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UTILITIES INC\(.227) 2016 CONSOLIDATED RATE CASE\Discovery from OPC (1st)\Sup documents to produce\"/>
    </mc:Choice>
  </mc:AlternateContent>
  <bookViews>
    <workbookView xWindow="0" yWindow="0" windowWidth="19200" windowHeight="6890"/>
  </bookViews>
  <sheets>
    <sheet name="Cypress Lakes" sheetId="7" r:id="rId1"/>
    <sheet name="Eagle Ridge" sheetId="8" r:id="rId2"/>
    <sheet name="Labrador" sheetId="6" r:id="rId3"/>
    <sheet name="Lake Placid" sheetId="5" r:id="rId4"/>
    <sheet name="Longwood" sheetId="4" r:id="rId5"/>
    <sheet name="LUSI" sheetId="9" r:id="rId6"/>
    <sheet name="Mid County" sheetId="10" r:id="rId7"/>
    <sheet name="Pennbrooke" sheetId="11" r:id="rId8"/>
    <sheet name="Sandalhaven" sheetId="12" r:id="rId9"/>
    <sheet name="Sanlando" sheetId="13" r:id="rId10"/>
    <sheet name="Tierre Verde" sheetId="14" r:id="rId11"/>
    <sheet name="UIF Counties"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D" localSheetId="1">#REF!</definedName>
    <definedName name="\D" localSheetId="2">#REF!</definedName>
    <definedName name="\D" localSheetId="3">#REF!</definedName>
    <definedName name="\D" localSheetId="4">#REF!</definedName>
    <definedName name="\D" localSheetId="10">#REF!</definedName>
    <definedName name="\D">#REF!</definedName>
    <definedName name="\d1">'[1]F 1'!#REF!</definedName>
    <definedName name="\da">#REF!</definedName>
    <definedName name="\G" localSheetId="1">#REF!</definedName>
    <definedName name="\G" localSheetId="2">#REF!</definedName>
    <definedName name="\G" localSheetId="3">#REF!</definedName>
    <definedName name="\G" localSheetId="4">#REF!</definedName>
    <definedName name="\G" localSheetId="10">#REF!</definedName>
    <definedName name="\G">#REF!</definedName>
    <definedName name="\P" localSheetId="1">[2]Macros!#REF!</definedName>
    <definedName name="\P" localSheetId="2">[1]Macros!#REF!</definedName>
    <definedName name="\P" localSheetId="3">[3]Macros!#REF!</definedName>
    <definedName name="\P" localSheetId="4">[4]Macros!#REF!</definedName>
    <definedName name="\P" localSheetId="5">[5]Macros!#REF!</definedName>
    <definedName name="\P" localSheetId="6">[6]Macros!#REF!</definedName>
    <definedName name="\P" localSheetId="7">[7]Macros!#REF!</definedName>
    <definedName name="\P" localSheetId="8">[8]Macros!#REF!</definedName>
    <definedName name="\P" localSheetId="9">[9]Macros!#REF!</definedName>
    <definedName name="\P" localSheetId="10">[10]Macros!#REF!</definedName>
    <definedName name="\P">[11]Macros!#REF!</definedName>
    <definedName name="\Q" localSheetId="1">[2]Macros!#REF!</definedName>
    <definedName name="\Q" localSheetId="2">[1]Macros!#REF!</definedName>
    <definedName name="\Q" localSheetId="3">[3]Macros!#REF!</definedName>
    <definedName name="\Q" localSheetId="4">[4]Macros!#REF!</definedName>
    <definedName name="\Q" localSheetId="5">[5]Macros!#REF!</definedName>
    <definedName name="\Q" localSheetId="6">[6]Macros!#REF!</definedName>
    <definedName name="\Q" localSheetId="7">[7]Macros!#REF!</definedName>
    <definedName name="\Q" localSheetId="8">[8]Macros!#REF!</definedName>
    <definedName name="\Q" localSheetId="9">[9]Macros!#REF!</definedName>
    <definedName name="\Q" localSheetId="10">[10]Macros!#REF!</definedName>
    <definedName name="\Q">[11]Macros!#REF!</definedName>
    <definedName name="\S" localSheetId="1">#REF!</definedName>
    <definedName name="\S" localSheetId="2">#REF!</definedName>
    <definedName name="\S" localSheetId="3">#REF!</definedName>
    <definedName name="\S" localSheetId="4">#REF!</definedName>
    <definedName name="\S" localSheetId="10">#REF!</definedName>
    <definedName name="\S">#REF!</definedName>
    <definedName name="___________pri0061">#REF!</definedName>
    <definedName name="___________pri0062" localSheetId="1">'[12]F-1'!#REF!</definedName>
    <definedName name="___________pri0062" localSheetId="2">'[12]F-1'!#REF!</definedName>
    <definedName name="___________pri0062" localSheetId="3">'[12]F-1'!#REF!</definedName>
    <definedName name="___________pri0062" localSheetId="4">'[12]F-1'!#REF!</definedName>
    <definedName name="___________pri0062" localSheetId="6">'[12]F-1'!#REF!</definedName>
    <definedName name="___________pri0062" localSheetId="7">'[13]F-1'!#REF!</definedName>
    <definedName name="___________pri0062" localSheetId="8">'[12]F-1'!#REF!</definedName>
    <definedName name="___________pri0062">'[12]F-1'!#REF!</definedName>
    <definedName name="___________pri0065" localSheetId="1">'[12]F-1'!#REF!</definedName>
    <definedName name="___________pri0065" localSheetId="2">'[12]F-1'!#REF!</definedName>
    <definedName name="___________pri0065" localSheetId="3">'[12]F-1'!#REF!</definedName>
    <definedName name="___________pri0065" localSheetId="4">'[12]F-1'!#REF!</definedName>
    <definedName name="___________pri0065" localSheetId="6">'[12]F-1'!#REF!</definedName>
    <definedName name="___________pri0065" localSheetId="7">'[13]F-1'!#REF!</definedName>
    <definedName name="___________pri0065" localSheetId="8">'[12]F-1'!#REF!</definedName>
    <definedName name="___________pri0065">'[12]F-1'!#REF!</definedName>
    <definedName name="___________pri0066" localSheetId="1">'[12]F-1'!#REF!</definedName>
    <definedName name="___________pri0066" localSheetId="2">'[12]F-1'!#REF!</definedName>
    <definedName name="___________pri0066" localSheetId="3">'[12]F-1'!#REF!</definedName>
    <definedName name="___________pri0066" localSheetId="4">'[12]F-1'!#REF!</definedName>
    <definedName name="___________pri0066" localSheetId="6">'[12]F-1'!#REF!</definedName>
    <definedName name="___________pri0066" localSheetId="7">'[13]F-1'!#REF!</definedName>
    <definedName name="___________pri0066" localSheetId="8">'[12]F-1'!#REF!</definedName>
    <definedName name="___________pri0066">'[12]F-1'!#REF!</definedName>
    <definedName name="___________pri0067" localSheetId="1">'[12]F-1'!#REF!</definedName>
    <definedName name="___________pri0067" localSheetId="2">'[12]F-1'!#REF!</definedName>
    <definedName name="___________pri0067" localSheetId="3">'[12]F-1'!#REF!</definedName>
    <definedName name="___________pri0067" localSheetId="4">'[12]F-1'!#REF!</definedName>
    <definedName name="___________pri0067" localSheetId="6">'[12]F-1'!#REF!</definedName>
    <definedName name="___________pri0067" localSheetId="7">'[13]F-1'!#REF!</definedName>
    <definedName name="___________pri0067" localSheetId="8">'[12]F-1'!#REF!</definedName>
    <definedName name="___________pri0067">'[12]F-1'!#REF!</definedName>
    <definedName name="___________pri0068" localSheetId="1">'[12]F-1'!#REF!</definedName>
    <definedName name="___________pri0068" localSheetId="2">'[12]F-1'!#REF!</definedName>
    <definedName name="___________pri0068" localSheetId="3">'[12]F-1'!#REF!</definedName>
    <definedName name="___________pri0068" localSheetId="4">'[12]F-1'!#REF!</definedName>
    <definedName name="___________pri0068" localSheetId="6">'[12]F-1'!#REF!</definedName>
    <definedName name="___________pri0068" localSheetId="7">'[13]F-1'!#REF!</definedName>
    <definedName name="___________pri0068" localSheetId="8">'[12]F-1'!#REF!</definedName>
    <definedName name="___________pri0068">'[12]F-1'!#REF!</definedName>
    <definedName name="__________pri0061" localSheetId="1">#REF!</definedName>
    <definedName name="__________pri0061" localSheetId="2">#REF!</definedName>
    <definedName name="__________pri0061" localSheetId="3">#REF!</definedName>
    <definedName name="__________pri0061" localSheetId="4">#REF!</definedName>
    <definedName name="__________pri0061" localSheetId="6">#REF!</definedName>
    <definedName name="__________pri0061" localSheetId="7">#REF!</definedName>
    <definedName name="__________pri0061" localSheetId="8">#REF!</definedName>
    <definedName name="__________pri0061">#REF!</definedName>
    <definedName name="__________pri0062" localSheetId="1">#REF!</definedName>
    <definedName name="__________pri0062" localSheetId="2">#REF!</definedName>
    <definedName name="__________pri0062" localSheetId="3">#REF!</definedName>
    <definedName name="__________pri0062" localSheetId="4">#REF!</definedName>
    <definedName name="__________pri0062" localSheetId="6">#REF!</definedName>
    <definedName name="__________pri0062" localSheetId="7">#REF!</definedName>
    <definedName name="__________pri0062" localSheetId="8">#REF!</definedName>
    <definedName name="__________pri0062">#REF!</definedName>
    <definedName name="__________pri0065" localSheetId="1">#REF!</definedName>
    <definedName name="__________pri0065" localSheetId="2">#REF!</definedName>
    <definedName name="__________pri0065" localSheetId="3">#REF!</definedName>
    <definedName name="__________pri0065" localSheetId="4">#REF!</definedName>
    <definedName name="__________pri0065" localSheetId="6">#REF!</definedName>
    <definedName name="__________pri0065" localSheetId="7">#REF!</definedName>
    <definedName name="__________pri0065" localSheetId="8">#REF!</definedName>
    <definedName name="__________pri0065">#REF!</definedName>
    <definedName name="__________pri0066" localSheetId="1">#REF!</definedName>
    <definedName name="__________pri0066" localSheetId="2">#REF!</definedName>
    <definedName name="__________pri0066" localSheetId="3">#REF!</definedName>
    <definedName name="__________pri0066" localSheetId="4">#REF!</definedName>
    <definedName name="__________pri0066">#REF!</definedName>
    <definedName name="__________pri0067" localSheetId="1">#REF!</definedName>
    <definedName name="__________pri0067" localSheetId="2">#REF!</definedName>
    <definedName name="__________pri0067" localSheetId="3">#REF!</definedName>
    <definedName name="__________pri0067" localSheetId="4">#REF!</definedName>
    <definedName name="__________pri0067">#REF!</definedName>
    <definedName name="__________pri0068" localSheetId="1">#REF!</definedName>
    <definedName name="__________pri0068" localSheetId="2">#REF!</definedName>
    <definedName name="__________pri0068" localSheetId="3">#REF!</definedName>
    <definedName name="__________pri0068" localSheetId="4">#REF!</definedName>
    <definedName name="__________pri0068">#REF!</definedName>
    <definedName name="_____pg1">'[14]A 7'!$D$4</definedName>
    <definedName name="_____TY2" localSheetId="2">[14]Macros!#REF!</definedName>
    <definedName name="_____TY2" localSheetId="4">[14]Macros!#REF!</definedName>
    <definedName name="_____TY2" localSheetId="5">[14]Macros!#REF!</definedName>
    <definedName name="_____TY2" localSheetId="9">[14]Macros!#REF!</definedName>
    <definedName name="_____TY2">[14]Macros!#REF!</definedName>
    <definedName name="____pg1" localSheetId="1">'[15]A 7'!$D$4</definedName>
    <definedName name="____pg1" localSheetId="2">'[15]A 7'!$D$4</definedName>
    <definedName name="____pg1" localSheetId="3">'[15]A 7'!$D$4</definedName>
    <definedName name="____pg1" localSheetId="4">'[15]A 7'!$D$4</definedName>
    <definedName name="____pg1" localSheetId="6">'[15]A 7'!$D$4</definedName>
    <definedName name="____pg1" localSheetId="7">'[16]A 7'!$D$4</definedName>
    <definedName name="____pg1" localSheetId="8">'[15]A 7'!$D$4</definedName>
    <definedName name="____pg1">'[15]A 7'!$D$4</definedName>
    <definedName name="____pri0004" localSheetId="1">#REF!</definedName>
    <definedName name="____pri0004" localSheetId="2">#REF!</definedName>
    <definedName name="____pri0004" localSheetId="3">#REF!</definedName>
    <definedName name="____pri0004" localSheetId="4">#REF!</definedName>
    <definedName name="____pri0004">#REF!</definedName>
    <definedName name="____pri0005" localSheetId="1">#REF!</definedName>
    <definedName name="____pri0005" localSheetId="2">#REF!</definedName>
    <definedName name="____pri0005" localSheetId="3">#REF!</definedName>
    <definedName name="____pri0005" localSheetId="4">#REF!</definedName>
    <definedName name="____pri0005">#REF!</definedName>
    <definedName name="____pri0006" localSheetId="1">#REF!</definedName>
    <definedName name="____pri0006" localSheetId="2">#REF!</definedName>
    <definedName name="____pri0006" localSheetId="3">#REF!</definedName>
    <definedName name="____pri0006" localSheetId="4">#REF!</definedName>
    <definedName name="____pri0006">#REF!</definedName>
    <definedName name="____pri0007" localSheetId="1">#REF!</definedName>
    <definedName name="____pri0007" localSheetId="2">#REF!</definedName>
    <definedName name="____pri0007" localSheetId="3">#REF!</definedName>
    <definedName name="____pri0007" localSheetId="4">#REF!</definedName>
    <definedName name="____pri0007">#REF!</definedName>
    <definedName name="____pri0008" localSheetId="1">#REF!</definedName>
    <definedName name="____pri0008" localSheetId="2">#REF!</definedName>
    <definedName name="____pri0008" localSheetId="3">#REF!</definedName>
    <definedName name="____pri0008" localSheetId="4">#REF!</definedName>
    <definedName name="____pri0008">#REF!</definedName>
    <definedName name="____pri0009" localSheetId="1">#REF!</definedName>
    <definedName name="____pri0009" localSheetId="2">#REF!</definedName>
    <definedName name="____pri0009" localSheetId="3">#REF!</definedName>
    <definedName name="____pri0009" localSheetId="4">#REF!</definedName>
    <definedName name="____pri0009">#REF!</definedName>
    <definedName name="____pri0010" localSheetId="1">#REF!</definedName>
    <definedName name="____pri0010" localSheetId="2">#REF!</definedName>
    <definedName name="____pri0010" localSheetId="3">#REF!</definedName>
    <definedName name="____pri0010" localSheetId="4">#REF!</definedName>
    <definedName name="____pri0010">#REF!</definedName>
    <definedName name="____pri0011" localSheetId="1">#REF!</definedName>
    <definedName name="____pri0011" localSheetId="2">#REF!</definedName>
    <definedName name="____pri0011" localSheetId="3">#REF!</definedName>
    <definedName name="____pri0011" localSheetId="4">#REF!</definedName>
    <definedName name="____pri0011">#REF!</definedName>
    <definedName name="____pri0012" localSheetId="1">#REF!</definedName>
    <definedName name="____pri0012" localSheetId="2">#REF!</definedName>
    <definedName name="____pri0012" localSheetId="3">#REF!</definedName>
    <definedName name="____pri0012" localSheetId="4">#REF!</definedName>
    <definedName name="____pri0012">#REF!</definedName>
    <definedName name="____pri0013" localSheetId="1">#REF!</definedName>
    <definedName name="____pri0013" localSheetId="2">#REF!</definedName>
    <definedName name="____pri0013" localSheetId="3">#REF!</definedName>
    <definedName name="____pri0013" localSheetId="4">#REF!</definedName>
    <definedName name="____pri0013">#REF!</definedName>
    <definedName name="____pri0014" localSheetId="1">#REF!</definedName>
    <definedName name="____pri0014" localSheetId="2">#REF!</definedName>
    <definedName name="____pri0014" localSheetId="3">#REF!</definedName>
    <definedName name="____pri0014" localSheetId="4">#REF!</definedName>
    <definedName name="____pri0014">#REF!</definedName>
    <definedName name="____pri0015" localSheetId="1">#REF!</definedName>
    <definedName name="____pri0015" localSheetId="2">#REF!</definedName>
    <definedName name="____pri0015" localSheetId="3">#REF!</definedName>
    <definedName name="____pri0015" localSheetId="4">#REF!</definedName>
    <definedName name="____pri0015">#REF!</definedName>
    <definedName name="____pri0016" localSheetId="1">#REF!</definedName>
    <definedName name="____pri0016" localSheetId="2">#REF!</definedName>
    <definedName name="____pri0016" localSheetId="3">#REF!</definedName>
    <definedName name="____pri0016" localSheetId="4">#REF!</definedName>
    <definedName name="____pri0016">#REF!</definedName>
    <definedName name="____pri0017" localSheetId="1">#REF!</definedName>
    <definedName name="____pri0017" localSheetId="2">#REF!</definedName>
    <definedName name="____pri0017" localSheetId="3">#REF!</definedName>
    <definedName name="____pri0017" localSheetId="4">#REF!</definedName>
    <definedName name="____pri0017">#REF!</definedName>
    <definedName name="____pri0018" localSheetId="1">#REF!</definedName>
    <definedName name="____pri0018" localSheetId="2">#REF!</definedName>
    <definedName name="____pri0018" localSheetId="3">#REF!</definedName>
    <definedName name="____pri0018" localSheetId="4">#REF!</definedName>
    <definedName name="____pri0018">#REF!</definedName>
    <definedName name="____pri0019" localSheetId="1">#REF!</definedName>
    <definedName name="____pri0019" localSheetId="2">#REF!</definedName>
    <definedName name="____pri0019" localSheetId="3">#REF!</definedName>
    <definedName name="____pri0019" localSheetId="4">#REF!</definedName>
    <definedName name="____pri0019">#REF!</definedName>
    <definedName name="____pri0061" localSheetId="1">#REF!</definedName>
    <definedName name="____pri0061" localSheetId="2">#REF!</definedName>
    <definedName name="____pri0061" localSheetId="3">#REF!</definedName>
    <definedName name="____pri0061" localSheetId="4">#REF!</definedName>
    <definedName name="____pri0061">#REF!</definedName>
    <definedName name="____pri0062" localSheetId="1">#REF!</definedName>
    <definedName name="____pri0062" localSheetId="2">#REF!</definedName>
    <definedName name="____pri0062" localSheetId="3">#REF!</definedName>
    <definedName name="____pri0062" localSheetId="4">#REF!</definedName>
    <definedName name="____pri0062">#REF!</definedName>
    <definedName name="____pri0065" localSheetId="1">#REF!</definedName>
    <definedName name="____pri0065" localSheetId="2">#REF!</definedName>
    <definedName name="____pri0065" localSheetId="3">#REF!</definedName>
    <definedName name="____pri0065" localSheetId="4">#REF!</definedName>
    <definedName name="____pri0065">#REF!</definedName>
    <definedName name="____pri0066" localSheetId="1">#REF!</definedName>
    <definedName name="____pri0066" localSheetId="2">#REF!</definedName>
    <definedName name="____pri0066" localSheetId="3">#REF!</definedName>
    <definedName name="____pri0066" localSheetId="4">#REF!</definedName>
    <definedName name="____pri0066">#REF!</definedName>
    <definedName name="____pri0067" localSheetId="1">#REF!</definedName>
    <definedName name="____pri0067" localSheetId="2">#REF!</definedName>
    <definedName name="____pri0067" localSheetId="3">#REF!</definedName>
    <definedName name="____pri0067" localSheetId="4">#REF!</definedName>
    <definedName name="____pri0067">#REF!</definedName>
    <definedName name="____pri0068" localSheetId="1">#REF!</definedName>
    <definedName name="____pri0068" localSheetId="2">#REF!</definedName>
    <definedName name="____pri0068" localSheetId="3">#REF!</definedName>
    <definedName name="____pri0068" localSheetId="4">#REF!</definedName>
    <definedName name="____pri0068">#REF!</definedName>
    <definedName name="____TY2" localSheetId="1">[15]Macros!#REF!</definedName>
    <definedName name="____TY2" localSheetId="2">[15]Macros!#REF!</definedName>
    <definedName name="____TY2" localSheetId="3">[15]Macros!#REF!</definedName>
    <definedName name="____TY2" localSheetId="4">[15]Macros!#REF!</definedName>
    <definedName name="____TY2" localSheetId="6">[15]Macros!#REF!</definedName>
    <definedName name="____TY2" localSheetId="7">[16]Macros!#REF!</definedName>
    <definedName name="____TY2" localSheetId="8">[15]Macros!#REF!</definedName>
    <definedName name="____TY2">[15]Macros!#REF!</definedName>
    <definedName name="___pg1" localSheetId="1">'[17]A 7'!$D$4</definedName>
    <definedName name="___pg1" localSheetId="2">'[17]A 7'!$D$4</definedName>
    <definedName name="___pg1" localSheetId="3">'[17]A 7'!$D$4</definedName>
    <definedName name="___pg1" localSheetId="4">'[17]A 7'!$D$4</definedName>
    <definedName name="___pg1" localSheetId="6">'[17]A 7'!$D$4</definedName>
    <definedName name="___pg1" localSheetId="7">'[18]A 7'!$D$4</definedName>
    <definedName name="___pg1" localSheetId="8">'[17]A 7'!$D$4</definedName>
    <definedName name="___pg1">'[17]A 7'!$D$4</definedName>
    <definedName name="___pri0004" localSheetId="1">#REF!</definedName>
    <definedName name="___pri0004" localSheetId="2">#REF!</definedName>
    <definedName name="___pri0004" localSheetId="3">#REF!</definedName>
    <definedName name="___pri0004" localSheetId="4">#REF!</definedName>
    <definedName name="___pri0004">#REF!</definedName>
    <definedName name="___pri0005" localSheetId="1">#REF!</definedName>
    <definedName name="___pri0005" localSheetId="2">#REF!</definedName>
    <definedName name="___pri0005" localSheetId="3">#REF!</definedName>
    <definedName name="___pri0005" localSheetId="4">#REF!</definedName>
    <definedName name="___pri0005">#REF!</definedName>
    <definedName name="___pri0006" localSheetId="1">#REF!</definedName>
    <definedName name="___pri0006" localSheetId="2">#REF!</definedName>
    <definedName name="___pri0006" localSheetId="3">#REF!</definedName>
    <definedName name="___pri0006" localSheetId="4">#REF!</definedName>
    <definedName name="___pri0006">#REF!</definedName>
    <definedName name="___pri0007" localSheetId="1">#REF!</definedName>
    <definedName name="___pri0007" localSheetId="2">#REF!</definedName>
    <definedName name="___pri0007" localSheetId="3">#REF!</definedName>
    <definedName name="___pri0007" localSheetId="4">#REF!</definedName>
    <definedName name="___pri0007">#REF!</definedName>
    <definedName name="___pri0008" localSheetId="1">#REF!</definedName>
    <definedName name="___pri0008" localSheetId="2">#REF!</definedName>
    <definedName name="___pri0008" localSheetId="3">#REF!</definedName>
    <definedName name="___pri0008" localSheetId="4">#REF!</definedName>
    <definedName name="___pri0008">#REF!</definedName>
    <definedName name="___pri0009" localSheetId="1">#REF!</definedName>
    <definedName name="___pri0009" localSheetId="2">#REF!</definedName>
    <definedName name="___pri0009" localSheetId="3">#REF!</definedName>
    <definedName name="___pri0009" localSheetId="4">#REF!</definedName>
    <definedName name="___pri0009">#REF!</definedName>
    <definedName name="___pri0010" localSheetId="1">#REF!</definedName>
    <definedName name="___pri0010" localSheetId="2">#REF!</definedName>
    <definedName name="___pri0010" localSheetId="3">#REF!</definedName>
    <definedName name="___pri0010" localSheetId="4">#REF!</definedName>
    <definedName name="___pri0010">#REF!</definedName>
    <definedName name="___pri0011" localSheetId="1">#REF!</definedName>
    <definedName name="___pri0011" localSheetId="2">#REF!</definedName>
    <definedName name="___pri0011" localSheetId="3">#REF!</definedName>
    <definedName name="___pri0011" localSheetId="4">#REF!</definedName>
    <definedName name="___pri0011">#REF!</definedName>
    <definedName name="___pri0012" localSheetId="1">#REF!</definedName>
    <definedName name="___pri0012" localSheetId="2">#REF!</definedName>
    <definedName name="___pri0012" localSheetId="3">#REF!</definedName>
    <definedName name="___pri0012" localSheetId="4">#REF!</definedName>
    <definedName name="___pri0012">#REF!</definedName>
    <definedName name="___pri0013" localSheetId="1">#REF!</definedName>
    <definedName name="___pri0013" localSheetId="2">#REF!</definedName>
    <definedName name="___pri0013" localSheetId="3">#REF!</definedName>
    <definedName name="___pri0013" localSheetId="4">#REF!</definedName>
    <definedName name="___pri0013">#REF!</definedName>
    <definedName name="___pri0014" localSheetId="1">#REF!</definedName>
    <definedName name="___pri0014" localSheetId="2">#REF!</definedName>
    <definedName name="___pri0014" localSheetId="3">#REF!</definedName>
    <definedName name="___pri0014" localSheetId="4">#REF!</definedName>
    <definedName name="___pri0014">#REF!</definedName>
    <definedName name="___pri0015" localSheetId="1">#REF!</definedName>
    <definedName name="___pri0015" localSheetId="2">#REF!</definedName>
    <definedName name="___pri0015" localSheetId="3">#REF!</definedName>
    <definedName name="___pri0015" localSheetId="4">#REF!</definedName>
    <definedName name="___pri0015">#REF!</definedName>
    <definedName name="___pri0016" localSheetId="1">#REF!</definedName>
    <definedName name="___pri0016" localSheetId="2">#REF!</definedName>
    <definedName name="___pri0016" localSheetId="3">#REF!</definedName>
    <definedName name="___pri0016" localSheetId="4">#REF!</definedName>
    <definedName name="___pri0016">#REF!</definedName>
    <definedName name="___pri0017" localSheetId="1">#REF!</definedName>
    <definedName name="___pri0017" localSheetId="2">#REF!</definedName>
    <definedName name="___pri0017" localSheetId="3">#REF!</definedName>
    <definedName name="___pri0017" localSheetId="4">#REF!</definedName>
    <definedName name="___pri0017">#REF!</definedName>
    <definedName name="___pri0018" localSheetId="1">#REF!</definedName>
    <definedName name="___pri0018" localSheetId="2">#REF!</definedName>
    <definedName name="___pri0018" localSheetId="3">#REF!</definedName>
    <definedName name="___pri0018" localSheetId="4">#REF!</definedName>
    <definedName name="___pri0018">#REF!</definedName>
    <definedName name="___pri0019" localSheetId="1">#REF!</definedName>
    <definedName name="___pri0019" localSheetId="2">#REF!</definedName>
    <definedName name="___pri0019" localSheetId="3">#REF!</definedName>
    <definedName name="___pri0019" localSheetId="4">#REF!</definedName>
    <definedName name="___pri0019">#REF!</definedName>
    <definedName name="___pri0061" localSheetId="1">#REF!</definedName>
    <definedName name="___pri0061" localSheetId="2">#REF!</definedName>
    <definedName name="___pri0061" localSheetId="3">#REF!</definedName>
    <definedName name="___pri0061" localSheetId="4">#REF!</definedName>
    <definedName name="___pri0061">#REF!</definedName>
    <definedName name="___pri0062" localSheetId="1">#REF!</definedName>
    <definedName name="___pri0062" localSheetId="2">#REF!</definedName>
    <definedName name="___pri0062" localSheetId="3">#REF!</definedName>
    <definedName name="___pri0062" localSheetId="4">#REF!</definedName>
    <definedName name="___pri0062">#REF!</definedName>
    <definedName name="___pri0065" localSheetId="1">#REF!</definedName>
    <definedName name="___pri0065" localSheetId="2">#REF!</definedName>
    <definedName name="___pri0065" localSheetId="3">#REF!</definedName>
    <definedName name="___pri0065" localSheetId="4">#REF!</definedName>
    <definedName name="___pri0065">#REF!</definedName>
    <definedName name="___pri0066" localSheetId="1">#REF!</definedName>
    <definedName name="___pri0066" localSheetId="2">#REF!</definedName>
    <definedName name="___pri0066" localSheetId="3">#REF!</definedName>
    <definedName name="___pri0066" localSheetId="4">#REF!</definedName>
    <definedName name="___pri0066">#REF!</definedName>
    <definedName name="___pri0067" localSheetId="1">#REF!</definedName>
    <definedName name="___pri0067" localSheetId="2">#REF!</definedName>
    <definedName name="___pri0067" localSheetId="3">#REF!</definedName>
    <definedName name="___pri0067" localSheetId="4">#REF!</definedName>
    <definedName name="___pri0067">#REF!</definedName>
    <definedName name="___pri0068" localSheetId="1">#REF!</definedName>
    <definedName name="___pri0068" localSheetId="2">#REF!</definedName>
    <definedName name="___pri0068" localSheetId="3">#REF!</definedName>
    <definedName name="___pri0068" localSheetId="4">#REF!</definedName>
    <definedName name="___pri0068">#REF!</definedName>
    <definedName name="___TY2" localSheetId="1">[15]Macros!#REF!</definedName>
    <definedName name="___TY2" localSheetId="2">[15]Macros!#REF!</definedName>
    <definedName name="___TY2" localSheetId="3">[15]Macros!#REF!</definedName>
    <definedName name="___TY2" localSheetId="4">[15]Macros!#REF!</definedName>
    <definedName name="___TY2" localSheetId="6">[15]Macros!#REF!</definedName>
    <definedName name="___TY2" localSheetId="7">[16]Macros!#REF!</definedName>
    <definedName name="___TY2" localSheetId="8">[15]Macros!#REF!</definedName>
    <definedName name="___TY2">[15]Macros!#REF!</definedName>
    <definedName name="__pg1" localSheetId="1">'[15]A 7'!$D$4</definedName>
    <definedName name="__pg1" localSheetId="2">'[15]A 7'!$D$4</definedName>
    <definedName name="__pg1" localSheetId="3">'[15]A 7'!$D$4</definedName>
    <definedName name="__pg1" localSheetId="4">'[15]A 7'!$D$4</definedName>
    <definedName name="__pg1" localSheetId="6">'[15]A 7'!$D$4</definedName>
    <definedName name="__pg1" localSheetId="7">'[16]A 7'!$D$4</definedName>
    <definedName name="__pg1" localSheetId="8">'[15]A 7'!$D$4</definedName>
    <definedName name="__pg1">'[15]A 7'!$D$4</definedName>
    <definedName name="__pri0004" localSheetId="1">#REF!</definedName>
    <definedName name="__pri0004" localSheetId="2">#REF!</definedName>
    <definedName name="__pri0004" localSheetId="3">#REF!</definedName>
    <definedName name="__pri0004" localSheetId="4">#REF!</definedName>
    <definedName name="__pri0004">#REF!</definedName>
    <definedName name="__pri0005" localSheetId="1">#REF!</definedName>
    <definedName name="__pri0005" localSheetId="2">#REF!</definedName>
    <definedName name="__pri0005" localSheetId="3">#REF!</definedName>
    <definedName name="__pri0005" localSheetId="4">#REF!</definedName>
    <definedName name="__pri0005">#REF!</definedName>
    <definedName name="__pri0006" localSheetId="1">#REF!</definedName>
    <definedName name="__pri0006" localSheetId="2">#REF!</definedName>
    <definedName name="__pri0006" localSheetId="3">#REF!</definedName>
    <definedName name="__pri0006" localSheetId="4">#REF!</definedName>
    <definedName name="__pri0006">#REF!</definedName>
    <definedName name="__pri0007" localSheetId="1">#REF!</definedName>
    <definedName name="__pri0007" localSheetId="2">#REF!</definedName>
    <definedName name="__pri0007" localSheetId="3">#REF!</definedName>
    <definedName name="__pri0007" localSheetId="4">#REF!</definedName>
    <definedName name="__pri0007">#REF!</definedName>
    <definedName name="__pri0008" localSheetId="1">#REF!</definedName>
    <definedName name="__pri0008" localSheetId="2">#REF!</definedName>
    <definedName name="__pri0008" localSheetId="3">#REF!</definedName>
    <definedName name="__pri0008" localSheetId="4">#REF!</definedName>
    <definedName name="__pri0008">#REF!</definedName>
    <definedName name="__pri0009" localSheetId="1">#REF!</definedName>
    <definedName name="__pri0009" localSheetId="2">#REF!</definedName>
    <definedName name="__pri0009" localSheetId="3">#REF!</definedName>
    <definedName name="__pri0009" localSheetId="4">#REF!</definedName>
    <definedName name="__pri0009">#REF!</definedName>
    <definedName name="__pri0010" localSheetId="1">#REF!</definedName>
    <definedName name="__pri0010" localSheetId="2">#REF!</definedName>
    <definedName name="__pri0010" localSheetId="3">#REF!</definedName>
    <definedName name="__pri0010" localSheetId="4">#REF!</definedName>
    <definedName name="__pri0010">#REF!</definedName>
    <definedName name="__pri0011" localSheetId="1">#REF!</definedName>
    <definedName name="__pri0011" localSheetId="2">#REF!</definedName>
    <definedName name="__pri0011" localSheetId="3">#REF!</definedName>
    <definedName name="__pri0011" localSheetId="4">#REF!</definedName>
    <definedName name="__pri0011">#REF!</definedName>
    <definedName name="__pri0012" localSheetId="1">#REF!</definedName>
    <definedName name="__pri0012" localSheetId="2">#REF!</definedName>
    <definedName name="__pri0012" localSheetId="3">#REF!</definedName>
    <definedName name="__pri0012" localSheetId="4">#REF!</definedName>
    <definedName name="__pri0012">#REF!</definedName>
    <definedName name="__pri0013" localSheetId="1">#REF!</definedName>
    <definedName name="__pri0013" localSheetId="2">#REF!</definedName>
    <definedName name="__pri0013" localSheetId="3">#REF!</definedName>
    <definedName name="__pri0013" localSheetId="4">#REF!</definedName>
    <definedName name="__pri0013">#REF!</definedName>
    <definedName name="__pri0014" localSheetId="1">#REF!</definedName>
    <definedName name="__pri0014" localSheetId="2">#REF!</definedName>
    <definedName name="__pri0014" localSheetId="3">#REF!</definedName>
    <definedName name="__pri0014" localSheetId="4">#REF!</definedName>
    <definedName name="__pri0014">#REF!</definedName>
    <definedName name="__pri0015" localSheetId="1">#REF!</definedName>
    <definedName name="__pri0015" localSheetId="2">#REF!</definedName>
    <definedName name="__pri0015" localSheetId="3">#REF!</definedName>
    <definedName name="__pri0015" localSheetId="4">#REF!</definedName>
    <definedName name="__pri0015">#REF!</definedName>
    <definedName name="__pri0016" localSheetId="1">#REF!</definedName>
    <definedName name="__pri0016" localSheetId="2">#REF!</definedName>
    <definedName name="__pri0016" localSheetId="3">#REF!</definedName>
    <definedName name="__pri0016" localSheetId="4">#REF!</definedName>
    <definedName name="__pri0016">#REF!</definedName>
    <definedName name="__pri0017" localSheetId="1">#REF!</definedName>
    <definedName name="__pri0017" localSheetId="2">#REF!</definedName>
    <definedName name="__pri0017" localSheetId="3">#REF!</definedName>
    <definedName name="__pri0017" localSheetId="4">#REF!</definedName>
    <definedName name="__pri0017">#REF!</definedName>
    <definedName name="__pri0018" localSheetId="1">#REF!</definedName>
    <definedName name="__pri0018" localSheetId="2">#REF!</definedName>
    <definedName name="__pri0018" localSheetId="3">#REF!</definedName>
    <definedName name="__pri0018" localSheetId="4">#REF!</definedName>
    <definedName name="__pri0018">#REF!</definedName>
    <definedName name="__pri0019" localSheetId="1">#REF!</definedName>
    <definedName name="__pri0019" localSheetId="2">#REF!</definedName>
    <definedName name="__pri0019" localSheetId="3">#REF!</definedName>
    <definedName name="__pri0019" localSheetId="4">#REF!</definedName>
    <definedName name="__pri0019">#REF!</definedName>
    <definedName name="__pri0061" localSheetId="1">#REF!</definedName>
    <definedName name="__pri0061" localSheetId="2">#REF!</definedName>
    <definedName name="__pri0061" localSheetId="3">#REF!</definedName>
    <definedName name="__pri0061" localSheetId="4">#REF!</definedName>
    <definedName name="__pri0061">#REF!</definedName>
    <definedName name="__pri0062" localSheetId="1">#REF!</definedName>
    <definedName name="__pri0062" localSheetId="2">#REF!</definedName>
    <definedName name="__pri0062" localSheetId="3">#REF!</definedName>
    <definedName name="__pri0062" localSheetId="4">#REF!</definedName>
    <definedName name="__pri0062">#REF!</definedName>
    <definedName name="__pri0065" localSheetId="1">#REF!</definedName>
    <definedName name="__pri0065" localSheetId="2">#REF!</definedName>
    <definedName name="__pri0065" localSheetId="3">#REF!</definedName>
    <definedName name="__pri0065" localSheetId="4">#REF!</definedName>
    <definedName name="__pri0065">#REF!</definedName>
    <definedName name="__pri0066" localSheetId="1">#REF!</definedName>
    <definedName name="__pri0066" localSheetId="2">#REF!</definedName>
    <definedName name="__pri0066" localSheetId="3">#REF!</definedName>
    <definedName name="__pri0066" localSheetId="4">#REF!</definedName>
    <definedName name="__pri0066">#REF!</definedName>
    <definedName name="__pri0067" localSheetId="1">#REF!</definedName>
    <definedName name="__pri0067" localSheetId="2">#REF!</definedName>
    <definedName name="__pri0067" localSheetId="3">#REF!</definedName>
    <definedName name="__pri0067" localSheetId="4">#REF!</definedName>
    <definedName name="__pri0067">#REF!</definedName>
    <definedName name="__pri0068" localSheetId="1">#REF!</definedName>
    <definedName name="__pri0068" localSheetId="2">#REF!</definedName>
    <definedName name="__pri0068" localSheetId="3">#REF!</definedName>
    <definedName name="__pri0068" localSheetId="4">#REF!</definedName>
    <definedName name="__pri0068">#REF!</definedName>
    <definedName name="__TY2" localSheetId="1">[15]Macros!#REF!</definedName>
    <definedName name="__TY2" localSheetId="2">[15]Macros!#REF!</definedName>
    <definedName name="__TY2" localSheetId="3">[15]Macros!#REF!</definedName>
    <definedName name="__TY2" localSheetId="4">[15]Macros!#REF!</definedName>
    <definedName name="__TY2" localSheetId="6">[15]Macros!#REF!</definedName>
    <definedName name="__TY2" localSheetId="7">[16]Macros!#REF!</definedName>
    <definedName name="__TY2" localSheetId="8">[15]Macros!#REF!</definedName>
    <definedName name="__TY2">[15]Macros!#REF!</definedName>
    <definedName name="_1PLANT_W" localSheetId="1">[19]Plnt!$A$1</definedName>
    <definedName name="_1PLANT_W" localSheetId="2">[19]Plnt!$A$1</definedName>
    <definedName name="_1PLANT_W" localSheetId="3">[19]Plnt!$A$1</definedName>
    <definedName name="_1PLANT_W" localSheetId="4">[19]Plnt!$A$1</definedName>
    <definedName name="_1PLANT_W" localSheetId="6">[19]Plnt!$A$1</definedName>
    <definedName name="_1PLANT_W" localSheetId="7">[20]Plnt!$A$1</definedName>
    <definedName name="_1PLANT_W" localSheetId="8">[19]Plnt!$A$1</definedName>
    <definedName name="_1PLANT_W">[19]Plnt!$A$1</definedName>
    <definedName name="_2S_RATEAL" localSheetId="1">#REF!</definedName>
    <definedName name="_2S_RATEAL" localSheetId="2">#REF!</definedName>
    <definedName name="_2S_RATEAL" localSheetId="3">#REF!</definedName>
    <definedName name="_2S_RATEAL" localSheetId="4">#REF!</definedName>
    <definedName name="_2S_RATEAL" localSheetId="5">#REF!</definedName>
    <definedName name="_2S_RATEAL" localSheetId="9">#REF!</definedName>
    <definedName name="_2S_RATEAL">#REF!</definedName>
    <definedName name="_3S_RATES" localSheetId="1">#REF!</definedName>
    <definedName name="_3S_RATES" localSheetId="2">#REF!</definedName>
    <definedName name="_3S_RATES" localSheetId="3">#REF!</definedName>
    <definedName name="_3S_RATES" localSheetId="4">#REF!</definedName>
    <definedName name="_3S_RATES">#REF!</definedName>
    <definedName name="_4W_RATEAL" localSheetId="1">#REF!</definedName>
    <definedName name="_4W_RATEAL" localSheetId="2">#REF!</definedName>
    <definedName name="_4W_RATEAL" localSheetId="3">#REF!</definedName>
    <definedName name="_4W_RATEAL" localSheetId="4">#REF!</definedName>
    <definedName name="_4W_RATEAL">#REF!</definedName>
    <definedName name="_pg_1">'[21]A 7'!$C$4</definedName>
    <definedName name="_pg1" localSheetId="1">'[2]A 7'!$C$4</definedName>
    <definedName name="_pg1" localSheetId="2">'[1]A 7'!$C$4</definedName>
    <definedName name="_pg1" localSheetId="3">'[3]A 7'!$C$4</definedName>
    <definedName name="_pg1" localSheetId="4">'[4]A 7'!$C$4</definedName>
    <definedName name="_pg1" localSheetId="5">'[5]A 7'!$C$4</definedName>
    <definedName name="_pg1" localSheetId="6">'[6]A 7'!#REF!</definedName>
    <definedName name="_pg1" localSheetId="7">'[7]A 7'!$C$4</definedName>
    <definedName name="_pg1" localSheetId="8">'[22]A 7'!$C$4</definedName>
    <definedName name="_pg1" localSheetId="9">'[9]A 7'!$C$4</definedName>
    <definedName name="_pg1">'[11]A 7'!$C$4</definedName>
    <definedName name="_pri0004" localSheetId="1">#REF!</definedName>
    <definedName name="_pri0004" localSheetId="2">#REF!</definedName>
    <definedName name="_pri0004" localSheetId="3">#REF!</definedName>
    <definedName name="_pri0004" localSheetId="4">#REF!</definedName>
    <definedName name="_pri0004" localSheetId="10">#REF!</definedName>
    <definedName name="_pri0004">#REF!</definedName>
    <definedName name="_pri0005" localSheetId="1">#REF!</definedName>
    <definedName name="_pri0005" localSheetId="2">#REF!</definedName>
    <definedName name="_pri0005" localSheetId="3">#REF!</definedName>
    <definedName name="_pri0005" localSheetId="4">#REF!</definedName>
    <definedName name="_pri0005" localSheetId="10">#REF!</definedName>
    <definedName name="_pri0005">#REF!</definedName>
    <definedName name="_pri0006" localSheetId="1">#REF!</definedName>
    <definedName name="_pri0006" localSheetId="2">#REF!</definedName>
    <definedName name="_pri0006" localSheetId="3">#REF!</definedName>
    <definedName name="_pri0006" localSheetId="4">#REF!</definedName>
    <definedName name="_pri0006" localSheetId="10">#REF!</definedName>
    <definedName name="_pri0006">#REF!</definedName>
    <definedName name="_pri0007" localSheetId="1">#REF!</definedName>
    <definedName name="_pri0007" localSheetId="2">#REF!</definedName>
    <definedName name="_pri0007" localSheetId="3">#REF!</definedName>
    <definedName name="_pri0007" localSheetId="4">#REF!</definedName>
    <definedName name="_pri0007" localSheetId="10">#REF!</definedName>
    <definedName name="_pri0007">#REF!</definedName>
    <definedName name="_pri0008" localSheetId="1">#REF!</definedName>
    <definedName name="_pri0008" localSheetId="2">#REF!</definedName>
    <definedName name="_pri0008" localSheetId="3">#REF!</definedName>
    <definedName name="_pri0008" localSheetId="4">#REF!</definedName>
    <definedName name="_pri0008" localSheetId="10">#REF!</definedName>
    <definedName name="_pri0008">#REF!</definedName>
    <definedName name="_pri0009" localSheetId="1">#REF!</definedName>
    <definedName name="_pri0009" localSheetId="2">#REF!</definedName>
    <definedName name="_pri0009" localSheetId="3">#REF!</definedName>
    <definedName name="_pri0009" localSheetId="4">#REF!</definedName>
    <definedName name="_pri0009" localSheetId="10">#REF!</definedName>
    <definedName name="_pri0009">#REF!</definedName>
    <definedName name="_pri0010" localSheetId="1">#REF!</definedName>
    <definedName name="_pri0010" localSheetId="2">#REF!</definedName>
    <definedName name="_pri0010" localSheetId="3">#REF!</definedName>
    <definedName name="_pri0010" localSheetId="4">#REF!</definedName>
    <definedName name="_pri0010" localSheetId="10">#REF!</definedName>
    <definedName name="_pri0010">#REF!</definedName>
    <definedName name="_pri0011" localSheetId="1">#REF!</definedName>
    <definedName name="_pri0011" localSheetId="2">#REF!</definedName>
    <definedName name="_pri0011" localSheetId="3">#REF!</definedName>
    <definedName name="_pri0011" localSheetId="4">#REF!</definedName>
    <definedName name="_pri0011" localSheetId="10">#REF!</definedName>
    <definedName name="_pri0011">#REF!</definedName>
    <definedName name="_pri0012" localSheetId="1">#REF!</definedName>
    <definedName name="_pri0012" localSheetId="2">#REF!</definedName>
    <definedName name="_pri0012" localSheetId="3">#REF!</definedName>
    <definedName name="_pri0012" localSheetId="4">#REF!</definedName>
    <definedName name="_pri0012" localSheetId="10">#REF!</definedName>
    <definedName name="_pri0012">#REF!</definedName>
    <definedName name="_pri0013" localSheetId="1">#REF!</definedName>
    <definedName name="_pri0013" localSheetId="2">#REF!</definedName>
    <definedName name="_pri0013" localSheetId="3">#REF!</definedName>
    <definedName name="_pri0013" localSheetId="4">#REF!</definedName>
    <definedName name="_pri0013" localSheetId="10">#REF!</definedName>
    <definedName name="_pri0013">#REF!</definedName>
    <definedName name="_pri0014" localSheetId="1">#REF!</definedName>
    <definedName name="_pri0014" localSheetId="2">#REF!</definedName>
    <definedName name="_pri0014" localSheetId="3">#REF!</definedName>
    <definedName name="_pri0014" localSheetId="4">#REF!</definedName>
    <definedName name="_pri0014" localSheetId="10">#REF!</definedName>
    <definedName name="_pri0014">#REF!</definedName>
    <definedName name="_pri0015" localSheetId="1">#REF!</definedName>
    <definedName name="_pri0015" localSheetId="2">#REF!</definedName>
    <definedName name="_pri0015" localSheetId="3">#REF!</definedName>
    <definedName name="_pri0015" localSheetId="4">#REF!</definedName>
    <definedName name="_pri0015" localSheetId="10">#REF!</definedName>
    <definedName name="_pri0015">#REF!</definedName>
    <definedName name="_pri0016" localSheetId="1">#REF!</definedName>
    <definedName name="_pri0016" localSheetId="2">#REF!</definedName>
    <definedName name="_pri0016" localSheetId="3">#REF!</definedName>
    <definedName name="_pri0016" localSheetId="4">#REF!</definedName>
    <definedName name="_pri0016" localSheetId="10">#REF!</definedName>
    <definedName name="_pri0016">#REF!</definedName>
    <definedName name="_pri0017" localSheetId="1">#REF!</definedName>
    <definedName name="_pri0017" localSheetId="2">#REF!</definedName>
    <definedName name="_pri0017" localSheetId="3">#REF!</definedName>
    <definedName name="_pri0017" localSheetId="4">#REF!</definedName>
    <definedName name="_pri0017" localSheetId="10">#REF!</definedName>
    <definedName name="_pri0017">#REF!</definedName>
    <definedName name="_pri0018" localSheetId="1">#REF!</definedName>
    <definedName name="_pri0018" localSheetId="2">#REF!</definedName>
    <definedName name="_pri0018" localSheetId="3">#REF!</definedName>
    <definedName name="_pri0018" localSheetId="4">#REF!</definedName>
    <definedName name="_pri0018" localSheetId="10">#REF!</definedName>
    <definedName name="_pri0018">#REF!</definedName>
    <definedName name="_pri0019" localSheetId="1">#REF!</definedName>
    <definedName name="_pri0019" localSheetId="2">#REF!</definedName>
    <definedName name="_pri0019" localSheetId="3">#REF!</definedName>
    <definedName name="_pri0019" localSheetId="4">#REF!</definedName>
    <definedName name="_pri0019" localSheetId="10">#REF!</definedName>
    <definedName name="_pri0019">#REF!</definedName>
    <definedName name="_pri0061" localSheetId="1">#REF!</definedName>
    <definedName name="_pri0061" localSheetId="2">#REF!</definedName>
    <definedName name="_pri0061" localSheetId="3">#REF!</definedName>
    <definedName name="_pri0061" localSheetId="4">#REF!</definedName>
    <definedName name="_pri0061" localSheetId="10">#REF!</definedName>
    <definedName name="_pri0061">#REF!</definedName>
    <definedName name="_pri0062" localSheetId="1">#REF!</definedName>
    <definedName name="_pri0062" localSheetId="2">#REF!</definedName>
    <definedName name="_pri0062" localSheetId="3">#REF!</definedName>
    <definedName name="_pri0062" localSheetId="4">#REF!</definedName>
    <definedName name="_pri0062" localSheetId="10">#REF!</definedName>
    <definedName name="_pri0062">#REF!</definedName>
    <definedName name="_pri0065" localSheetId="1">#REF!</definedName>
    <definedName name="_pri0065" localSheetId="2">#REF!</definedName>
    <definedName name="_pri0065" localSheetId="3">#REF!</definedName>
    <definedName name="_pri0065" localSheetId="4">#REF!</definedName>
    <definedName name="_pri0065" localSheetId="10">#REF!</definedName>
    <definedName name="_pri0065">#REF!</definedName>
    <definedName name="_pri0066" localSheetId="1">#REF!</definedName>
    <definedName name="_pri0066" localSheetId="2">#REF!</definedName>
    <definedName name="_pri0066" localSheetId="3">#REF!</definedName>
    <definedName name="_pri0066" localSheetId="4">#REF!</definedName>
    <definedName name="_pri0066" localSheetId="10">#REF!</definedName>
    <definedName name="_pri0066">#REF!</definedName>
    <definedName name="_pri0067" localSheetId="1">#REF!</definedName>
    <definedName name="_pri0067" localSheetId="2">#REF!</definedName>
    <definedName name="_pri0067" localSheetId="3">#REF!</definedName>
    <definedName name="_pri0067" localSheetId="4">#REF!</definedName>
    <definedName name="_pri0067" localSheetId="10">#REF!</definedName>
    <definedName name="_pri0067">#REF!</definedName>
    <definedName name="_pri0068" localSheetId="1">#REF!</definedName>
    <definedName name="_pri0068" localSheetId="2">#REF!</definedName>
    <definedName name="_pri0068" localSheetId="3">#REF!</definedName>
    <definedName name="_pri0068" localSheetId="4">#REF!</definedName>
    <definedName name="_pri0068" localSheetId="10">#REF!</definedName>
    <definedName name="_pri0068">#REF!</definedName>
    <definedName name="_SY3">[4]Macros!$E$9</definedName>
    <definedName name="_TY1" localSheetId="1">[2]Macros!$E$15</definedName>
    <definedName name="_TY1" localSheetId="2">[1]Macros!$E$15</definedName>
    <definedName name="_TY1" localSheetId="3">[3]Macros!$E$15</definedName>
    <definedName name="_TY1" localSheetId="4">[4]Macros!$E$15</definedName>
    <definedName name="_TY1" localSheetId="5">[5]Macros!$E$15</definedName>
    <definedName name="_TY1" localSheetId="6">[6]Macros!$E$15</definedName>
    <definedName name="_TY1" localSheetId="8">[22]Macros!$E$15</definedName>
    <definedName name="_TY1" localSheetId="9">[9]Macros!$E$15</definedName>
    <definedName name="_TY1">[11]Macros!$E$15</definedName>
    <definedName name="_TY2" localSheetId="1">[2]Macros!#REF!</definedName>
    <definedName name="_TY2" localSheetId="2">[1]Macros!#REF!</definedName>
    <definedName name="_TY2" localSheetId="3">[3]Macros!#REF!</definedName>
    <definedName name="_TY2" localSheetId="4">[4]Macros!#REF!</definedName>
    <definedName name="_TY2" localSheetId="5">[5]Macros!#REF!</definedName>
    <definedName name="_TY2" localSheetId="6">[6]Macros!#REF!</definedName>
    <definedName name="_TY2" localSheetId="7">[7]Macros!#REF!</definedName>
    <definedName name="_TY2" localSheetId="8">[8]Macros!#REF!</definedName>
    <definedName name="_TY2" localSheetId="9">[9]Macros!#REF!</definedName>
    <definedName name="_TY2" localSheetId="10">[10]Macros!#REF!</definedName>
    <definedName name="_TY2">[11]Macros!#REF!</definedName>
    <definedName name="a" localSheetId="1">#REF!</definedName>
    <definedName name="a" localSheetId="2">#REF!</definedName>
    <definedName name="a" localSheetId="3">#REF!</definedName>
    <definedName name="a" localSheetId="4">#REF!</definedName>
    <definedName name="a" localSheetId="6">#REF!</definedName>
    <definedName name="a" localSheetId="7">#REF!</definedName>
    <definedName name="a" localSheetId="8">#REF!</definedName>
    <definedName name="a">#REF!</definedName>
    <definedName name="A_1" localSheetId="1">#REF!</definedName>
    <definedName name="A_1" localSheetId="2">#REF!</definedName>
    <definedName name="A_1" localSheetId="3">#REF!</definedName>
    <definedName name="A_1" localSheetId="4">#REF!</definedName>
    <definedName name="A_1" localSheetId="10">#REF!</definedName>
    <definedName name="A_1">#REF!</definedName>
    <definedName name="A_17" localSheetId="1">#REF!</definedName>
    <definedName name="A_17" localSheetId="2">#REF!</definedName>
    <definedName name="A_17" localSheetId="3">#REF!</definedName>
    <definedName name="A_17" localSheetId="4">#REF!</definedName>
    <definedName name="A_17" localSheetId="10">#REF!</definedName>
    <definedName name="A_17">#REF!</definedName>
    <definedName name="A_18" localSheetId="1">#REF!</definedName>
    <definedName name="A_18" localSheetId="2">#REF!</definedName>
    <definedName name="A_18" localSheetId="3">#REF!</definedName>
    <definedName name="A_18" localSheetId="4">#REF!</definedName>
    <definedName name="A_18" localSheetId="10">#REF!</definedName>
    <definedName name="A_18">#REF!</definedName>
    <definedName name="A_19" localSheetId="1">#REF!</definedName>
    <definedName name="A_19" localSheetId="2">#REF!</definedName>
    <definedName name="A_19" localSheetId="3">#REF!</definedName>
    <definedName name="A_19" localSheetId="4">#REF!</definedName>
    <definedName name="A_19" localSheetId="10">#REF!</definedName>
    <definedName name="A_19">#REF!</definedName>
    <definedName name="A_2">#REF!</definedName>
    <definedName name="A_3">#REF!</definedName>
    <definedName name="A_5" localSheetId="1">#REF!</definedName>
    <definedName name="A_5" localSheetId="2">#REF!</definedName>
    <definedName name="A_5" localSheetId="3">#REF!</definedName>
    <definedName name="A_5" localSheetId="4">#REF!</definedName>
    <definedName name="A_5" localSheetId="10">#REF!</definedName>
    <definedName name="A_5">#REF!</definedName>
    <definedName name="A_9" localSheetId="1">#REF!</definedName>
    <definedName name="A_9" localSheetId="2">#REF!</definedName>
    <definedName name="A_9" localSheetId="3">#REF!</definedName>
    <definedName name="A_9" localSheetId="4">#REF!</definedName>
    <definedName name="A_9" localSheetId="10">#REF!</definedName>
    <definedName name="A_9">#REF!</definedName>
    <definedName name="a10x" localSheetId="1">#REF!</definedName>
    <definedName name="a10x" localSheetId="2">#REF!</definedName>
    <definedName name="a10x" localSheetId="3">#REF!</definedName>
    <definedName name="a10x" localSheetId="4">#REF!</definedName>
    <definedName name="a10x">#REF!</definedName>
    <definedName name="a11x" localSheetId="1">#REF!</definedName>
    <definedName name="a11x" localSheetId="2">#REF!</definedName>
    <definedName name="a11x" localSheetId="3">#REF!</definedName>
    <definedName name="a11x" localSheetId="4">#REF!</definedName>
    <definedName name="a11x">#REF!</definedName>
    <definedName name="a12x" localSheetId="1">#REF!</definedName>
    <definedName name="a12x" localSheetId="2">#REF!</definedName>
    <definedName name="a12x" localSheetId="3">#REF!</definedName>
    <definedName name="a12x" localSheetId="4">#REF!</definedName>
    <definedName name="a12x">#REF!</definedName>
    <definedName name="a13x" localSheetId="1">#REF!</definedName>
    <definedName name="a13x" localSheetId="2">#REF!</definedName>
    <definedName name="a13x" localSheetId="3">#REF!</definedName>
    <definedName name="a13x" localSheetId="4">#REF!</definedName>
    <definedName name="a13x">#REF!</definedName>
    <definedName name="a14x" localSheetId="1">#REF!</definedName>
    <definedName name="a14x" localSheetId="2">#REF!</definedName>
    <definedName name="a14x" localSheetId="3">#REF!</definedName>
    <definedName name="a14x" localSheetId="4">#REF!</definedName>
    <definedName name="a14x">#REF!</definedName>
    <definedName name="a15x" localSheetId="1">#REF!</definedName>
    <definedName name="a15x" localSheetId="2">#REF!</definedName>
    <definedName name="a15x" localSheetId="3">#REF!</definedName>
    <definedName name="a15x" localSheetId="4">#REF!</definedName>
    <definedName name="a15x">#REF!</definedName>
    <definedName name="a16x" localSheetId="1">#REF!</definedName>
    <definedName name="a16x" localSheetId="2">#REF!</definedName>
    <definedName name="a16x" localSheetId="3">#REF!</definedName>
    <definedName name="a16x" localSheetId="4">#REF!</definedName>
    <definedName name="a16x">#REF!</definedName>
    <definedName name="a17x" localSheetId="1">#REF!</definedName>
    <definedName name="a17x" localSheetId="2">#REF!</definedName>
    <definedName name="a17x" localSheetId="3">#REF!</definedName>
    <definedName name="a17x" localSheetId="4">#REF!</definedName>
    <definedName name="a17x">#REF!</definedName>
    <definedName name="a18x" localSheetId="1">#REF!</definedName>
    <definedName name="a18x" localSheetId="2">#REF!</definedName>
    <definedName name="a18x" localSheetId="3">#REF!</definedName>
    <definedName name="a18x" localSheetId="4">#REF!</definedName>
    <definedName name="a18x">#REF!</definedName>
    <definedName name="a19x" localSheetId="1">#REF!</definedName>
    <definedName name="a19x" localSheetId="2">#REF!</definedName>
    <definedName name="a19x" localSheetId="3">#REF!</definedName>
    <definedName name="a19x" localSheetId="4">#REF!</definedName>
    <definedName name="a19x">#REF!</definedName>
    <definedName name="a1i" localSheetId="1">#REF!</definedName>
    <definedName name="a1i" localSheetId="2">#REF!</definedName>
    <definedName name="a1i" localSheetId="3">#REF!</definedName>
    <definedName name="a1i" localSheetId="4">#REF!</definedName>
    <definedName name="a1i">#REF!</definedName>
    <definedName name="a1x" localSheetId="1">#REF!</definedName>
    <definedName name="a1x" localSheetId="2">#REF!</definedName>
    <definedName name="a1x" localSheetId="3">#REF!</definedName>
    <definedName name="a1x" localSheetId="4">#REF!</definedName>
    <definedName name="a1x">#REF!</definedName>
    <definedName name="a2i" localSheetId="1">#REF!</definedName>
    <definedName name="a2i" localSheetId="2">#REF!</definedName>
    <definedName name="a2i" localSheetId="3">#REF!</definedName>
    <definedName name="a2i" localSheetId="4">#REF!</definedName>
    <definedName name="a2i">#REF!</definedName>
    <definedName name="a2x" localSheetId="1">#REF!</definedName>
    <definedName name="a2x" localSheetId="2">#REF!</definedName>
    <definedName name="a2x" localSheetId="3">#REF!</definedName>
    <definedName name="a2x" localSheetId="4">#REF!</definedName>
    <definedName name="a2x">#REF!</definedName>
    <definedName name="a3i" localSheetId="1">#REF!</definedName>
    <definedName name="a3i" localSheetId="2">#REF!</definedName>
    <definedName name="a3i" localSheetId="3">#REF!</definedName>
    <definedName name="a3i" localSheetId="4">#REF!</definedName>
    <definedName name="a3i">#REF!</definedName>
    <definedName name="a3x" localSheetId="1">#REF!</definedName>
    <definedName name="a3x" localSheetId="2">#REF!</definedName>
    <definedName name="a3x" localSheetId="3">#REF!</definedName>
    <definedName name="a3x" localSheetId="4">#REF!</definedName>
    <definedName name="a3x">#REF!</definedName>
    <definedName name="a4x" localSheetId="1">#REF!</definedName>
    <definedName name="a4x" localSheetId="2">#REF!</definedName>
    <definedName name="a4x" localSheetId="3">#REF!</definedName>
    <definedName name="a4x" localSheetId="4">#REF!</definedName>
    <definedName name="a4x">#REF!</definedName>
    <definedName name="a5x" localSheetId="1">#REF!</definedName>
    <definedName name="a5x" localSheetId="2">#REF!</definedName>
    <definedName name="a5x" localSheetId="3">#REF!</definedName>
    <definedName name="a5x" localSheetId="4">#REF!</definedName>
    <definedName name="a5x">#REF!</definedName>
    <definedName name="a6x" localSheetId="1">#REF!</definedName>
    <definedName name="a6x" localSheetId="2">#REF!</definedName>
    <definedName name="a6x" localSheetId="3">#REF!</definedName>
    <definedName name="a6x" localSheetId="4">#REF!</definedName>
    <definedName name="a6x">#REF!</definedName>
    <definedName name="a7x" localSheetId="1">#REF!</definedName>
    <definedName name="a7x" localSheetId="2">#REF!</definedName>
    <definedName name="a7x" localSheetId="3">#REF!</definedName>
    <definedName name="a7x" localSheetId="4">#REF!</definedName>
    <definedName name="a7x">#REF!</definedName>
    <definedName name="a8x" localSheetId="1">#REF!</definedName>
    <definedName name="a8x" localSheetId="2">#REF!</definedName>
    <definedName name="a8x" localSheetId="3">#REF!</definedName>
    <definedName name="a8x" localSheetId="4">#REF!</definedName>
    <definedName name="a8x">#REF!</definedName>
    <definedName name="a9x" localSheetId="1">#REF!</definedName>
    <definedName name="a9x" localSheetId="2">#REF!</definedName>
    <definedName name="a9x" localSheetId="3">#REF!</definedName>
    <definedName name="a9x" localSheetId="4">#REF!</definedName>
    <definedName name="a9x">#REF!</definedName>
    <definedName name="AccumDepr">[23]Data!$I$13:$J$131</definedName>
    <definedName name="AFUDC" localSheetId="1">#REF!</definedName>
    <definedName name="AFUDC" localSheetId="2">#REF!</definedName>
    <definedName name="AFUDC" localSheetId="3">#REF!</definedName>
    <definedName name="AFUDC" localSheetId="4">#REF!</definedName>
    <definedName name="AFUDC" localSheetId="10">#REF!</definedName>
    <definedName name="AFUDC">#REF!</definedName>
    <definedName name="AIAC">[23]Data!$O$13:$P$131</definedName>
    <definedName name="ANNAACIAC" localSheetId="1">#REF!</definedName>
    <definedName name="ANNAACIAC" localSheetId="2">#REF!</definedName>
    <definedName name="ANNAACIAC" localSheetId="3">#REF!</definedName>
    <definedName name="ANNAACIAC" localSheetId="4">#REF!</definedName>
    <definedName name="ANNAACIAC" localSheetId="10">#REF!</definedName>
    <definedName name="ANNAACIAC">#REF!</definedName>
    <definedName name="ANNAD" localSheetId="1">#REF!</definedName>
    <definedName name="ANNAD" localSheetId="2">#REF!</definedName>
    <definedName name="ANNAD" localSheetId="3">#REF!</definedName>
    <definedName name="ANNAD" localSheetId="4">#REF!</definedName>
    <definedName name="ANNAD" localSheetId="10">#REF!</definedName>
    <definedName name="ANNAD">#REF!</definedName>
    <definedName name="ANNAFC" localSheetId="1">#REF!</definedName>
    <definedName name="ANNAFC" localSheetId="2">#REF!</definedName>
    <definedName name="ANNAFC" localSheetId="3">#REF!</definedName>
    <definedName name="ANNAFC" localSheetId="4">#REF!</definedName>
    <definedName name="ANNAFC" localSheetId="10">#REF!</definedName>
    <definedName name="ANNAFC">#REF!</definedName>
    <definedName name="ANNCIAC" localSheetId="1">#REF!</definedName>
    <definedName name="ANNCIAC" localSheetId="2">#REF!</definedName>
    <definedName name="ANNCIAC" localSheetId="3">#REF!</definedName>
    <definedName name="ANNCIAC" localSheetId="4">#REF!</definedName>
    <definedName name="ANNCIAC" localSheetId="10">#REF!</definedName>
    <definedName name="ANNCIAC">#REF!</definedName>
    <definedName name="ANNPL" localSheetId="1">#REF!</definedName>
    <definedName name="ANNPL" localSheetId="2">#REF!</definedName>
    <definedName name="ANNPL" localSheetId="3">#REF!</definedName>
    <definedName name="ANNPL" localSheetId="4">#REF!</definedName>
    <definedName name="ANNPL" localSheetId="10">#REF!</definedName>
    <definedName name="ANNPL">#REF!</definedName>
    <definedName name="ARB" localSheetId="1">#REF!</definedName>
    <definedName name="ARB" localSheetId="2">#REF!</definedName>
    <definedName name="ARB" localSheetId="3">#REF!</definedName>
    <definedName name="ARB" localSheetId="4">#REF!</definedName>
    <definedName name="ARB" localSheetId="10">#REF!</definedName>
    <definedName name="ARB">#REF!</definedName>
    <definedName name="ASECT" localSheetId="1">[2]Macros!#REF!</definedName>
    <definedName name="ASECT" localSheetId="2">[1]Macros!#REF!</definedName>
    <definedName name="ASECT" localSheetId="3">[3]Macros!#REF!</definedName>
    <definedName name="ASECT" localSheetId="4">[4]Macros!#REF!</definedName>
    <definedName name="ASECT" localSheetId="5">[5]Macros!#REF!</definedName>
    <definedName name="ASECT" localSheetId="6">[6]Macros!#REF!</definedName>
    <definedName name="ASECT" localSheetId="7">[7]Macros!#REF!</definedName>
    <definedName name="ASECT" localSheetId="8">[8]Macros!#REF!</definedName>
    <definedName name="ASECT" localSheetId="9">[9]Macros!#REF!</definedName>
    <definedName name="ASECT" localSheetId="10">[10]Macros!#REF!</definedName>
    <definedName name="ASECT">[11]Macros!#REF!</definedName>
    <definedName name="B_1" localSheetId="1">#REF!</definedName>
    <definedName name="B_1" localSheetId="2">#REF!</definedName>
    <definedName name="B_1" localSheetId="3">#REF!</definedName>
    <definedName name="B_1" localSheetId="4">#REF!</definedName>
    <definedName name="B_1" localSheetId="10">#REF!</definedName>
    <definedName name="B_1">#REF!</definedName>
    <definedName name="B_10" localSheetId="1">#REF!</definedName>
    <definedName name="B_10" localSheetId="2">#REF!</definedName>
    <definedName name="B_10" localSheetId="3">#REF!</definedName>
    <definedName name="B_10" localSheetId="4">#REF!</definedName>
    <definedName name="B_10" localSheetId="5">#REF!</definedName>
    <definedName name="B_10" localSheetId="9">#REF!</definedName>
    <definedName name="B_10">#REF!</definedName>
    <definedName name="B_11" localSheetId="4">#REF!</definedName>
    <definedName name="B_11" localSheetId="9">#REF!</definedName>
    <definedName name="B_11" localSheetId="10">'[24]B 11'!$A$1:$G$72</definedName>
    <definedName name="B_11">#REF!</definedName>
    <definedName name="B_12" localSheetId="1">#REF!</definedName>
    <definedName name="B_12" localSheetId="2">#REF!</definedName>
    <definedName name="B_12" localSheetId="3">#REF!</definedName>
    <definedName name="B_12" localSheetId="4">#REF!</definedName>
    <definedName name="B_12" localSheetId="10">#REF!</definedName>
    <definedName name="B_12">#REF!</definedName>
    <definedName name="B_13" localSheetId="1">#REF!</definedName>
    <definedName name="B_13" localSheetId="2">#REF!</definedName>
    <definedName name="B_13" localSheetId="3">#REF!</definedName>
    <definedName name="B_13" localSheetId="4">#REF!</definedName>
    <definedName name="B_13" localSheetId="10">#REF!</definedName>
    <definedName name="B_13">#REF!</definedName>
    <definedName name="B_14">#REF!</definedName>
    <definedName name="B_2">#REF!</definedName>
    <definedName name="B_3" localSheetId="1">#REF!</definedName>
    <definedName name="B_3" localSheetId="2">#REF!</definedName>
    <definedName name="B_3" localSheetId="3">#REF!</definedName>
    <definedName name="B_3" localSheetId="4">#REF!</definedName>
    <definedName name="B_3" localSheetId="10">#REF!</definedName>
    <definedName name="B_3">#REF!</definedName>
    <definedName name="B_3A" localSheetId="1">#REF!</definedName>
    <definedName name="B_3A" localSheetId="2">#REF!</definedName>
    <definedName name="B_3A" localSheetId="3">#REF!</definedName>
    <definedName name="B_3A" localSheetId="4">#REF!</definedName>
    <definedName name="B_3A" localSheetId="10">#REF!</definedName>
    <definedName name="B_3A">#REF!</definedName>
    <definedName name="B_3B" localSheetId="1">#REF!</definedName>
    <definedName name="B_3B" localSheetId="2">#REF!</definedName>
    <definedName name="B_3B" localSheetId="3">#REF!</definedName>
    <definedName name="B_3B" localSheetId="4">#REF!</definedName>
    <definedName name="B_3B" localSheetId="10">#REF!</definedName>
    <definedName name="B_3B">#REF!</definedName>
    <definedName name="B_4">#REF!</definedName>
    <definedName name="B_5" localSheetId="1">#REF!</definedName>
    <definedName name="B_5" localSheetId="2">#REF!</definedName>
    <definedName name="B_5" localSheetId="3">#REF!</definedName>
    <definedName name="B_5" localSheetId="4">#REF!</definedName>
    <definedName name="B_5" localSheetId="10">#REF!</definedName>
    <definedName name="B_5">#REF!</definedName>
    <definedName name="B_6" localSheetId="4">'[4]B 6'!#REF!</definedName>
    <definedName name="B_6" localSheetId="6">'[6]B 6'!#REF!</definedName>
    <definedName name="B_6" localSheetId="8">'[22]B 6'!#REF!</definedName>
    <definedName name="B_6">'[2]B 6'!#REF!</definedName>
    <definedName name="B_7" localSheetId="1">#REF!</definedName>
    <definedName name="B_7" localSheetId="2">#REF!</definedName>
    <definedName name="B_7" localSheetId="3">#REF!</definedName>
    <definedName name="B_7" localSheetId="4">#REF!</definedName>
    <definedName name="B_7" localSheetId="10">#REF!</definedName>
    <definedName name="B_7">#REF!</definedName>
    <definedName name="B_8" localSheetId="1">#REF!</definedName>
    <definedName name="B_8" localSheetId="2">#REF!</definedName>
    <definedName name="B_8" localSheetId="3">#REF!</definedName>
    <definedName name="B_8" localSheetId="4">#REF!</definedName>
    <definedName name="B_8" localSheetId="5">#REF!</definedName>
    <definedName name="B_8" localSheetId="9">#REF!</definedName>
    <definedName name="B_8">#REF!</definedName>
    <definedName name="B_9" localSheetId="4">#REF!</definedName>
    <definedName name="B_9" localSheetId="8">#REF!</definedName>
    <definedName name="B_9" localSheetId="9">#REF!</definedName>
    <definedName name="B_9" localSheetId="10">'[25]B 9'!$A$1:$E$59</definedName>
    <definedName name="B_9">#REF!</definedName>
    <definedName name="b10x" localSheetId="1">#REF!</definedName>
    <definedName name="b10x" localSheetId="2">#REF!</definedName>
    <definedName name="b10x" localSheetId="3">#REF!</definedName>
    <definedName name="b10x" localSheetId="4">#REF!</definedName>
    <definedName name="b10x">#REF!</definedName>
    <definedName name="b11x" localSheetId="1">#REF!</definedName>
    <definedName name="b11x" localSheetId="2">#REF!</definedName>
    <definedName name="b11x" localSheetId="3">#REF!</definedName>
    <definedName name="b11x" localSheetId="4">#REF!</definedName>
    <definedName name="b11x">#REF!</definedName>
    <definedName name="b12x" localSheetId="1">#REF!</definedName>
    <definedName name="b12x" localSheetId="2">#REF!</definedName>
    <definedName name="b12x" localSheetId="3">#REF!</definedName>
    <definedName name="b12x" localSheetId="4">#REF!</definedName>
    <definedName name="b12x">#REF!</definedName>
    <definedName name="b13x" localSheetId="1">#REF!</definedName>
    <definedName name="b13x" localSheetId="2">#REF!</definedName>
    <definedName name="b13x" localSheetId="3">#REF!</definedName>
    <definedName name="b13x" localSheetId="4">#REF!</definedName>
    <definedName name="b13x">#REF!</definedName>
    <definedName name="B14x" localSheetId="1">#REF!</definedName>
    <definedName name="B14x" localSheetId="2">#REF!</definedName>
    <definedName name="B14x" localSheetId="3">#REF!</definedName>
    <definedName name="B14x" localSheetId="4">#REF!</definedName>
    <definedName name="B14x">#REF!</definedName>
    <definedName name="b15i" localSheetId="1">#REF!</definedName>
    <definedName name="b15i" localSheetId="2">#REF!</definedName>
    <definedName name="b15i" localSheetId="3">#REF!</definedName>
    <definedName name="b15i" localSheetId="4">#REF!</definedName>
    <definedName name="b15i">#REF!</definedName>
    <definedName name="b15x" localSheetId="1">#REF!</definedName>
    <definedName name="b15x" localSheetId="2">#REF!</definedName>
    <definedName name="b15x" localSheetId="3">#REF!</definedName>
    <definedName name="b15x" localSheetId="4">#REF!</definedName>
    <definedName name="b15x">#REF!</definedName>
    <definedName name="b1i" localSheetId="1">#REF!</definedName>
    <definedName name="b1i" localSheetId="2">#REF!</definedName>
    <definedName name="b1i" localSheetId="3">#REF!</definedName>
    <definedName name="b1i" localSheetId="4">#REF!</definedName>
    <definedName name="b1i">#REF!</definedName>
    <definedName name="b1x" localSheetId="1">#REF!</definedName>
    <definedName name="b1x" localSheetId="2">#REF!</definedName>
    <definedName name="b1x" localSheetId="3">#REF!</definedName>
    <definedName name="b1x" localSheetId="4">#REF!</definedName>
    <definedName name="b1x">#REF!</definedName>
    <definedName name="b2i" localSheetId="1">#REF!</definedName>
    <definedName name="b2i" localSheetId="2">#REF!</definedName>
    <definedName name="b2i" localSheetId="3">#REF!</definedName>
    <definedName name="b2i" localSheetId="4">#REF!</definedName>
    <definedName name="b2i">#REF!</definedName>
    <definedName name="b2x" localSheetId="1">#REF!</definedName>
    <definedName name="b2x" localSheetId="2">#REF!</definedName>
    <definedName name="b2x" localSheetId="3">#REF!</definedName>
    <definedName name="b2x" localSheetId="4">#REF!</definedName>
    <definedName name="b2x">#REF!</definedName>
    <definedName name="B3B" localSheetId="2">'[26]A1 OPERATING INCOME ADJUST'!$A$49:$P$97</definedName>
    <definedName name="B3B" localSheetId="3">'[26]A1 OPERATING INCOME ADJUST'!$A$49:$P$97</definedName>
    <definedName name="B3B" localSheetId="4">'[26]A1 OPERATING INCOME ADJUST'!$A$49:$P$97</definedName>
    <definedName name="B3B" localSheetId="6">'[26]A1 OPERATING INCOME ADJUST'!$A$49:$P$97</definedName>
    <definedName name="B3B" localSheetId="7">'[27]A1 OPERATING INCOME ADJUST'!$A$49:$P$97</definedName>
    <definedName name="B3B">'[26]A1 OPERATING INCOME ADJUST'!$A$49:$P$97</definedName>
    <definedName name="b3i" localSheetId="1">#REF!</definedName>
    <definedName name="b3i" localSheetId="2">#REF!</definedName>
    <definedName name="b3i" localSheetId="3">#REF!</definedName>
    <definedName name="b3i" localSheetId="4">#REF!</definedName>
    <definedName name="b3i">#REF!</definedName>
    <definedName name="B3R" localSheetId="2">'[26]A1 OPERATING INCOME ADJUST'!$A$1:$P$48</definedName>
    <definedName name="B3R" localSheetId="3">'[26]A1 OPERATING INCOME ADJUST'!$A$1:$P$48</definedName>
    <definedName name="B3R" localSheetId="4">'[26]A1 OPERATING INCOME ADJUST'!$A$1:$P$48</definedName>
    <definedName name="B3R" localSheetId="6">'[26]A1 OPERATING INCOME ADJUST'!$A$1:$P$48</definedName>
    <definedName name="B3R" localSheetId="7">'[27]A1 OPERATING INCOME ADJUST'!$A$1:$P$48</definedName>
    <definedName name="B3R">'[26]A1 OPERATING INCOME ADJUST'!$A$1:$P$48</definedName>
    <definedName name="b3x" localSheetId="1">#REF!</definedName>
    <definedName name="b3x" localSheetId="2">#REF!</definedName>
    <definedName name="b3x" localSheetId="3">#REF!</definedName>
    <definedName name="b3x" localSheetId="4">#REF!</definedName>
    <definedName name="b3x">#REF!</definedName>
    <definedName name="b4x" localSheetId="1">#REF!</definedName>
    <definedName name="b4x" localSheetId="2">#REF!</definedName>
    <definedName name="b4x" localSheetId="3">#REF!</definedName>
    <definedName name="b4x" localSheetId="4">#REF!</definedName>
    <definedName name="b4x">#REF!</definedName>
    <definedName name="b5x" localSheetId="1">#REF!</definedName>
    <definedName name="b5x" localSheetId="2">#REF!</definedName>
    <definedName name="b5x" localSheetId="3">#REF!</definedName>
    <definedName name="b5x" localSheetId="4">#REF!</definedName>
    <definedName name="b5x">#REF!</definedName>
    <definedName name="b6x" localSheetId="1">#REF!</definedName>
    <definedName name="b6x" localSheetId="2">#REF!</definedName>
    <definedName name="b6x" localSheetId="3">#REF!</definedName>
    <definedName name="b6x" localSheetId="4">#REF!</definedName>
    <definedName name="b6x">#REF!</definedName>
    <definedName name="b7x" localSheetId="1">#REF!</definedName>
    <definedName name="b7x" localSheetId="2">#REF!</definedName>
    <definedName name="b7x" localSheetId="3">#REF!</definedName>
    <definedName name="b7x" localSheetId="4">#REF!</definedName>
    <definedName name="b7x">#REF!</definedName>
    <definedName name="b8x" localSheetId="1">#REF!</definedName>
    <definedName name="b8x" localSheetId="2">#REF!</definedName>
    <definedName name="b8x" localSheetId="3">#REF!</definedName>
    <definedName name="b8x" localSheetId="4">#REF!</definedName>
    <definedName name="b8x">#REF!</definedName>
    <definedName name="b9x" localSheetId="1">#REF!</definedName>
    <definedName name="b9x" localSheetId="2">#REF!</definedName>
    <definedName name="b9x" localSheetId="3">#REF!</definedName>
    <definedName name="b9x" localSheetId="4">#REF!</definedName>
    <definedName name="b9x">#REF!</definedName>
    <definedName name="BALANCE" localSheetId="1">#REF!</definedName>
    <definedName name="BALANCE" localSheetId="2">#REF!</definedName>
    <definedName name="BALANCE" localSheetId="3">#REF!</definedName>
    <definedName name="BALANCE" localSheetId="4">#REF!</definedName>
    <definedName name="BALANCE" localSheetId="10">#REF!</definedName>
    <definedName name="BALANCE">#REF!</definedName>
    <definedName name="BSECT" localSheetId="1">[2]Macros!#REF!</definedName>
    <definedName name="BSECT" localSheetId="2">[1]Macros!#REF!</definedName>
    <definedName name="BSECT" localSheetId="3">[3]Macros!#REF!</definedName>
    <definedName name="BSECT" localSheetId="4">[4]Macros!#REF!</definedName>
    <definedName name="BSECT" localSheetId="5">[5]Macros!#REF!</definedName>
    <definedName name="BSECT" localSheetId="6">[6]Macros!#REF!</definedName>
    <definedName name="BSECT" localSheetId="7">[7]Macros!#REF!</definedName>
    <definedName name="BSECT" localSheetId="8">[8]Macros!#REF!</definedName>
    <definedName name="BSECT" localSheetId="9">[9]Macros!#REF!</definedName>
    <definedName name="BSECT" localSheetId="10">[10]Macros!#REF!</definedName>
    <definedName name="BSECT">[11]Macros!#REF!</definedName>
    <definedName name="c_10x" localSheetId="1">#REF!</definedName>
    <definedName name="c_10x" localSheetId="2">#REF!</definedName>
    <definedName name="c_10x" localSheetId="3">#REF!</definedName>
    <definedName name="c_10x" localSheetId="4">#REF!</definedName>
    <definedName name="c_10x">#REF!</definedName>
    <definedName name="c_1i" localSheetId="1">#REF!</definedName>
    <definedName name="c_1i" localSheetId="2">#REF!</definedName>
    <definedName name="c_1i" localSheetId="3">#REF!</definedName>
    <definedName name="c_1i" localSheetId="4">#REF!</definedName>
    <definedName name="c_1i">#REF!</definedName>
    <definedName name="c_1x" localSheetId="1">#REF!</definedName>
    <definedName name="c_1x" localSheetId="2">#REF!</definedName>
    <definedName name="c_1x" localSheetId="3">#REF!</definedName>
    <definedName name="c_1x" localSheetId="4">#REF!</definedName>
    <definedName name="c_1x">#REF!</definedName>
    <definedName name="c_2i" localSheetId="1">#REF!</definedName>
    <definedName name="c_2i" localSheetId="2">#REF!</definedName>
    <definedName name="c_2i" localSheetId="3">#REF!</definedName>
    <definedName name="c_2i" localSheetId="4">#REF!</definedName>
    <definedName name="c_2i">#REF!</definedName>
    <definedName name="c_2x" localSheetId="1">#REF!</definedName>
    <definedName name="c_2x" localSheetId="2">#REF!</definedName>
    <definedName name="c_2x" localSheetId="3">#REF!</definedName>
    <definedName name="c_2x" localSheetId="4">#REF!</definedName>
    <definedName name="c_2x">#REF!</definedName>
    <definedName name="C_3" localSheetId="1">#REF!</definedName>
    <definedName name="C_3" localSheetId="2">#REF!</definedName>
    <definedName name="C_3" localSheetId="3">#REF!</definedName>
    <definedName name="C_3" localSheetId="4">#REF!</definedName>
    <definedName name="C_3">#REF!</definedName>
    <definedName name="c_3x" localSheetId="1">#REF!</definedName>
    <definedName name="c_3x" localSheetId="2">#REF!</definedName>
    <definedName name="c_3x" localSheetId="3">#REF!</definedName>
    <definedName name="c_3x" localSheetId="4">#REF!</definedName>
    <definedName name="c_3x">#REF!</definedName>
    <definedName name="c_4x" localSheetId="1">#REF!</definedName>
    <definedName name="c_4x" localSheetId="2">#REF!</definedName>
    <definedName name="c_4x" localSheetId="3">#REF!</definedName>
    <definedName name="c_4x" localSheetId="4">#REF!</definedName>
    <definedName name="c_4x">#REF!</definedName>
    <definedName name="C_5" localSheetId="1">#REF!</definedName>
    <definedName name="C_5" localSheetId="2">#REF!</definedName>
    <definedName name="C_5" localSheetId="3">#REF!</definedName>
    <definedName name="C_5" localSheetId="4">#REF!</definedName>
    <definedName name="C_5">#REF!</definedName>
    <definedName name="c_5i" localSheetId="1">#REF!</definedName>
    <definedName name="c_5i" localSheetId="2">#REF!</definedName>
    <definedName name="c_5i" localSheetId="3">#REF!</definedName>
    <definedName name="c_5i" localSheetId="4">#REF!</definedName>
    <definedName name="c_5i">#REF!</definedName>
    <definedName name="c_5x" localSheetId="1">#REF!</definedName>
    <definedName name="c_5x" localSheetId="2">#REF!</definedName>
    <definedName name="c_5x" localSheetId="3">#REF!</definedName>
    <definedName name="c_5x" localSheetId="4">#REF!</definedName>
    <definedName name="c_5x">#REF!</definedName>
    <definedName name="C_6" localSheetId="1">#REF!</definedName>
    <definedName name="C_6" localSheetId="2">#REF!</definedName>
    <definedName name="C_6" localSheetId="3">#REF!</definedName>
    <definedName name="C_6" localSheetId="4">#REF!</definedName>
    <definedName name="C_6" localSheetId="10">#REF!</definedName>
    <definedName name="C_6">#REF!</definedName>
    <definedName name="c_6x1" localSheetId="1">#REF!</definedName>
    <definedName name="c_6x1" localSheetId="2">#REF!</definedName>
    <definedName name="c_6x1" localSheetId="3">#REF!</definedName>
    <definedName name="c_6x1" localSheetId="4">#REF!</definedName>
    <definedName name="c_6x1">#REF!</definedName>
    <definedName name="c_6x2" localSheetId="1">#REF!</definedName>
    <definedName name="c_6x2" localSheetId="2">#REF!</definedName>
    <definedName name="c_6x2" localSheetId="3">#REF!</definedName>
    <definedName name="c_6x2" localSheetId="4">#REF!</definedName>
    <definedName name="c_6x2">#REF!</definedName>
    <definedName name="c_6x3" localSheetId="1">#REF!</definedName>
    <definedName name="c_6x3" localSheetId="2">#REF!</definedName>
    <definedName name="c_6x3" localSheetId="3">#REF!</definedName>
    <definedName name="c_6x3" localSheetId="4">#REF!</definedName>
    <definedName name="c_6x3">#REF!</definedName>
    <definedName name="C_7A" localSheetId="1">#REF!</definedName>
    <definedName name="C_7A" localSheetId="2">#REF!</definedName>
    <definedName name="C_7A" localSheetId="3">#REF!</definedName>
    <definedName name="C_7A" localSheetId="4">#REF!</definedName>
    <definedName name="C_7A" localSheetId="10">#REF!</definedName>
    <definedName name="C_7A">#REF!</definedName>
    <definedName name="c_7x1" localSheetId="1">#REF!</definedName>
    <definedName name="c_7x1" localSheetId="2">#REF!</definedName>
    <definedName name="c_7x1" localSheetId="3">#REF!</definedName>
    <definedName name="c_7x1" localSheetId="4">#REF!</definedName>
    <definedName name="c_7x1">#REF!</definedName>
    <definedName name="c_7x2" localSheetId="1">#REF!</definedName>
    <definedName name="c_7x2" localSheetId="2">#REF!</definedName>
    <definedName name="c_7x2" localSheetId="3">#REF!</definedName>
    <definedName name="c_7x2" localSheetId="4">#REF!</definedName>
    <definedName name="c_7x2">#REF!</definedName>
    <definedName name="c_7x3" localSheetId="1">#REF!</definedName>
    <definedName name="c_7x3" localSheetId="2">#REF!</definedName>
    <definedName name="c_7x3" localSheetId="3">#REF!</definedName>
    <definedName name="c_7x3" localSheetId="4">#REF!</definedName>
    <definedName name="c_7x3">#REF!</definedName>
    <definedName name="c_7x4" localSheetId="1">#REF!</definedName>
    <definedName name="c_7x4" localSheetId="2">#REF!</definedName>
    <definedName name="c_7x4" localSheetId="3">#REF!</definedName>
    <definedName name="c_7x4" localSheetId="4">#REF!</definedName>
    <definedName name="c_7x4">#REF!</definedName>
    <definedName name="c_8x" localSheetId="1">#REF!</definedName>
    <definedName name="c_8x" localSheetId="2">#REF!</definedName>
    <definedName name="c_8x" localSheetId="3">#REF!</definedName>
    <definedName name="c_8x" localSheetId="4">#REF!</definedName>
    <definedName name="c_8x">#REF!</definedName>
    <definedName name="c_9x" localSheetId="1">#REF!</definedName>
    <definedName name="c_9x" localSheetId="2">#REF!</definedName>
    <definedName name="c_9x" localSheetId="3">#REF!</definedName>
    <definedName name="c_9x" localSheetId="4">#REF!</definedName>
    <definedName name="c_9x">#REF!</definedName>
    <definedName name="CIAC">[23]Data!$R$13:$S$131</definedName>
    <definedName name="CNC2.CE" localSheetId="1">'[28]Cust Eq Input'!#REF!</definedName>
    <definedName name="CNC2.CE" localSheetId="2">'[28]Cust Eq Input'!#REF!</definedName>
    <definedName name="CNC2.CE" localSheetId="3">'[28]Cust Eq Input'!#REF!</definedName>
    <definedName name="CNC2.CE" localSheetId="4">'[28]Cust Eq Input'!#REF!</definedName>
    <definedName name="CNC2.CE" localSheetId="6">'[28]Cust Eq Input'!#REF!</definedName>
    <definedName name="CNC2.CE" localSheetId="7">'[28]Cust Eq Input'!#REF!</definedName>
    <definedName name="CNC2.CE" localSheetId="8">'[28]Cust Eq Input'!#REF!</definedName>
    <definedName name="CNC2.CE">'[28]Cust Eq Input'!#REF!</definedName>
    <definedName name="CO__02" localSheetId="1">#REF!</definedName>
    <definedName name="CO__02" localSheetId="2">#REF!</definedName>
    <definedName name="CO__02" localSheetId="3">#REF!</definedName>
    <definedName name="CO__02" localSheetId="4">#REF!</definedName>
    <definedName name="CO__02" localSheetId="6">#REF!</definedName>
    <definedName name="CO__02" localSheetId="7">#REF!</definedName>
    <definedName name="CO__02" localSheetId="8">#REF!</definedName>
    <definedName name="CO__02">#REF!</definedName>
    <definedName name="COMPANY" localSheetId="1">[2]Macros!$E$4</definedName>
    <definedName name="COMPANY" localSheetId="4">[4]Macros!$E$4</definedName>
    <definedName name="COMPANY" localSheetId="5">[5]Macros!$E$4</definedName>
    <definedName name="COMPANY" localSheetId="6">[6]Macros!$E$4</definedName>
    <definedName name="COMPANY" localSheetId="8">[22]Macros!$E$4</definedName>
    <definedName name="COMPANY" localSheetId="9">[9]Macros!$E$4</definedName>
    <definedName name="COMPANY">[11]Macros!$E$4</definedName>
    <definedName name="CONTENTS" localSheetId="3">'[3]CONTENTS vol 1'!#REF!</definedName>
    <definedName name="CONTENTS" localSheetId="7">'[7]CONTENTS vol 1'!#REF!</definedName>
    <definedName name="CONTENTS">'[11]CONTENTS vol 1'!#REF!</definedName>
    <definedName name="CSECT" localSheetId="1">[2]Macros!#REF!</definedName>
    <definedName name="CSECT" localSheetId="2">[1]Macros!#REF!</definedName>
    <definedName name="CSECT" localSheetId="3">[3]Macros!#REF!</definedName>
    <definedName name="CSECT" localSheetId="4">[4]Macros!#REF!</definedName>
    <definedName name="CSECT" localSheetId="5">[5]Macros!#REF!</definedName>
    <definedName name="CSECT" localSheetId="6">[6]Macros!#REF!</definedName>
    <definedName name="CSECT" localSheetId="7">[7]Macros!#REF!</definedName>
    <definedName name="CSECT" localSheetId="8">[8]Macros!#REF!</definedName>
    <definedName name="CSECT" localSheetId="9">[9]Macros!#REF!</definedName>
    <definedName name="CSECT" localSheetId="10">[10]Macros!#REF!</definedName>
    <definedName name="CSECT">[11]Macros!#REF!</definedName>
    <definedName name="CustomerDeposits">[23]Data!$AA$13:$AB$131</definedName>
    <definedName name="CWIP">[23]Data!$F$13:$G$131</definedName>
    <definedName name="CWS.CE" localSheetId="1">'[28]Cust Eq Input'!#REF!</definedName>
    <definedName name="CWS.CE" localSheetId="2">'[28]Cust Eq Input'!#REF!</definedName>
    <definedName name="CWS.CE" localSheetId="3">'[28]Cust Eq Input'!#REF!</definedName>
    <definedName name="CWS.CE" localSheetId="4">'[28]Cust Eq Input'!#REF!</definedName>
    <definedName name="CWS.CE" localSheetId="6">'[28]Cust Eq Input'!#REF!</definedName>
    <definedName name="CWS.CE" localSheetId="7">'[28]Cust Eq Input'!#REF!</definedName>
    <definedName name="CWS.CE" localSheetId="8">'[28]Cust Eq Input'!#REF!</definedName>
    <definedName name="CWS.CE">'[28]Cust Eq Input'!#REF!</definedName>
    <definedName name="D">[29]Macros!$E$6</definedName>
    <definedName name="D_1" localSheetId="1">#REF!</definedName>
    <definedName name="D_1" localSheetId="2">#REF!</definedName>
    <definedName name="D_1" localSheetId="3">#REF!</definedName>
    <definedName name="D_1" localSheetId="4">#REF!</definedName>
    <definedName name="D_1" localSheetId="10">#REF!</definedName>
    <definedName name="D_1">#REF!</definedName>
    <definedName name="D_2" localSheetId="1">#REF!</definedName>
    <definedName name="D_2" localSheetId="2">#REF!</definedName>
    <definedName name="D_2" localSheetId="3">#REF!</definedName>
    <definedName name="D_2" localSheetId="4">#REF!</definedName>
    <definedName name="D_2" localSheetId="10">#REF!</definedName>
    <definedName name="D_2">#REF!</definedName>
    <definedName name="D_3" localSheetId="1">#REF!</definedName>
    <definedName name="D_3" localSheetId="2">#REF!</definedName>
    <definedName name="D_3" localSheetId="3">#REF!</definedName>
    <definedName name="D_3" localSheetId="4">#REF!</definedName>
    <definedName name="D_3" localSheetId="10">#REF!</definedName>
    <definedName name="D_3">#REF!</definedName>
    <definedName name="D_4" localSheetId="1">#REF!</definedName>
    <definedName name="D_4" localSheetId="2">#REF!</definedName>
    <definedName name="D_4" localSheetId="3">#REF!</definedName>
    <definedName name="D_4" localSheetId="4">#REF!</definedName>
    <definedName name="D_4" localSheetId="10">#REF!</definedName>
    <definedName name="D_4">#REF!</definedName>
    <definedName name="D_5" localSheetId="1">#REF!</definedName>
    <definedName name="D_5" localSheetId="2">#REF!</definedName>
    <definedName name="D_5" localSheetId="3">#REF!</definedName>
    <definedName name="D_5" localSheetId="4">#REF!</definedName>
    <definedName name="D_5" localSheetId="10">#REF!</definedName>
    <definedName name="D_5">#REF!</definedName>
    <definedName name="D_6" localSheetId="1">#REF!</definedName>
    <definedName name="D_6" localSheetId="2">#REF!</definedName>
    <definedName name="D_6" localSheetId="3">#REF!</definedName>
    <definedName name="D_6" localSheetId="4">#REF!</definedName>
    <definedName name="D_6" localSheetId="10">#REF!</definedName>
    <definedName name="D_6">#REF!</definedName>
    <definedName name="D_7" localSheetId="1">#REF!</definedName>
    <definedName name="D_7" localSheetId="2">#REF!</definedName>
    <definedName name="D_7" localSheetId="3">#REF!</definedName>
    <definedName name="D_7" localSheetId="4">#REF!</definedName>
    <definedName name="D_7" localSheetId="10">#REF!</definedName>
    <definedName name="D_7">#REF!</definedName>
    <definedName name="D1I" localSheetId="1">#REF!</definedName>
    <definedName name="D1I" localSheetId="2">#REF!</definedName>
    <definedName name="D1I" localSheetId="3">#REF!</definedName>
    <definedName name="D1I" localSheetId="4">#REF!</definedName>
    <definedName name="D1I">#REF!</definedName>
    <definedName name="d1x" localSheetId="1">#REF!</definedName>
    <definedName name="d1x" localSheetId="2">#REF!</definedName>
    <definedName name="d1x" localSheetId="3">#REF!</definedName>
    <definedName name="d1x" localSheetId="4">#REF!</definedName>
    <definedName name="d1x">#REF!</definedName>
    <definedName name="d2i" localSheetId="1">#REF!</definedName>
    <definedName name="d2i" localSheetId="2">#REF!</definedName>
    <definedName name="d2i" localSheetId="3">#REF!</definedName>
    <definedName name="d2i" localSheetId="4">#REF!</definedName>
    <definedName name="d2i">#REF!</definedName>
    <definedName name="D2x" localSheetId="1">#REF!</definedName>
    <definedName name="D2x" localSheetId="2">#REF!</definedName>
    <definedName name="D2x" localSheetId="3">#REF!</definedName>
    <definedName name="D2x" localSheetId="4">#REF!</definedName>
    <definedName name="D2x">#REF!</definedName>
    <definedName name="D3x" localSheetId="1">#REF!</definedName>
    <definedName name="D3x" localSheetId="2">#REF!</definedName>
    <definedName name="D3x" localSheetId="3">#REF!</definedName>
    <definedName name="D3x" localSheetId="4">#REF!</definedName>
    <definedName name="D3x">#REF!</definedName>
    <definedName name="D4x" localSheetId="1">#REF!</definedName>
    <definedName name="D4x" localSheetId="2">#REF!</definedName>
    <definedName name="D4x" localSheetId="3">#REF!</definedName>
    <definedName name="D4x" localSheetId="4">#REF!</definedName>
    <definedName name="D4x">#REF!</definedName>
    <definedName name="D5x" localSheetId="1">#REF!</definedName>
    <definedName name="D5x" localSheetId="2">#REF!</definedName>
    <definedName name="D5x" localSheetId="3">#REF!</definedName>
    <definedName name="D5x" localSheetId="4">#REF!</definedName>
    <definedName name="D5x">#REF!</definedName>
    <definedName name="D6x" localSheetId="1">#REF!</definedName>
    <definedName name="D6x" localSheetId="2">#REF!</definedName>
    <definedName name="D6x" localSheetId="3">#REF!</definedName>
    <definedName name="D6x" localSheetId="4">#REF!</definedName>
    <definedName name="D6x">#REF!</definedName>
    <definedName name="D7x" localSheetId="1">#REF!</definedName>
    <definedName name="D7x" localSheetId="2">#REF!</definedName>
    <definedName name="D7x" localSheetId="3">#REF!</definedName>
    <definedName name="D7x" localSheetId="4">#REF!</definedName>
    <definedName name="D7x">#REF!</definedName>
    <definedName name="DeferredCharges">[23]Data!$U$13:$V$131</definedName>
    <definedName name="DeferredIncomeTaxes">[23]Data!$X$13:$Y$131</definedName>
    <definedName name="DIR" localSheetId="1">#REF!</definedName>
    <definedName name="DIR" localSheetId="2">#REF!</definedName>
    <definedName name="DIR" localSheetId="3">#REF!</definedName>
    <definedName name="DIR" localSheetId="4">#REF!</definedName>
    <definedName name="DIR" localSheetId="10">#REF!</definedName>
    <definedName name="DIR">#REF!</definedName>
    <definedName name="DisallowedPAA">[23]Data!$CF$13:$CG$131</definedName>
    <definedName name="DOCKET" localSheetId="1">[2]Macros!$E$6</definedName>
    <definedName name="DOCKET" localSheetId="2">[1]Macros!$E$6</definedName>
    <definedName name="DOCKET" localSheetId="3">[3]Macros!$E$6</definedName>
    <definedName name="DOCKET" localSheetId="4">[4]Macros!$E$6</definedName>
    <definedName name="DOCKET" localSheetId="5">[5]Macros!$E$6</definedName>
    <definedName name="DOCKET" localSheetId="6">[6]Macros!$E$6</definedName>
    <definedName name="DOCKET" localSheetId="7">[7]Macros!$E$6</definedName>
    <definedName name="DOCKET" localSheetId="8">[22]Macros!$E$6</definedName>
    <definedName name="DOCKET" localSheetId="9">[9]Macros!$E$6</definedName>
    <definedName name="DOCKET">[11]Macros!$E$6</definedName>
    <definedName name="DSECT" localSheetId="1">[2]Macros!#REF!</definedName>
    <definedName name="DSECT" localSheetId="2">[1]Macros!#REF!</definedName>
    <definedName name="DSECT" localSheetId="3">[3]Macros!#REF!</definedName>
    <definedName name="DSECT" localSheetId="4">[4]Macros!#REF!</definedName>
    <definedName name="DSECT" localSheetId="5">[5]Macros!#REF!</definedName>
    <definedName name="DSECT" localSheetId="6">[6]Macros!#REF!</definedName>
    <definedName name="DSECT" localSheetId="7">[7]Macros!#REF!</definedName>
    <definedName name="DSECT" localSheetId="8">[8]Macros!#REF!</definedName>
    <definedName name="DSECT" localSheetId="9">[9]Macros!#REF!</definedName>
    <definedName name="DSECT" localSheetId="10">[10]Macros!#REF!</definedName>
    <definedName name="DSECT">[11]Macros!#REF!</definedName>
    <definedName name="E_1" localSheetId="1">#REF!</definedName>
    <definedName name="E_1" localSheetId="2">#REF!</definedName>
    <definedName name="E_1" localSheetId="3">#REF!</definedName>
    <definedName name="E_1" localSheetId="4">#REF!</definedName>
    <definedName name="E_1" localSheetId="10">#REF!</definedName>
    <definedName name="E_1">#REF!</definedName>
    <definedName name="E_10" localSheetId="1">#REF!</definedName>
    <definedName name="E_10" localSheetId="2">#REF!</definedName>
    <definedName name="E_10" localSheetId="3">#REF!</definedName>
    <definedName name="E_10" localSheetId="4">#REF!</definedName>
    <definedName name="E_10" localSheetId="10">#REF!</definedName>
    <definedName name="E_10">#REF!</definedName>
    <definedName name="E_11" localSheetId="1">#REF!</definedName>
    <definedName name="E_11" localSheetId="2">#REF!</definedName>
    <definedName name="E_11" localSheetId="3">#REF!</definedName>
    <definedName name="E_11" localSheetId="4">#REF!</definedName>
    <definedName name="E_11" localSheetId="10">#REF!</definedName>
    <definedName name="E_11">#REF!</definedName>
    <definedName name="E_12" localSheetId="1">#REF!</definedName>
    <definedName name="E_12" localSheetId="2">#REF!</definedName>
    <definedName name="E_12" localSheetId="3">#REF!</definedName>
    <definedName name="E_12" localSheetId="4">#REF!</definedName>
    <definedName name="E_12" localSheetId="10">#REF!</definedName>
    <definedName name="E_12">#REF!</definedName>
    <definedName name="E_13" localSheetId="1">#REF!</definedName>
    <definedName name="E_13" localSheetId="2">#REF!</definedName>
    <definedName name="E_13" localSheetId="3">#REF!</definedName>
    <definedName name="E_13" localSheetId="4">#REF!</definedName>
    <definedName name="E_13" localSheetId="10">#REF!</definedName>
    <definedName name="E_13">#REF!</definedName>
    <definedName name="E_14" localSheetId="1">#REF!</definedName>
    <definedName name="E_14" localSheetId="2">#REF!</definedName>
    <definedName name="E_14" localSheetId="3">#REF!</definedName>
    <definedName name="E_14" localSheetId="4">#REF!</definedName>
    <definedName name="E_14" localSheetId="10">#REF!</definedName>
    <definedName name="E_14">#REF!</definedName>
    <definedName name="E_2" localSheetId="1">#REF!</definedName>
    <definedName name="E_2" localSheetId="2">#REF!</definedName>
    <definedName name="E_2" localSheetId="3">#REF!</definedName>
    <definedName name="E_2" localSheetId="4">#REF!</definedName>
    <definedName name="E_2" localSheetId="10">#REF!</definedName>
    <definedName name="E_2">#REF!</definedName>
    <definedName name="E_2A" localSheetId="1">#REF!</definedName>
    <definedName name="E_2A" localSheetId="2">#REF!</definedName>
    <definedName name="E_2A" localSheetId="3">#REF!</definedName>
    <definedName name="E_2A" localSheetId="4">#REF!</definedName>
    <definedName name="E_2A" localSheetId="10">#REF!</definedName>
    <definedName name="E_2A">#REF!</definedName>
    <definedName name="E_3" localSheetId="1">#REF!</definedName>
    <definedName name="E_3" localSheetId="2">#REF!</definedName>
    <definedName name="E_3" localSheetId="3">#REF!</definedName>
    <definedName name="E_3" localSheetId="4">#REF!</definedName>
    <definedName name="E_3" localSheetId="10">#REF!</definedName>
    <definedName name="E_3">#REF!</definedName>
    <definedName name="E_4" localSheetId="1">#REF!</definedName>
    <definedName name="E_4" localSheetId="2">#REF!</definedName>
    <definedName name="E_4" localSheetId="3">#REF!</definedName>
    <definedName name="E_4" localSheetId="4">#REF!</definedName>
    <definedName name="E_4" localSheetId="10">#REF!</definedName>
    <definedName name="E_4">#REF!</definedName>
    <definedName name="E_5" localSheetId="1">#REF!</definedName>
    <definedName name="E_5" localSheetId="2">#REF!</definedName>
    <definedName name="E_5" localSheetId="3">#REF!</definedName>
    <definedName name="E_5" localSheetId="4">#REF!</definedName>
    <definedName name="E_5" localSheetId="10">#REF!</definedName>
    <definedName name="E_5">#REF!</definedName>
    <definedName name="E_6" localSheetId="1">#REF!</definedName>
    <definedName name="E_6" localSheetId="2">#REF!</definedName>
    <definedName name="E_6" localSheetId="3">#REF!</definedName>
    <definedName name="E_6" localSheetId="4">#REF!</definedName>
    <definedName name="E_6" localSheetId="10">#REF!</definedName>
    <definedName name="E_6">#REF!</definedName>
    <definedName name="E_7" localSheetId="1">#REF!</definedName>
    <definedName name="E_7" localSheetId="2">#REF!</definedName>
    <definedName name="E_7" localSheetId="3">#REF!</definedName>
    <definedName name="E_7" localSheetId="4">#REF!</definedName>
    <definedName name="E_7" localSheetId="10">#REF!</definedName>
    <definedName name="E_7">#REF!</definedName>
    <definedName name="E_8" localSheetId="1">#REF!</definedName>
    <definedName name="E_8" localSheetId="2">#REF!</definedName>
    <definedName name="E_8" localSheetId="3">#REF!</definedName>
    <definedName name="E_8" localSheetId="4">#REF!</definedName>
    <definedName name="E_8" localSheetId="10">#REF!</definedName>
    <definedName name="E_8">#REF!</definedName>
    <definedName name="E_9" localSheetId="1">#REF!</definedName>
    <definedName name="E_9" localSheetId="2">#REF!</definedName>
    <definedName name="E_9" localSheetId="3">#REF!</definedName>
    <definedName name="E_9" localSheetId="4">#REF!</definedName>
    <definedName name="E_9" localSheetId="10">#REF!</definedName>
    <definedName name="E_9">#REF!</definedName>
    <definedName name="e10x1" localSheetId="1">#REF!</definedName>
    <definedName name="e10x1" localSheetId="2">#REF!</definedName>
    <definedName name="e10x1" localSheetId="3">#REF!</definedName>
    <definedName name="e10x1" localSheetId="4">#REF!</definedName>
    <definedName name="e10x1">#REF!</definedName>
    <definedName name="e10x2" localSheetId="1">#REF!</definedName>
    <definedName name="e10x2" localSheetId="2">#REF!</definedName>
    <definedName name="e10x2" localSheetId="3">#REF!</definedName>
    <definedName name="e10x2" localSheetId="4">#REF!</definedName>
    <definedName name="e10x2">#REF!</definedName>
    <definedName name="e11x" localSheetId="1">#REF!</definedName>
    <definedName name="e11x" localSheetId="2">#REF!</definedName>
    <definedName name="e11x" localSheetId="3">#REF!</definedName>
    <definedName name="e11x" localSheetId="4">#REF!</definedName>
    <definedName name="e11x">#REF!</definedName>
    <definedName name="e12x" localSheetId="1">#REF!</definedName>
    <definedName name="e12x" localSheetId="2">#REF!</definedName>
    <definedName name="e12x" localSheetId="3">#REF!</definedName>
    <definedName name="e12x" localSheetId="4">#REF!</definedName>
    <definedName name="e12x">#REF!</definedName>
    <definedName name="e13x" localSheetId="1">#REF!</definedName>
    <definedName name="e13x" localSheetId="2">#REF!</definedName>
    <definedName name="e13x" localSheetId="3">#REF!</definedName>
    <definedName name="e13x" localSheetId="4">#REF!</definedName>
    <definedName name="e13x">#REF!</definedName>
    <definedName name="e14x" localSheetId="1">#REF!</definedName>
    <definedName name="e14x" localSheetId="2">#REF!</definedName>
    <definedName name="e14x" localSheetId="3">#REF!</definedName>
    <definedName name="e14x" localSheetId="4">#REF!</definedName>
    <definedName name="e14x">#REF!</definedName>
    <definedName name="e1x" localSheetId="1">#REF!</definedName>
    <definedName name="e1x" localSheetId="2">#REF!</definedName>
    <definedName name="e1x" localSheetId="3">#REF!</definedName>
    <definedName name="e1x" localSheetId="4">#REF!</definedName>
    <definedName name="e1x">#REF!</definedName>
    <definedName name="e1x2" localSheetId="1">#REF!</definedName>
    <definedName name="e1x2" localSheetId="2">#REF!</definedName>
    <definedName name="e1x2" localSheetId="3">#REF!</definedName>
    <definedName name="e1x2" localSheetId="4">#REF!</definedName>
    <definedName name="e1x2">#REF!</definedName>
    <definedName name="e2i" localSheetId="1">#REF!</definedName>
    <definedName name="e2i" localSheetId="2">#REF!</definedName>
    <definedName name="e2i" localSheetId="3">#REF!</definedName>
    <definedName name="e2i" localSheetId="4">#REF!</definedName>
    <definedName name="e2i">#REF!</definedName>
    <definedName name="e2i2" localSheetId="1">#REF!</definedName>
    <definedName name="e2i2" localSheetId="2">#REF!</definedName>
    <definedName name="e2i2" localSheetId="3">#REF!</definedName>
    <definedName name="e2i2" localSheetId="4">#REF!</definedName>
    <definedName name="e2i2">#REF!</definedName>
    <definedName name="e2x" localSheetId="1">#REF!</definedName>
    <definedName name="e2x" localSheetId="2">#REF!</definedName>
    <definedName name="e2x" localSheetId="3">#REF!</definedName>
    <definedName name="e2x" localSheetId="4">#REF!</definedName>
    <definedName name="e2x">#REF!</definedName>
    <definedName name="e2x2" localSheetId="1">#REF!</definedName>
    <definedName name="e2x2" localSheetId="2">#REF!</definedName>
    <definedName name="e2x2" localSheetId="3">#REF!</definedName>
    <definedName name="e2x2" localSheetId="4">#REF!</definedName>
    <definedName name="e2x2">#REF!</definedName>
    <definedName name="E3s" localSheetId="1">#REF!</definedName>
    <definedName name="E3s" localSheetId="2">#REF!</definedName>
    <definedName name="E3s" localSheetId="3">#REF!</definedName>
    <definedName name="E3s" localSheetId="4">#REF!</definedName>
    <definedName name="E3s">#REF!</definedName>
    <definedName name="E3w" localSheetId="1">#REF!</definedName>
    <definedName name="E3w" localSheetId="2">#REF!</definedName>
    <definedName name="E3w" localSheetId="3">#REF!</definedName>
    <definedName name="E3w" localSheetId="4">#REF!</definedName>
    <definedName name="E3w">#REF!</definedName>
    <definedName name="e3x" localSheetId="1">#REF!</definedName>
    <definedName name="e3x" localSheetId="2">#REF!</definedName>
    <definedName name="e3x" localSheetId="3">#REF!</definedName>
    <definedName name="e3x" localSheetId="4">#REF!</definedName>
    <definedName name="e3x">#REF!</definedName>
    <definedName name="e4x" localSheetId="1">#REF!</definedName>
    <definedName name="e4x" localSheetId="2">#REF!</definedName>
    <definedName name="e4x" localSheetId="3">#REF!</definedName>
    <definedName name="e4x" localSheetId="4">#REF!</definedName>
    <definedName name="e4x">#REF!</definedName>
    <definedName name="e5x" localSheetId="1">#REF!</definedName>
    <definedName name="e5x" localSheetId="2">#REF!</definedName>
    <definedName name="e5x" localSheetId="3">#REF!</definedName>
    <definedName name="e5x" localSheetId="4">#REF!</definedName>
    <definedName name="e5x">#REF!</definedName>
    <definedName name="e6x" localSheetId="1">#REF!</definedName>
    <definedName name="e6x" localSheetId="2">#REF!</definedName>
    <definedName name="e6x" localSheetId="3">#REF!</definedName>
    <definedName name="e6x" localSheetId="4">#REF!</definedName>
    <definedName name="e6x">#REF!</definedName>
    <definedName name="e7x" localSheetId="1">#REF!</definedName>
    <definedName name="e7x" localSheetId="2">#REF!</definedName>
    <definedName name="e7x" localSheetId="3">#REF!</definedName>
    <definedName name="e7x" localSheetId="4">#REF!</definedName>
    <definedName name="e7x">#REF!</definedName>
    <definedName name="e8x" localSheetId="1">#REF!</definedName>
    <definedName name="e8x" localSheetId="2">#REF!</definedName>
    <definedName name="e8x" localSheetId="3">#REF!</definedName>
    <definedName name="e8x" localSheetId="4">#REF!</definedName>
    <definedName name="e8x">#REF!</definedName>
    <definedName name="e9x" localSheetId="1">#REF!</definedName>
    <definedName name="e9x" localSheetId="2">#REF!</definedName>
    <definedName name="e9x" localSheetId="3">#REF!</definedName>
    <definedName name="e9x" localSheetId="4">#REF!</definedName>
    <definedName name="e9x">#REF!</definedName>
    <definedName name="ERC_S" localSheetId="1">#REF!</definedName>
    <definedName name="ERC_S" localSheetId="2">#REF!</definedName>
    <definedName name="ERC_S" localSheetId="3">#REF!</definedName>
    <definedName name="ERC_S" localSheetId="4">#REF!</definedName>
    <definedName name="ERC_S" localSheetId="10">#REF!</definedName>
    <definedName name="ERC_S">#REF!</definedName>
    <definedName name="ERC_W" localSheetId="1">#REF!</definedName>
    <definedName name="ERC_W" localSheetId="2">#REF!</definedName>
    <definedName name="ERC_W" localSheetId="3">#REF!</definedName>
    <definedName name="ERC_W" localSheetId="4">#REF!</definedName>
    <definedName name="ERC_W" localSheetId="10">#REF!</definedName>
    <definedName name="ERC_W">#REF!</definedName>
    <definedName name="ESECT" localSheetId="1">[2]Macros!#REF!</definedName>
    <definedName name="ESECT" localSheetId="2">[1]Macros!#REF!</definedName>
    <definedName name="ESECT" localSheetId="3">[3]Macros!#REF!</definedName>
    <definedName name="ESECT" localSheetId="4">[4]Macros!#REF!</definedName>
    <definedName name="ESECT" localSheetId="5">[5]Macros!#REF!</definedName>
    <definedName name="ESECT" localSheetId="6">[6]Macros!#REF!</definedName>
    <definedName name="ESECT" localSheetId="7">[7]Macros!#REF!</definedName>
    <definedName name="ESECT" localSheetId="8">[8]Macros!#REF!</definedName>
    <definedName name="ESECT" localSheetId="9">[9]Macros!#REF!</definedName>
    <definedName name="ESECT" localSheetId="10">[10]Macros!#REF!</definedName>
    <definedName name="ESECT">[11]Macros!#REF!</definedName>
    <definedName name="F_1" localSheetId="1">#REF!</definedName>
    <definedName name="F_1" localSheetId="2">#REF!</definedName>
    <definedName name="F_1" localSheetId="3">#REF!</definedName>
    <definedName name="F_1" localSheetId="4">#REF!</definedName>
    <definedName name="F_1" localSheetId="10">#REF!</definedName>
    <definedName name="F_1">#REF!</definedName>
    <definedName name="F_10" localSheetId="1">#REF!</definedName>
    <definedName name="F_10" localSheetId="2">#REF!</definedName>
    <definedName name="F_10" localSheetId="3">#REF!</definedName>
    <definedName name="F_10" localSheetId="4">#REF!</definedName>
    <definedName name="F_10" localSheetId="10">#REF!</definedName>
    <definedName name="F_10">#REF!</definedName>
    <definedName name="F_1A" localSheetId="1">#REF!</definedName>
    <definedName name="F_1A" localSheetId="2">#REF!</definedName>
    <definedName name="F_1A" localSheetId="3">#REF!</definedName>
    <definedName name="F_1A" localSheetId="4">#REF!</definedName>
    <definedName name="F_1A" localSheetId="10">#REF!</definedName>
    <definedName name="F_1A">#REF!</definedName>
    <definedName name="F_2" localSheetId="1">#REF!</definedName>
    <definedName name="F_2" localSheetId="2">#REF!</definedName>
    <definedName name="F_2" localSheetId="3">#REF!</definedName>
    <definedName name="F_2" localSheetId="4">#REF!</definedName>
    <definedName name="F_2" localSheetId="10">#REF!</definedName>
    <definedName name="F_2">#REF!</definedName>
    <definedName name="F_3" localSheetId="1">#REF!</definedName>
    <definedName name="F_3" localSheetId="2">#REF!</definedName>
    <definedName name="F_3" localSheetId="3">#REF!</definedName>
    <definedName name="F_3" localSheetId="4">#REF!</definedName>
    <definedName name="F_3" localSheetId="10">#REF!</definedName>
    <definedName name="F_3">#REF!</definedName>
    <definedName name="F_4" localSheetId="1">#REF!</definedName>
    <definedName name="F_4" localSheetId="2">#REF!</definedName>
    <definedName name="F_4" localSheetId="3">#REF!</definedName>
    <definedName name="F_4" localSheetId="4">#REF!</definedName>
    <definedName name="F_4" localSheetId="10">#REF!</definedName>
    <definedName name="F_4">#REF!</definedName>
    <definedName name="F_5" localSheetId="1">#REF!</definedName>
    <definedName name="F_5" localSheetId="2">#REF!</definedName>
    <definedName name="F_5" localSheetId="3">#REF!</definedName>
    <definedName name="F_5" localSheetId="4">#REF!</definedName>
    <definedName name="F_5" localSheetId="10">#REF!</definedName>
    <definedName name="F_5">#REF!</definedName>
    <definedName name="F_6" localSheetId="1">#REF!</definedName>
    <definedName name="F_6" localSheetId="2">#REF!</definedName>
    <definedName name="F_6" localSheetId="3">#REF!</definedName>
    <definedName name="F_6" localSheetId="4">#REF!</definedName>
    <definedName name="F_6" localSheetId="10">#REF!</definedName>
    <definedName name="F_6">#REF!</definedName>
    <definedName name="F_7" localSheetId="1">#REF!</definedName>
    <definedName name="F_7" localSheetId="2">#REF!</definedName>
    <definedName name="F_7" localSheetId="3">#REF!</definedName>
    <definedName name="F_7" localSheetId="4">#REF!</definedName>
    <definedName name="F_7" localSheetId="10">#REF!</definedName>
    <definedName name="F_7">#REF!</definedName>
    <definedName name="F_8" localSheetId="1">#REF!</definedName>
    <definedName name="F_8" localSheetId="2">#REF!</definedName>
    <definedName name="F_8" localSheetId="3">#REF!</definedName>
    <definedName name="F_8" localSheetId="4">#REF!</definedName>
    <definedName name="F_8" localSheetId="10">#REF!</definedName>
    <definedName name="F_8">#REF!</definedName>
    <definedName name="F_9" localSheetId="1">#REF!</definedName>
    <definedName name="F_9" localSheetId="2">#REF!</definedName>
    <definedName name="F_9" localSheetId="3">#REF!</definedName>
    <definedName name="F_9" localSheetId="4">#REF!</definedName>
    <definedName name="F_9" localSheetId="10">#REF!</definedName>
    <definedName name="F_9">#REF!</definedName>
    <definedName name="f10x" localSheetId="1">#REF!</definedName>
    <definedName name="f10x" localSheetId="2">#REF!</definedName>
    <definedName name="f10x" localSheetId="3">#REF!</definedName>
    <definedName name="f10x" localSheetId="4">#REF!</definedName>
    <definedName name="f10x">#REF!</definedName>
    <definedName name="f1x" localSheetId="1">#REF!</definedName>
    <definedName name="f1x" localSheetId="2">#REF!</definedName>
    <definedName name="f1x" localSheetId="3">#REF!</definedName>
    <definedName name="f1x" localSheetId="4">#REF!</definedName>
    <definedName name="f1x">#REF!</definedName>
    <definedName name="f2x" localSheetId="1">#REF!</definedName>
    <definedName name="f2x" localSheetId="2">#REF!</definedName>
    <definedName name="f2x" localSheetId="3">#REF!</definedName>
    <definedName name="f2x" localSheetId="4">#REF!</definedName>
    <definedName name="f2x">#REF!</definedName>
    <definedName name="f3x" localSheetId="1">#REF!</definedName>
    <definedName name="f3x" localSheetId="2">#REF!</definedName>
    <definedName name="f3x" localSheetId="3">#REF!</definedName>
    <definedName name="f3x" localSheetId="4">#REF!</definedName>
    <definedName name="f3x">#REF!</definedName>
    <definedName name="f4x" localSheetId="1">#REF!</definedName>
    <definedName name="f4x" localSheetId="2">#REF!</definedName>
    <definedName name="f4x" localSheetId="3">#REF!</definedName>
    <definedName name="f4x" localSheetId="4">#REF!</definedName>
    <definedName name="f4x">#REF!</definedName>
    <definedName name="f5x" localSheetId="1">#REF!</definedName>
    <definedName name="f5x" localSheetId="2">#REF!</definedName>
    <definedName name="f5x" localSheetId="3">#REF!</definedName>
    <definedName name="f5x" localSheetId="4">#REF!</definedName>
    <definedName name="f5x">#REF!</definedName>
    <definedName name="f6x" localSheetId="1">#REF!</definedName>
    <definedName name="f6x" localSheetId="2">#REF!</definedName>
    <definedName name="f6x" localSheetId="3">#REF!</definedName>
    <definedName name="f6x" localSheetId="4">#REF!</definedName>
    <definedName name="f6x">#REF!</definedName>
    <definedName name="f7x" localSheetId="1">#REF!</definedName>
    <definedName name="f7x" localSheetId="2">#REF!</definedName>
    <definedName name="f7x" localSheetId="3">#REF!</definedName>
    <definedName name="f7x" localSheetId="4">#REF!</definedName>
    <definedName name="f7x">#REF!</definedName>
    <definedName name="f8x" localSheetId="1">#REF!</definedName>
    <definedName name="f8x" localSheetId="2">#REF!</definedName>
    <definedName name="f8x" localSheetId="3">#REF!</definedName>
    <definedName name="f8x" localSheetId="4">#REF!</definedName>
    <definedName name="f8x">#REF!</definedName>
    <definedName name="f9x" localSheetId="1">#REF!</definedName>
    <definedName name="f9x" localSheetId="2">#REF!</definedName>
    <definedName name="f9x" localSheetId="3">#REF!</definedName>
    <definedName name="f9x" localSheetId="4">#REF!</definedName>
    <definedName name="f9x">#REF!</definedName>
    <definedName name="Finance__WSC.Work.Papers.WSC.Other.Prepayments" localSheetId="1">#REF!</definedName>
    <definedName name="Finance__WSC.Work.Papers.WSC.Other.Prepayments" localSheetId="2">#REF!</definedName>
    <definedName name="Finance__WSC.Work.Papers.WSC.Other.Prepayments" localSheetId="3">#REF!</definedName>
    <definedName name="Finance__WSC.Work.Papers.WSC.Other.Prepayments" localSheetId="4">#REF!</definedName>
    <definedName name="Finance__WSC.Work.Papers.WSC.Other.Prepayments">#REF!</definedName>
    <definedName name="FL.1" localSheetId="1">#REF!</definedName>
    <definedName name="FL.1" localSheetId="2">#REF!</definedName>
    <definedName name="FL.1" localSheetId="3">#REF!</definedName>
    <definedName name="FL.1" localSheetId="4">#REF!</definedName>
    <definedName name="FL.1">#REF!</definedName>
    <definedName name="FL.3" localSheetId="1">#REF!</definedName>
    <definedName name="FL.3" localSheetId="2">#REF!</definedName>
    <definedName name="FL.3" localSheetId="3">#REF!</definedName>
    <definedName name="FL.3" localSheetId="4">#REF!</definedName>
    <definedName name="FL.3">#REF!</definedName>
    <definedName name="FL.5" localSheetId="1">#REF!</definedName>
    <definedName name="FL.5" localSheetId="2">#REF!</definedName>
    <definedName name="FL.5" localSheetId="3">#REF!</definedName>
    <definedName name="FL.5" localSheetId="4">#REF!</definedName>
    <definedName name="FL.5">#REF!</definedName>
    <definedName name="FSECT" localSheetId="1">[2]Macros!#REF!</definedName>
    <definedName name="FSECT" localSheetId="2">[1]Macros!#REF!</definedName>
    <definedName name="FSECT" localSheetId="3">[3]Macros!#REF!</definedName>
    <definedName name="FSECT" localSheetId="4">[4]Macros!#REF!</definedName>
    <definedName name="FSECT" localSheetId="5">[5]Macros!#REF!</definedName>
    <definedName name="FSECT" localSheetId="6">[6]Macros!#REF!</definedName>
    <definedName name="FSECT" localSheetId="7">[7]Macros!#REF!</definedName>
    <definedName name="FSECT" localSheetId="8">[8]Macros!#REF!</definedName>
    <definedName name="FSECT" localSheetId="9">[9]Macros!#REF!</definedName>
    <definedName name="FSECT" localSheetId="10">[10]Macros!#REF!</definedName>
    <definedName name="FSECT">[11]Macros!#REF!</definedName>
    <definedName name="GA.1" localSheetId="1">#REF!</definedName>
    <definedName name="GA.1" localSheetId="2">#REF!</definedName>
    <definedName name="GA.1" localSheetId="3">#REF!</definedName>
    <definedName name="GA.1" localSheetId="4">#REF!</definedName>
    <definedName name="GA.1" localSheetId="6">#REF!</definedName>
    <definedName name="GA.1" localSheetId="7">#REF!</definedName>
    <definedName name="GA.1" localSheetId="8">#REF!</definedName>
    <definedName name="GA.1">#REF!</definedName>
    <definedName name="GA.3" localSheetId="1">#REF!</definedName>
    <definedName name="GA.3" localSheetId="2">#REF!</definedName>
    <definedName name="GA.3" localSheetId="3">#REF!</definedName>
    <definedName name="GA.3" localSheetId="4">#REF!</definedName>
    <definedName name="GA.3" localSheetId="6">#REF!</definedName>
    <definedName name="GA.3" localSheetId="7">#REF!</definedName>
    <definedName name="GA.3" localSheetId="8">#REF!</definedName>
    <definedName name="GA.3">#REF!</definedName>
    <definedName name="GA.5" localSheetId="1">#REF!</definedName>
    <definedName name="GA.5" localSheetId="2">#REF!</definedName>
    <definedName name="GA.5" localSheetId="3">#REF!</definedName>
    <definedName name="GA.5" localSheetId="4">#REF!</definedName>
    <definedName name="GA.5" localSheetId="6">#REF!</definedName>
    <definedName name="GA.5" localSheetId="7">#REF!</definedName>
    <definedName name="GA.5" localSheetId="8">#REF!</definedName>
    <definedName name="GA.5">#REF!</definedName>
    <definedName name="GEN" localSheetId="1">[2]Macros!#REF!</definedName>
    <definedName name="GEN" localSheetId="2">[1]Macros!#REF!</definedName>
    <definedName name="GEN" localSheetId="3">[3]Macros!#REF!</definedName>
    <definedName name="GEN" localSheetId="4">[4]Macros!#REF!</definedName>
    <definedName name="GEN" localSheetId="5">[5]Macros!#REF!</definedName>
    <definedName name="GEN" localSheetId="6">[6]Macros!#REF!</definedName>
    <definedName name="GEN" localSheetId="7">[7]Macros!#REF!</definedName>
    <definedName name="GEN" localSheetId="8">[8]Macros!#REF!</definedName>
    <definedName name="GEN" localSheetId="9">[9]Macros!#REF!</definedName>
    <definedName name="GEN" localSheetId="10">[10]Macros!#REF!</definedName>
    <definedName name="GEN">[11]Macros!#REF!</definedName>
    <definedName name="i" localSheetId="1">#REF!</definedName>
    <definedName name="i" localSheetId="2">#REF!</definedName>
    <definedName name="i" localSheetId="3">#REF!</definedName>
    <definedName name="i" localSheetId="4">#REF!</definedName>
    <definedName name="i">#REF!</definedName>
    <definedName name="ii" localSheetId="1">#REF!</definedName>
    <definedName name="ii" localSheetId="2">#REF!</definedName>
    <definedName name="ii" localSheetId="3">#REF!</definedName>
    <definedName name="ii" localSheetId="4">#REF!</definedName>
    <definedName name="ii">#REF!</definedName>
    <definedName name="iii" localSheetId="1">#REF!</definedName>
    <definedName name="iii" localSheetId="2">#REF!</definedName>
    <definedName name="iii" localSheetId="3">#REF!</definedName>
    <definedName name="iii" localSheetId="4">#REF!</definedName>
    <definedName name="iii">#REF!</definedName>
    <definedName name="iiii" localSheetId="1">#REF!</definedName>
    <definedName name="iiii" localSheetId="2">#REF!</definedName>
    <definedName name="iiii" localSheetId="3">#REF!</definedName>
    <definedName name="iiii" localSheetId="4">#REF!</definedName>
    <definedName name="iiii">#REF!</definedName>
    <definedName name="IL.1" localSheetId="1">#REF!</definedName>
    <definedName name="IL.1" localSheetId="2">#REF!</definedName>
    <definedName name="IL.1" localSheetId="3">#REF!</definedName>
    <definedName name="IL.1" localSheetId="4">#REF!</definedName>
    <definedName name="IL.1">#REF!</definedName>
    <definedName name="IL.3" localSheetId="1">#REF!</definedName>
    <definedName name="IL.3" localSheetId="2">#REF!</definedName>
    <definedName name="IL.3" localSheetId="3">#REF!</definedName>
    <definedName name="IL.3" localSheetId="4">#REF!</definedName>
    <definedName name="IL.3">#REF!</definedName>
    <definedName name="IL.5" localSheetId="1">#REF!</definedName>
    <definedName name="IL.5" localSheetId="2">#REF!</definedName>
    <definedName name="IL.5" localSheetId="3">#REF!</definedName>
    <definedName name="IL.5" localSheetId="4">#REF!</definedName>
    <definedName name="IL.5">#REF!</definedName>
    <definedName name="IN.3" localSheetId="1">#REF!</definedName>
    <definedName name="IN.3" localSheetId="2">#REF!</definedName>
    <definedName name="IN.3" localSheetId="3">#REF!</definedName>
    <definedName name="IN.3" localSheetId="4">#REF!</definedName>
    <definedName name="IN.3">#REF!</definedName>
    <definedName name="IN.5" localSheetId="1">#REF!</definedName>
    <definedName name="IN.5" localSheetId="2">#REF!</definedName>
    <definedName name="IN.5" localSheetId="3">#REF!</definedName>
    <definedName name="IN.5" localSheetId="4">#REF!</definedName>
    <definedName name="IN.5">#REF!</definedName>
    <definedName name="INST" localSheetId="1">#REF!</definedName>
    <definedName name="INST" localSheetId="2">#REF!</definedName>
    <definedName name="INST" localSheetId="3">#REF!</definedName>
    <definedName name="INST" localSheetId="4">#REF!</definedName>
    <definedName name="INST" localSheetId="10">#REF!</definedName>
    <definedName name="INST">#REF!</definedName>
    <definedName name="kdsjdfh" localSheetId="9">[30]Macros!$E$6</definedName>
    <definedName name="kdsjdfh">[31]Macros!$E$6</definedName>
    <definedName name="LA.1" localSheetId="1">#REF!</definedName>
    <definedName name="LA.1" localSheetId="2">#REF!</definedName>
    <definedName name="LA.1" localSheetId="3">#REF!</definedName>
    <definedName name="LA.1" localSheetId="4">#REF!</definedName>
    <definedName name="LA.1">#REF!</definedName>
    <definedName name="LA.3" localSheetId="1">#REF!</definedName>
    <definedName name="LA.3" localSheetId="2">#REF!</definedName>
    <definedName name="LA.3" localSheetId="3">#REF!</definedName>
    <definedName name="LA.3" localSheetId="4">#REF!</definedName>
    <definedName name="LA.3">#REF!</definedName>
    <definedName name="LA.5" localSheetId="1">#REF!</definedName>
    <definedName name="LA.5" localSheetId="2">#REF!</definedName>
    <definedName name="LA.5" localSheetId="3">#REF!</definedName>
    <definedName name="LA.5" localSheetId="4">#REF!</definedName>
    <definedName name="LA.5">#REF!</definedName>
    <definedName name="LEXINGTON" localSheetId="1">#REF!</definedName>
    <definedName name="LEXINGTON" localSheetId="2">#REF!</definedName>
    <definedName name="LEXINGTON" localSheetId="3">#REF!</definedName>
    <definedName name="LEXINGTON" localSheetId="4">#REF!</definedName>
    <definedName name="LEXINGTON">#REF!</definedName>
    <definedName name="MARGIN" localSheetId="1">#REF!</definedName>
    <definedName name="MARGIN" localSheetId="2">#REF!</definedName>
    <definedName name="MARGIN" localSheetId="3">#REF!</definedName>
    <definedName name="MARGIN" localSheetId="4">#REF!</definedName>
    <definedName name="MARGIN" localSheetId="10">#REF!</definedName>
    <definedName name="MARGIN">#REF!</definedName>
    <definedName name="MD.1" localSheetId="1">#REF!</definedName>
    <definedName name="MD.1" localSheetId="2">#REF!</definedName>
    <definedName name="MD.1" localSheetId="3">#REF!</definedName>
    <definedName name="MD.1" localSheetId="4">#REF!</definedName>
    <definedName name="MD.1">#REF!</definedName>
    <definedName name="MD.3" localSheetId="1">#REF!</definedName>
    <definedName name="MD.3" localSheetId="2">#REF!</definedName>
    <definedName name="MD.3" localSheetId="3">#REF!</definedName>
    <definedName name="MD.3" localSheetId="4">#REF!</definedName>
    <definedName name="MD.3">#REF!</definedName>
    <definedName name="MD.5" localSheetId="1">#REF!</definedName>
    <definedName name="MD.5" localSheetId="2">#REF!</definedName>
    <definedName name="MD.5" localSheetId="3">#REF!</definedName>
    <definedName name="MD.5" localSheetId="4">#REF!</definedName>
    <definedName name="MD.5">#REF!</definedName>
    <definedName name="MS.1" localSheetId="1">#REF!</definedName>
    <definedName name="MS.1" localSheetId="2">#REF!</definedName>
    <definedName name="MS.1" localSheetId="3">#REF!</definedName>
    <definedName name="MS.1" localSheetId="4">#REF!</definedName>
    <definedName name="MS.1">#REF!</definedName>
    <definedName name="MS.3" localSheetId="1">#REF!</definedName>
    <definedName name="MS.3" localSheetId="2">#REF!</definedName>
    <definedName name="MS.3" localSheetId="3">#REF!</definedName>
    <definedName name="MS.3" localSheetId="4">#REF!</definedName>
    <definedName name="MS.3">#REF!</definedName>
    <definedName name="MS.5" localSheetId="1">#REF!</definedName>
    <definedName name="MS.5" localSheetId="2">#REF!</definedName>
    <definedName name="MS.5" localSheetId="3">#REF!</definedName>
    <definedName name="MS.5" localSheetId="4">#REF!</definedName>
    <definedName name="MS.5">#REF!</definedName>
    <definedName name="NAME" localSheetId="1">[19]INFO!$D$14</definedName>
    <definedName name="NAME" localSheetId="2">[19]INFO!$D$14</definedName>
    <definedName name="NAME" localSheetId="3">[19]INFO!$D$14</definedName>
    <definedName name="NAME" localSheetId="4">[19]INFO!$D$14</definedName>
    <definedName name="NAME" localSheetId="6">[19]INFO!$D$14</definedName>
    <definedName name="NAME" localSheetId="7">[20]INFO!$D$14</definedName>
    <definedName name="NAME" localSheetId="8">[19]INFO!$D$14</definedName>
    <definedName name="NAME">[19]INFO!$D$14</definedName>
    <definedName name="NC.1" localSheetId="1">#REF!</definedName>
    <definedName name="NC.1" localSheetId="2">#REF!</definedName>
    <definedName name="NC.1" localSheetId="3">#REF!</definedName>
    <definedName name="NC.1" localSheetId="4">#REF!</definedName>
    <definedName name="NC.1" localSheetId="6">#REF!</definedName>
    <definedName name="NC.1" localSheetId="7">#REF!</definedName>
    <definedName name="NC.1" localSheetId="8">#REF!</definedName>
    <definedName name="NC.1">#REF!</definedName>
    <definedName name="NC.3" localSheetId="1">#REF!</definedName>
    <definedName name="NC.3" localSheetId="2">#REF!</definedName>
    <definedName name="NC.3" localSheetId="3">#REF!</definedName>
    <definedName name="NC.3" localSheetId="4">#REF!</definedName>
    <definedName name="NC.3" localSheetId="6">#REF!</definedName>
    <definedName name="NC.3" localSheetId="7">#REF!</definedName>
    <definedName name="NC.3" localSheetId="8">#REF!</definedName>
    <definedName name="NC.3">#REF!</definedName>
    <definedName name="NC.5" localSheetId="1">#REF!</definedName>
    <definedName name="NC.5" localSheetId="2">#REF!</definedName>
    <definedName name="NC.5" localSheetId="3">#REF!</definedName>
    <definedName name="NC.5" localSheetId="4">#REF!</definedName>
    <definedName name="NC.5" localSheetId="6">#REF!</definedName>
    <definedName name="NC.5" localSheetId="7">#REF!</definedName>
    <definedName name="NC.5" localSheetId="8">#REF!</definedName>
    <definedName name="NC.5">#REF!</definedName>
    <definedName name="OCC.CE" localSheetId="1">'[28]Cust Eq Input'!#REF!</definedName>
    <definedName name="OCC.CE" localSheetId="3">'[28]Cust Eq Input'!#REF!</definedName>
    <definedName name="OCC.CE" localSheetId="6">'[28]Cust Eq Input'!#REF!</definedName>
    <definedName name="OCC.CE" localSheetId="7">'[28]Cust Eq Input'!#REF!</definedName>
    <definedName name="OCC.CE" localSheetId="8">'[28]Cust Eq Input'!#REF!</definedName>
    <definedName name="OCC.CE">'[28]Cust Eq Input'!#REF!</definedName>
    <definedName name="OH.1" localSheetId="1">#REF!</definedName>
    <definedName name="OH.1" localSheetId="2">#REF!</definedName>
    <definedName name="OH.1" localSheetId="3">#REF!</definedName>
    <definedName name="OH.1" localSheetId="4">#REF!</definedName>
    <definedName name="OH.1" localSheetId="6">#REF!</definedName>
    <definedName name="OH.1" localSheetId="7">#REF!</definedName>
    <definedName name="OH.1" localSheetId="8">#REF!</definedName>
    <definedName name="OH.1">#REF!</definedName>
    <definedName name="OH.3" localSheetId="1">#REF!</definedName>
    <definedName name="OH.3" localSheetId="2">#REF!</definedName>
    <definedName name="OH.3" localSheetId="3">#REF!</definedName>
    <definedName name="OH.3" localSheetId="4">#REF!</definedName>
    <definedName name="OH.3" localSheetId="6">#REF!</definedName>
    <definedName name="OH.3" localSheetId="7">#REF!</definedName>
    <definedName name="OH.3" localSheetId="8">#REF!</definedName>
    <definedName name="OH.3">#REF!</definedName>
    <definedName name="OH.5" localSheetId="1">#REF!</definedName>
    <definedName name="OH.5" localSheetId="2">#REF!</definedName>
    <definedName name="OH.5" localSheetId="3">#REF!</definedName>
    <definedName name="OH.5" localSheetId="4">#REF!</definedName>
    <definedName name="OH.5" localSheetId="6">#REF!</definedName>
    <definedName name="OH.5" localSheetId="7">#REF!</definedName>
    <definedName name="OH.5" localSheetId="8">#REF!</definedName>
    <definedName name="OH.5">#REF!</definedName>
    <definedName name="OH.CE" localSheetId="1">'[28]Cust Eq Input'!#REF!</definedName>
    <definedName name="OH.CE" localSheetId="3">'[28]Cust Eq Input'!#REF!</definedName>
    <definedName name="OH.CE" localSheetId="6">'[28]Cust Eq Input'!#REF!</definedName>
    <definedName name="OH.CE" localSheetId="7">'[28]Cust Eq Input'!#REF!</definedName>
    <definedName name="OH.CE" localSheetId="8">'[28]Cust Eq Input'!#REF!</definedName>
    <definedName name="OH.CE">'[28]Cust Eq Input'!#REF!</definedName>
    <definedName name="OH.CEP" localSheetId="1">'[28]Cust Eq Input'!#REF!</definedName>
    <definedName name="OH.CEP" localSheetId="3">'[28]Cust Eq Input'!#REF!</definedName>
    <definedName name="OH.CEP" localSheetId="6">'[28]Cust Eq Input'!#REF!</definedName>
    <definedName name="OH.CEP" localSheetId="7">'[28]Cust Eq Input'!#REF!</definedName>
    <definedName name="OH.CEP" localSheetId="8">'[28]Cust Eq Input'!#REF!</definedName>
    <definedName name="OH.CEP">'[28]Cust Eq Input'!#REF!</definedName>
    <definedName name="PAA">[23]Data!$L$13:$M$131</definedName>
    <definedName name="Plant">[23]Data!$C$13:$D$131</definedName>
    <definedName name="PREP" localSheetId="3">[3]Macros!$E$10</definedName>
    <definedName name="PREP" localSheetId="4">[4]Macros!$E$10</definedName>
    <definedName name="PREP" localSheetId="8">[22]Macros!$E$10</definedName>
    <definedName name="PREP" localSheetId="9">[9]Macros!$E$10</definedName>
    <definedName name="PREP">[11]Macros!$E$10</definedName>
    <definedName name="prep2" localSheetId="7">[7]Macros!$E$11</definedName>
    <definedName name="prep2">[3]Macros!$E$11</definedName>
    <definedName name="prep3">[4]Macros!$E$11</definedName>
    <definedName name="_xlnm.Print_Area" localSheetId="0">'Cypress Lakes'!$A$1:$P$20</definedName>
    <definedName name="_xlnm.Print_Area" localSheetId="1">'Eagle Ridge'!$A$1:$K$21</definedName>
    <definedName name="_xlnm.Print_Area" localSheetId="3">'Lake Placid'!$A$1:$P$18</definedName>
    <definedName name="_xlnm.Print_Area" localSheetId="6">'Mid County'!$A$36:$P$58</definedName>
    <definedName name="_xlnm.Print_Area" localSheetId="7">Pennbrooke!$A$1:$K$20</definedName>
    <definedName name="_xlnm.Print_Area" localSheetId="9">Sanlando!$A$5:$P$52</definedName>
    <definedName name="_xlnm.Print_Titles" localSheetId="6">'Mid County'!$1:$6</definedName>
    <definedName name="PUMPED" localSheetId="1">#REF!</definedName>
    <definedName name="PUMPED" localSheetId="2">#REF!</definedName>
    <definedName name="PUMPED" localSheetId="3">#REF!</definedName>
    <definedName name="PUMPED" localSheetId="4">#REF!</definedName>
    <definedName name="PUMPED" localSheetId="10">#REF!</definedName>
    <definedName name="PUMPED">#REF!</definedName>
    <definedName name="PYE">'[32]General Inputs'!$B$6</definedName>
    <definedName name="S_STATS" localSheetId="1">#REF!</definedName>
    <definedName name="S_STATS" localSheetId="2">#REF!</definedName>
    <definedName name="S_STATS" localSheetId="3">#REF!</definedName>
    <definedName name="S_STATS" localSheetId="4">#REF!</definedName>
    <definedName name="S_STATS" localSheetId="10">#REF!</definedName>
    <definedName name="S_STATS">#REF!</definedName>
    <definedName name="SADPRIM" localSheetId="1">#REF!</definedName>
    <definedName name="SADPRIM" localSheetId="2">#REF!</definedName>
    <definedName name="SADPRIM" localSheetId="3">#REF!</definedName>
    <definedName name="SADPRIM" localSheetId="4">#REF!</definedName>
    <definedName name="SADPRIM" localSheetId="10">#REF!</definedName>
    <definedName name="SADPRIM">#REF!</definedName>
    <definedName name="SC.1" localSheetId="1">#REF!</definedName>
    <definedName name="SC.1" localSheetId="2">#REF!</definedName>
    <definedName name="SC.1" localSheetId="3">#REF!</definedName>
    <definedName name="SC.1" localSheetId="4">#REF!</definedName>
    <definedName name="SC.1">#REF!</definedName>
    <definedName name="SC.3" localSheetId="1">#REF!</definedName>
    <definedName name="SC.3" localSheetId="2">#REF!</definedName>
    <definedName name="SC.3" localSheetId="3">#REF!</definedName>
    <definedName name="SC.3" localSheetId="4">#REF!</definedName>
    <definedName name="SC.3">#REF!</definedName>
    <definedName name="SC.5" localSheetId="1">#REF!</definedName>
    <definedName name="SC.5" localSheetId="2">#REF!</definedName>
    <definedName name="SC.5" localSheetId="3">#REF!</definedName>
    <definedName name="SC.5" localSheetId="4">#REF!</definedName>
    <definedName name="SC.5">#REF!</definedName>
    <definedName name="SCU.CE">'[28]Cust Eq Input'!#REF!</definedName>
    <definedName name="SE.SE60D.ALLOC." localSheetId="1">#REF!</definedName>
    <definedName name="SE.SE60D.ALLOC." localSheetId="2">#REF!</definedName>
    <definedName name="SE.SE60D.ALLOC." localSheetId="3">#REF!</definedName>
    <definedName name="SE.SE60D.ALLOC." localSheetId="4">#REF!</definedName>
    <definedName name="SE.SE60D.ALLOC." localSheetId="6">#REF!</definedName>
    <definedName name="SE.SE60D.ALLOC." localSheetId="7">#REF!</definedName>
    <definedName name="SE.SE60D.ALLOC." localSheetId="8">#REF!</definedName>
    <definedName name="SE.SE60D.ALLOC.">#REF!</definedName>
    <definedName name="SPPRIM" localSheetId="1">#REF!</definedName>
    <definedName name="SPPRIM" localSheetId="2">#REF!</definedName>
    <definedName name="SPPRIM" localSheetId="3">#REF!</definedName>
    <definedName name="SPPRIM" localSheetId="4">#REF!</definedName>
    <definedName name="SPPRIM" localSheetId="10">#REF!</definedName>
    <definedName name="SPPRIM">#REF!</definedName>
    <definedName name="SRB" localSheetId="1">#REF!</definedName>
    <definedName name="SRB" localSheetId="2">#REF!</definedName>
    <definedName name="SRB" localSheetId="3">#REF!</definedName>
    <definedName name="SRB" localSheetId="4">#REF!</definedName>
    <definedName name="SRB" localSheetId="10">#REF!</definedName>
    <definedName name="SRB">#REF!</definedName>
    <definedName name="SUMU_U" localSheetId="1">#REF!</definedName>
    <definedName name="SUMU_U" localSheetId="2">#REF!</definedName>
    <definedName name="SUMU_U" localSheetId="3">#REF!</definedName>
    <definedName name="SUMU_U" localSheetId="4">#REF!</definedName>
    <definedName name="SUMU_U" localSheetId="10">#REF!</definedName>
    <definedName name="SUMU_U">#REF!</definedName>
    <definedName name="test" localSheetId="1">#REF!</definedName>
    <definedName name="test" localSheetId="2">#REF!</definedName>
    <definedName name="test" localSheetId="3">#REF!</definedName>
    <definedName name="test" localSheetId="4">#REF!</definedName>
    <definedName name="test">#REF!</definedName>
    <definedName name="TN.1" localSheetId="1">#REF!</definedName>
    <definedName name="TN.1" localSheetId="2">#REF!</definedName>
    <definedName name="TN.1" localSheetId="3">#REF!</definedName>
    <definedName name="TN.1" localSheetId="4">#REF!</definedName>
    <definedName name="TN.1">#REF!</definedName>
    <definedName name="TN.3" localSheetId="1">#REF!</definedName>
    <definedName name="TN.3" localSheetId="2">#REF!</definedName>
    <definedName name="TN.3" localSheetId="3">#REF!</definedName>
    <definedName name="TN.3" localSheetId="4">#REF!</definedName>
    <definedName name="TN.3">#REF!</definedName>
    <definedName name="TN.5" localSheetId="1">#REF!</definedName>
    <definedName name="TN.5" localSheetId="2">#REF!</definedName>
    <definedName name="TN.5" localSheetId="3">#REF!</definedName>
    <definedName name="TN.5" localSheetId="4">#REF!</definedName>
    <definedName name="TN.5">#REF!</definedName>
    <definedName name="TOT.CNC.CE">'[28]Cust Eq Input'!#REF!</definedName>
    <definedName name="TREATED" localSheetId="1">#REF!</definedName>
    <definedName name="TREATED" localSheetId="2">#REF!</definedName>
    <definedName name="TREATED" localSheetId="3">#REF!</definedName>
    <definedName name="TREATED" localSheetId="4">#REF!</definedName>
    <definedName name="TREATED" localSheetId="10">#REF!</definedName>
    <definedName name="TREATED">#REF!</definedName>
    <definedName name="TYE">'[32]General Inputs'!$B$5</definedName>
    <definedName name="U_U_MAINS" localSheetId="1">#REF!</definedName>
    <definedName name="U_U_MAINS" localSheetId="2">#REF!</definedName>
    <definedName name="U_U_MAINS" localSheetId="3">#REF!</definedName>
    <definedName name="U_U_MAINS" localSheetId="4">#REF!</definedName>
    <definedName name="U_U_MAINS" localSheetId="10">#REF!</definedName>
    <definedName name="U_U_MAINS">#REF!</definedName>
    <definedName name="U_U_SEWER" localSheetId="1">#REF!</definedName>
    <definedName name="U_U_SEWER" localSheetId="2">#REF!</definedName>
    <definedName name="U_U_SEWER" localSheetId="3">#REF!</definedName>
    <definedName name="U_U_SEWER" localSheetId="4">#REF!</definedName>
    <definedName name="U_U_SEWER" localSheetId="10">#REF!</definedName>
    <definedName name="U_U_SEWER">#REF!</definedName>
    <definedName name="U_U_WATER" localSheetId="1">#REF!</definedName>
    <definedName name="U_U_WATER" localSheetId="2">#REF!</definedName>
    <definedName name="U_U_WATER" localSheetId="3">#REF!</definedName>
    <definedName name="U_U_WATER" localSheetId="4">#REF!</definedName>
    <definedName name="U_U_WATER" localSheetId="10">#REF!</definedName>
    <definedName name="U_U_WATER">#REF!</definedName>
    <definedName name="VA.1" localSheetId="1">#REF!</definedName>
    <definedName name="VA.1" localSheetId="2">#REF!</definedName>
    <definedName name="VA.1" localSheetId="3">#REF!</definedName>
    <definedName name="VA.1" localSheetId="4">#REF!</definedName>
    <definedName name="VA.1">#REF!</definedName>
    <definedName name="VA.3" localSheetId="1">#REF!</definedName>
    <definedName name="VA.3" localSheetId="2">#REF!</definedName>
    <definedName name="VA.3" localSheetId="3">#REF!</definedName>
    <definedName name="VA.3" localSheetId="4">#REF!</definedName>
    <definedName name="VA.3">#REF!</definedName>
    <definedName name="VA.5" localSheetId="1">#REF!</definedName>
    <definedName name="VA.5" localSheetId="2">#REF!</definedName>
    <definedName name="VA.5" localSheetId="3">#REF!</definedName>
    <definedName name="VA.5" localSheetId="4">#REF!</definedName>
    <definedName name="VA.5">#REF!</definedName>
    <definedName name="W_STATS" localSheetId="1">#REF!</definedName>
    <definedName name="W_STATS" localSheetId="2">#REF!</definedName>
    <definedName name="W_STATS" localSheetId="3">#REF!</definedName>
    <definedName name="W_STATS" localSheetId="4">#REF!</definedName>
    <definedName name="W_STATS" localSheetId="10">#REF!</definedName>
    <definedName name="W_STATS">#REF!</definedName>
    <definedName name="WADPRIM" localSheetId="1">#REF!</definedName>
    <definedName name="WADPRIM" localSheetId="2">#REF!</definedName>
    <definedName name="WADPRIM" localSheetId="3">#REF!</definedName>
    <definedName name="WADPRIM" localSheetId="4">#REF!</definedName>
    <definedName name="WADPRIM" localSheetId="10">#REF!</definedName>
    <definedName name="WADPRIM">#REF!</definedName>
    <definedName name="WastewaterAccumulatedDepreciation">'[33]Plant Inputs'!$A$149:$N$192</definedName>
    <definedName name="WaterPlantInService">'[33]Plant Inputs'!$A$4:$N$48</definedName>
    <definedName name="WCA" localSheetId="1">#REF!</definedName>
    <definedName name="WCA" localSheetId="2">#REF!</definedName>
    <definedName name="WCA" localSheetId="3">#REF!</definedName>
    <definedName name="WCA" localSheetId="4">#REF!</definedName>
    <definedName name="WCA" localSheetId="10">#REF!</definedName>
    <definedName name="WCA">#REF!</definedName>
    <definedName name="WD.CE">'[28]Cust Eq Input'!#REF!</definedName>
    <definedName name="WPPRIM" localSheetId="1">#REF!</definedName>
    <definedName name="WPPRIM" localSheetId="2">#REF!</definedName>
    <definedName name="WPPRIM" localSheetId="3">#REF!</definedName>
    <definedName name="WPPRIM" localSheetId="4">#REF!</definedName>
    <definedName name="WPPRIM" localSheetId="10">#REF!</definedName>
    <definedName name="WPPRIM">#REF!</definedName>
    <definedName name="WRB" localSheetId="1">#REF!</definedName>
    <definedName name="WRB" localSheetId="2">#REF!</definedName>
    <definedName name="WRB" localSheetId="3">#REF!</definedName>
    <definedName name="WRB" localSheetId="4">#REF!</definedName>
    <definedName name="WRB" localSheetId="10">#REF!</definedName>
    <definedName name="WRB">#REF!</definedName>
    <definedName name="WSCBSAllocation">[23]Data!$BE$13:$BF$131</definedName>
    <definedName name="x">[34]Macros!$E$12</definedName>
    <definedName name="YEAR" localSheetId="1">[19]INFO!$D$16</definedName>
    <definedName name="YEAR" localSheetId="2">[19]INFO!$D$16</definedName>
    <definedName name="YEAR" localSheetId="3">[19]INFO!$D$16</definedName>
    <definedName name="YEAR" localSheetId="4">[19]INFO!$D$16</definedName>
    <definedName name="YEAR" localSheetId="6">[19]INFO!$D$16</definedName>
    <definedName name="YEAR" localSheetId="7">[20]INFO!$D$16</definedName>
    <definedName name="YEAR" localSheetId="8">[19]INFO!$D$16</definedName>
    <definedName name="YEAR">[19]INFO!$D$16</definedName>
    <definedName name="Year_End_Results_for_1997__1996____1995" localSheetId="1">#REF!</definedName>
    <definedName name="Year_End_Results_for_1997__1996____1995" localSheetId="2">#REF!</definedName>
    <definedName name="Year_End_Results_for_1997__1996____1995" localSheetId="3">#REF!</definedName>
    <definedName name="Year_End_Results_for_1997__1996____1995" localSheetId="4">#REF!</definedName>
    <definedName name="Year_End_Results_for_1997__1996____1995" localSheetId="6">#REF!</definedName>
    <definedName name="Year_End_Results_for_1997__1996____1995" localSheetId="7">#REF!</definedName>
    <definedName name="Year_End_Results_for_1997__1996____1995" localSheetId="8">#REF!</definedName>
    <definedName name="Year_End_Results_for_1997__1996____1995">#REF!</definedName>
    <definedName name="z" localSheetId="1">'[28]Cust Eq Input'!#REF!</definedName>
    <definedName name="z" localSheetId="2">'[28]Cust Eq Input'!#REF!</definedName>
    <definedName name="z" localSheetId="3">'[28]Cust Eq Input'!#REF!</definedName>
    <definedName name="z" localSheetId="4">'[28]Cust Eq Input'!#REF!</definedName>
    <definedName name="z" localSheetId="6">'[28]Cust Eq Input'!#REF!</definedName>
    <definedName name="z" localSheetId="7">'[28]Cust Eq Input'!#REF!</definedName>
    <definedName name="z" localSheetId="8">'[28]Cust Eq Input'!#REF!</definedName>
    <definedName name="z">'[28]Cust Eq Input'!#REF!</definedName>
  </definedNames>
  <calcPr calcId="152511"/>
</workbook>
</file>

<file path=xl/calcChain.xml><?xml version="1.0" encoding="utf-8"?>
<calcChain xmlns="http://schemas.openxmlformats.org/spreadsheetml/2006/main">
  <c r="J8" i="14" l="1"/>
  <c r="K8" i="14"/>
  <c r="M8" i="14"/>
  <c r="N8" i="14"/>
  <c r="P8" i="14" s="1"/>
  <c r="J9" i="14"/>
  <c r="K9" i="14"/>
  <c r="M9" i="14"/>
  <c r="N9" i="14"/>
  <c r="P9" i="14" s="1"/>
  <c r="J10" i="14"/>
  <c r="K10" i="14"/>
  <c r="M10" i="14"/>
  <c r="J12" i="14"/>
  <c r="K12" i="14"/>
  <c r="M12" i="14"/>
  <c r="N12" i="14" s="1"/>
  <c r="P12" i="14" s="1"/>
  <c r="I13" i="14"/>
  <c r="K13" i="14" s="1"/>
  <c r="I14" i="14"/>
  <c r="J14" i="14" s="1"/>
  <c r="N10" i="14" l="1"/>
  <c r="K14" i="14"/>
  <c r="P10" i="14"/>
  <c r="P16" i="14" s="1"/>
  <c r="N16" i="14"/>
  <c r="M16" i="14"/>
  <c r="J13" i="14"/>
  <c r="J8" i="13" l="1"/>
  <c r="M8" i="13"/>
  <c r="J9" i="13"/>
  <c r="K9" i="13" s="1"/>
  <c r="M9" i="13"/>
  <c r="J10" i="13"/>
  <c r="K10" i="13"/>
  <c r="M10" i="13"/>
  <c r="N10" i="13" s="1"/>
  <c r="P10" i="13" s="1"/>
  <c r="J11" i="13"/>
  <c r="K11" i="13" s="1"/>
  <c r="M11" i="13"/>
  <c r="I12" i="13"/>
  <c r="K12" i="13" s="1"/>
  <c r="I13" i="13"/>
  <c r="J13" i="13" s="1"/>
  <c r="J14" i="13"/>
  <c r="K14" i="13"/>
  <c r="M14" i="13"/>
  <c r="J15" i="13"/>
  <c r="K15" i="13"/>
  <c r="M15" i="13"/>
  <c r="N15" i="13" s="1"/>
  <c r="P15" i="13" s="1"/>
  <c r="J16" i="13"/>
  <c r="K16" i="13" s="1"/>
  <c r="M16" i="13"/>
  <c r="I17" i="13"/>
  <c r="J17" i="13" s="1"/>
  <c r="K17" i="13"/>
  <c r="J18" i="13"/>
  <c r="K18" i="13" s="1"/>
  <c r="M18" i="13"/>
  <c r="J19" i="13"/>
  <c r="K19" i="13" s="1"/>
  <c r="M19" i="13"/>
  <c r="N19" i="13" s="1"/>
  <c r="P19" i="13" s="1"/>
  <c r="I20" i="13"/>
  <c r="J20" i="13" s="1"/>
  <c r="K20" i="13"/>
  <c r="J21" i="13"/>
  <c r="K21" i="13" s="1"/>
  <c r="M21" i="13"/>
  <c r="I23" i="13"/>
  <c r="J23" i="13" s="1"/>
  <c r="M23" i="13"/>
  <c r="I25" i="13"/>
  <c r="M25" i="13" s="1"/>
  <c r="I26" i="13"/>
  <c r="J26" i="13" s="1"/>
  <c r="K26" i="13" s="1"/>
  <c r="I27" i="13"/>
  <c r="M27" i="13" s="1"/>
  <c r="I28" i="13"/>
  <c r="J28" i="13" s="1"/>
  <c r="K28" i="13" s="1"/>
  <c r="J29" i="13"/>
  <c r="K29" i="13" s="1"/>
  <c r="M29" i="13"/>
  <c r="I30" i="13"/>
  <c r="J30" i="13" s="1"/>
  <c r="J31" i="13"/>
  <c r="K31" i="13" s="1"/>
  <c r="M31" i="13"/>
  <c r="I32" i="13"/>
  <c r="K32" i="13"/>
  <c r="F33" i="13"/>
  <c r="I33" i="13"/>
  <c r="J33" i="13"/>
  <c r="K33" i="13" s="1"/>
  <c r="M33" i="13"/>
  <c r="N33" i="13" s="1"/>
  <c r="P33" i="13" s="1"/>
  <c r="J34" i="13"/>
  <c r="K34" i="13" s="1"/>
  <c r="M34" i="13"/>
  <c r="F35" i="13"/>
  <c r="I35" i="13"/>
  <c r="M35" i="13" s="1"/>
  <c r="J36" i="13"/>
  <c r="K36" i="13"/>
  <c r="M36" i="13"/>
  <c r="N36" i="13" s="1"/>
  <c r="P36" i="13" s="1"/>
  <c r="J37" i="13"/>
  <c r="K37" i="13"/>
  <c r="O38" i="13"/>
  <c r="B40" i="13"/>
  <c r="B41" i="13"/>
  <c r="B47" i="13" l="1"/>
  <c r="M26" i="13"/>
  <c r="K13" i="13"/>
  <c r="N11" i="13"/>
  <c r="P11" i="13" s="1"/>
  <c r="C45" i="13"/>
  <c r="N34" i="13"/>
  <c r="P34" i="13" s="1"/>
  <c r="M28" i="13"/>
  <c r="N14" i="13"/>
  <c r="P14" i="13" s="1"/>
  <c r="K30" i="13"/>
  <c r="N26" i="13"/>
  <c r="P26" i="13" s="1"/>
  <c r="K23" i="13"/>
  <c r="N23" i="13" s="1"/>
  <c r="P23" i="13" s="1"/>
  <c r="M38" i="13"/>
  <c r="N9" i="13"/>
  <c r="P9" i="13" s="1"/>
  <c r="C46" i="13"/>
  <c r="N28" i="13"/>
  <c r="P28" i="13" s="1"/>
  <c r="N18" i="13"/>
  <c r="P18" i="13" s="1"/>
  <c r="N29" i="13"/>
  <c r="P29" i="13" s="1"/>
  <c r="N31" i="13"/>
  <c r="P31" i="13" s="1"/>
  <c r="N16" i="13"/>
  <c r="P16" i="13" s="1"/>
  <c r="N21" i="13"/>
  <c r="P21" i="13" s="1"/>
  <c r="J27" i="13"/>
  <c r="K27" i="13" s="1"/>
  <c r="N27" i="13" s="1"/>
  <c r="P27" i="13" s="1"/>
  <c r="K8" i="13"/>
  <c r="J35" i="13"/>
  <c r="K35" i="13" s="1"/>
  <c r="N35" i="13" s="1"/>
  <c r="P35" i="13" s="1"/>
  <c r="J32" i="13"/>
  <c r="J25" i="13"/>
  <c r="K25" i="13" s="1"/>
  <c r="N25" i="13" s="1"/>
  <c r="P25" i="13" s="1"/>
  <c r="J12" i="13"/>
  <c r="B46" i="13" s="1"/>
  <c r="B51" i="13" s="1"/>
  <c r="B45" i="13"/>
  <c r="B50" i="13" s="1"/>
  <c r="C40" i="13"/>
  <c r="I38" i="13"/>
  <c r="D45" i="13" l="1"/>
  <c r="D46" i="13"/>
  <c r="C47" i="13"/>
  <c r="D47" i="13" s="1"/>
  <c r="C41" i="13"/>
  <c r="D40" i="13"/>
  <c r="C50" i="13"/>
  <c r="D50" i="13" s="1"/>
  <c r="J38" i="13"/>
  <c r="C42" i="13"/>
  <c r="K38" i="13"/>
  <c r="N8" i="13"/>
  <c r="B42" i="13"/>
  <c r="B52" i="13" s="1"/>
  <c r="C52" i="13" l="1"/>
  <c r="D52" i="13" s="1"/>
  <c r="D42" i="13"/>
  <c r="C51" i="13"/>
  <c r="D51" i="13" s="1"/>
  <c r="D41" i="13"/>
  <c r="P8" i="13"/>
  <c r="P38" i="13" s="1"/>
  <c r="N38" i="13"/>
  <c r="J8" i="12" l="1"/>
  <c r="K8" i="12" s="1"/>
  <c r="M8" i="12"/>
  <c r="J9" i="12"/>
  <c r="K9" i="12" s="1"/>
  <c r="N9" i="12" s="1"/>
  <c r="P9" i="12" s="1"/>
  <c r="M9" i="12"/>
  <c r="I10" i="12"/>
  <c r="J10" i="12"/>
  <c r="K10" i="12"/>
  <c r="J11" i="12"/>
  <c r="K11" i="12" s="1"/>
  <c r="N11" i="12" s="1"/>
  <c r="P11" i="12" s="1"/>
  <c r="M11" i="12"/>
  <c r="J13" i="12"/>
  <c r="K13" i="12"/>
  <c r="M13" i="12"/>
  <c r="I14" i="12"/>
  <c r="J14" i="12"/>
  <c r="K14" i="12"/>
  <c r="N13" i="12" l="1"/>
  <c r="P13" i="12" s="1"/>
  <c r="M17" i="12"/>
  <c r="N8" i="12"/>
  <c r="N17" i="12" s="1"/>
  <c r="P8" i="12"/>
  <c r="P17" i="12" s="1"/>
  <c r="J8" i="11" l="1"/>
  <c r="M8" i="11"/>
  <c r="J9" i="11"/>
  <c r="K9" i="11" s="1"/>
  <c r="M9" i="11"/>
  <c r="J10" i="11"/>
  <c r="K10" i="11"/>
  <c r="M10" i="11"/>
  <c r="N10" i="11" s="1"/>
  <c r="P10" i="11" s="1"/>
  <c r="J11" i="11"/>
  <c r="K11" i="11" s="1"/>
  <c r="M11" i="11"/>
  <c r="J12" i="11"/>
  <c r="K12" i="11" s="1"/>
  <c r="M12" i="11"/>
  <c r="N12" i="11" s="1"/>
  <c r="P12" i="11" s="1"/>
  <c r="J13" i="11"/>
  <c r="K13" i="11" s="1"/>
  <c r="M13" i="11"/>
  <c r="H14" i="11"/>
  <c r="J14" i="11" s="1"/>
  <c r="K14" i="11" s="1"/>
  <c r="M14" i="11"/>
  <c r="I15" i="11"/>
  <c r="L15" i="11"/>
  <c r="O15" i="11"/>
  <c r="H16" i="11"/>
  <c r="I16" i="11"/>
  <c r="I17" i="11"/>
  <c r="K17" i="11" s="1"/>
  <c r="I18" i="11"/>
  <c r="K18" i="11" s="1"/>
  <c r="N9" i="11" l="1"/>
  <c r="P9" i="11" s="1"/>
  <c r="N11" i="11"/>
  <c r="P11" i="11" s="1"/>
  <c r="K16" i="11"/>
  <c r="I20" i="11"/>
  <c r="N13" i="11"/>
  <c r="P13" i="11" s="1"/>
  <c r="N14" i="11"/>
  <c r="P14" i="11" s="1"/>
  <c r="J15" i="11"/>
  <c r="M15" i="11"/>
  <c r="M20" i="11" s="1"/>
  <c r="J17" i="11"/>
  <c r="K8" i="11"/>
  <c r="J18" i="11"/>
  <c r="J16" i="11"/>
  <c r="K15" i="11" l="1"/>
  <c r="K20" i="11" s="1"/>
  <c r="N8" i="11"/>
  <c r="J20" i="11"/>
  <c r="P8" i="11" l="1"/>
  <c r="P15" i="11" s="1"/>
  <c r="P20" i="11" s="1"/>
  <c r="N15" i="11"/>
  <c r="N20" i="11" s="1"/>
  <c r="J8" i="10" l="1"/>
  <c r="M8" i="10"/>
  <c r="J9" i="10"/>
  <c r="K9" i="10" s="1"/>
  <c r="M9" i="10"/>
  <c r="J10" i="10"/>
  <c r="K10" i="10"/>
  <c r="M10" i="10"/>
  <c r="J12" i="10"/>
  <c r="K12" i="10" s="1"/>
  <c r="M12" i="10"/>
  <c r="J13" i="10"/>
  <c r="K13" i="10" s="1"/>
  <c r="M13" i="10"/>
  <c r="J14" i="10"/>
  <c r="K14" i="10" s="1"/>
  <c r="M14" i="10"/>
  <c r="J15" i="10"/>
  <c r="K15" i="10" s="1"/>
  <c r="M15" i="10"/>
  <c r="J16" i="10"/>
  <c r="K16" i="10" s="1"/>
  <c r="M16" i="10"/>
  <c r="J17" i="10"/>
  <c r="K17" i="10" s="1"/>
  <c r="N17" i="10" s="1"/>
  <c r="P17" i="10" s="1"/>
  <c r="M17" i="10"/>
  <c r="J18" i="10"/>
  <c r="K18" i="10"/>
  <c r="M18" i="10"/>
  <c r="N18" i="10" s="1"/>
  <c r="P18" i="10" s="1"/>
  <c r="J19" i="10"/>
  <c r="K19" i="10" s="1"/>
  <c r="M19" i="10"/>
  <c r="J20" i="10"/>
  <c r="K20" i="10" s="1"/>
  <c r="M20" i="10"/>
  <c r="I21" i="10"/>
  <c r="L21" i="10"/>
  <c r="L34" i="10" s="1"/>
  <c r="O21" i="10"/>
  <c r="I25" i="10"/>
  <c r="J25" i="10" s="1"/>
  <c r="I26" i="10"/>
  <c r="J26" i="10" s="1"/>
  <c r="K26" i="10" s="1"/>
  <c r="I27" i="10"/>
  <c r="J27" i="10"/>
  <c r="K27" i="10" s="1"/>
  <c r="I28" i="10"/>
  <c r="J28" i="10" s="1"/>
  <c r="K28" i="10" s="1"/>
  <c r="I29" i="10"/>
  <c r="J29" i="10" s="1"/>
  <c r="K29" i="10" s="1"/>
  <c r="I30" i="10"/>
  <c r="J30" i="10" s="1"/>
  <c r="K30" i="10" s="1"/>
  <c r="I31" i="10"/>
  <c r="J31" i="10" s="1"/>
  <c r="K31" i="10" s="1"/>
  <c r="L32" i="10"/>
  <c r="M32" i="10"/>
  <c r="N32" i="10"/>
  <c r="O32" i="10"/>
  <c r="P32" i="10"/>
  <c r="J37" i="10"/>
  <c r="K37" i="10" s="1"/>
  <c r="M37" i="10"/>
  <c r="N37" i="10" s="1"/>
  <c r="J38" i="10"/>
  <c r="K38" i="10" s="1"/>
  <c r="M38" i="10"/>
  <c r="J39" i="10"/>
  <c r="K39" i="10" s="1"/>
  <c r="M39" i="10"/>
  <c r="J40" i="10"/>
  <c r="K40" i="10" s="1"/>
  <c r="N40" i="10" s="1"/>
  <c r="P40" i="10" s="1"/>
  <c r="M40" i="10"/>
  <c r="J41" i="10"/>
  <c r="K41" i="10"/>
  <c r="M41" i="10"/>
  <c r="J42" i="10"/>
  <c r="K42" i="10"/>
  <c r="M42" i="10"/>
  <c r="N42" i="10" s="1"/>
  <c r="P42" i="10" s="1"/>
  <c r="J44" i="10"/>
  <c r="K44" i="10" s="1"/>
  <c r="M44" i="10"/>
  <c r="J45" i="10"/>
  <c r="K45" i="10" s="1"/>
  <c r="M45" i="10"/>
  <c r="N45" i="10" s="1"/>
  <c r="P45" i="10" s="1"/>
  <c r="J46" i="10"/>
  <c r="K46" i="10" s="1"/>
  <c r="M46" i="10"/>
  <c r="I47" i="10"/>
  <c r="L47" i="10"/>
  <c r="O47" i="10"/>
  <c r="I50" i="10"/>
  <c r="I51" i="10"/>
  <c r="J51" i="10" s="1"/>
  <c r="K51" i="10"/>
  <c r="I52" i="10"/>
  <c r="J52" i="10" s="1"/>
  <c r="I53" i="10"/>
  <c r="J53" i="10" s="1"/>
  <c r="I55" i="10"/>
  <c r="K55" i="10" s="1"/>
  <c r="I56" i="10"/>
  <c r="K56" i="10" s="1"/>
  <c r="J56" i="10"/>
  <c r="I57" i="10"/>
  <c r="K57" i="10" s="1"/>
  <c r="N39" i="10" l="1"/>
  <c r="P39" i="10" s="1"/>
  <c r="J55" i="10"/>
  <c r="N41" i="10"/>
  <c r="P41" i="10" s="1"/>
  <c r="O34" i="10"/>
  <c r="N20" i="10"/>
  <c r="P20" i="10" s="1"/>
  <c r="N13" i="10"/>
  <c r="P13" i="10" s="1"/>
  <c r="N10" i="10"/>
  <c r="P10" i="10" s="1"/>
  <c r="N19" i="10"/>
  <c r="P19" i="10" s="1"/>
  <c r="K52" i="10"/>
  <c r="I58" i="10"/>
  <c r="N16" i="10"/>
  <c r="P16" i="10" s="1"/>
  <c r="N9" i="10"/>
  <c r="P9" i="10" s="1"/>
  <c r="J21" i="10"/>
  <c r="P37" i="10"/>
  <c r="N44" i="10"/>
  <c r="P44" i="10" s="1"/>
  <c r="N46" i="10"/>
  <c r="P46" i="10" s="1"/>
  <c r="N38" i="10"/>
  <c r="P38" i="10" s="1"/>
  <c r="N12" i="10"/>
  <c r="P12" i="10" s="1"/>
  <c r="K47" i="10"/>
  <c r="N14" i="10"/>
  <c r="P14" i="10" s="1"/>
  <c r="K25" i="10"/>
  <c r="K32" i="10" s="1"/>
  <c r="J32" i="10"/>
  <c r="J34" i="10" s="1"/>
  <c r="N15" i="10"/>
  <c r="P15" i="10" s="1"/>
  <c r="J47" i="10"/>
  <c r="M21" i="10"/>
  <c r="M34" i="10" s="1"/>
  <c r="J57" i="10"/>
  <c r="K53" i="10"/>
  <c r="I32" i="10"/>
  <c r="I34" i="10" s="1"/>
  <c r="K8" i="10"/>
  <c r="M47" i="10"/>
  <c r="J50" i="10"/>
  <c r="K50" i="10"/>
  <c r="J58" i="10" l="1"/>
  <c r="K58" i="10"/>
  <c r="K21" i="10"/>
  <c r="K34" i="10" s="1"/>
  <c r="N8" i="10"/>
  <c r="P47" i="10"/>
  <c r="N47" i="10"/>
  <c r="P8" i="10" l="1"/>
  <c r="P21" i="10" s="1"/>
  <c r="P34" i="10" s="1"/>
  <c r="N21" i="10"/>
  <c r="N34" i="10" s="1"/>
  <c r="T5" i="9" l="1"/>
  <c r="V5" i="9"/>
  <c r="X5" i="9"/>
  <c r="T7" i="9"/>
  <c r="V7" i="9"/>
  <c r="X7" i="9"/>
  <c r="N8" i="9"/>
  <c r="V8" i="9" s="1"/>
  <c r="X8" i="9"/>
  <c r="T10" i="9"/>
  <c r="V10" i="9"/>
  <c r="Z10" i="9" s="1"/>
  <c r="X10" i="9"/>
  <c r="N12" i="9"/>
  <c r="T12" i="9" s="1"/>
  <c r="V12" i="9"/>
  <c r="X12" i="9"/>
  <c r="N14" i="9"/>
  <c r="T14" i="9" s="1"/>
  <c r="V14" i="9"/>
  <c r="X14" i="9"/>
  <c r="N15" i="9"/>
  <c r="V15" i="9" s="1"/>
  <c r="X15" i="9"/>
  <c r="X16" i="9"/>
  <c r="T18" i="9"/>
  <c r="V18" i="9"/>
  <c r="X18" i="9"/>
  <c r="Z18" i="9"/>
  <c r="N20" i="9"/>
  <c r="T20" i="9" s="1"/>
  <c r="X20" i="9"/>
  <c r="T22" i="9"/>
  <c r="Z22" i="9" s="1"/>
  <c r="V22" i="9"/>
  <c r="X22" i="9"/>
  <c r="T23" i="9"/>
  <c r="V23" i="9"/>
  <c r="Z23" i="9" s="1"/>
  <c r="X23" i="9"/>
  <c r="F25" i="9"/>
  <c r="F31" i="9" s="1"/>
  <c r="T25" i="9"/>
  <c r="V25" i="9"/>
  <c r="Z25" i="9" s="1"/>
  <c r="X25" i="9"/>
  <c r="T26" i="9"/>
  <c r="V26" i="9"/>
  <c r="X26" i="9"/>
  <c r="Z26" i="9" s="1"/>
  <c r="T28" i="9"/>
  <c r="V28" i="9"/>
  <c r="X28" i="9"/>
  <c r="T29" i="9"/>
  <c r="V29" i="9"/>
  <c r="X29" i="9"/>
  <c r="Z29" i="9"/>
  <c r="F37" i="9"/>
  <c r="L37" i="9"/>
  <c r="N37" i="9"/>
  <c r="T37" i="9" s="1"/>
  <c r="F39" i="9"/>
  <c r="N40" i="9" s="1"/>
  <c r="T40" i="9" s="1"/>
  <c r="L39" i="9"/>
  <c r="L40" i="9"/>
  <c r="L41" i="9"/>
  <c r="F43" i="9"/>
  <c r="L43" i="9"/>
  <c r="N43" i="9" s="1"/>
  <c r="T43" i="9" s="1"/>
  <c r="F45" i="9"/>
  <c r="N45" i="9"/>
  <c r="T45" i="9" s="1"/>
  <c r="N46" i="9"/>
  <c r="T46" i="9" s="1"/>
  <c r="V20" i="9" l="1"/>
  <c r="Z20" i="9" s="1"/>
  <c r="Z28" i="9"/>
  <c r="N16" i="9"/>
  <c r="Z14" i="9"/>
  <c r="Z7" i="9"/>
  <c r="Z5" i="9"/>
  <c r="Z12" i="9"/>
  <c r="Z8" i="9"/>
  <c r="T16" i="9"/>
  <c r="T8" i="9"/>
  <c r="N39" i="9"/>
  <c r="T39" i="9" s="1"/>
  <c r="N41" i="9"/>
  <c r="T41" i="9" s="1"/>
  <c r="T15" i="9"/>
  <c r="Z15" i="9" s="1"/>
  <c r="F48" i="9"/>
  <c r="V16" i="9" l="1"/>
  <c r="N31" i="9"/>
  <c r="N48" i="9"/>
  <c r="T31" i="9"/>
  <c r="V31" i="9" l="1"/>
  <c r="Z16" i="9"/>
  <c r="Z31" i="9" s="1"/>
  <c r="J8" i="8"/>
  <c r="K8" i="8"/>
  <c r="M8" i="8"/>
  <c r="J9" i="8"/>
  <c r="K9" i="8" s="1"/>
  <c r="M9" i="8"/>
  <c r="N9" i="8" s="1"/>
  <c r="P9" i="8" s="1"/>
  <c r="Z9" i="8"/>
  <c r="AA9" i="8"/>
  <c r="AC9" i="8"/>
  <c r="AP9" i="8"/>
  <c r="AQ9" i="8"/>
  <c r="AS9" i="8"/>
  <c r="AT9" i="8" s="1"/>
  <c r="AV9" i="8" s="1"/>
  <c r="BF9" i="8"/>
  <c r="BG9" i="8" s="1"/>
  <c r="BI9" i="8"/>
  <c r="BV9" i="8"/>
  <c r="BW9" i="8" s="1"/>
  <c r="BY9" i="8"/>
  <c r="CL9" i="8"/>
  <c r="CM9" i="8" s="1"/>
  <c r="CO9" i="8"/>
  <c r="DB9" i="8"/>
  <c r="DC9" i="8" s="1"/>
  <c r="DE9" i="8"/>
  <c r="DR9" i="8"/>
  <c r="DS9" i="8" s="1"/>
  <c r="DV9" i="8" s="1"/>
  <c r="DX9" i="8" s="1"/>
  <c r="DU9" i="8"/>
  <c r="EH9" i="8"/>
  <c r="EI9" i="8" s="1"/>
  <c r="EK9" i="8"/>
  <c r="EL9" i="8" s="1"/>
  <c r="EN9" i="8" s="1"/>
  <c r="EX9" i="8"/>
  <c r="EY9" i="8" s="1"/>
  <c r="FB9" i="8" s="1"/>
  <c r="FD9" i="8" s="1"/>
  <c r="FA9" i="8"/>
  <c r="FN9" i="8"/>
  <c r="FO9" i="8"/>
  <c r="FQ9" i="8"/>
  <c r="GD9" i="8"/>
  <c r="GE9" i="8" s="1"/>
  <c r="GG9" i="8"/>
  <c r="GH9" i="8" s="1"/>
  <c r="GJ9" i="8"/>
  <c r="GT9" i="8"/>
  <c r="GU9" i="8" s="1"/>
  <c r="GW9" i="8"/>
  <c r="HJ9" i="8"/>
  <c r="HK9" i="8" s="1"/>
  <c r="HM9" i="8"/>
  <c r="HN9" i="8" s="1"/>
  <c r="HP9" i="8" s="1"/>
  <c r="HZ9" i="8"/>
  <c r="IA9" i="8" s="1"/>
  <c r="IC9" i="8"/>
  <c r="IP9" i="8"/>
  <c r="IQ9" i="8" s="1"/>
  <c r="IT9" i="8" s="1"/>
  <c r="IV9" i="8" s="1"/>
  <c r="IS9" i="8"/>
  <c r="JF9" i="8"/>
  <c r="JG9" i="8" s="1"/>
  <c r="JI9" i="8"/>
  <c r="JJ9" i="8"/>
  <c r="JL9" i="8" s="1"/>
  <c r="JV9" i="8"/>
  <c r="JW9" i="8" s="1"/>
  <c r="JZ9" i="8" s="1"/>
  <c r="KB9" i="8" s="1"/>
  <c r="JY9" i="8"/>
  <c r="KL9" i="8"/>
  <c r="KM9" i="8"/>
  <c r="KO9" i="8"/>
  <c r="KP9" i="8" s="1"/>
  <c r="KR9" i="8" s="1"/>
  <c r="LB9" i="8"/>
  <c r="LC9" i="8"/>
  <c r="LE9" i="8"/>
  <c r="LR9" i="8"/>
  <c r="LS9" i="8" s="1"/>
  <c r="LU9" i="8"/>
  <c r="MH9" i="8"/>
  <c r="MI9" i="8" s="1"/>
  <c r="MK9" i="8"/>
  <c r="MX9" i="8"/>
  <c r="MY9" i="8" s="1"/>
  <c r="NA9" i="8"/>
  <c r="NN9" i="8"/>
  <c r="NO9" i="8" s="1"/>
  <c r="NQ9" i="8"/>
  <c r="NR9" i="8"/>
  <c r="NT9" i="8" s="1"/>
  <c r="OD9" i="8"/>
  <c r="OE9" i="8" s="1"/>
  <c r="OH9" i="8" s="1"/>
  <c r="OJ9" i="8" s="1"/>
  <c r="OG9" i="8"/>
  <c r="OT9" i="8"/>
  <c r="OU9" i="8"/>
  <c r="OX9" i="8" s="1"/>
  <c r="OZ9" i="8" s="1"/>
  <c r="OW9" i="8"/>
  <c r="PJ9" i="8"/>
  <c r="PK9" i="8"/>
  <c r="PM9" i="8"/>
  <c r="PZ9" i="8"/>
  <c r="QA9" i="8" s="1"/>
  <c r="QC9" i="8"/>
  <c r="QD9" i="8" s="1"/>
  <c r="QF9" i="8" s="1"/>
  <c r="QP9" i="8"/>
  <c r="QQ9" i="8" s="1"/>
  <c r="QS9" i="8"/>
  <c r="RF9" i="8"/>
  <c r="RG9" i="8" s="1"/>
  <c r="RI9" i="8"/>
  <c r="RJ9" i="8"/>
  <c r="RL9" i="8" s="1"/>
  <c r="RV9" i="8"/>
  <c r="RW9" i="8" s="1"/>
  <c r="RY9" i="8"/>
  <c r="SL9" i="8"/>
  <c r="SM9" i="8"/>
  <c r="SO9" i="8"/>
  <c r="TB9" i="8"/>
  <c r="TC9" i="8" s="1"/>
  <c r="TE9" i="8"/>
  <c r="TR9" i="8"/>
  <c r="TS9" i="8" s="1"/>
  <c r="TV9" i="8" s="1"/>
  <c r="TX9" i="8" s="1"/>
  <c r="TU9" i="8"/>
  <c r="UH9" i="8"/>
  <c r="UI9" i="8"/>
  <c r="UK9" i="8"/>
  <c r="UX9" i="8"/>
  <c r="UY9" i="8"/>
  <c r="VA9" i="8"/>
  <c r="VB9" i="8" s="1"/>
  <c r="VD9" i="8" s="1"/>
  <c r="VN9" i="8"/>
  <c r="VO9" i="8" s="1"/>
  <c r="VQ9" i="8"/>
  <c r="WD9" i="8"/>
  <c r="WE9" i="8" s="1"/>
  <c r="WG9" i="8"/>
  <c r="WT9" i="8"/>
  <c r="WU9" i="8" s="1"/>
  <c r="WW9" i="8"/>
  <c r="XJ9" i="8"/>
  <c r="XK9" i="8"/>
  <c r="XM9" i="8"/>
  <c r="XZ9" i="8"/>
  <c r="YA9" i="8"/>
  <c r="YC9" i="8"/>
  <c r="YD9" i="8" s="1"/>
  <c r="YF9" i="8" s="1"/>
  <c r="YP9" i="8"/>
  <c r="YQ9" i="8"/>
  <c r="YT9" i="8" s="1"/>
  <c r="YV9" i="8" s="1"/>
  <c r="YS9" i="8"/>
  <c r="ZF9" i="8"/>
  <c r="ZG9" i="8"/>
  <c r="ZI9" i="8"/>
  <c r="ZJ9" i="8" s="1"/>
  <c r="ZL9" i="8" s="1"/>
  <c r="ZV9" i="8"/>
  <c r="ZW9" i="8"/>
  <c r="ZY9" i="8"/>
  <c r="AAL9" i="8"/>
  <c r="AAM9" i="8" s="1"/>
  <c r="AAO9" i="8"/>
  <c r="ABB9" i="8"/>
  <c r="ABC9" i="8" s="1"/>
  <c r="ABE9" i="8"/>
  <c r="ABR9" i="8"/>
  <c r="ABS9" i="8" s="1"/>
  <c r="ABU9" i="8"/>
  <c r="ACH9" i="8"/>
  <c r="ACI9" i="8" s="1"/>
  <c r="ACK9" i="8"/>
  <c r="ACL9" i="8" s="1"/>
  <c r="ACN9" i="8" s="1"/>
  <c r="ACX9" i="8"/>
  <c r="ACY9" i="8" s="1"/>
  <c r="ADB9" i="8" s="1"/>
  <c r="ADD9" i="8" s="1"/>
  <c r="ADA9" i="8"/>
  <c r="ADN9" i="8"/>
  <c r="ADO9" i="8"/>
  <c r="ADQ9" i="8"/>
  <c r="AED9" i="8"/>
  <c r="AEE9" i="8" s="1"/>
  <c r="AEG9" i="8"/>
  <c r="AET9" i="8"/>
  <c r="AEU9" i="8" s="1"/>
  <c r="AEW9" i="8"/>
  <c r="AFJ9" i="8"/>
  <c r="AFK9" i="8" s="1"/>
  <c r="AFM9" i="8"/>
  <c r="AFZ9" i="8"/>
  <c r="AGA9" i="8"/>
  <c r="AGC9" i="8"/>
  <c r="AGD9" i="8" s="1"/>
  <c r="AGF9" i="8" s="1"/>
  <c r="AGP9" i="8"/>
  <c r="AGQ9" i="8" s="1"/>
  <c r="AGS9" i="8"/>
  <c r="AHF9" i="8"/>
  <c r="AHG9" i="8" s="1"/>
  <c r="AHI9" i="8"/>
  <c r="AHV9" i="8"/>
  <c r="AHW9" i="8" s="1"/>
  <c r="AHY9" i="8"/>
  <c r="AHZ9" i="8"/>
  <c r="AIB9" i="8" s="1"/>
  <c r="AIL9" i="8"/>
  <c r="AIM9" i="8" s="1"/>
  <c r="AIP9" i="8" s="1"/>
  <c r="AIR9" i="8" s="1"/>
  <c r="AIO9" i="8"/>
  <c r="AJB9" i="8"/>
  <c r="AJC9" i="8"/>
  <c r="AJE9" i="8"/>
  <c r="AJF9" i="8" s="1"/>
  <c r="AJH9" i="8" s="1"/>
  <c r="AJR9" i="8"/>
  <c r="AJS9" i="8"/>
  <c r="AJU9" i="8"/>
  <c r="AKH9" i="8"/>
  <c r="AKI9" i="8" s="1"/>
  <c r="AKK9" i="8"/>
  <c r="AKX9" i="8"/>
  <c r="AKY9" i="8" s="1"/>
  <c r="ALB9" i="8" s="1"/>
  <c r="ALD9" i="8" s="1"/>
  <c r="ALA9" i="8"/>
  <c r="ALN9" i="8"/>
  <c r="ALO9" i="8" s="1"/>
  <c r="ALQ9" i="8"/>
  <c r="AMD9" i="8"/>
  <c r="AME9" i="8"/>
  <c r="AMG9" i="8"/>
  <c r="AMT9" i="8"/>
  <c r="AMU9" i="8" s="1"/>
  <c r="AMW9" i="8"/>
  <c r="ANJ9" i="8"/>
  <c r="ANK9" i="8" s="1"/>
  <c r="ANN9" i="8" s="1"/>
  <c r="ANP9" i="8" s="1"/>
  <c r="ANM9" i="8"/>
  <c r="ANZ9" i="8"/>
  <c r="AOA9" i="8" s="1"/>
  <c r="AOC9" i="8"/>
  <c r="AOP9" i="8"/>
  <c r="AOQ9" i="8"/>
  <c r="AOS9" i="8"/>
  <c r="APF9" i="8"/>
  <c r="APG9" i="8" s="1"/>
  <c r="API9" i="8"/>
  <c r="APV9" i="8"/>
  <c r="APW9" i="8" s="1"/>
  <c r="APY9" i="8"/>
  <c r="AQL9" i="8"/>
  <c r="AQM9" i="8" s="1"/>
  <c r="AQO9" i="8"/>
  <c r="ARB9" i="8"/>
  <c r="ARC9" i="8" s="1"/>
  <c r="ARE9" i="8"/>
  <c r="ARR9" i="8"/>
  <c r="ARS9" i="8" s="1"/>
  <c r="ARU9" i="8"/>
  <c r="ARV9" i="8"/>
  <c r="ARX9" i="8"/>
  <c r="ASH9" i="8"/>
  <c r="ASI9" i="8" s="1"/>
  <c r="ASL9" i="8" s="1"/>
  <c r="ASN9" i="8" s="1"/>
  <c r="ASK9" i="8"/>
  <c r="ASX9" i="8"/>
  <c r="ASY9" i="8"/>
  <c r="ATA9" i="8"/>
  <c r="ATB9" i="8" s="1"/>
  <c r="ATD9" i="8" s="1"/>
  <c r="ATN9" i="8"/>
  <c r="ATO9" i="8" s="1"/>
  <c r="ATQ9" i="8"/>
  <c r="AUD9" i="8"/>
  <c r="AUE9" i="8" s="1"/>
  <c r="AUG9" i="8"/>
  <c r="AUT9" i="8"/>
  <c r="AUU9" i="8"/>
  <c r="AUW9" i="8"/>
  <c r="AVJ9" i="8"/>
  <c r="AVK9" i="8" s="1"/>
  <c r="AVM9" i="8"/>
  <c r="AVZ9" i="8"/>
  <c r="AWA9" i="8" s="1"/>
  <c r="AWD9" i="8" s="1"/>
  <c r="AWF9" i="8" s="1"/>
  <c r="AWC9" i="8"/>
  <c r="AWP9" i="8"/>
  <c r="AWQ9" i="8" s="1"/>
  <c r="AWS9" i="8"/>
  <c r="AWT9" i="8" s="1"/>
  <c r="AWV9" i="8" s="1"/>
  <c r="AXF9" i="8"/>
  <c r="AXG9" i="8" s="1"/>
  <c r="AXI9" i="8"/>
  <c r="AXV9" i="8"/>
  <c r="AXW9" i="8" s="1"/>
  <c r="AXY9" i="8"/>
  <c r="AXZ9" i="8"/>
  <c r="AYB9" i="8" s="1"/>
  <c r="AYL9" i="8"/>
  <c r="AYM9" i="8" s="1"/>
  <c r="AYP9" i="8" s="1"/>
  <c r="AYO9" i="8"/>
  <c r="AYR9" i="8"/>
  <c r="AZB9" i="8"/>
  <c r="AZC9" i="8" s="1"/>
  <c r="AZE9" i="8"/>
  <c r="AZR9" i="8"/>
  <c r="AZS9" i="8" s="1"/>
  <c r="AZU9" i="8"/>
  <c r="AZV9" i="8"/>
  <c r="AZX9" i="8" s="1"/>
  <c r="BAH9" i="8"/>
  <c r="BAI9" i="8" s="1"/>
  <c r="BAK9" i="8"/>
  <c r="BAX9" i="8"/>
  <c r="BAY9" i="8" s="1"/>
  <c r="BBA9" i="8"/>
  <c r="BBN9" i="8"/>
  <c r="BBO9" i="8" s="1"/>
  <c r="BBR9" i="8" s="1"/>
  <c r="BBQ9" i="8"/>
  <c r="BBT9" i="8"/>
  <c r="BCD9" i="8"/>
  <c r="BCE9" i="8" s="1"/>
  <c r="BCH9" i="8" s="1"/>
  <c r="BCJ9" i="8" s="1"/>
  <c r="BCG9" i="8"/>
  <c r="BCT9" i="8"/>
  <c r="BCU9" i="8"/>
  <c r="BCW9" i="8"/>
  <c r="BDJ9" i="8"/>
  <c r="BDK9" i="8" s="1"/>
  <c r="BDM9" i="8"/>
  <c r="BDN9" i="8" s="1"/>
  <c r="BDP9" i="8" s="1"/>
  <c r="BDZ9" i="8"/>
  <c r="BEA9" i="8" s="1"/>
  <c r="BEC9" i="8"/>
  <c r="BED9" i="8" s="1"/>
  <c r="BEF9" i="8" s="1"/>
  <c r="BEP9" i="8"/>
  <c r="BEQ9" i="8" s="1"/>
  <c r="BES9" i="8"/>
  <c r="BFF9" i="8"/>
  <c r="BFG9" i="8" s="1"/>
  <c r="BFI9" i="8"/>
  <c r="BFV9" i="8"/>
  <c r="BFW9" i="8" s="1"/>
  <c r="BFY9" i="8"/>
  <c r="BGL9" i="8"/>
  <c r="BGM9" i="8" s="1"/>
  <c r="BGO9" i="8"/>
  <c r="BGP9" i="8" s="1"/>
  <c r="BGR9" i="8" s="1"/>
  <c r="BHB9" i="8"/>
  <c r="BHC9" i="8" s="1"/>
  <c r="BHE9" i="8"/>
  <c r="BHR9" i="8"/>
  <c r="BHS9" i="8" s="1"/>
  <c r="BHU9" i="8"/>
  <c r="BHV9" i="8"/>
  <c r="BHX9" i="8" s="1"/>
  <c r="BIH9" i="8"/>
  <c r="BII9" i="8" s="1"/>
  <c r="BIL9" i="8" s="1"/>
  <c r="BIN9" i="8" s="1"/>
  <c r="BIK9" i="8"/>
  <c r="BIX9" i="8"/>
  <c r="BIY9" i="8" s="1"/>
  <c r="BJA9" i="8"/>
  <c r="BJN9" i="8"/>
  <c r="BJO9" i="8" s="1"/>
  <c r="BJQ9" i="8"/>
  <c r="BKD9" i="8"/>
  <c r="BKE9" i="8" s="1"/>
  <c r="BKG9" i="8"/>
  <c r="BKT9" i="8"/>
  <c r="BKU9" i="8" s="1"/>
  <c r="BKW9" i="8"/>
  <c r="BLJ9" i="8"/>
  <c r="BLK9" i="8" s="1"/>
  <c r="BLN9" i="8" s="1"/>
  <c r="BLP9" i="8" s="1"/>
  <c r="BLM9" i="8"/>
  <c r="BLZ9" i="8"/>
  <c r="BMA9" i="8"/>
  <c r="BMC9" i="8"/>
  <c r="BMP9" i="8"/>
  <c r="BMQ9" i="8" s="1"/>
  <c r="BMS9" i="8"/>
  <c r="BNF9" i="8"/>
  <c r="BNG9" i="8" s="1"/>
  <c r="BNJ9" i="8" s="1"/>
  <c r="BNL9" i="8" s="1"/>
  <c r="BNI9" i="8"/>
  <c r="BNV9" i="8"/>
  <c r="BNW9" i="8" s="1"/>
  <c r="BNY9" i="8"/>
  <c r="BOL9" i="8"/>
  <c r="BOM9" i="8" s="1"/>
  <c r="BOO9" i="8"/>
  <c r="BPB9" i="8"/>
  <c r="BPC9" i="8" s="1"/>
  <c r="BPE9" i="8"/>
  <c r="BPR9" i="8"/>
  <c r="BPS9" i="8" s="1"/>
  <c r="BPU9" i="8"/>
  <c r="BQH9" i="8"/>
  <c r="BQI9" i="8" s="1"/>
  <c r="BQL9" i="8" s="1"/>
  <c r="BQN9" i="8" s="1"/>
  <c r="BQK9" i="8"/>
  <c r="BQX9" i="8"/>
  <c r="BQY9" i="8" s="1"/>
  <c r="BRB9" i="8" s="1"/>
  <c r="BRD9" i="8" s="1"/>
  <c r="BRA9" i="8"/>
  <c r="BRN9" i="8"/>
  <c r="BRO9" i="8" s="1"/>
  <c r="BRQ9" i="8"/>
  <c r="BSD9" i="8"/>
  <c r="BSE9" i="8"/>
  <c r="BSG9" i="8"/>
  <c r="BST9" i="8"/>
  <c r="BSU9" i="8" s="1"/>
  <c r="BSW9" i="8"/>
  <c r="BTJ9" i="8"/>
  <c r="BTK9" i="8" s="1"/>
  <c r="BTM9" i="8"/>
  <c r="BTZ9" i="8"/>
  <c r="BUA9" i="8" s="1"/>
  <c r="BUC9" i="8"/>
  <c r="BUP9" i="8"/>
  <c r="BUQ9" i="8" s="1"/>
  <c r="BUS9" i="8"/>
  <c r="BVF9" i="8"/>
  <c r="BVG9" i="8" s="1"/>
  <c r="BVI9" i="8"/>
  <c r="BVJ9" i="8" s="1"/>
  <c r="BVL9" i="8" s="1"/>
  <c r="BVV9" i="8"/>
  <c r="BVW9" i="8" s="1"/>
  <c r="BVZ9" i="8" s="1"/>
  <c r="BWB9" i="8" s="1"/>
  <c r="BVY9" i="8"/>
  <c r="BWL9" i="8"/>
  <c r="BWM9" i="8" s="1"/>
  <c r="BWO9" i="8"/>
  <c r="BWP9" i="8"/>
  <c r="BWR9" i="8" s="1"/>
  <c r="BXB9" i="8"/>
  <c r="BXC9" i="8" s="1"/>
  <c r="BXF9" i="8" s="1"/>
  <c r="BXH9" i="8" s="1"/>
  <c r="BXE9" i="8"/>
  <c r="BXR9" i="8"/>
  <c r="BXS9" i="8" s="1"/>
  <c r="BXU9" i="8"/>
  <c r="BYH9" i="8"/>
  <c r="BYI9" i="8" s="1"/>
  <c r="BYK9" i="8"/>
  <c r="BYL9" i="8"/>
  <c r="BYN9" i="8" s="1"/>
  <c r="BYX9" i="8"/>
  <c r="BYY9" i="8" s="1"/>
  <c r="BZA9" i="8"/>
  <c r="BZN9" i="8"/>
  <c r="BZO9" i="8"/>
  <c r="BZQ9" i="8"/>
  <c r="BZR9" i="8" s="1"/>
  <c r="BZT9" i="8" s="1"/>
  <c r="CAD9" i="8"/>
  <c r="CAE9" i="8" s="1"/>
  <c r="CAH9" i="8" s="1"/>
  <c r="CAJ9" i="8" s="1"/>
  <c r="CAG9" i="8"/>
  <c r="CAT9" i="8"/>
  <c r="CAU9" i="8"/>
  <c r="CAX9" i="8" s="1"/>
  <c r="CAZ9" i="8" s="1"/>
  <c r="CAW9" i="8"/>
  <c r="CBJ9" i="8"/>
  <c r="CBK9" i="8"/>
  <c r="CBM9" i="8"/>
  <c r="CBZ9" i="8"/>
  <c r="CCA9" i="8" s="1"/>
  <c r="CCC9" i="8"/>
  <c r="CCD9" i="8"/>
  <c r="CCF9" i="8" s="1"/>
  <c r="CCP9" i="8"/>
  <c r="CCQ9" i="8" s="1"/>
  <c r="CCS9" i="8"/>
  <c r="CDF9" i="8"/>
  <c r="CDG9" i="8" s="1"/>
  <c r="CDI9" i="8"/>
  <c r="CDV9" i="8"/>
  <c r="CDW9" i="8" s="1"/>
  <c r="CDY9" i="8"/>
  <c r="CEL9" i="8"/>
  <c r="CEM9" i="8" s="1"/>
  <c r="CEO9" i="8"/>
  <c r="CFB9" i="8"/>
  <c r="CFC9" i="8" s="1"/>
  <c r="CFE9" i="8"/>
  <c r="CFF9" i="8" s="1"/>
  <c r="CFH9" i="8"/>
  <c r="CFR9" i="8"/>
  <c r="CFS9" i="8" s="1"/>
  <c r="CFV9" i="8" s="1"/>
  <c r="CFX9" i="8" s="1"/>
  <c r="CFU9" i="8"/>
  <c r="CGH9" i="8"/>
  <c r="CGI9" i="8"/>
  <c r="CGK9" i="8"/>
  <c r="CGL9" i="8" s="1"/>
  <c r="CGN9" i="8" s="1"/>
  <c r="CGX9" i="8"/>
  <c r="CGY9" i="8"/>
  <c r="CHA9" i="8"/>
  <c r="CHB9" i="8" s="1"/>
  <c r="CHD9" i="8" s="1"/>
  <c r="CHN9" i="8"/>
  <c r="CHO9" i="8" s="1"/>
  <c r="CHQ9" i="8"/>
  <c r="CID9" i="8"/>
  <c r="CIE9" i="8"/>
  <c r="CIG9" i="8"/>
  <c r="CIT9" i="8"/>
  <c r="CIU9" i="8" s="1"/>
  <c r="CIW9" i="8"/>
  <c r="CJJ9" i="8"/>
  <c r="CJK9" i="8" s="1"/>
  <c r="CJN9" i="8" s="1"/>
  <c r="CJP9" i="8" s="1"/>
  <c r="CJM9" i="8"/>
  <c r="CJZ9" i="8"/>
  <c r="CKA9" i="8" s="1"/>
  <c r="CKC9" i="8"/>
  <c r="CKD9" i="8" s="1"/>
  <c r="CKF9" i="8" s="1"/>
  <c r="CKP9" i="8"/>
  <c r="CKQ9" i="8" s="1"/>
  <c r="CKT9" i="8" s="1"/>
  <c r="CKV9" i="8" s="1"/>
  <c r="CKS9" i="8"/>
  <c r="CLF9" i="8"/>
  <c r="CLG9" i="8" s="1"/>
  <c r="CLI9" i="8"/>
  <c r="CLV9" i="8"/>
  <c r="CLW9" i="8"/>
  <c r="CLY9" i="8"/>
  <c r="CML9" i="8"/>
  <c r="CMM9" i="8" s="1"/>
  <c r="CMO9" i="8"/>
  <c r="CNB9" i="8"/>
  <c r="CNC9" i="8"/>
  <c r="CNE9" i="8"/>
  <c r="CNF9" i="8" s="1"/>
  <c r="CNH9" i="8" s="1"/>
  <c r="CNR9" i="8"/>
  <c r="CNS9" i="8" s="1"/>
  <c r="CNU9" i="8"/>
  <c r="COH9" i="8"/>
  <c r="COI9" i="8" s="1"/>
  <c r="COK9" i="8"/>
  <c r="COX9" i="8"/>
  <c r="COY9" i="8" s="1"/>
  <c r="CPB9" i="8" s="1"/>
  <c r="CPD9" i="8" s="1"/>
  <c r="CPA9" i="8"/>
  <c r="CPN9" i="8"/>
  <c r="CPO9" i="8"/>
  <c r="CPQ9" i="8"/>
  <c r="CQD9" i="8"/>
  <c r="CQE9" i="8" s="1"/>
  <c r="CQG9" i="8"/>
  <c r="CQH9" i="8" s="1"/>
  <c r="CQJ9" i="8"/>
  <c r="CQT9" i="8"/>
  <c r="CQU9" i="8" s="1"/>
  <c r="CQX9" i="8" s="1"/>
  <c r="CQZ9" i="8" s="1"/>
  <c r="CQW9" i="8"/>
  <c r="CRJ9" i="8"/>
  <c r="CRK9" i="8" s="1"/>
  <c r="CRM9" i="8"/>
  <c r="CRZ9" i="8"/>
  <c r="CSA9" i="8" s="1"/>
  <c r="CSC9" i="8"/>
  <c r="CSP9" i="8"/>
  <c r="CSQ9" i="8" s="1"/>
  <c r="CSS9" i="8"/>
  <c r="CTF9" i="8"/>
  <c r="CTG9" i="8" s="1"/>
  <c r="CTJ9" i="8" s="1"/>
  <c r="CTL9" i="8" s="1"/>
  <c r="CTI9" i="8"/>
  <c r="CTV9" i="8"/>
  <c r="CTW9" i="8" s="1"/>
  <c r="CTY9" i="8"/>
  <c r="CUL9" i="8"/>
  <c r="CUM9" i="8" s="1"/>
  <c r="CUO9" i="8"/>
  <c r="CVB9" i="8"/>
  <c r="CVC9" i="8" s="1"/>
  <c r="CVF9" i="8" s="1"/>
  <c r="CVH9" i="8" s="1"/>
  <c r="CVE9" i="8"/>
  <c r="CVR9" i="8"/>
  <c r="CVS9" i="8" s="1"/>
  <c r="CVU9" i="8"/>
  <c r="CVV9" i="8"/>
  <c r="CVX9" i="8" s="1"/>
  <c r="CWH9" i="8"/>
  <c r="CWI9" i="8" s="1"/>
  <c r="CWK9" i="8"/>
  <c r="CWL9" i="8" s="1"/>
  <c r="CWN9" i="8" s="1"/>
  <c r="CWX9" i="8"/>
  <c r="CWY9" i="8" s="1"/>
  <c r="CXA9" i="8"/>
  <c r="CXN9" i="8"/>
  <c r="CXO9" i="8" s="1"/>
  <c r="CXQ9" i="8"/>
  <c r="CXR9" i="8" s="1"/>
  <c r="CXT9" i="8" s="1"/>
  <c r="CYD9" i="8"/>
  <c r="CYE9" i="8" s="1"/>
  <c r="CYG9" i="8"/>
  <c r="CYT9" i="8"/>
  <c r="CYU9" i="8" s="1"/>
  <c r="CYX9" i="8" s="1"/>
  <c r="CYZ9" i="8" s="1"/>
  <c r="CYW9" i="8"/>
  <c r="CZJ9" i="8"/>
  <c r="CZK9" i="8"/>
  <c r="CZM9" i="8"/>
  <c r="CZZ9" i="8"/>
  <c r="DAA9" i="8" s="1"/>
  <c r="DAC9" i="8"/>
  <c r="DAP9" i="8"/>
  <c r="DAQ9" i="8" s="1"/>
  <c r="DAS9" i="8"/>
  <c r="DAT9" i="8"/>
  <c r="DAV9" i="8"/>
  <c r="DBF9" i="8"/>
  <c r="DBG9" i="8" s="1"/>
  <c r="DBI9" i="8"/>
  <c r="DBJ9" i="8" s="1"/>
  <c r="DBL9" i="8" s="1"/>
  <c r="DBV9" i="8"/>
  <c r="DBW9" i="8" s="1"/>
  <c r="DBZ9" i="8" s="1"/>
  <c r="DCB9" i="8" s="1"/>
  <c r="DBY9" i="8"/>
  <c r="DCL9" i="8"/>
  <c r="DCM9" i="8" s="1"/>
  <c r="DCO9" i="8"/>
  <c r="DDB9" i="8"/>
  <c r="DDC9" i="8" s="1"/>
  <c r="DDE9" i="8"/>
  <c r="DDF9" i="8" s="1"/>
  <c r="DDH9" i="8" s="1"/>
  <c r="DDR9" i="8"/>
  <c r="DDS9" i="8" s="1"/>
  <c r="DDV9" i="8" s="1"/>
  <c r="DDX9" i="8" s="1"/>
  <c r="DDU9" i="8"/>
  <c r="DEH9" i="8"/>
  <c r="DEI9" i="8" s="1"/>
  <c r="DEK9" i="8"/>
  <c r="DEX9" i="8"/>
  <c r="DEY9" i="8" s="1"/>
  <c r="DFA9" i="8"/>
  <c r="DFN9" i="8"/>
  <c r="DFO9" i="8" s="1"/>
  <c r="DFQ9" i="8"/>
  <c r="DGD9" i="8"/>
  <c r="DGE9" i="8" s="1"/>
  <c r="DGG9" i="8"/>
  <c r="DGT9" i="8"/>
  <c r="DGU9" i="8"/>
  <c r="DGW9" i="8"/>
  <c r="DHJ9" i="8"/>
  <c r="DHK9" i="8" s="1"/>
  <c r="DHM9" i="8"/>
  <c r="DHZ9" i="8"/>
  <c r="DIA9" i="8" s="1"/>
  <c r="DID9" i="8" s="1"/>
  <c r="DIF9" i="8" s="1"/>
  <c r="DIC9" i="8"/>
  <c r="DIP9" i="8"/>
  <c r="DIQ9" i="8"/>
  <c r="DIS9" i="8"/>
  <c r="DIT9" i="8" s="1"/>
  <c r="DIV9" i="8" s="1"/>
  <c r="DJF9" i="8"/>
  <c r="DJG9" i="8" s="1"/>
  <c r="DJI9" i="8"/>
  <c r="DJV9" i="8"/>
  <c r="DJW9" i="8" s="1"/>
  <c r="DJY9" i="8"/>
  <c r="DKL9" i="8"/>
  <c r="DKM9" i="8"/>
  <c r="DKO9" i="8"/>
  <c r="DKP9" i="8"/>
  <c r="DKR9" i="8" s="1"/>
  <c r="DLB9" i="8"/>
  <c r="DLC9" i="8" s="1"/>
  <c r="DLE9" i="8"/>
  <c r="DLR9" i="8"/>
  <c r="DLS9" i="8" s="1"/>
  <c r="DLU9" i="8"/>
  <c r="DMH9" i="8"/>
  <c r="DMI9" i="8" s="1"/>
  <c r="DMK9" i="8"/>
  <c r="DMX9" i="8"/>
  <c r="DMY9" i="8" s="1"/>
  <c r="DNA9" i="8"/>
  <c r="DNB9" i="8" s="1"/>
  <c r="DND9" i="8" s="1"/>
  <c r="DNN9" i="8"/>
  <c r="DNO9" i="8" s="1"/>
  <c r="DNQ9" i="8"/>
  <c r="DOD9" i="8"/>
  <c r="DOE9" i="8"/>
  <c r="DOH9" i="8" s="1"/>
  <c r="DOJ9" i="8" s="1"/>
  <c r="DOG9" i="8"/>
  <c r="DOT9" i="8"/>
  <c r="DOU9" i="8"/>
  <c r="DOW9" i="8"/>
  <c r="DPJ9" i="8"/>
  <c r="DPK9" i="8"/>
  <c r="DPM9" i="8"/>
  <c r="DPN9" i="8"/>
  <c r="DPP9" i="8" s="1"/>
  <c r="DPZ9" i="8"/>
  <c r="DQA9" i="8" s="1"/>
  <c r="DQC9" i="8"/>
  <c r="DQP9" i="8"/>
  <c r="DQQ9" i="8" s="1"/>
  <c r="DQS9" i="8"/>
  <c r="DQT9" i="8" s="1"/>
  <c r="DQV9" i="8" s="1"/>
  <c r="DRF9" i="8"/>
  <c r="DRG9" i="8" s="1"/>
  <c r="DRI9" i="8"/>
  <c r="DRV9" i="8"/>
  <c r="DRW9" i="8" s="1"/>
  <c r="DRY9" i="8"/>
  <c r="DSL9" i="8"/>
  <c r="DSM9" i="8"/>
  <c r="DSO9" i="8"/>
  <c r="DSP9" i="8"/>
  <c r="DSR9" i="8" s="1"/>
  <c r="DTB9" i="8"/>
  <c r="DTC9" i="8" s="1"/>
  <c r="DTE9" i="8"/>
  <c r="DTR9" i="8"/>
  <c r="DTS9" i="8" s="1"/>
  <c r="DTU9" i="8"/>
  <c r="DUH9" i="8"/>
  <c r="DUI9" i="8" s="1"/>
  <c r="DUK9" i="8"/>
  <c r="DUX9" i="8"/>
  <c r="DUY9" i="8" s="1"/>
  <c r="DVA9" i="8"/>
  <c r="DVN9" i="8"/>
  <c r="DVO9" i="8"/>
  <c r="DVQ9" i="8"/>
  <c r="DVR9" i="8" s="1"/>
  <c r="DVT9" i="8" s="1"/>
  <c r="DWD9" i="8"/>
  <c r="DWE9" i="8" s="1"/>
  <c r="DWH9" i="8" s="1"/>
  <c r="DWJ9" i="8" s="1"/>
  <c r="DWG9" i="8"/>
  <c r="DWT9" i="8"/>
  <c r="DWU9" i="8" s="1"/>
  <c r="DWW9" i="8"/>
  <c r="DWX9" i="8"/>
  <c r="DWZ9" i="8" s="1"/>
  <c r="DXJ9" i="8"/>
  <c r="DXK9" i="8"/>
  <c r="DXM9" i="8"/>
  <c r="DXN9" i="8"/>
  <c r="DXP9" i="8" s="1"/>
  <c r="DXZ9" i="8"/>
  <c r="DYA9" i="8"/>
  <c r="DYC9" i="8"/>
  <c r="DYP9" i="8"/>
  <c r="DYQ9" i="8"/>
  <c r="DYS9" i="8"/>
  <c r="DZF9" i="8"/>
  <c r="DZG9" i="8" s="1"/>
  <c r="DZI9" i="8"/>
  <c r="DZJ9" i="8" s="1"/>
  <c r="DZL9" i="8" s="1"/>
  <c r="DZV9" i="8"/>
  <c r="DZW9" i="8" s="1"/>
  <c r="DZY9" i="8"/>
  <c r="EAL9" i="8"/>
  <c r="EAM9" i="8"/>
  <c r="EAO9" i="8"/>
  <c r="EBB9" i="8"/>
  <c r="EBC9" i="8" s="1"/>
  <c r="EBE9" i="8"/>
  <c r="EBR9" i="8"/>
  <c r="EBS9" i="8" s="1"/>
  <c r="EBV9" i="8" s="1"/>
  <c r="EBX9" i="8" s="1"/>
  <c r="EBU9" i="8"/>
  <c r="ECH9" i="8"/>
  <c r="ECI9" i="8" s="1"/>
  <c r="ECL9" i="8" s="1"/>
  <c r="ECN9" i="8" s="1"/>
  <c r="ECK9" i="8"/>
  <c r="ECX9" i="8"/>
  <c r="ECY9" i="8" s="1"/>
  <c r="EDB9" i="8" s="1"/>
  <c r="EDD9" i="8" s="1"/>
  <c r="EDA9" i="8"/>
  <c r="EDN9" i="8"/>
  <c r="EDO9" i="8" s="1"/>
  <c r="EDQ9" i="8"/>
  <c r="EED9" i="8"/>
  <c r="EEE9" i="8"/>
  <c r="EEH9" i="8" s="1"/>
  <c r="EEJ9" i="8" s="1"/>
  <c r="EEG9" i="8"/>
  <c r="EET9" i="8"/>
  <c r="EEU9" i="8" s="1"/>
  <c r="EEW9" i="8"/>
  <c r="EFJ9" i="8"/>
  <c r="EFK9" i="8" s="1"/>
  <c r="EFM9" i="8"/>
  <c r="EFN9" i="8"/>
  <c r="EFP9" i="8" s="1"/>
  <c r="EFZ9" i="8"/>
  <c r="EGA9" i="8" s="1"/>
  <c r="EGC9" i="8"/>
  <c r="EGP9" i="8"/>
  <c r="EGQ9" i="8"/>
  <c r="EGS9" i="8"/>
  <c r="EHF9" i="8"/>
  <c r="EHG9" i="8" s="1"/>
  <c r="EHI9" i="8"/>
  <c r="EHJ9" i="8"/>
  <c r="EHL9" i="8" s="1"/>
  <c r="EHV9" i="8"/>
  <c r="EHW9" i="8" s="1"/>
  <c r="EHZ9" i="8" s="1"/>
  <c r="EIB9" i="8" s="1"/>
  <c r="EHY9" i="8"/>
  <c r="EIL9" i="8"/>
  <c r="EIM9" i="8"/>
  <c r="EIO9" i="8"/>
  <c r="EJB9" i="8"/>
  <c r="EJC9" i="8"/>
  <c r="EJE9" i="8"/>
  <c r="EJF9" i="8" s="1"/>
  <c r="EJH9" i="8"/>
  <c r="EJR9" i="8"/>
  <c r="EJS9" i="8" s="1"/>
  <c r="EJU9" i="8"/>
  <c r="EKH9" i="8"/>
  <c r="EKI9" i="8"/>
  <c r="EKL9" i="8" s="1"/>
  <c r="EKN9" i="8" s="1"/>
  <c r="EKK9" i="8"/>
  <c r="EKX9" i="8"/>
  <c r="EKY9" i="8" s="1"/>
  <c r="ELA9" i="8"/>
  <c r="ELN9" i="8"/>
  <c r="ELO9" i="8" s="1"/>
  <c r="ELQ9" i="8"/>
  <c r="EMD9" i="8"/>
  <c r="EME9" i="8" s="1"/>
  <c r="EMG9" i="8"/>
  <c r="EMH9" i="8" s="1"/>
  <c r="EMJ9" i="8" s="1"/>
  <c r="EMT9" i="8"/>
  <c r="EMU9" i="8" s="1"/>
  <c r="EMW9" i="8"/>
  <c r="ENJ9" i="8"/>
  <c r="ENK9" i="8" s="1"/>
  <c r="ENM9" i="8"/>
  <c r="ENZ9" i="8"/>
  <c r="EOA9" i="8" s="1"/>
  <c r="EOD9" i="8" s="1"/>
  <c r="EOF9" i="8" s="1"/>
  <c r="EOC9" i="8"/>
  <c r="EOP9" i="8"/>
  <c r="EOQ9" i="8" s="1"/>
  <c r="EOS9" i="8"/>
  <c r="EPF9" i="8"/>
  <c r="EPG9" i="8"/>
  <c r="EPI9" i="8"/>
  <c r="EPJ9" i="8" s="1"/>
  <c r="EPL9" i="8" s="1"/>
  <c r="EPV9" i="8"/>
  <c r="EPW9" i="8" s="1"/>
  <c r="EPY9" i="8"/>
  <c r="EQL9" i="8"/>
  <c r="EQM9" i="8" s="1"/>
  <c r="EQO9" i="8"/>
  <c r="ERB9" i="8"/>
  <c r="ERC9" i="8" s="1"/>
  <c r="ERE9" i="8"/>
  <c r="ERF9" i="8"/>
  <c r="ERH9" i="8" s="1"/>
  <c r="ERR9" i="8"/>
  <c r="ERS9" i="8" s="1"/>
  <c r="ERV9" i="8" s="1"/>
  <c r="ERX9" i="8" s="1"/>
  <c r="ERU9" i="8"/>
  <c r="ESH9" i="8"/>
  <c r="ESI9" i="8"/>
  <c r="ESK9" i="8"/>
  <c r="ESL9" i="8" s="1"/>
  <c r="ESN9" i="8" s="1"/>
  <c r="ESX9" i="8"/>
  <c r="ESY9" i="8"/>
  <c r="ETA9" i="8"/>
  <c r="ETB9" i="8" s="1"/>
  <c r="ETD9" i="8" s="1"/>
  <c r="ETN9" i="8"/>
  <c r="ETO9" i="8" s="1"/>
  <c r="ETQ9" i="8"/>
  <c r="EUD9" i="8"/>
  <c r="EUE9" i="8"/>
  <c r="EUG9" i="8"/>
  <c r="EUT9" i="8"/>
  <c r="EUU9" i="8" s="1"/>
  <c r="EUW9" i="8"/>
  <c r="EUX9" i="8" s="1"/>
  <c r="EUZ9" i="8" s="1"/>
  <c r="EVJ9" i="8"/>
  <c r="EVK9" i="8" s="1"/>
  <c r="EVM9" i="8"/>
  <c r="EVZ9" i="8"/>
  <c r="EWA9" i="8" s="1"/>
  <c r="EWC9" i="8"/>
  <c r="EWP9" i="8"/>
  <c r="EWQ9" i="8"/>
  <c r="EWS9" i="8"/>
  <c r="EXF9" i="8"/>
  <c r="EXG9" i="8" s="1"/>
  <c r="EXJ9" i="8" s="1"/>
  <c r="EXL9" i="8" s="1"/>
  <c r="EXI9" i="8"/>
  <c r="EXV9" i="8"/>
  <c r="EXW9" i="8"/>
  <c r="EXZ9" i="8" s="1"/>
  <c r="EYB9" i="8" s="1"/>
  <c r="EXY9" i="8"/>
  <c r="EYL9" i="8"/>
  <c r="EYM9" i="8" s="1"/>
  <c r="EYO9" i="8"/>
  <c r="EZB9" i="8"/>
  <c r="EZC9" i="8" s="1"/>
  <c r="EZE9" i="8"/>
  <c r="EZR9" i="8"/>
  <c r="EZS9" i="8" s="1"/>
  <c r="EZU9" i="8"/>
  <c r="EZV9" i="8" s="1"/>
  <c r="EZX9" i="8" s="1"/>
  <c r="FAH9" i="8"/>
  <c r="FAI9" i="8" s="1"/>
  <c r="FAL9" i="8" s="1"/>
  <c r="FAN9" i="8" s="1"/>
  <c r="FAK9" i="8"/>
  <c r="FAX9" i="8"/>
  <c r="FAY9" i="8" s="1"/>
  <c r="FBA9" i="8"/>
  <c r="FBB9" i="8" s="1"/>
  <c r="FBD9" i="8" s="1"/>
  <c r="FBN9" i="8"/>
  <c r="FBO9" i="8" s="1"/>
  <c r="FBQ9" i="8"/>
  <c r="FCD9" i="8"/>
  <c r="FCE9" i="8" s="1"/>
  <c r="FCG9" i="8"/>
  <c r="FCT9" i="8"/>
  <c r="FCU9" i="8"/>
  <c r="FCX9" i="8" s="1"/>
  <c r="FCZ9" i="8" s="1"/>
  <c r="FCW9" i="8"/>
  <c r="FDJ9" i="8"/>
  <c r="FDK9" i="8" s="1"/>
  <c r="FDM9" i="8"/>
  <c r="FDZ9" i="8"/>
  <c r="FEA9" i="8"/>
  <c r="FEC9" i="8"/>
  <c r="FEP9" i="8"/>
  <c r="FEQ9" i="8" s="1"/>
  <c r="FES9" i="8"/>
  <c r="FFF9" i="8"/>
  <c r="FFG9" i="8" s="1"/>
  <c r="FFI9" i="8"/>
  <c r="FFV9" i="8"/>
  <c r="FFW9" i="8" s="1"/>
  <c r="FFY9" i="8"/>
  <c r="FGL9" i="8"/>
  <c r="FGM9" i="8" s="1"/>
  <c r="FGP9" i="8" s="1"/>
  <c r="FGR9" i="8" s="1"/>
  <c r="FGO9" i="8"/>
  <c r="FHB9" i="8"/>
  <c r="FHC9" i="8" s="1"/>
  <c r="FHF9" i="8" s="1"/>
  <c r="FHH9" i="8" s="1"/>
  <c r="FHE9" i="8"/>
  <c r="FHR9" i="8"/>
  <c r="FHS9" i="8"/>
  <c r="FHU9" i="8"/>
  <c r="FIH9" i="8"/>
  <c r="FII9" i="8"/>
  <c r="FIK9" i="8"/>
  <c r="FIX9" i="8"/>
  <c r="FIY9" i="8"/>
  <c r="FJA9" i="8"/>
  <c r="FJB9" i="8" s="1"/>
  <c r="FJD9" i="8" s="1"/>
  <c r="FJN9" i="8"/>
  <c r="FJO9" i="8" s="1"/>
  <c r="FJQ9" i="8"/>
  <c r="FJR9" i="8" s="1"/>
  <c r="FJT9" i="8" s="1"/>
  <c r="FKD9" i="8"/>
  <c r="FKE9" i="8"/>
  <c r="FKG9" i="8"/>
  <c r="FKT9" i="8"/>
  <c r="FKU9" i="8" s="1"/>
  <c r="FKW9" i="8"/>
  <c r="FLJ9" i="8"/>
  <c r="FLK9" i="8" s="1"/>
  <c r="FLN9" i="8" s="1"/>
  <c r="FLP9" i="8" s="1"/>
  <c r="FLM9" i="8"/>
  <c r="FLZ9" i="8"/>
  <c r="FMA9" i="8" s="1"/>
  <c r="FMC9" i="8"/>
  <c r="FMP9" i="8"/>
  <c r="FMQ9" i="8"/>
  <c r="FMS9" i="8"/>
  <c r="FNF9" i="8"/>
  <c r="FNG9" i="8" s="1"/>
  <c r="FNI9" i="8"/>
  <c r="FNV9" i="8"/>
  <c r="FNW9" i="8"/>
  <c r="FNY9" i="8"/>
  <c r="FNZ9" i="8" s="1"/>
  <c r="FOB9" i="8" s="1"/>
  <c r="FOL9" i="8"/>
  <c r="FOM9" i="8" s="1"/>
  <c r="FOO9" i="8"/>
  <c r="FPB9" i="8"/>
  <c r="FPC9" i="8" s="1"/>
  <c r="FPE9" i="8"/>
  <c r="FPR9" i="8"/>
  <c r="FPS9" i="8" s="1"/>
  <c r="FPV9" i="8" s="1"/>
  <c r="FPX9" i="8" s="1"/>
  <c r="FPU9" i="8"/>
  <c r="FQH9" i="8"/>
  <c r="FQI9" i="8" s="1"/>
  <c r="FQK9" i="8"/>
  <c r="FQX9" i="8"/>
  <c r="FQY9" i="8"/>
  <c r="FRA9" i="8"/>
  <c r="FRB9" i="8"/>
  <c r="FRD9" i="8" s="1"/>
  <c r="FRN9" i="8"/>
  <c r="FRO9" i="8"/>
  <c r="FRQ9" i="8"/>
  <c r="FRR9" i="8"/>
  <c r="FRT9" i="8" s="1"/>
  <c r="FSD9" i="8"/>
  <c r="FSE9" i="8" s="1"/>
  <c r="FSG9" i="8"/>
  <c r="FST9" i="8"/>
  <c r="FSU9" i="8" s="1"/>
  <c r="FSW9" i="8"/>
  <c r="FSX9" i="8"/>
  <c r="FSZ9" i="8" s="1"/>
  <c r="FTJ9" i="8"/>
  <c r="FTK9" i="8" s="1"/>
  <c r="FTN9" i="8" s="1"/>
  <c r="FTP9" i="8" s="1"/>
  <c r="FTM9" i="8"/>
  <c r="FTZ9" i="8"/>
  <c r="FUA9" i="8"/>
  <c r="FUD9" i="8" s="1"/>
  <c r="FUF9" i="8" s="1"/>
  <c r="FUC9" i="8"/>
  <c r="FUP9" i="8"/>
  <c r="FUQ9" i="8"/>
  <c r="FUS9" i="8"/>
  <c r="FUT9" i="8" s="1"/>
  <c r="FUV9" i="8" s="1"/>
  <c r="FVF9" i="8"/>
  <c r="FVG9" i="8" s="1"/>
  <c r="FVI9" i="8"/>
  <c r="FVV9" i="8"/>
  <c r="FVW9" i="8" s="1"/>
  <c r="FVY9" i="8"/>
  <c r="FWL9" i="8"/>
  <c r="FWM9" i="8"/>
  <c r="FWO9" i="8"/>
  <c r="FXB9" i="8"/>
  <c r="FXC9" i="8" s="1"/>
  <c r="FXE9" i="8"/>
  <c r="FXR9" i="8"/>
  <c r="FXS9" i="8"/>
  <c r="FXU9" i="8"/>
  <c r="FXV9" i="8"/>
  <c r="FXX9" i="8" s="1"/>
  <c r="FYH9" i="8"/>
  <c r="FYI9" i="8" s="1"/>
  <c r="FYK9" i="8"/>
  <c r="FYX9" i="8"/>
  <c r="FYY9" i="8"/>
  <c r="FZB9" i="8" s="1"/>
  <c r="FZD9" i="8" s="1"/>
  <c r="FZA9" i="8"/>
  <c r="FZN9" i="8"/>
  <c r="FZO9" i="8" s="1"/>
  <c r="FZR9" i="8" s="1"/>
  <c r="FZT9" i="8" s="1"/>
  <c r="FZQ9" i="8"/>
  <c r="GAD9" i="8"/>
  <c r="GAE9" i="8" s="1"/>
  <c r="GAH9" i="8" s="1"/>
  <c r="GAJ9" i="8" s="1"/>
  <c r="GAG9" i="8"/>
  <c r="GAT9" i="8"/>
  <c r="GAU9" i="8"/>
  <c r="GAW9" i="8"/>
  <c r="GAX9" i="8" s="1"/>
  <c r="GAZ9" i="8" s="1"/>
  <c r="GBJ9" i="8"/>
  <c r="GBK9" i="8" s="1"/>
  <c r="GBM9" i="8"/>
  <c r="GBN9" i="8"/>
  <c r="GBP9" i="8"/>
  <c r="GBZ9" i="8"/>
  <c r="GCA9" i="8"/>
  <c r="GCC9" i="8"/>
  <c r="GCP9" i="8"/>
  <c r="GCQ9" i="8" s="1"/>
  <c r="GCT9" i="8" s="1"/>
  <c r="GCV9" i="8" s="1"/>
  <c r="GCS9" i="8"/>
  <c r="GDF9" i="8"/>
  <c r="GDG9" i="8" s="1"/>
  <c r="GDI9" i="8"/>
  <c r="GDV9" i="8"/>
  <c r="GDW9" i="8"/>
  <c r="GDY9" i="8"/>
  <c r="GDZ9" i="8" s="1"/>
  <c r="GEB9" i="8" s="1"/>
  <c r="GEL9" i="8"/>
  <c r="GEM9" i="8" s="1"/>
  <c r="GEO9" i="8"/>
  <c r="GFB9" i="8"/>
  <c r="GFC9" i="8" s="1"/>
  <c r="GFF9" i="8" s="1"/>
  <c r="GFH9" i="8" s="1"/>
  <c r="GFE9" i="8"/>
  <c r="GFR9" i="8"/>
  <c r="GFS9" i="8" s="1"/>
  <c r="GFU9" i="8"/>
  <c r="GGH9" i="8"/>
  <c r="GGI9" i="8"/>
  <c r="GGK9" i="8"/>
  <c r="GGX9" i="8"/>
  <c r="GGY9" i="8" s="1"/>
  <c r="GHA9" i="8"/>
  <c r="GHN9" i="8"/>
  <c r="GHO9" i="8"/>
  <c r="GHQ9" i="8"/>
  <c r="GHR9" i="8"/>
  <c r="GHT9" i="8" s="1"/>
  <c r="GID9" i="8"/>
  <c r="GIE9" i="8" s="1"/>
  <c r="GIG9" i="8"/>
  <c r="GIT9" i="8"/>
  <c r="GIU9" i="8" s="1"/>
  <c r="GIW9" i="8"/>
  <c r="GJJ9" i="8"/>
  <c r="GJK9" i="8" s="1"/>
  <c r="GJM9" i="8"/>
  <c r="GJN9" i="8" s="1"/>
  <c r="GJP9" i="8" s="1"/>
  <c r="GJZ9" i="8"/>
  <c r="GKA9" i="8" s="1"/>
  <c r="GKC9" i="8"/>
  <c r="GKP9" i="8"/>
  <c r="GKQ9" i="8" s="1"/>
  <c r="GKS9" i="8"/>
  <c r="GLF9" i="8"/>
  <c r="GLG9" i="8"/>
  <c r="GLI9" i="8"/>
  <c r="GLV9" i="8"/>
  <c r="GLW9" i="8" s="1"/>
  <c r="GLY9" i="8"/>
  <c r="GML9" i="8"/>
  <c r="GMM9" i="8"/>
  <c r="GMO9" i="8"/>
  <c r="GMP9" i="8" s="1"/>
  <c r="GMR9" i="8" s="1"/>
  <c r="GNB9" i="8"/>
  <c r="GNC9" i="8" s="1"/>
  <c r="GNE9" i="8"/>
  <c r="GNR9" i="8"/>
  <c r="GNS9" i="8" s="1"/>
  <c r="GNU9" i="8"/>
  <c r="GOH9" i="8"/>
  <c r="GOI9" i="8" s="1"/>
  <c r="GOL9" i="8" s="1"/>
  <c r="GON9" i="8" s="1"/>
  <c r="GOK9" i="8"/>
  <c r="GOX9" i="8"/>
  <c r="GOY9" i="8" s="1"/>
  <c r="GPB9" i="8" s="1"/>
  <c r="GPD9" i="8" s="1"/>
  <c r="GPA9" i="8"/>
  <c r="GPN9" i="8"/>
  <c r="GPO9" i="8" s="1"/>
  <c r="GPR9" i="8" s="1"/>
  <c r="GPT9" i="8" s="1"/>
  <c r="GPQ9" i="8"/>
  <c r="GQD9" i="8"/>
  <c r="GQE9" i="8" s="1"/>
  <c r="GQG9" i="8"/>
  <c r="GQH9" i="8"/>
  <c r="GQJ9" i="8"/>
  <c r="GQT9" i="8"/>
  <c r="GQU9" i="8"/>
  <c r="GQW9" i="8"/>
  <c r="GQX9" i="8" s="1"/>
  <c r="GQZ9" i="8" s="1"/>
  <c r="GRJ9" i="8"/>
  <c r="GRK9" i="8" s="1"/>
  <c r="GRN9" i="8" s="1"/>
  <c r="GRP9" i="8" s="1"/>
  <c r="GRM9" i="8"/>
  <c r="GRZ9" i="8"/>
  <c r="GSA9" i="8" s="1"/>
  <c r="GSC9" i="8"/>
  <c r="GSP9" i="8"/>
  <c r="GSQ9" i="8"/>
  <c r="GSS9" i="8"/>
  <c r="GTF9" i="8"/>
  <c r="GTG9" i="8" s="1"/>
  <c r="GTI9" i="8"/>
  <c r="GTJ9" i="8"/>
  <c r="GTL9" i="8"/>
  <c r="GTV9" i="8"/>
  <c r="GTW9" i="8" s="1"/>
  <c r="GTY9" i="8"/>
  <c r="GUL9" i="8"/>
  <c r="GUM9" i="8"/>
  <c r="GUP9" i="8" s="1"/>
  <c r="GUR9" i="8" s="1"/>
  <c r="GUO9" i="8"/>
  <c r="GVB9" i="8"/>
  <c r="GVC9" i="8" s="1"/>
  <c r="GVE9" i="8"/>
  <c r="GVF9" i="8"/>
  <c r="GVH9" i="8" s="1"/>
  <c r="GVR9" i="8"/>
  <c r="GVS9" i="8"/>
  <c r="GVU9" i="8"/>
  <c r="GVV9" i="8" s="1"/>
  <c r="GVX9" i="8" s="1"/>
  <c r="GWH9" i="8"/>
  <c r="GWI9" i="8" s="1"/>
  <c r="GWK9" i="8"/>
  <c r="GWX9" i="8"/>
  <c r="GWY9" i="8" s="1"/>
  <c r="GXA9" i="8"/>
  <c r="GXB9" i="8" s="1"/>
  <c r="GXD9" i="8" s="1"/>
  <c r="GXN9" i="8"/>
  <c r="GXO9" i="8" s="1"/>
  <c r="GXQ9" i="8"/>
  <c r="GYD9" i="8"/>
  <c r="GYE9" i="8" s="1"/>
  <c r="GYG9" i="8"/>
  <c r="GYH9" i="8" s="1"/>
  <c r="GYJ9" i="8" s="1"/>
  <c r="GYT9" i="8"/>
  <c r="GYU9" i="8" s="1"/>
  <c r="GYX9" i="8" s="1"/>
  <c r="GYZ9" i="8" s="1"/>
  <c r="GYW9" i="8"/>
  <c r="GZJ9" i="8"/>
  <c r="GZK9" i="8"/>
  <c r="GZM9" i="8"/>
  <c r="GZN9" i="8" s="1"/>
  <c r="GZP9" i="8" s="1"/>
  <c r="GZZ9" i="8"/>
  <c r="HAA9" i="8" s="1"/>
  <c r="HAC9" i="8"/>
  <c r="HAD9" i="8"/>
  <c r="HAF9" i="8" s="1"/>
  <c r="HAP9" i="8"/>
  <c r="HAQ9" i="8" s="1"/>
  <c r="HAS9" i="8"/>
  <c r="HBF9" i="8"/>
  <c r="HBG9" i="8" s="1"/>
  <c r="HBI9" i="8"/>
  <c r="HBV9" i="8"/>
  <c r="HBW9" i="8" s="1"/>
  <c r="HBY9" i="8"/>
  <c r="HCL9" i="8"/>
  <c r="HCM9" i="8" s="1"/>
  <c r="HCO9" i="8"/>
  <c r="HDB9" i="8"/>
  <c r="HDC9" i="8" s="1"/>
  <c r="HDF9" i="8" s="1"/>
  <c r="HDH9" i="8" s="1"/>
  <c r="HDE9" i="8"/>
  <c r="HDR9" i="8"/>
  <c r="HDS9" i="8" s="1"/>
  <c r="HDV9" i="8" s="1"/>
  <c r="HDX9" i="8" s="1"/>
  <c r="HDU9" i="8"/>
  <c r="HEH9" i="8"/>
  <c r="HEI9" i="8" s="1"/>
  <c r="HEK9" i="8"/>
  <c r="HEX9" i="8"/>
  <c r="HEY9" i="8"/>
  <c r="HFA9" i="8"/>
  <c r="HFN9" i="8"/>
  <c r="HFO9" i="8" s="1"/>
  <c r="HFQ9" i="8"/>
  <c r="HGD9" i="8"/>
  <c r="HGE9" i="8"/>
  <c r="HGG9" i="8"/>
  <c r="HGH9" i="8" s="1"/>
  <c r="HGJ9" i="8" s="1"/>
  <c r="HGT9" i="8"/>
  <c r="HGU9" i="8" s="1"/>
  <c r="HGX9" i="8" s="1"/>
  <c r="HGZ9" i="8" s="1"/>
  <c r="HGW9" i="8"/>
  <c r="HHJ9" i="8"/>
  <c r="HHK9" i="8"/>
  <c r="HHM9" i="8"/>
  <c r="HHN9" i="8" s="1"/>
  <c r="HHP9" i="8" s="1"/>
  <c r="HHZ9" i="8"/>
  <c r="HIA9" i="8"/>
  <c r="HIC9" i="8"/>
  <c r="HID9" i="8"/>
  <c r="HIF9" i="8" s="1"/>
  <c r="HIP9" i="8"/>
  <c r="HIQ9" i="8" s="1"/>
  <c r="HIS9" i="8"/>
  <c r="HJF9" i="8"/>
  <c r="HJG9" i="8" s="1"/>
  <c r="HJI9" i="8"/>
  <c r="HJV9" i="8"/>
  <c r="HJW9" i="8" s="1"/>
  <c r="HJZ9" i="8" s="1"/>
  <c r="HKB9" i="8" s="1"/>
  <c r="HJY9" i="8"/>
  <c r="HKL9" i="8"/>
  <c r="HKM9" i="8" s="1"/>
  <c r="HKO9" i="8"/>
  <c r="HLB9" i="8"/>
  <c r="HLC9" i="8"/>
  <c r="HLE9" i="8"/>
  <c r="HLR9" i="8"/>
  <c r="HLS9" i="8" s="1"/>
  <c r="HLU9" i="8"/>
  <c r="HMH9" i="8"/>
  <c r="HMI9" i="8" s="1"/>
  <c r="HMK9" i="8"/>
  <c r="HMX9" i="8"/>
  <c r="HMY9" i="8"/>
  <c r="HNA9" i="8"/>
  <c r="HNN9" i="8"/>
  <c r="HNO9" i="8"/>
  <c r="HNR9" i="8" s="1"/>
  <c r="HNT9" i="8" s="1"/>
  <c r="HNQ9" i="8"/>
  <c r="HOD9" i="8"/>
  <c r="HOE9" i="8"/>
  <c r="HOG9" i="8"/>
  <c r="HOH9" i="8" s="1"/>
  <c r="HOJ9" i="8" s="1"/>
  <c r="HOT9" i="8"/>
  <c r="HOU9" i="8"/>
  <c r="HOW9" i="8"/>
  <c r="HOX9" i="8"/>
  <c r="HOZ9" i="8" s="1"/>
  <c r="HPJ9" i="8"/>
  <c r="HPK9" i="8" s="1"/>
  <c r="HPM9" i="8"/>
  <c r="HPZ9" i="8"/>
  <c r="HQA9" i="8" s="1"/>
  <c r="HQC9" i="8"/>
  <c r="HQD9" i="8" s="1"/>
  <c r="HQF9" i="8" s="1"/>
  <c r="HQP9" i="8"/>
  <c r="HQQ9" i="8" s="1"/>
  <c r="HQS9" i="8"/>
  <c r="HRF9" i="8"/>
  <c r="HRG9" i="8"/>
  <c r="HRI9" i="8"/>
  <c r="HRV9" i="8"/>
  <c r="HRW9" i="8" s="1"/>
  <c r="HRZ9" i="8" s="1"/>
  <c r="HSB9" i="8" s="1"/>
  <c r="HRY9" i="8"/>
  <c r="HSL9" i="8"/>
  <c r="HSM9" i="8" s="1"/>
  <c r="HSP9" i="8" s="1"/>
  <c r="HSR9" i="8" s="1"/>
  <c r="HSO9" i="8"/>
  <c r="HTB9" i="8"/>
  <c r="HTC9" i="8"/>
  <c r="HTF9" i="8" s="1"/>
  <c r="HTH9" i="8" s="1"/>
  <c r="HTE9" i="8"/>
  <c r="HTR9" i="8"/>
  <c r="HTS9" i="8" s="1"/>
  <c r="HTU9" i="8"/>
  <c r="HTV9" i="8"/>
  <c r="HTX9" i="8" s="1"/>
  <c r="HUH9" i="8"/>
  <c r="HUI9" i="8"/>
  <c r="HUK9" i="8"/>
  <c r="HUX9" i="8"/>
  <c r="HUY9" i="8" s="1"/>
  <c r="HVA9" i="8"/>
  <c r="HVN9" i="8"/>
  <c r="HVO9" i="8" s="1"/>
  <c r="HVQ9" i="8"/>
  <c r="HWD9" i="8"/>
  <c r="HWE9" i="8" s="1"/>
  <c r="HWG9" i="8"/>
  <c r="HWH9" i="8" s="1"/>
  <c r="HWJ9" i="8" s="1"/>
  <c r="HWT9" i="8"/>
  <c r="HWU9" i="8" s="1"/>
  <c r="HWX9" i="8" s="1"/>
  <c r="HWZ9" i="8" s="1"/>
  <c r="HWW9" i="8"/>
  <c r="HXJ9" i="8"/>
  <c r="HXK9" i="8" s="1"/>
  <c r="HXM9" i="8"/>
  <c r="HXZ9" i="8"/>
  <c r="HYA9" i="8" s="1"/>
  <c r="HYC9" i="8"/>
  <c r="HYP9" i="8"/>
  <c r="HYQ9" i="8"/>
  <c r="HYS9" i="8"/>
  <c r="HZF9" i="8"/>
  <c r="HZG9" i="8" s="1"/>
  <c r="HZI9" i="8"/>
  <c r="HZV9" i="8"/>
  <c r="HZW9" i="8"/>
  <c r="HZY9" i="8"/>
  <c r="HZZ9" i="8" s="1"/>
  <c r="IAB9" i="8" s="1"/>
  <c r="IAL9" i="8"/>
  <c r="IAM9" i="8" s="1"/>
  <c r="IAO9" i="8"/>
  <c r="IBB9" i="8"/>
  <c r="IBC9" i="8" s="1"/>
  <c r="IBE9" i="8"/>
  <c r="IBF9" i="8" s="1"/>
  <c r="IBH9" i="8" s="1"/>
  <c r="IBR9" i="8"/>
  <c r="IBS9" i="8" s="1"/>
  <c r="IBU9" i="8"/>
  <c r="ICH9" i="8"/>
  <c r="ICI9" i="8" s="1"/>
  <c r="ICL9" i="8" s="1"/>
  <c r="ICN9" i="8" s="1"/>
  <c r="ICK9" i="8"/>
  <c r="ICX9" i="8"/>
  <c r="ICY9" i="8"/>
  <c r="IDA9" i="8"/>
  <c r="IDB9" i="8" s="1"/>
  <c r="IDD9" i="8" s="1"/>
  <c r="IDN9" i="8"/>
  <c r="IDO9" i="8"/>
  <c r="IDQ9" i="8"/>
  <c r="IDR9" i="8" s="1"/>
  <c r="IDT9" i="8" s="1"/>
  <c r="IED9" i="8"/>
  <c r="IEE9" i="8" s="1"/>
  <c r="IEG9" i="8"/>
  <c r="IET9" i="8"/>
  <c r="IEU9" i="8" s="1"/>
  <c r="IEW9" i="8"/>
  <c r="IFJ9" i="8"/>
  <c r="IFK9" i="8" s="1"/>
  <c r="IFM9" i="8"/>
  <c r="IFZ9" i="8"/>
  <c r="IGA9" i="8" s="1"/>
  <c r="IGD9" i="8" s="1"/>
  <c r="IGF9" i="8" s="1"/>
  <c r="IGC9" i="8"/>
  <c r="IGP9" i="8"/>
  <c r="IGQ9" i="8" s="1"/>
  <c r="IGS9" i="8"/>
  <c r="IHF9" i="8"/>
  <c r="IHG9" i="8" s="1"/>
  <c r="IHJ9" i="8" s="1"/>
  <c r="IHL9" i="8" s="1"/>
  <c r="IHI9" i="8"/>
  <c r="IHV9" i="8"/>
  <c r="IHW9" i="8" s="1"/>
  <c r="IHY9" i="8"/>
  <c r="IIL9" i="8"/>
  <c r="IIM9" i="8"/>
  <c r="IIO9" i="8"/>
  <c r="IIP9" i="8" s="1"/>
  <c r="IIR9" i="8" s="1"/>
  <c r="IJB9" i="8"/>
  <c r="IJC9" i="8" s="1"/>
  <c r="IJE9" i="8"/>
  <c r="IJR9" i="8"/>
  <c r="IJS9" i="8" s="1"/>
  <c r="IJU9" i="8"/>
  <c r="IJV9" i="8"/>
  <c r="IJX9" i="8"/>
  <c r="IKH9" i="8"/>
  <c r="IKI9" i="8" s="1"/>
  <c r="IKK9" i="8"/>
  <c r="IKX9" i="8"/>
  <c r="IKY9" i="8" s="1"/>
  <c r="ILA9" i="8"/>
  <c r="ILN9" i="8"/>
  <c r="ILO9" i="8" s="1"/>
  <c r="ILQ9" i="8"/>
  <c r="ILR9" i="8"/>
  <c r="ILT9" i="8" s="1"/>
  <c r="IMD9" i="8"/>
  <c r="IME9" i="8" s="1"/>
  <c r="IMH9" i="8" s="1"/>
  <c r="IMJ9" i="8" s="1"/>
  <c r="IMG9" i="8"/>
  <c r="IMT9" i="8"/>
  <c r="IMU9" i="8"/>
  <c r="IMW9" i="8"/>
  <c r="IMX9" i="8" s="1"/>
  <c r="IMZ9" i="8" s="1"/>
  <c r="INJ9" i="8"/>
  <c r="INK9" i="8"/>
  <c r="INM9" i="8"/>
  <c r="INN9" i="8"/>
  <c r="INP9" i="8" s="1"/>
  <c r="INZ9" i="8"/>
  <c r="IOA9" i="8" s="1"/>
  <c r="IOC9" i="8"/>
  <c r="IOP9" i="8"/>
  <c r="IOQ9" i="8" s="1"/>
  <c r="IOS9" i="8"/>
  <c r="IOT9" i="8" s="1"/>
  <c r="IOV9" i="8" s="1"/>
  <c r="IPF9" i="8"/>
  <c r="IPG9" i="8" s="1"/>
  <c r="IPI9" i="8"/>
  <c r="IPV9" i="8"/>
  <c r="IPW9" i="8"/>
  <c r="IPZ9" i="8" s="1"/>
  <c r="IQB9" i="8" s="1"/>
  <c r="IPY9" i="8"/>
  <c r="IQL9" i="8"/>
  <c r="IQM9" i="8" s="1"/>
  <c r="IQO9" i="8"/>
  <c r="IQP9" i="8"/>
  <c r="IQR9" i="8" s="1"/>
  <c r="IRB9" i="8"/>
  <c r="IRC9" i="8" s="1"/>
  <c r="IRE9" i="8"/>
  <c r="IRR9" i="8"/>
  <c r="IRS9" i="8" s="1"/>
  <c r="IRV9" i="8" s="1"/>
  <c r="IRX9" i="8" s="1"/>
  <c r="IRU9" i="8"/>
  <c r="ISH9" i="8"/>
  <c r="ISI9" i="8" s="1"/>
  <c r="ISK9" i="8"/>
  <c r="ISL9" i="8"/>
  <c r="ISN9" i="8"/>
  <c r="ISX9" i="8"/>
  <c r="ISY9" i="8"/>
  <c r="ITA9" i="8"/>
  <c r="ITB9" i="8" s="1"/>
  <c r="ITD9" i="8" s="1"/>
  <c r="ITN9" i="8"/>
  <c r="ITO9" i="8" s="1"/>
  <c r="ITQ9" i="8"/>
  <c r="ITR9" i="8" s="1"/>
  <c r="ITT9" i="8" s="1"/>
  <c r="IUD9" i="8"/>
  <c r="IUE9" i="8" s="1"/>
  <c r="IUG9" i="8"/>
  <c r="IUT9" i="8"/>
  <c r="IUU9" i="8" s="1"/>
  <c r="IUW9" i="8"/>
  <c r="IVJ9" i="8"/>
  <c r="IVK9" i="8" s="1"/>
  <c r="IVM9" i="8"/>
  <c r="IVN9" i="8" s="1"/>
  <c r="IVP9" i="8"/>
  <c r="IVZ9" i="8"/>
  <c r="IWA9" i="8" s="1"/>
  <c r="IWC9" i="8"/>
  <c r="IWP9" i="8"/>
  <c r="IWQ9" i="8"/>
  <c r="IWT9" i="8" s="1"/>
  <c r="IWV9" i="8" s="1"/>
  <c r="IWS9" i="8"/>
  <c r="IXF9" i="8"/>
  <c r="IXG9" i="8" s="1"/>
  <c r="IXI9" i="8"/>
  <c r="IXV9" i="8"/>
  <c r="IXW9" i="8"/>
  <c r="IXY9" i="8"/>
  <c r="IYL9" i="8"/>
  <c r="IYM9" i="8" s="1"/>
  <c r="IYO9" i="8"/>
  <c r="IYP9" i="8" s="1"/>
  <c r="IYR9" i="8" s="1"/>
  <c r="IZB9" i="8"/>
  <c r="IZC9" i="8" s="1"/>
  <c r="IZE9" i="8"/>
  <c r="IZR9" i="8"/>
  <c r="IZS9" i="8" s="1"/>
  <c r="IZU9" i="8"/>
  <c r="JAH9" i="8"/>
  <c r="JAI9" i="8" s="1"/>
  <c r="JAL9" i="8" s="1"/>
  <c r="JAN9" i="8" s="1"/>
  <c r="JAK9" i="8"/>
  <c r="JAX9" i="8"/>
  <c r="JAY9" i="8" s="1"/>
  <c r="JBB9" i="8" s="1"/>
  <c r="JBD9" i="8" s="1"/>
  <c r="JBA9" i="8"/>
  <c r="JBN9" i="8"/>
  <c r="JBO9" i="8"/>
  <c r="JBQ9" i="8"/>
  <c r="JCD9" i="8"/>
  <c r="JCE9" i="8" s="1"/>
  <c r="JCH9" i="8" s="1"/>
  <c r="JCJ9" i="8" s="1"/>
  <c r="JCG9" i="8"/>
  <c r="JCT9" i="8"/>
  <c r="JCU9" i="8" s="1"/>
  <c r="JCW9" i="8"/>
  <c r="JDJ9" i="8"/>
  <c r="JDK9" i="8"/>
  <c r="JDM9" i="8"/>
  <c r="JDZ9" i="8"/>
  <c r="JEA9" i="8" s="1"/>
  <c r="JEC9" i="8"/>
  <c r="JEP9" i="8"/>
  <c r="JEQ9" i="8" s="1"/>
  <c r="JES9" i="8"/>
  <c r="JFF9" i="8"/>
  <c r="JFG9" i="8" s="1"/>
  <c r="JFI9" i="8"/>
  <c r="JFV9" i="8"/>
  <c r="JFW9" i="8" s="1"/>
  <c r="JFZ9" i="8" s="1"/>
  <c r="JGB9" i="8" s="1"/>
  <c r="JFY9" i="8"/>
  <c r="JGL9" i="8"/>
  <c r="JGM9" i="8"/>
  <c r="JGO9" i="8"/>
  <c r="JHB9" i="8"/>
  <c r="JHC9" i="8"/>
  <c r="JHE9" i="8"/>
  <c r="JHF9" i="8" s="1"/>
  <c r="JHH9" i="8" s="1"/>
  <c r="JHR9" i="8"/>
  <c r="JHS9" i="8" s="1"/>
  <c r="JHU9" i="8"/>
  <c r="JIH9" i="8"/>
  <c r="JII9" i="8" s="1"/>
  <c r="JIK9" i="8"/>
  <c r="JIX9" i="8"/>
  <c r="JIY9" i="8" s="1"/>
  <c r="JJA9" i="8"/>
  <c r="JJN9" i="8"/>
  <c r="JJO9" i="8"/>
  <c r="JJQ9" i="8"/>
  <c r="JKD9" i="8"/>
  <c r="JKE9" i="8" s="1"/>
  <c r="JKH9" i="8" s="1"/>
  <c r="JKJ9" i="8" s="1"/>
  <c r="JKG9" i="8"/>
  <c r="JKT9" i="8"/>
  <c r="JKU9" i="8" s="1"/>
  <c r="JKW9" i="8"/>
  <c r="JLJ9" i="8"/>
  <c r="JLK9" i="8"/>
  <c r="JLN9" i="8" s="1"/>
  <c r="JLP9" i="8" s="1"/>
  <c r="JLM9" i="8"/>
  <c r="JLZ9" i="8"/>
  <c r="JMA9" i="8" s="1"/>
  <c r="JMC9" i="8"/>
  <c r="JMP9" i="8"/>
  <c r="JMQ9" i="8"/>
  <c r="JMS9" i="8"/>
  <c r="JNF9" i="8"/>
  <c r="JNG9" i="8" s="1"/>
  <c r="JNI9" i="8"/>
  <c r="JNJ9" i="8" s="1"/>
  <c r="JNL9" i="8" s="1"/>
  <c r="JNV9" i="8"/>
  <c r="JNW9" i="8" s="1"/>
  <c r="JNY9" i="8"/>
  <c r="JOL9" i="8"/>
  <c r="JOM9" i="8"/>
  <c r="JOO9" i="8"/>
  <c r="JOP9" i="8" s="1"/>
  <c r="JOR9" i="8" s="1"/>
  <c r="JPB9" i="8"/>
  <c r="JPC9" i="8" s="1"/>
  <c r="JPE9" i="8"/>
  <c r="JPR9" i="8"/>
  <c r="JPS9" i="8" s="1"/>
  <c r="JPV9" i="8" s="1"/>
  <c r="JPX9" i="8" s="1"/>
  <c r="JPU9" i="8"/>
  <c r="JQH9" i="8"/>
  <c r="JQI9" i="8" s="1"/>
  <c r="JQK9" i="8"/>
  <c r="JQX9" i="8"/>
  <c r="JQY9" i="8"/>
  <c r="JRA9" i="8"/>
  <c r="JRN9" i="8"/>
  <c r="JRO9" i="8" s="1"/>
  <c r="JRQ9" i="8"/>
  <c r="JSD9" i="8"/>
  <c r="JSE9" i="8" s="1"/>
  <c r="JSG9" i="8"/>
  <c r="JST9" i="8"/>
  <c r="JSU9" i="8" s="1"/>
  <c r="JSW9" i="8"/>
  <c r="JTJ9" i="8"/>
  <c r="JTK9" i="8" s="1"/>
  <c r="JTM9" i="8"/>
  <c r="JTN9" i="8" s="1"/>
  <c r="JTP9" i="8" s="1"/>
  <c r="JTZ9" i="8"/>
  <c r="JUA9" i="8" s="1"/>
  <c r="JUD9" i="8" s="1"/>
  <c r="JUF9" i="8" s="1"/>
  <c r="JUC9" i="8"/>
  <c r="JUP9" i="8"/>
  <c r="JUQ9" i="8" s="1"/>
  <c r="JUT9" i="8" s="1"/>
  <c r="JUV9" i="8" s="1"/>
  <c r="JUS9" i="8"/>
  <c r="JVF9" i="8"/>
  <c r="JVG9" i="8" s="1"/>
  <c r="JVI9" i="8"/>
  <c r="JVJ9" i="8" s="1"/>
  <c r="JVL9" i="8" s="1"/>
  <c r="JVV9" i="8"/>
  <c r="JVW9" i="8" s="1"/>
  <c r="JVZ9" i="8" s="1"/>
  <c r="JWB9" i="8" s="1"/>
  <c r="JVY9" i="8"/>
  <c r="JWL9" i="8"/>
  <c r="JWM9" i="8" s="1"/>
  <c r="JWO9" i="8"/>
  <c r="JXB9" i="8"/>
  <c r="JXC9" i="8" s="1"/>
  <c r="JXE9" i="8"/>
  <c r="JXR9" i="8"/>
  <c r="JXS9" i="8" s="1"/>
  <c r="JXU9" i="8"/>
  <c r="JYH9" i="8"/>
  <c r="JYI9" i="8" s="1"/>
  <c r="JYK9" i="8"/>
  <c r="JYL9" i="8"/>
  <c r="JYN9" i="8" s="1"/>
  <c r="JYX9" i="8"/>
  <c r="JYY9" i="8" s="1"/>
  <c r="JZB9" i="8" s="1"/>
  <c r="JZD9" i="8" s="1"/>
  <c r="JZA9" i="8"/>
  <c r="JZN9" i="8"/>
  <c r="JZO9" i="8"/>
  <c r="JZR9" i="8" s="1"/>
  <c r="JZT9" i="8" s="1"/>
  <c r="JZQ9" i="8"/>
  <c r="KAD9" i="8"/>
  <c r="KAE9" i="8"/>
  <c r="KAG9" i="8"/>
  <c r="KAH9" i="8" s="1"/>
  <c r="KAJ9" i="8" s="1"/>
  <c r="KAT9" i="8"/>
  <c r="KAU9" i="8" s="1"/>
  <c r="KAW9" i="8"/>
  <c r="KBJ9" i="8"/>
  <c r="KBK9" i="8" s="1"/>
  <c r="KBM9" i="8"/>
  <c r="KBZ9" i="8"/>
  <c r="KCA9" i="8" s="1"/>
  <c r="KCC9" i="8"/>
  <c r="KCP9" i="8"/>
  <c r="KCQ9" i="8" s="1"/>
  <c r="KCS9" i="8"/>
  <c r="KDF9" i="8"/>
  <c r="KDG9" i="8" s="1"/>
  <c r="KDI9" i="8"/>
  <c r="KDV9" i="8"/>
  <c r="KDW9" i="8" s="1"/>
  <c r="KDY9" i="8"/>
  <c r="KEL9" i="8"/>
  <c r="KEM9" i="8" s="1"/>
  <c r="KEO9" i="8"/>
  <c r="KFB9" i="8"/>
  <c r="KFC9" i="8"/>
  <c r="KFE9" i="8"/>
  <c r="KFF9" i="8" s="1"/>
  <c r="KFH9" i="8" s="1"/>
  <c r="KFR9" i="8"/>
  <c r="KFS9" i="8" s="1"/>
  <c r="KFU9" i="8"/>
  <c r="KFV9" i="8" s="1"/>
  <c r="KFX9" i="8" s="1"/>
  <c r="KGH9" i="8"/>
  <c r="KGI9" i="8" s="1"/>
  <c r="KGK9" i="8"/>
  <c r="KGX9" i="8"/>
  <c r="KGY9" i="8"/>
  <c r="KHA9" i="8"/>
  <c r="KHN9" i="8"/>
  <c r="KHO9" i="8" s="1"/>
  <c r="KHQ9" i="8"/>
  <c r="KID9" i="8"/>
  <c r="KIE9" i="8" s="1"/>
  <c r="KIH9" i="8" s="1"/>
  <c r="KIJ9" i="8" s="1"/>
  <c r="KIG9" i="8"/>
  <c r="KIT9" i="8"/>
  <c r="KIU9" i="8" s="1"/>
  <c r="KIW9" i="8"/>
  <c r="KIX9" i="8" s="1"/>
  <c r="KIZ9" i="8" s="1"/>
  <c r="KJJ9" i="8"/>
  <c r="KJK9" i="8" s="1"/>
  <c r="KJN9" i="8" s="1"/>
  <c r="KJP9" i="8" s="1"/>
  <c r="KJM9" i="8"/>
  <c r="KJZ9" i="8"/>
  <c r="KKA9" i="8" s="1"/>
  <c r="KKC9" i="8"/>
  <c r="KKD9" i="8" s="1"/>
  <c r="KKF9" i="8" s="1"/>
  <c r="KKP9" i="8"/>
  <c r="KKQ9" i="8" s="1"/>
  <c r="KKS9" i="8"/>
  <c r="KKT9" i="8"/>
  <c r="KKV9" i="8" s="1"/>
  <c r="KLF9" i="8"/>
  <c r="KLG9" i="8"/>
  <c r="KLI9" i="8"/>
  <c r="KLV9" i="8"/>
  <c r="KLW9" i="8" s="1"/>
  <c r="KLY9" i="8"/>
  <c r="KML9" i="8"/>
  <c r="KMM9" i="8" s="1"/>
  <c r="KMO9" i="8"/>
  <c r="KNB9" i="8"/>
  <c r="KNC9" i="8"/>
  <c r="KNF9" i="8" s="1"/>
  <c r="KNH9" i="8" s="1"/>
  <c r="KNE9" i="8"/>
  <c r="KNR9" i="8"/>
  <c r="KNS9" i="8" s="1"/>
  <c r="KNU9" i="8"/>
  <c r="KOH9" i="8"/>
  <c r="KOI9" i="8" s="1"/>
  <c r="KOK9" i="8"/>
  <c r="KOX9" i="8"/>
  <c r="KOY9" i="8" s="1"/>
  <c r="KPA9" i="8"/>
  <c r="KPN9" i="8"/>
  <c r="KPO9" i="8" s="1"/>
  <c r="KPQ9" i="8"/>
  <c r="KQD9" i="8"/>
  <c r="KQE9" i="8" s="1"/>
  <c r="KQG9" i="8"/>
  <c r="KQT9" i="8"/>
  <c r="KQU9" i="8"/>
  <c r="KQW9" i="8"/>
  <c r="KRJ9" i="8"/>
  <c r="KRK9" i="8" s="1"/>
  <c r="KRN9" i="8" s="1"/>
  <c r="KRP9" i="8" s="1"/>
  <c r="KRM9" i="8"/>
  <c r="KRZ9" i="8"/>
  <c r="KSA9" i="8" s="1"/>
  <c r="KSD9" i="8" s="1"/>
  <c r="KSF9" i="8" s="1"/>
  <c r="KSC9" i="8"/>
  <c r="KSP9" i="8"/>
  <c r="KSQ9" i="8" s="1"/>
  <c r="KSS9" i="8"/>
  <c r="KST9" i="8"/>
  <c r="KSV9" i="8" s="1"/>
  <c r="KTF9" i="8"/>
  <c r="KTG9" i="8" s="1"/>
  <c r="KTJ9" i="8" s="1"/>
  <c r="KTL9" i="8" s="1"/>
  <c r="KTI9" i="8"/>
  <c r="KTV9" i="8"/>
  <c r="KTW9" i="8"/>
  <c r="KTY9" i="8"/>
  <c r="KUL9" i="8"/>
  <c r="KUM9" i="8" s="1"/>
  <c r="KUO9" i="8"/>
  <c r="KUP9" i="8" s="1"/>
  <c r="KUR9" i="8"/>
  <c r="KVB9" i="8"/>
  <c r="KVC9" i="8" s="1"/>
  <c r="KVE9" i="8"/>
  <c r="KVR9" i="8"/>
  <c r="KVS9" i="8" s="1"/>
  <c r="KVU9" i="8"/>
  <c r="KWH9" i="8"/>
  <c r="KWI9" i="8" s="1"/>
  <c r="KWK9" i="8"/>
  <c r="KWX9" i="8"/>
  <c r="KWY9" i="8" s="1"/>
  <c r="KXA9" i="8"/>
  <c r="KXN9" i="8"/>
  <c r="KXO9" i="8" s="1"/>
  <c r="KXQ9" i="8"/>
  <c r="KYD9" i="8"/>
  <c r="KYE9" i="8"/>
  <c r="KYH9" i="8" s="1"/>
  <c r="KYJ9" i="8" s="1"/>
  <c r="KYG9" i="8"/>
  <c r="KYT9" i="8"/>
  <c r="KYU9" i="8" s="1"/>
  <c r="KYW9" i="8"/>
  <c r="KYX9" i="8" s="1"/>
  <c r="KYZ9" i="8" s="1"/>
  <c r="KZJ9" i="8"/>
  <c r="KZK9" i="8" s="1"/>
  <c r="KZN9" i="8" s="1"/>
  <c r="KZP9" i="8" s="1"/>
  <c r="KZM9" i="8"/>
  <c r="KZZ9" i="8"/>
  <c r="LAA9" i="8" s="1"/>
  <c r="LAC9" i="8"/>
  <c r="LAP9" i="8"/>
  <c r="LAQ9" i="8"/>
  <c r="LAT9" i="8" s="1"/>
  <c r="LAV9" i="8" s="1"/>
  <c r="LAS9" i="8"/>
  <c r="LBF9" i="8"/>
  <c r="LBG9" i="8" s="1"/>
  <c r="LBI9" i="8"/>
  <c r="LBV9" i="8"/>
  <c r="LBW9" i="8" s="1"/>
  <c r="LBZ9" i="8" s="1"/>
  <c r="LCB9" i="8" s="1"/>
  <c r="LBY9" i="8"/>
  <c r="LCL9" i="8"/>
  <c r="LCM9" i="8"/>
  <c r="LCO9" i="8"/>
  <c r="LDB9" i="8"/>
  <c r="LDC9" i="8" s="1"/>
  <c r="LDE9" i="8"/>
  <c r="LDR9" i="8"/>
  <c r="LDS9" i="8" s="1"/>
  <c r="LDU9" i="8"/>
  <c r="LEH9" i="8"/>
  <c r="LEI9" i="8" s="1"/>
  <c r="LEK9" i="8"/>
  <c r="LEX9" i="8"/>
  <c r="LEY9" i="8" s="1"/>
  <c r="LFA9" i="8"/>
  <c r="LFN9" i="8"/>
  <c r="LFO9" i="8" s="1"/>
  <c r="LFQ9" i="8"/>
  <c r="LFR9" i="8" s="1"/>
  <c r="LFT9" i="8" s="1"/>
  <c r="LGD9" i="8"/>
  <c r="LGE9" i="8" s="1"/>
  <c r="LGG9" i="8"/>
  <c r="LGT9" i="8"/>
  <c r="LGU9" i="8" s="1"/>
  <c r="LGX9" i="8" s="1"/>
  <c r="LGZ9" i="8" s="1"/>
  <c r="LGW9" i="8"/>
  <c r="LHJ9" i="8"/>
  <c r="LHK9" i="8" s="1"/>
  <c r="LHM9" i="8"/>
  <c r="LHZ9" i="8"/>
  <c r="LIA9" i="8" s="1"/>
  <c r="LID9" i="8" s="1"/>
  <c r="LIF9" i="8" s="1"/>
  <c r="LIC9" i="8"/>
  <c r="LIP9" i="8"/>
  <c r="LIQ9" i="8" s="1"/>
  <c r="LIS9" i="8"/>
  <c r="LJF9" i="8"/>
  <c r="LJG9" i="8" s="1"/>
  <c r="LJI9" i="8"/>
  <c r="LJJ9" i="8" s="1"/>
  <c r="LJL9" i="8" s="1"/>
  <c r="LJV9" i="8"/>
  <c r="LJW9" i="8" s="1"/>
  <c r="LJY9" i="8"/>
  <c r="LKL9" i="8"/>
  <c r="LKM9" i="8" s="1"/>
  <c r="LKO9" i="8"/>
  <c r="LKP9" i="8"/>
  <c r="LKR9" i="8" s="1"/>
  <c r="LLB9" i="8"/>
  <c r="LLC9" i="8" s="1"/>
  <c r="LLE9" i="8"/>
  <c r="LLR9" i="8"/>
  <c r="LLS9" i="8" s="1"/>
  <c r="LLU9" i="8"/>
  <c r="LLV9" i="8" s="1"/>
  <c r="LLX9" i="8" s="1"/>
  <c r="LMH9" i="8"/>
  <c r="LMI9" i="8"/>
  <c r="LMK9" i="8"/>
  <c r="LML9" i="8" s="1"/>
  <c r="LMN9" i="8" s="1"/>
  <c r="LMX9" i="8"/>
  <c r="LMY9" i="8" s="1"/>
  <c r="LNB9" i="8" s="1"/>
  <c r="LND9" i="8" s="1"/>
  <c r="LNA9" i="8"/>
  <c r="LNN9" i="8"/>
  <c r="LNO9" i="8" s="1"/>
  <c r="LNQ9" i="8"/>
  <c r="LNR9" i="8" s="1"/>
  <c r="LNT9" i="8" s="1"/>
  <c r="LOD9" i="8"/>
  <c r="LOE9" i="8"/>
  <c r="LOG9" i="8"/>
  <c r="LOH9" i="8"/>
  <c r="LOJ9" i="8" s="1"/>
  <c r="LOT9" i="8"/>
  <c r="LOU9" i="8" s="1"/>
  <c r="LOW9" i="8"/>
  <c r="LPJ9" i="8"/>
  <c r="LPK9" i="8"/>
  <c r="LPM9" i="8"/>
  <c r="LPZ9" i="8"/>
  <c r="LQA9" i="8" s="1"/>
  <c r="LQC9" i="8"/>
  <c r="LQP9" i="8"/>
  <c r="LQQ9" i="8" s="1"/>
  <c r="LQS9" i="8"/>
  <c r="LRF9" i="8"/>
  <c r="LRG9" i="8" s="1"/>
  <c r="LRI9" i="8"/>
  <c r="LRV9" i="8"/>
  <c r="LRW9" i="8"/>
  <c r="LRY9" i="8"/>
  <c r="LRZ9" i="8"/>
  <c r="LSB9" i="8" s="1"/>
  <c r="LSL9" i="8"/>
  <c r="LSM9" i="8" s="1"/>
  <c r="LSO9" i="8"/>
  <c r="LTB9" i="8"/>
  <c r="LTC9" i="8"/>
  <c r="LTF9" i="8" s="1"/>
  <c r="LTH9" i="8" s="1"/>
  <c r="LTE9" i="8"/>
  <c r="LTR9" i="8"/>
  <c r="LTS9" i="8" s="1"/>
  <c r="LTU9" i="8"/>
  <c r="LUH9" i="8"/>
  <c r="LUI9" i="8" s="1"/>
  <c r="LUK9" i="8"/>
  <c r="LUX9" i="8"/>
  <c r="LUY9" i="8" s="1"/>
  <c r="LVA9" i="8"/>
  <c r="LVB9" i="8" s="1"/>
  <c r="LVD9" i="8" s="1"/>
  <c r="LVN9" i="8"/>
  <c r="LVO9" i="8" s="1"/>
  <c r="LVR9" i="8" s="1"/>
  <c r="LVT9" i="8" s="1"/>
  <c r="LVQ9" i="8"/>
  <c r="LWD9" i="8"/>
  <c r="LWE9" i="8"/>
  <c r="LWG9" i="8"/>
  <c r="LWT9" i="8"/>
  <c r="LWU9" i="8" s="1"/>
  <c r="LWW9" i="8"/>
  <c r="LXJ9" i="8"/>
  <c r="LXK9" i="8" s="1"/>
  <c r="LXN9" i="8" s="1"/>
  <c r="LXP9" i="8" s="1"/>
  <c r="LXM9" i="8"/>
  <c r="LXZ9" i="8"/>
  <c r="LYA9" i="8" s="1"/>
  <c r="LYC9" i="8"/>
  <c r="LYP9" i="8"/>
  <c r="LYQ9" i="8"/>
  <c r="LYS9" i="8"/>
  <c r="LZF9" i="8"/>
  <c r="LZG9" i="8" s="1"/>
  <c r="LZI9" i="8"/>
  <c r="LZV9" i="8"/>
  <c r="LZW9" i="8" s="1"/>
  <c r="LZZ9" i="8" s="1"/>
  <c r="MAB9" i="8" s="1"/>
  <c r="LZY9" i="8"/>
  <c r="MAL9" i="8"/>
  <c r="MAM9" i="8"/>
  <c r="MAO9" i="8"/>
  <c r="MBB9" i="8"/>
  <c r="MBC9" i="8" s="1"/>
  <c r="MBF9" i="8" s="1"/>
  <c r="MBH9" i="8" s="1"/>
  <c r="MBE9" i="8"/>
  <c r="MBR9" i="8"/>
  <c r="MBS9" i="8" s="1"/>
  <c r="MBV9" i="8" s="1"/>
  <c r="MBX9" i="8" s="1"/>
  <c r="MBU9" i="8"/>
  <c r="MCH9" i="8"/>
  <c r="MCI9" i="8" s="1"/>
  <c r="MCK9" i="8"/>
  <c r="MCL9" i="8" s="1"/>
  <c r="MCN9" i="8" s="1"/>
  <c r="MCX9" i="8"/>
  <c r="MCY9" i="8" s="1"/>
  <c r="MDB9" i="8" s="1"/>
  <c r="MDD9" i="8" s="1"/>
  <c r="MDA9" i="8"/>
  <c r="MDN9" i="8"/>
  <c r="MDO9" i="8" s="1"/>
  <c r="MDQ9" i="8"/>
  <c r="MED9" i="8"/>
  <c r="MEE9" i="8" s="1"/>
  <c r="MEG9" i="8"/>
  <c r="MEH9" i="8" s="1"/>
  <c r="MEJ9" i="8" s="1"/>
  <c r="MET9" i="8"/>
  <c r="MEU9" i="8" s="1"/>
  <c r="MEW9" i="8"/>
  <c r="MFJ9" i="8"/>
  <c r="MFK9" i="8" s="1"/>
  <c r="MFM9" i="8"/>
  <c r="MFZ9" i="8"/>
  <c r="MGA9" i="8" s="1"/>
  <c r="MGD9" i="8" s="1"/>
  <c r="MGF9" i="8" s="1"/>
  <c r="MGC9" i="8"/>
  <c r="MGP9" i="8"/>
  <c r="MGQ9" i="8" s="1"/>
  <c r="MGS9" i="8"/>
  <c r="MGT9" i="8"/>
  <c r="MGV9" i="8" s="1"/>
  <c r="MHF9" i="8"/>
  <c r="MHG9" i="8" s="1"/>
  <c r="MHI9" i="8"/>
  <c r="MHJ9" i="8"/>
  <c r="MHL9" i="8"/>
  <c r="MHV9" i="8"/>
  <c r="MHW9" i="8" s="1"/>
  <c r="MHY9" i="8"/>
  <c r="MIL9" i="8"/>
  <c r="MIM9" i="8" s="1"/>
  <c r="MIO9" i="8"/>
  <c r="MJB9" i="8"/>
  <c r="MJC9" i="8" s="1"/>
  <c r="MJE9" i="8"/>
  <c r="MJR9" i="8"/>
  <c r="MJS9" i="8" s="1"/>
  <c r="MJU9" i="8"/>
  <c r="MKH9" i="8"/>
  <c r="MKI9" i="8" s="1"/>
  <c r="MKK9" i="8"/>
  <c r="MKX9" i="8"/>
  <c r="MKY9" i="8" s="1"/>
  <c r="MLA9" i="8"/>
  <c r="MLB9" i="8" s="1"/>
  <c r="MLD9" i="8" s="1"/>
  <c r="MLN9" i="8"/>
  <c r="MLO9" i="8" s="1"/>
  <c r="MLQ9" i="8"/>
  <c r="MLR9" i="8"/>
  <c r="MLT9" i="8" s="1"/>
  <c r="MMD9" i="8"/>
  <c r="MME9" i="8"/>
  <c r="MMG9" i="8"/>
  <c r="MMT9" i="8"/>
  <c r="MMU9" i="8" s="1"/>
  <c r="MMW9" i="8"/>
  <c r="MNJ9" i="8"/>
  <c r="MNK9" i="8" s="1"/>
  <c r="MNM9" i="8"/>
  <c r="MNZ9" i="8"/>
  <c r="MOA9" i="8"/>
  <c r="MOC9" i="8"/>
  <c r="MOD9" i="8" s="1"/>
  <c r="MOF9" i="8" s="1"/>
  <c r="MOP9" i="8"/>
  <c r="MOQ9" i="8" s="1"/>
  <c r="MOS9" i="8"/>
  <c r="MPF9" i="8"/>
  <c r="MPG9" i="8" s="1"/>
  <c r="MPI9" i="8"/>
  <c r="MPV9" i="8"/>
  <c r="MPW9" i="8" s="1"/>
  <c r="MPY9" i="8"/>
  <c r="MQL9" i="8"/>
  <c r="MQM9" i="8" s="1"/>
  <c r="MQO9" i="8"/>
  <c r="MRB9" i="8"/>
  <c r="MRC9" i="8" s="1"/>
  <c r="MRF9" i="8" s="1"/>
  <c r="MRH9" i="8" s="1"/>
  <c r="MRE9" i="8"/>
  <c r="MRR9" i="8"/>
  <c r="MRS9" i="8" s="1"/>
  <c r="MRU9" i="8"/>
  <c r="MSH9" i="8"/>
  <c r="MSI9" i="8" s="1"/>
  <c r="MSK9" i="8"/>
  <c r="MSX9" i="8"/>
  <c r="MSY9" i="8" s="1"/>
  <c r="MTA9" i="8"/>
  <c r="MTN9" i="8"/>
  <c r="MTO9" i="8" s="1"/>
  <c r="MTQ9" i="8"/>
  <c r="MTR9" i="8" s="1"/>
  <c r="MTT9" i="8" s="1"/>
  <c r="MUD9" i="8"/>
  <c r="MUE9" i="8" s="1"/>
  <c r="MUG9" i="8"/>
  <c r="MUH9" i="8" s="1"/>
  <c r="MUJ9" i="8" s="1"/>
  <c r="MUT9" i="8"/>
  <c r="MUU9" i="8" s="1"/>
  <c r="MUW9" i="8"/>
  <c r="MVJ9" i="8"/>
  <c r="MVK9" i="8" s="1"/>
  <c r="MVM9" i="8"/>
  <c r="MVZ9" i="8"/>
  <c r="MWA9" i="8" s="1"/>
  <c r="MWC9" i="8"/>
  <c r="MWP9" i="8"/>
  <c r="MWQ9" i="8"/>
  <c r="MWS9" i="8"/>
  <c r="MWT9" i="8" s="1"/>
  <c r="MWV9" i="8" s="1"/>
  <c r="MXF9" i="8"/>
  <c r="MXG9" i="8" s="1"/>
  <c r="MXI9" i="8"/>
  <c r="MXV9" i="8"/>
  <c r="MXW9" i="8" s="1"/>
  <c r="MXY9" i="8"/>
  <c r="MYL9" i="8"/>
  <c r="MYM9" i="8" s="1"/>
  <c r="MYO9" i="8"/>
  <c r="MYP9" i="8"/>
  <c r="MYR9" i="8" s="1"/>
  <c r="MZB9" i="8"/>
  <c r="MZC9" i="8" s="1"/>
  <c r="MZE9" i="8"/>
  <c r="MZR9" i="8"/>
  <c r="MZS9" i="8" s="1"/>
  <c r="MZU9" i="8"/>
  <c r="NAH9" i="8"/>
  <c r="NAI9" i="8" s="1"/>
  <c r="NAK9" i="8"/>
  <c r="NAX9" i="8"/>
  <c r="NAY9" i="8" s="1"/>
  <c r="NBB9" i="8" s="1"/>
  <c r="NBD9" i="8" s="1"/>
  <c r="NBA9" i="8"/>
  <c r="NBN9" i="8"/>
  <c r="NBO9" i="8"/>
  <c r="NBQ9" i="8"/>
  <c r="NCD9" i="8"/>
  <c r="NCE9" i="8" s="1"/>
  <c r="NCG9" i="8"/>
  <c r="NCT9" i="8"/>
  <c r="NCU9" i="8" s="1"/>
  <c r="NCW9" i="8"/>
  <c r="NDJ9" i="8"/>
  <c r="NDK9" i="8" s="1"/>
  <c r="NDM9" i="8"/>
  <c r="NDZ9" i="8"/>
  <c r="NEA9" i="8"/>
  <c r="NEC9" i="8"/>
  <c r="NED9" i="8" s="1"/>
  <c r="NEF9" i="8" s="1"/>
  <c r="NEP9" i="8"/>
  <c r="NEQ9" i="8" s="1"/>
  <c r="NES9" i="8"/>
  <c r="NFF9" i="8"/>
  <c r="NFG9" i="8" s="1"/>
  <c r="NFI9" i="8"/>
  <c r="NFV9" i="8"/>
  <c r="NFW9" i="8" s="1"/>
  <c r="NFZ9" i="8" s="1"/>
  <c r="NGB9" i="8" s="1"/>
  <c r="NFY9" i="8"/>
  <c r="NGL9" i="8"/>
  <c r="NGM9" i="8"/>
  <c r="NGO9" i="8"/>
  <c r="NHB9" i="8"/>
  <c r="NHC9" i="8"/>
  <c r="NHE9" i="8"/>
  <c r="NHR9" i="8"/>
  <c r="NHS9" i="8" s="1"/>
  <c r="NHU9" i="8"/>
  <c r="NIH9" i="8"/>
  <c r="NII9" i="8" s="1"/>
  <c r="NIK9" i="8"/>
  <c r="NIL9" i="8" s="1"/>
  <c r="NIN9" i="8" s="1"/>
  <c r="NIX9" i="8"/>
  <c r="NIY9" i="8" s="1"/>
  <c r="NJA9" i="8"/>
  <c r="NJN9" i="8"/>
  <c r="NJO9" i="8" s="1"/>
  <c r="NJQ9" i="8"/>
  <c r="NKD9" i="8"/>
  <c r="NKE9" i="8" s="1"/>
  <c r="NKG9" i="8"/>
  <c r="NKT9" i="8"/>
  <c r="NKU9" i="8" s="1"/>
  <c r="NKW9" i="8"/>
  <c r="NLJ9" i="8"/>
  <c r="NLK9" i="8"/>
  <c r="NLM9" i="8"/>
  <c r="NLZ9" i="8"/>
  <c r="NMA9" i="8" s="1"/>
  <c r="NMC9" i="8"/>
  <c r="NMP9" i="8"/>
  <c r="NMQ9" i="8" s="1"/>
  <c r="NMS9" i="8"/>
  <c r="NNF9" i="8"/>
  <c r="NNG9" i="8" s="1"/>
  <c r="NNI9" i="8"/>
  <c r="NNV9" i="8"/>
  <c r="NNW9" i="8" s="1"/>
  <c r="NNY9" i="8"/>
  <c r="NOL9" i="8"/>
  <c r="NOM9" i="8" s="1"/>
  <c r="NOO9" i="8"/>
  <c r="NPB9" i="8"/>
  <c r="NPC9" i="8" s="1"/>
  <c r="NPE9" i="8"/>
  <c r="NPR9" i="8"/>
  <c r="NPS9" i="8"/>
  <c r="NPU9" i="8"/>
  <c r="NQH9" i="8"/>
  <c r="NQI9" i="8"/>
  <c r="NQK9" i="8"/>
  <c r="NQX9" i="8"/>
  <c r="NQY9" i="8" s="1"/>
  <c r="NRA9" i="8"/>
  <c r="NRN9" i="8"/>
  <c r="NRO9" i="8" s="1"/>
  <c r="NRR9" i="8" s="1"/>
  <c r="NRT9" i="8" s="1"/>
  <c r="NRQ9" i="8"/>
  <c r="NSD9" i="8"/>
  <c r="NSE9" i="8" s="1"/>
  <c r="NSG9" i="8"/>
  <c r="NSH9" i="8" s="1"/>
  <c r="NSJ9" i="8" s="1"/>
  <c r="NST9" i="8"/>
  <c r="NSU9" i="8"/>
  <c r="NSW9" i="8"/>
  <c r="NSX9" i="8" s="1"/>
  <c r="NSZ9" i="8" s="1"/>
  <c r="NTJ9" i="8"/>
  <c r="NTK9" i="8" s="1"/>
  <c r="NTN9" i="8" s="1"/>
  <c r="NTP9" i="8" s="1"/>
  <c r="NTM9" i="8"/>
  <c r="NTZ9" i="8"/>
  <c r="NUA9" i="8"/>
  <c r="NUC9" i="8"/>
  <c r="NUP9" i="8"/>
  <c r="NUQ9" i="8"/>
  <c r="NUS9" i="8"/>
  <c r="NUT9" i="8"/>
  <c r="NUV9" i="8" s="1"/>
  <c r="NVF9" i="8"/>
  <c r="NVG9" i="8" s="1"/>
  <c r="NVI9" i="8"/>
  <c r="NVV9" i="8"/>
  <c r="NVW9" i="8"/>
  <c r="NVY9" i="8"/>
  <c r="NWL9" i="8"/>
  <c r="NWM9" i="8" s="1"/>
  <c r="NWP9" i="8" s="1"/>
  <c r="NWR9" i="8" s="1"/>
  <c r="NWO9" i="8"/>
  <c r="NXB9" i="8"/>
  <c r="NXC9" i="8" s="1"/>
  <c r="NXE9" i="8"/>
  <c r="NXR9" i="8"/>
  <c r="NXS9" i="8" s="1"/>
  <c r="NXU9" i="8"/>
  <c r="NYH9" i="8"/>
  <c r="NYI9" i="8" s="1"/>
  <c r="NYK9" i="8"/>
  <c r="NYX9" i="8"/>
  <c r="NYY9" i="8"/>
  <c r="NZB9" i="8" s="1"/>
  <c r="NZD9" i="8" s="1"/>
  <c r="NZA9" i="8"/>
  <c r="NZN9" i="8"/>
  <c r="NZO9" i="8" s="1"/>
  <c r="NZQ9" i="8"/>
  <c r="OAD9" i="8"/>
  <c r="OAE9" i="8" s="1"/>
  <c r="OAG9" i="8"/>
  <c r="OAT9" i="8"/>
  <c r="OAU9" i="8" s="1"/>
  <c r="OAW9" i="8"/>
  <c r="OBJ9" i="8"/>
  <c r="OBK9" i="8" s="1"/>
  <c r="OBM9" i="8"/>
  <c r="OBN9" i="8"/>
  <c r="OBP9" i="8" s="1"/>
  <c r="OBZ9" i="8"/>
  <c r="OCA9" i="8" s="1"/>
  <c r="OCC9" i="8"/>
  <c r="OCP9" i="8"/>
  <c r="OCQ9" i="8"/>
  <c r="OCS9" i="8"/>
  <c r="OCT9" i="8" s="1"/>
  <c r="OCV9" i="8" s="1"/>
  <c r="ODF9" i="8"/>
  <c r="ODG9" i="8"/>
  <c r="ODI9" i="8"/>
  <c r="ODV9" i="8"/>
  <c r="ODW9" i="8"/>
  <c r="ODY9" i="8"/>
  <c r="OEL9" i="8"/>
  <c r="OEM9" i="8" s="1"/>
  <c r="OEO9" i="8"/>
  <c r="OEP9" i="8" s="1"/>
  <c r="OER9" i="8" s="1"/>
  <c r="OFB9" i="8"/>
  <c r="OFC9" i="8"/>
  <c r="OFE9" i="8"/>
  <c r="OFR9" i="8"/>
  <c r="OFS9" i="8" s="1"/>
  <c r="OFU9" i="8"/>
  <c r="OGH9" i="8"/>
  <c r="OGI9" i="8" s="1"/>
  <c r="OGK9" i="8"/>
  <c r="OGX9" i="8"/>
  <c r="OGY9" i="8" s="1"/>
  <c r="OHA9" i="8"/>
  <c r="OHN9" i="8"/>
  <c r="OHO9" i="8" s="1"/>
  <c r="OHQ9" i="8"/>
  <c r="OID9" i="8"/>
  <c r="OIE9" i="8" s="1"/>
  <c r="OIG9" i="8"/>
  <c r="OIT9" i="8"/>
  <c r="OIU9" i="8"/>
  <c r="OIW9" i="8"/>
  <c r="OJJ9" i="8"/>
  <c r="OJK9" i="8" s="1"/>
  <c r="OJM9" i="8"/>
  <c r="OJZ9" i="8"/>
  <c r="OKA9" i="8" s="1"/>
  <c r="OKC9" i="8"/>
  <c r="OKP9" i="8"/>
  <c r="OKQ9" i="8" s="1"/>
  <c r="OKS9" i="8"/>
  <c r="OLF9" i="8"/>
  <c r="OLG9" i="8"/>
  <c r="OLI9" i="8"/>
  <c r="OLV9" i="8"/>
  <c r="OLW9" i="8" s="1"/>
  <c r="OLZ9" i="8" s="1"/>
  <c r="OMB9" i="8" s="1"/>
  <c r="OLY9" i="8"/>
  <c r="OML9" i="8"/>
  <c r="OMM9" i="8" s="1"/>
  <c r="OMO9" i="8"/>
  <c r="ONB9" i="8"/>
  <c r="ONC9" i="8"/>
  <c r="ONE9" i="8"/>
  <c r="ONF9" i="8" s="1"/>
  <c r="ONH9" i="8" s="1"/>
  <c r="ONR9" i="8"/>
  <c r="ONS9" i="8" s="1"/>
  <c r="ONV9" i="8" s="1"/>
  <c r="ONX9" i="8" s="1"/>
  <c r="ONU9" i="8"/>
  <c r="OOH9" i="8"/>
  <c r="OOI9" i="8" s="1"/>
  <c r="OOK9" i="8"/>
  <c r="OOX9" i="8"/>
  <c r="OOY9" i="8" s="1"/>
  <c r="OPA9" i="8"/>
  <c r="OPB9" i="8" s="1"/>
  <c r="OPD9" i="8" s="1"/>
  <c r="OPN9" i="8"/>
  <c r="OPO9" i="8" s="1"/>
  <c r="OPQ9" i="8"/>
  <c r="OQD9" i="8"/>
  <c r="OQE9" i="8"/>
  <c r="OQG9" i="8"/>
  <c r="OQT9" i="8"/>
  <c r="OQU9" i="8" s="1"/>
  <c r="OQX9" i="8" s="1"/>
  <c r="OQZ9" i="8" s="1"/>
  <c r="OQW9" i="8"/>
  <c r="ORJ9" i="8"/>
  <c r="ORK9" i="8" s="1"/>
  <c r="ORM9" i="8"/>
  <c r="ORN9" i="8"/>
  <c r="ORP9" i="8" s="1"/>
  <c r="ORZ9" i="8"/>
  <c r="OSA9" i="8" s="1"/>
  <c r="OSC9" i="8"/>
  <c r="OSP9" i="8"/>
  <c r="OSQ9" i="8" s="1"/>
  <c r="OSS9" i="8"/>
  <c r="OTF9" i="8"/>
  <c r="OTG9" i="8" s="1"/>
  <c r="OTI9" i="8"/>
  <c r="OTJ9" i="8"/>
  <c r="OTL9" i="8"/>
  <c r="OTV9" i="8"/>
  <c r="OTW9" i="8" s="1"/>
  <c r="OTY9" i="8"/>
  <c r="OUL9" i="8"/>
  <c r="OUM9" i="8"/>
  <c r="OUO9" i="8"/>
  <c r="OVB9" i="8"/>
  <c r="OVC9" i="8" s="1"/>
  <c r="OVE9" i="8"/>
  <c r="OVF9" i="8" s="1"/>
  <c r="OVH9" i="8" s="1"/>
  <c r="OVR9" i="8"/>
  <c r="OVS9" i="8" s="1"/>
  <c r="OVU9" i="8"/>
  <c r="OWH9" i="8"/>
  <c r="OWI9" i="8"/>
  <c r="OWK9" i="8"/>
  <c r="OWX9" i="8"/>
  <c r="OWY9" i="8" s="1"/>
  <c r="OXA9" i="8"/>
  <c r="OXN9" i="8"/>
  <c r="OXO9" i="8" s="1"/>
  <c r="OXQ9" i="8"/>
  <c r="OXR9" i="8" s="1"/>
  <c r="OXT9" i="8" s="1"/>
  <c r="OYD9" i="8"/>
  <c r="OYE9" i="8" s="1"/>
  <c r="OYG9" i="8"/>
  <c r="OYT9" i="8"/>
  <c r="OYU9" i="8"/>
  <c r="OYW9" i="8"/>
  <c r="OYX9" i="8" s="1"/>
  <c r="OYZ9" i="8" s="1"/>
  <c r="OZJ9" i="8"/>
  <c r="OZK9" i="8" s="1"/>
  <c r="OZM9" i="8"/>
  <c r="OZZ9" i="8"/>
  <c r="PAA9" i="8" s="1"/>
  <c r="PAC9" i="8"/>
  <c r="PAP9" i="8"/>
  <c r="PAQ9" i="8" s="1"/>
  <c r="PAS9" i="8"/>
  <c r="PBF9" i="8"/>
  <c r="PBG9" i="8" s="1"/>
  <c r="PBI9" i="8"/>
  <c r="PBV9" i="8"/>
  <c r="PBW9" i="8" s="1"/>
  <c r="PBY9" i="8"/>
  <c r="PBZ9" i="8" s="1"/>
  <c r="PCB9" i="8" s="1"/>
  <c r="PCL9" i="8"/>
  <c r="PCM9" i="8" s="1"/>
  <c r="PCP9" i="8" s="1"/>
  <c r="PCR9" i="8" s="1"/>
  <c r="PCO9" i="8"/>
  <c r="PDB9" i="8"/>
  <c r="PDC9" i="8" s="1"/>
  <c r="PDE9" i="8"/>
  <c r="PDR9" i="8"/>
  <c r="PDS9" i="8" s="1"/>
  <c r="PDV9" i="8" s="1"/>
  <c r="PDX9" i="8" s="1"/>
  <c r="PDU9" i="8"/>
  <c r="PEH9" i="8"/>
  <c r="PEI9" i="8" s="1"/>
  <c r="PEK9" i="8"/>
  <c r="PEX9" i="8"/>
  <c r="PEY9" i="8" s="1"/>
  <c r="PFA9" i="8"/>
  <c r="PFB9" i="8" s="1"/>
  <c r="PFD9" i="8" s="1"/>
  <c r="PFN9" i="8"/>
  <c r="PFO9" i="8" s="1"/>
  <c r="PFQ9" i="8"/>
  <c r="PGD9" i="8"/>
  <c r="PGE9" i="8" s="1"/>
  <c r="PGG9" i="8"/>
  <c r="PGT9" i="8"/>
  <c r="PGU9" i="8" s="1"/>
  <c r="PGW9" i="8"/>
  <c r="PGX9" i="8" s="1"/>
  <c r="PGZ9" i="8" s="1"/>
  <c r="PHJ9" i="8"/>
  <c r="PHK9" i="8" s="1"/>
  <c r="PHM9" i="8"/>
  <c r="PHZ9" i="8"/>
  <c r="PIA9" i="8" s="1"/>
  <c r="PIC9" i="8"/>
  <c r="PID9" i="8" s="1"/>
  <c r="PIF9" i="8" s="1"/>
  <c r="PIP9" i="8"/>
  <c r="PIQ9" i="8" s="1"/>
  <c r="PIS9" i="8"/>
  <c r="PJF9" i="8"/>
  <c r="PJG9" i="8" s="1"/>
  <c r="PJI9" i="8"/>
  <c r="PJV9" i="8"/>
  <c r="PJW9" i="8"/>
  <c r="PJY9" i="8"/>
  <c r="PJZ9" i="8" s="1"/>
  <c r="PKB9" i="8" s="1"/>
  <c r="PKL9" i="8"/>
  <c r="PKM9" i="8" s="1"/>
  <c r="PKO9" i="8"/>
  <c r="PLB9" i="8"/>
  <c r="PLC9" i="8" s="1"/>
  <c r="PLE9" i="8"/>
  <c r="PLF9" i="8" s="1"/>
  <c r="PLH9" i="8" s="1"/>
  <c r="PLR9" i="8"/>
  <c r="PLS9" i="8" s="1"/>
  <c r="PLV9" i="8" s="1"/>
  <c r="PLX9" i="8" s="1"/>
  <c r="PLU9" i="8"/>
  <c r="PMH9" i="8"/>
  <c r="PMI9" i="8" s="1"/>
  <c r="PMK9" i="8"/>
  <c r="PMX9" i="8"/>
  <c r="PMY9" i="8" s="1"/>
  <c r="PNA9" i="8"/>
  <c r="PNB9" i="8" s="1"/>
  <c r="PND9" i="8" s="1"/>
  <c r="PNN9" i="8"/>
  <c r="PNO9" i="8"/>
  <c r="PNR9" i="8" s="1"/>
  <c r="PNT9" i="8" s="1"/>
  <c r="PNQ9" i="8"/>
  <c r="POD9" i="8"/>
  <c r="POE9" i="8" s="1"/>
  <c r="POG9" i="8"/>
  <c r="POT9" i="8"/>
  <c r="POU9" i="8"/>
  <c r="POW9" i="8"/>
  <c r="POX9" i="8"/>
  <c r="POZ9" i="8" s="1"/>
  <c r="PPJ9" i="8"/>
  <c r="PPK9" i="8" s="1"/>
  <c r="PPM9" i="8"/>
  <c r="PPZ9" i="8"/>
  <c r="PQA9" i="8" s="1"/>
  <c r="PQC9" i="8"/>
  <c r="PQP9" i="8"/>
  <c r="PQQ9" i="8" s="1"/>
  <c r="PQS9" i="8"/>
  <c r="PRF9" i="8"/>
  <c r="PRG9" i="8" s="1"/>
  <c r="PRI9" i="8"/>
  <c r="PRV9" i="8"/>
  <c r="PRW9" i="8"/>
  <c r="PRY9" i="8"/>
  <c r="PSL9" i="8"/>
  <c r="PSM9" i="8" s="1"/>
  <c r="PSP9" i="8" s="1"/>
  <c r="PSR9" i="8" s="1"/>
  <c r="PSO9" i="8"/>
  <c r="PTB9" i="8"/>
  <c r="PTC9" i="8" s="1"/>
  <c r="PTE9" i="8"/>
  <c r="PTR9" i="8"/>
  <c r="PTS9" i="8"/>
  <c r="PTU9" i="8"/>
  <c r="PTV9" i="8" s="1"/>
  <c r="PTX9" i="8" s="1"/>
  <c r="PUH9" i="8"/>
  <c r="PUI9" i="8" s="1"/>
  <c r="PUK9" i="8"/>
  <c r="PUX9" i="8"/>
  <c r="PUY9" i="8" s="1"/>
  <c r="PVA9" i="8"/>
  <c r="PVN9" i="8"/>
  <c r="PVO9" i="8" s="1"/>
  <c r="PVR9" i="8" s="1"/>
  <c r="PVT9" i="8" s="1"/>
  <c r="PVQ9" i="8"/>
  <c r="PWD9" i="8"/>
  <c r="PWE9" i="8" s="1"/>
  <c r="PWG9" i="8"/>
  <c r="PWT9" i="8"/>
  <c r="PWU9" i="8"/>
  <c r="PWW9" i="8"/>
  <c r="PWX9" i="8"/>
  <c r="PWZ9" i="8" s="1"/>
  <c r="PXJ9" i="8"/>
  <c r="PXK9" i="8" s="1"/>
  <c r="PXM9" i="8"/>
  <c r="PXN9" i="8"/>
  <c r="PXP9" i="8" s="1"/>
  <c r="PXZ9" i="8"/>
  <c r="PYA9" i="8"/>
  <c r="PYC9" i="8"/>
  <c r="PYD9" i="8" s="1"/>
  <c r="PYF9" i="8" s="1"/>
  <c r="PYP9" i="8"/>
  <c r="PYQ9" i="8" s="1"/>
  <c r="PYS9" i="8"/>
  <c r="PYT9" i="8" s="1"/>
  <c r="PYV9" i="8" s="1"/>
  <c r="PZF9" i="8"/>
  <c r="PZG9" i="8" s="1"/>
  <c r="PZI9" i="8"/>
  <c r="PZJ9" i="8" s="1"/>
  <c r="PZL9" i="8" s="1"/>
  <c r="PZV9" i="8"/>
  <c r="PZW9" i="8" s="1"/>
  <c r="PZY9" i="8"/>
  <c r="QAL9" i="8"/>
  <c r="QAM9" i="8" s="1"/>
  <c r="QAO9" i="8"/>
  <c r="QAP9" i="8" s="1"/>
  <c r="QAR9" i="8" s="1"/>
  <c r="QBB9" i="8"/>
  <c r="QBC9" i="8" s="1"/>
  <c r="QBE9" i="8"/>
  <c r="QBR9" i="8"/>
  <c r="QBS9" i="8"/>
  <c r="QBU9" i="8"/>
  <c r="QBV9" i="8" s="1"/>
  <c r="QBX9" i="8" s="1"/>
  <c r="QCH9" i="8"/>
  <c r="QCI9" i="8" s="1"/>
  <c r="QCK9" i="8"/>
  <c r="QCL9" i="8" s="1"/>
  <c r="QCN9" i="8" s="1"/>
  <c r="QCX9" i="8"/>
  <c r="QCY9" i="8" s="1"/>
  <c r="QDA9" i="8"/>
  <c r="QDB9" i="8" s="1"/>
  <c r="QDD9" i="8" s="1"/>
  <c r="QDN9" i="8"/>
  <c r="QDO9" i="8"/>
  <c r="QDQ9" i="8"/>
  <c r="QED9" i="8"/>
  <c r="QEE9" i="8" s="1"/>
  <c r="QEG9" i="8"/>
  <c r="QET9" i="8"/>
  <c r="QEU9" i="8" s="1"/>
  <c r="QEW9" i="8"/>
  <c r="QFJ9" i="8"/>
  <c r="QFK9" i="8" s="1"/>
  <c r="QFN9" i="8" s="1"/>
  <c r="QFP9" i="8" s="1"/>
  <c r="QFM9" i="8"/>
  <c r="QFZ9" i="8"/>
  <c r="QGA9" i="8"/>
  <c r="QGD9" i="8" s="1"/>
  <c r="QGF9" i="8" s="1"/>
  <c r="QGC9" i="8"/>
  <c r="QGP9" i="8"/>
  <c r="QGQ9" i="8" s="1"/>
  <c r="QGS9" i="8"/>
  <c r="QGT9" i="8"/>
  <c r="QGV9" i="8" s="1"/>
  <c r="QHF9" i="8"/>
  <c r="QHG9" i="8" s="1"/>
  <c r="QHI9" i="8"/>
  <c r="QHV9" i="8"/>
  <c r="QHW9" i="8" s="1"/>
  <c r="QHY9" i="8"/>
  <c r="QIL9" i="8"/>
  <c r="QIM9" i="8"/>
  <c r="QIO9" i="8"/>
  <c r="QIP9" i="8" s="1"/>
  <c r="QIR9" i="8" s="1"/>
  <c r="QJB9" i="8"/>
  <c r="QJC9" i="8" s="1"/>
  <c r="QJE9" i="8"/>
  <c r="QJR9" i="8"/>
  <c r="QJS9" i="8" s="1"/>
  <c r="QJU9" i="8"/>
  <c r="QJV9" i="8" s="1"/>
  <c r="QJX9" i="8" s="1"/>
  <c r="QKH9" i="8"/>
  <c r="QKI9" i="8" s="1"/>
  <c r="QKL9" i="8" s="1"/>
  <c r="QKN9" i="8" s="1"/>
  <c r="QKK9" i="8"/>
  <c r="QKX9" i="8"/>
  <c r="QKY9" i="8" s="1"/>
  <c r="QLA9" i="8"/>
  <c r="QLN9" i="8"/>
  <c r="QLO9" i="8" s="1"/>
  <c r="QLQ9" i="8"/>
  <c r="QMD9" i="8"/>
  <c r="QME9" i="8"/>
  <c r="QMH9" i="8" s="1"/>
  <c r="QMJ9" i="8" s="1"/>
  <c r="QMG9" i="8"/>
  <c r="QMT9" i="8"/>
  <c r="QMU9" i="8" s="1"/>
  <c r="QMW9" i="8"/>
  <c r="QNJ9" i="8"/>
  <c r="QNK9" i="8"/>
  <c r="QNM9" i="8"/>
  <c r="QNN9" i="8"/>
  <c r="QNP9" i="8" s="1"/>
  <c r="QNZ9" i="8"/>
  <c r="QOA9" i="8" s="1"/>
  <c r="QOC9" i="8"/>
  <c r="QOP9" i="8"/>
  <c r="QOQ9" i="8" s="1"/>
  <c r="QOS9" i="8"/>
  <c r="QOT9" i="8" s="1"/>
  <c r="QOV9" i="8" s="1"/>
  <c r="QPF9" i="8"/>
  <c r="QPG9" i="8" s="1"/>
  <c r="QPI9" i="8"/>
  <c r="QPV9" i="8"/>
  <c r="QPW9" i="8" s="1"/>
  <c r="QPY9" i="8"/>
  <c r="QQL9" i="8"/>
  <c r="QQM9" i="8"/>
  <c r="QQO9" i="8"/>
  <c r="QRB9" i="8"/>
  <c r="QRC9" i="8" s="1"/>
  <c r="QRE9" i="8"/>
  <c r="QRR9" i="8"/>
  <c r="QRS9" i="8" s="1"/>
  <c r="QRU9" i="8"/>
  <c r="QSH9" i="8"/>
  <c r="QSI9" i="8" s="1"/>
  <c r="QSK9" i="8"/>
  <c r="QSX9" i="8"/>
  <c r="QSY9" i="8" s="1"/>
  <c r="QTA9" i="8"/>
  <c r="QTN9" i="8"/>
  <c r="QTO9" i="8" s="1"/>
  <c r="QTQ9" i="8"/>
  <c r="QUD9" i="8"/>
  <c r="QUE9" i="8" s="1"/>
  <c r="QUG9" i="8"/>
  <c r="QUH9" i="8" s="1"/>
  <c r="QUJ9" i="8" s="1"/>
  <c r="QUT9" i="8"/>
  <c r="QUU9" i="8" s="1"/>
  <c r="QUW9" i="8"/>
  <c r="QVJ9" i="8"/>
  <c r="QVK9" i="8" s="1"/>
  <c r="QVN9" i="8" s="1"/>
  <c r="QVP9" i="8" s="1"/>
  <c r="QVM9" i="8"/>
  <c r="QVZ9" i="8"/>
  <c r="QWA9" i="8" s="1"/>
  <c r="QWD9" i="8" s="1"/>
  <c r="QWF9" i="8" s="1"/>
  <c r="QWC9" i="8"/>
  <c r="QWP9" i="8"/>
  <c r="QWQ9" i="8" s="1"/>
  <c r="QWS9" i="8"/>
  <c r="QXF9" i="8"/>
  <c r="QXG9" i="8" s="1"/>
  <c r="QXI9" i="8"/>
  <c r="QXJ9" i="8" s="1"/>
  <c r="QXL9" i="8" s="1"/>
  <c r="QXV9" i="8"/>
  <c r="QXW9" i="8" s="1"/>
  <c r="QXY9" i="8"/>
  <c r="QYL9" i="8"/>
  <c r="QYM9" i="8" s="1"/>
  <c r="QYO9" i="8"/>
  <c r="QZB9" i="8"/>
  <c r="QZC9" i="8" s="1"/>
  <c r="QZE9" i="8"/>
  <c r="QZF9" i="8" s="1"/>
  <c r="QZH9" i="8" s="1"/>
  <c r="QZR9" i="8"/>
  <c r="QZS9" i="8"/>
  <c r="QZU9" i="8"/>
  <c r="RAH9" i="8"/>
  <c r="RAI9" i="8"/>
  <c r="RAK9" i="8"/>
  <c r="RAL9" i="8"/>
  <c r="RAN9" i="8" s="1"/>
  <c r="RAX9" i="8"/>
  <c r="RAY9" i="8"/>
  <c r="RBA9" i="8"/>
  <c r="RBN9" i="8"/>
  <c r="RBO9" i="8" s="1"/>
  <c r="RBQ9" i="8"/>
  <c r="RCD9" i="8"/>
  <c r="RCE9" i="8"/>
  <c r="RCG9" i="8"/>
  <c r="RCH9" i="8" s="1"/>
  <c r="RCJ9" i="8" s="1"/>
  <c r="RCT9" i="8"/>
  <c r="RCU9" i="8" s="1"/>
  <c r="RCW9" i="8"/>
  <c r="RDJ9" i="8"/>
  <c r="RDK9" i="8" s="1"/>
  <c r="RDM9" i="8"/>
  <c r="RDN9" i="8" s="1"/>
  <c r="RDP9" i="8" s="1"/>
  <c r="RDZ9" i="8"/>
  <c r="REA9" i="8" s="1"/>
  <c r="RED9" i="8" s="1"/>
  <c r="REF9" i="8" s="1"/>
  <c r="REC9" i="8"/>
  <c r="REP9" i="8"/>
  <c r="REQ9" i="8" s="1"/>
  <c r="RES9" i="8"/>
  <c r="RFF9" i="8"/>
  <c r="RFG9" i="8" s="1"/>
  <c r="RFI9" i="8"/>
  <c r="RFV9" i="8"/>
  <c r="RFW9" i="8"/>
  <c r="RFZ9" i="8" s="1"/>
  <c r="RGB9" i="8" s="1"/>
  <c r="RFY9" i="8"/>
  <c r="RGL9" i="8"/>
  <c r="RGM9" i="8" s="1"/>
  <c r="RGO9" i="8"/>
  <c r="RHB9" i="8"/>
  <c r="RHC9" i="8"/>
  <c r="RHE9" i="8"/>
  <c r="RHF9" i="8"/>
  <c r="RHH9" i="8" s="1"/>
  <c r="RHR9" i="8"/>
  <c r="RHS9" i="8" s="1"/>
  <c r="RHU9" i="8"/>
  <c r="RIH9" i="8"/>
  <c r="RII9" i="8" s="1"/>
  <c r="RIK9" i="8"/>
  <c r="RIL9" i="8" s="1"/>
  <c r="RIN9" i="8" s="1"/>
  <c r="RIX9" i="8"/>
  <c r="RIY9" i="8" s="1"/>
  <c r="RJA9" i="8"/>
  <c r="RJN9" i="8"/>
  <c r="RJO9" i="8" s="1"/>
  <c r="RJQ9" i="8"/>
  <c r="RKD9" i="8"/>
  <c r="RKE9" i="8"/>
  <c r="RKG9" i="8"/>
  <c r="RKT9" i="8"/>
  <c r="RKU9" i="8" s="1"/>
  <c r="RKX9" i="8" s="1"/>
  <c r="RKZ9" i="8" s="1"/>
  <c r="RKW9" i="8"/>
  <c r="RLJ9" i="8"/>
  <c r="RLK9" i="8" s="1"/>
  <c r="RLM9" i="8"/>
  <c r="RLZ9" i="8"/>
  <c r="RMA9" i="8"/>
  <c r="RMD9" i="8" s="1"/>
  <c r="RMF9" i="8" s="1"/>
  <c r="RMC9" i="8"/>
  <c r="RMP9" i="8"/>
  <c r="RMQ9" i="8" s="1"/>
  <c r="RMS9" i="8"/>
  <c r="RNF9" i="8"/>
  <c r="RNG9" i="8" s="1"/>
  <c r="RNI9" i="8"/>
  <c r="RNV9" i="8"/>
  <c r="RNW9" i="8" s="1"/>
  <c r="RNY9" i="8"/>
  <c r="RNZ9" i="8" s="1"/>
  <c r="ROB9" i="8" s="1"/>
  <c r="ROL9" i="8"/>
  <c r="ROM9" i="8" s="1"/>
  <c r="ROO9" i="8"/>
  <c r="RPB9" i="8"/>
  <c r="RPC9" i="8" s="1"/>
  <c r="RPF9" i="8" s="1"/>
  <c r="RPH9" i="8" s="1"/>
  <c r="RPE9" i="8"/>
  <c r="RPR9" i="8"/>
  <c r="RPS9" i="8" s="1"/>
  <c r="RPV9" i="8" s="1"/>
  <c r="RPX9" i="8" s="1"/>
  <c r="RPU9" i="8"/>
  <c r="RQH9" i="8"/>
  <c r="RQI9" i="8" s="1"/>
  <c r="RQK9" i="8"/>
  <c r="RQX9" i="8"/>
  <c r="RQY9" i="8"/>
  <c r="RRA9" i="8"/>
  <c r="RRB9" i="8" s="1"/>
  <c r="RRD9" i="8" s="1"/>
  <c r="RRN9" i="8"/>
  <c r="RRO9" i="8" s="1"/>
  <c r="RRQ9" i="8"/>
  <c r="RSD9" i="8"/>
  <c r="RSE9" i="8"/>
  <c r="RSG9" i="8"/>
  <c r="RST9" i="8"/>
  <c r="RSU9" i="8" s="1"/>
  <c r="RSW9" i="8"/>
  <c r="RSX9" i="8"/>
  <c r="RSZ9" i="8" s="1"/>
  <c r="RTJ9" i="8"/>
  <c r="RTK9" i="8" s="1"/>
  <c r="RTN9" i="8" s="1"/>
  <c r="RTP9" i="8" s="1"/>
  <c r="RTM9" i="8"/>
  <c r="RTZ9" i="8"/>
  <c r="RUA9" i="8"/>
  <c r="RUD9" i="8" s="1"/>
  <c r="RUF9" i="8" s="1"/>
  <c r="RUC9" i="8"/>
  <c r="RUP9" i="8"/>
  <c r="RUQ9" i="8"/>
  <c r="RUT9" i="8" s="1"/>
  <c r="RUV9" i="8" s="1"/>
  <c r="RUS9" i="8"/>
  <c r="RVF9" i="8"/>
  <c r="RVG9" i="8" s="1"/>
  <c r="RVI9" i="8"/>
  <c r="RVV9" i="8"/>
  <c r="RVW9" i="8"/>
  <c r="RVY9" i="8"/>
  <c r="RWL9" i="8"/>
  <c r="RWM9" i="8" s="1"/>
  <c r="RWO9" i="8"/>
  <c r="RWP9" i="8" s="1"/>
  <c r="RWR9" i="8" s="1"/>
  <c r="RXB9" i="8"/>
  <c r="RXC9" i="8" s="1"/>
  <c r="RXE9" i="8"/>
  <c r="RXR9" i="8"/>
  <c r="RXS9" i="8" s="1"/>
  <c r="RXU9" i="8"/>
  <c r="RYH9" i="8"/>
  <c r="RYI9" i="8"/>
  <c r="RYK9" i="8"/>
  <c r="RYX9" i="8"/>
  <c r="RYY9" i="8" s="1"/>
  <c r="RZA9" i="8"/>
  <c r="RZN9" i="8"/>
  <c r="RZO9" i="8"/>
  <c r="RZR9" i="8" s="1"/>
  <c r="RZT9" i="8" s="1"/>
  <c r="RZQ9" i="8"/>
  <c r="SAD9" i="8"/>
  <c r="SAE9" i="8" s="1"/>
  <c r="SAG9" i="8"/>
  <c r="SAT9" i="8"/>
  <c r="SAU9" i="8"/>
  <c r="SAW9" i="8"/>
  <c r="SAX9" i="8" s="1"/>
  <c r="SAZ9" i="8" s="1"/>
  <c r="SBJ9" i="8"/>
  <c r="SBK9" i="8" s="1"/>
  <c r="SBM9" i="8"/>
  <c r="SBZ9" i="8"/>
  <c r="SCA9" i="8" s="1"/>
  <c r="SCC9" i="8"/>
  <c r="SCD9" i="8" s="1"/>
  <c r="SCF9" i="8" s="1"/>
  <c r="SCP9" i="8"/>
  <c r="SCQ9" i="8" s="1"/>
  <c r="SCS9" i="8"/>
  <c r="SDF9" i="8"/>
  <c r="SDG9" i="8" s="1"/>
  <c r="SDI9" i="8"/>
  <c r="SDV9" i="8"/>
  <c r="SDW9" i="8"/>
  <c r="SDY9" i="8"/>
  <c r="SDZ9" i="8" s="1"/>
  <c r="SEB9" i="8" s="1"/>
  <c r="SEL9" i="8"/>
  <c r="SEM9" i="8" s="1"/>
  <c r="SEP9" i="8" s="1"/>
  <c r="SER9" i="8" s="1"/>
  <c r="SEO9" i="8"/>
  <c r="SFB9" i="8"/>
  <c r="SFC9" i="8" s="1"/>
  <c r="SFE9" i="8"/>
  <c r="SFR9" i="8"/>
  <c r="SFS9" i="8"/>
  <c r="SFU9" i="8"/>
  <c r="SFV9" i="8" s="1"/>
  <c r="SFX9" i="8" s="1"/>
  <c r="SGH9" i="8"/>
  <c r="SGI9" i="8" s="1"/>
  <c r="SGK9" i="8"/>
  <c r="SGX9" i="8"/>
  <c r="SGY9" i="8" s="1"/>
  <c r="SHA9" i="8"/>
  <c r="SHN9" i="8"/>
  <c r="SHO9" i="8" s="1"/>
  <c r="SHQ9" i="8"/>
  <c r="SID9" i="8"/>
  <c r="SIE9" i="8" s="1"/>
  <c r="SIH9" i="8" s="1"/>
  <c r="SIJ9" i="8" s="1"/>
  <c r="SIG9" i="8"/>
  <c r="SIT9" i="8"/>
  <c r="SIU9" i="8"/>
  <c r="SIW9" i="8"/>
  <c r="SJJ9" i="8"/>
  <c r="SJK9" i="8"/>
  <c r="SJM9" i="8"/>
  <c r="SJZ9" i="8"/>
  <c r="SKA9" i="8" s="1"/>
  <c r="SKC9" i="8"/>
  <c r="SKP9" i="8"/>
  <c r="SKQ9" i="8"/>
  <c r="SKT9" i="8" s="1"/>
  <c r="SKV9" i="8" s="1"/>
  <c r="SKS9" i="8"/>
  <c r="SLF9" i="8"/>
  <c r="SLG9" i="8" s="1"/>
  <c r="SLI9" i="8"/>
  <c r="SLV9" i="8"/>
  <c r="SLW9" i="8" s="1"/>
  <c r="SLY9" i="8"/>
  <c r="SML9" i="8"/>
  <c r="SMM9" i="8" s="1"/>
  <c r="SMO9" i="8"/>
  <c r="SMP9" i="8" s="1"/>
  <c r="SMR9" i="8" s="1"/>
  <c r="SNB9" i="8"/>
  <c r="SNC9" i="8" s="1"/>
  <c r="SNE9" i="8"/>
  <c r="SNR9" i="8"/>
  <c r="SNS9" i="8" s="1"/>
  <c r="SNV9" i="8" s="1"/>
  <c r="SNX9" i="8" s="1"/>
  <c r="SNU9" i="8"/>
  <c r="SOH9" i="8"/>
  <c r="SOI9" i="8" s="1"/>
  <c r="SOL9" i="8" s="1"/>
  <c r="SON9" i="8" s="1"/>
  <c r="SOK9" i="8"/>
  <c r="SOX9" i="8"/>
  <c r="SOY9" i="8" s="1"/>
  <c r="SPA9" i="8"/>
  <c r="SPB9" i="8" s="1"/>
  <c r="SPD9" i="8" s="1"/>
  <c r="SPN9" i="8"/>
  <c r="SPO9" i="8"/>
  <c r="SPQ9" i="8"/>
  <c r="SPR9" i="8" s="1"/>
  <c r="SPT9" i="8" s="1"/>
  <c r="SQD9" i="8"/>
  <c r="SQE9" i="8" s="1"/>
  <c r="SQG9" i="8"/>
  <c r="SQT9" i="8"/>
  <c r="SQU9" i="8" s="1"/>
  <c r="SQW9" i="8"/>
  <c r="SRJ9" i="8"/>
  <c r="SRK9" i="8" s="1"/>
  <c r="SRN9" i="8" s="1"/>
  <c r="SRP9" i="8" s="1"/>
  <c r="SRM9" i="8"/>
  <c r="SRZ9" i="8"/>
  <c r="SSA9" i="8"/>
  <c r="SSD9" i="8" s="1"/>
  <c r="SSF9" i="8" s="1"/>
  <c r="SSC9" i="8"/>
  <c r="SSP9" i="8"/>
  <c r="SSQ9" i="8"/>
  <c r="SSS9" i="8"/>
  <c r="SST9" i="8" s="1"/>
  <c r="SSV9" i="8" s="1"/>
  <c r="STF9" i="8"/>
  <c r="STG9" i="8"/>
  <c r="STI9" i="8"/>
  <c r="STV9" i="8"/>
  <c r="STW9" i="8" s="1"/>
  <c r="STY9" i="8"/>
  <c r="SUL9" i="8"/>
  <c r="SUM9" i="8"/>
  <c r="SUO9" i="8"/>
  <c r="SVB9" i="8"/>
  <c r="SVC9" i="8" s="1"/>
  <c r="SVE9" i="8"/>
  <c r="SVR9" i="8"/>
  <c r="SVS9" i="8" s="1"/>
  <c r="SVU9" i="8"/>
  <c r="SWH9" i="8"/>
  <c r="SWI9" i="8" s="1"/>
  <c r="SWK9" i="8"/>
  <c r="SWX9" i="8"/>
  <c r="SWY9" i="8" s="1"/>
  <c r="SXB9" i="8" s="1"/>
  <c r="SXD9" i="8" s="1"/>
  <c r="SXA9" i="8"/>
  <c r="SXN9" i="8"/>
  <c r="SXO9" i="8"/>
  <c r="SXQ9" i="8"/>
  <c r="SXR9" i="8" s="1"/>
  <c r="SXT9" i="8" s="1"/>
  <c r="SYD9" i="8"/>
  <c r="SYE9" i="8"/>
  <c r="SYG9" i="8"/>
  <c r="SYT9" i="8"/>
  <c r="SYU9" i="8" s="1"/>
  <c r="SYW9" i="8"/>
  <c r="SZJ9" i="8"/>
  <c r="SZK9" i="8"/>
  <c r="SZN9" i="8" s="1"/>
  <c r="SZP9" i="8" s="1"/>
  <c r="SZM9" i="8"/>
  <c r="SZZ9" i="8"/>
  <c r="TAA9" i="8" s="1"/>
  <c r="TAC9" i="8"/>
  <c r="TAP9" i="8"/>
  <c r="TAQ9" i="8" s="1"/>
  <c r="TAS9" i="8"/>
  <c r="TAT9" i="8" s="1"/>
  <c r="TAV9" i="8" s="1"/>
  <c r="TBF9" i="8"/>
  <c r="TBG9" i="8" s="1"/>
  <c r="TBI9" i="8"/>
  <c r="TBV9" i="8"/>
  <c r="TBW9" i="8" s="1"/>
  <c r="TBY9" i="8"/>
  <c r="TCL9" i="8"/>
  <c r="TCM9" i="8"/>
  <c r="TCO9" i="8"/>
  <c r="TDB9" i="8"/>
  <c r="TDC9" i="8"/>
  <c r="TDE9" i="8"/>
  <c r="TDR9" i="8"/>
  <c r="TDS9" i="8"/>
  <c r="TDU9" i="8"/>
  <c r="TEH9" i="8"/>
  <c r="TEI9" i="8"/>
  <c r="TEK9" i="8"/>
  <c r="TEL9" i="8"/>
  <c r="TEN9" i="8" s="1"/>
  <c r="TEX9" i="8"/>
  <c r="TEY9" i="8" s="1"/>
  <c r="TFA9" i="8"/>
  <c r="TFN9" i="8"/>
  <c r="TFO9" i="8" s="1"/>
  <c r="TFQ9" i="8"/>
  <c r="TGD9" i="8"/>
  <c r="TGE9" i="8" s="1"/>
  <c r="TGG9" i="8"/>
  <c r="TGH9" i="8"/>
  <c r="TGJ9" i="8" s="1"/>
  <c r="TGT9" i="8"/>
  <c r="TGU9" i="8" s="1"/>
  <c r="TGX9" i="8" s="1"/>
  <c r="TGZ9" i="8" s="1"/>
  <c r="TGW9" i="8"/>
  <c r="THJ9" i="8"/>
  <c r="THK9" i="8"/>
  <c r="THM9" i="8"/>
  <c r="THN9" i="8" s="1"/>
  <c r="THP9" i="8" s="1"/>
  <c r="THZ9" i="8"/>
  <c r="TIA9" i="8"/>
  <c r="TIC9" i="8"/>
  <c r="TIP9" i="8"/>
  <c r="TIQ9" i="8" s="1"/>
  <c r="TIS9" i="8"/>
  <c r="TJF9" i="8"/>
  <c r="TJG9" i="8"/>
  <c r="TJI9" i="8"/>
  <c r="TJV9" i="8"/>
  <c r="TJW9" i="8" s="1"/>
  <c r="TJY9" i="8"/>
  <c r="TKL9" i="8"/>
  <c r="TKM9" i="8" s="1"/>
  <c r="TKO9" i="8"/>
  <c r="TLB9" i="8"/>
  <c r="TLC9" i="8" s="1"/>
  <c r="TLE9" i="8"/>
  <c r="TLF9" i="8" s="1"/>
  <c r="TLH9" i="8" s="1"/>
  <c r="TLR9" i="8"/>
  <c r="TLS9" i="8"/>
  <c r="TLU9" i="8"/>
  <c r="TMH9" i="8"/>
  <c r="TMI9" i="8"/>
  <c r="TMK9" i="8"/>
  <c r="TML9" i="8"/>
  <c r="TMN9" i="8" s="1"/>
  <c r="TMX9" i="8"/>
  <c r="TMY9" i="8"/>
  <c r="TNA9" i="8"/>
  <c r="TNN9" i="8"/>
  <c r="TNO9" i="8" s="1"/>
  <c r="TNQ9" i="8"/>
  <c r="TOD9" i="8"/>
  <c r="TOE9" i="8"/>
  <c r="TOG9" i="8"/>
  <c r="TOH9" i="8" s="1"/>
  <c r="TOJ9" i="8" s="1"/>
  <c r="TOT9" i="8"/>
  <c r="TOU9" i="8" s="1"/>
  <c r="TOW9" i="8"/>
  <c r="TPJ9" i="8"/>
  <c r="TPK9" i="8" s="1"/>
  <c r="TPM9" i="8"/>
  <c r="TPN9" i="8" s="1"/>
  <c r="TPP9" i="8" s="1"/>
  <c r="TPZ9" i="8"/>
  <c r="TQA9" i="8" s="1"/>
  <c r="TQC9" i="8"/>
  <c r="TQP9" i="8"/>
  <c r="TQQ9" i="8" s="1"/>
  <c r="TQT9" i="8" s="1"/>
  <c r="TQV9" i="8" s="1"/>
  <c r="TQS9" i="8"/>
  <c r="TRF9" i="8"/>
  <c r="TRG9" i="8"/>
  <c r="TRI9" i="8"/>
  <c r="TRJ9" i="8" s="1"/>
  <c r="TRL9" i="8" s="1"/>
  <c r="TRV9" i="8"/>
  <c r="TRW9" i="8"/>
  <c r="TRY9" i="8"/>
  <c r="TSL9" i="8"/>
  <c r="TSM9" i="8" s="1"/>
  <c r="TSO9" i="8"/>
  <c r="TTB9" i="8"/>
  <c r="TTC9" i="8"/>
  <c r="TTF9" i="8" s="1"/>
  <c r="TTH9" i="8" s="1"/>
  <c r="TTE9" i="8"/>
  <c r="TTR9" i="8"/>
  <c r="TTS9" i="8" s="1"/>
  <c r="TTU9" i="8"/>
  <c r="TUH9" i="8"/>
  <c r="TUI9" i="8" s="1"/>
  <c r="TUK9" i="8"/>
  <c r="TUL9" i="8" s="1"/>
  <c r="TUN9" i="8" s="1"/>
  <c r="TUX9" i="8"/>
  <c r="TUY9" i="8" s="1"/>
  <c r="TVA9" i="8"/>
  <c r="TVN9" i="8"/>
  <c r="TVO9" i="8" s="1"/>
  <c r="TVQ9" i="8"/>
  <c r="TWD9" i="8"/>
  <c r="TWE9" i="8"/>
  <c r="TWG9" i="8"/>
  <c r="TWT9" i="8"/>
  <c r="TWU9" i="8"/>
  <c r="TWW9" i="8"/>
  <c r="TXJ9" i="8"/>
  <c r="TXK9" i="8"/>
  <c r="TXM9" i="8"/>
  <c r="TXZ9" i="8"/>
  <c r="TYA9" i="8"/>
  <c r="TYC9" i="8"/>
  <c r="TYD9" i="8"/>
  <c r="TYF9" i="8" s="1"/>
  <c r="TYP9" i="8"/>
  <c r="TYQ9" i="8" s="1"/>
  <c r="TYS9" i="8"/>
  <c r="TZF9" i="8"/>
  <c r="TZG9" i="8" s="1"/>
  <c r="TZI9" i="8"/>
  <c r="TZV9" i="8"/>
  <c r="TZW9" i="8" s="1"/>
  <c r="TZY9" i="8"/>
  <c r="TZZ9" i="8"/>
  <c r="UAB9" i="8"/>
  <c r="UAL9" i="8"/>
  <c r="UAM9" i="8" s="1"/>
  <c r="UAO9" i="8"/>
  <c r="UBB9" i="8"/>
  <c r="UBC9" i="8"/>
  <c r="UBF9" i="8" s="1"/>
  <c r="UBH9" i="8" s="1"/>
  <c r="UBE9" i="8"/>
  <c r="UBR9" i="8"/>
  <c r="UBS9" i="8"/>
  <c r="UBV9" i="8" s="1"/>
  <c r="UBX9" i="8" s="1"/>
  <c r="UBU9" i="8"/>
  <c r="UCH9" i="8"/>
  <c r="UCI9" i="8" s="1"/>
  <c r="UCK9" i="8"/>
  <c r="UCX9" i="8"/>
  <c r="UCY9" i="8" s="1"/>
  <c r="UDA9" i="8"/>
  <c r="UDN9" i="8"/>
  <c r="UDO9" i="8" s="1"/>
  <c r="UDQ9" i="8"/>
  <c r="UED9" i="8"/>
  <c r="UEE9" i="8"/>
  <c r="UEG9" i="8"/>
  <c r="UET9" i="8"/>
  <c r="UEU9" i="8" s="1"/>
  <c r="UEX9" i="8" s="1"/>
  <c r="UEZ9" i="8" s="1"/>
  <c r="UEW9" i="8"/>
  <c r="UFJ9" i="8"/>
  <c r="UFK9" i="8" s="1"/>
  <c r="UFM9" i="8"/>
  <c r="UFZ9" i="8"/>
  <c r="UGA9" i="8"/>
  <c r="UGC9" i="8"/>
  <c r="UGD9" i="8"/>
  <c r="UGF9" i="8" s="1"/>
  <c r="UGP9" i="8"/>
  <c r="UGQ9" i="8"/>
  <c r="UGS9" i="8"/>
  <c r="UHF9" i="8"/>
  <c r="UHG9" i="8" s="1"/>
  <c r="UHI9" i="8"/>
  <c r="UHV9" i="8"/>
  <c r="UHW9" i="8"/>
  <c r="UHY9" i="8"/>
  <c r="UHZ9" i="8" s="1"/>
  <c r="UIB9" i="8" s="1"/>
  <c r="UIL9" i="8"/>
  <c r="UIM9" i="8" s="1"/>
  <c r="UIO9" i="8"/>
  <c r="UJB9" i="8"/>
  <c r="UJC9" i="8" s="1"/>
  <c r="UJE9" i="8"/>
  <c r="UJF9" i="8" s="1"/>
  <c r="UJH9" i="8" s="1"/>
  <c r="UJR9" i="8"/>
  <c r="UJS9" i="8" s="1"/>
  <c r="UJU9" i="8"/>
  <c r="UKH9" i="8"/>
  <c r="UKI9" i="8" s="1"/>
  <c r="UKL9" i="8" s="1"/>
  <c r="UKN9" i="8" s="1"/>
  <c r="UKK9" i="8"/>
  <c r="UKX9" i="8"/>
  <c r="UKY9" i="8"/>
  <c r="ULA9" i="8"/>
  <c r="ULB9" i="8" s="1"/>
  <c r="ULD9" i="8" s="1"/>
  <c r="ULN9" i="8"/>
  <c r="ULO9" i="8"/>
  <c r="ULQ9" i="8"/>
  <c r="UMD9" i="8"/>
  <c r="UME9" i="8" s="1"/>
  <c r="UMG9" i="8"/>
  <c r="UMT9" i="8"/>
  <c r="UMU9" i="8"/>
  <c r="UMX9" i="8" s="1"/>
  <c r="UMZ9" i="8" s="1"/>
  <c r="UMW9" i="8"/>
  <c r="UNJ9" i="8"/>
  <c r="UNK9" i="8" s="1"/>
  <c r="UNM9" i="8"/>
  <c r="UNZ9" i="8"/>
  <c r="UOA9" i="8" s="1"/>
  <c r="UOC9" i="8"/>
  <c r="UOP9" i="8"/>
  <c r="UOQ9" i="8" s="1"/>
  <c r="UOS9" i="8"/>
  <c r="UPF9" i="8"/>
  <c r="UPG9" i="8" s="1"/>
  <c r="UPI9" i="8"/>
  <c r="UPV9" i="8"/>
  <c r="UPW9" i="8"/>
  <c r="UPY9" i="8"/>
  <c r="UQL9" i="8"/>
  <c r="UQM9" i="8"/>
  <c r="UQO9" i="8"/>
  <c r="URB9" i="8"/>
  <c r="URC9" i="8"/>
  <c r="URE9" i="8"/>
  <c r="URR9" i="8"/>
  <c r="URS9" i="8"/>
  <c r="URU9" i="8"/>
  <c r="URV9" i="8"/>
  <c r="URX9" i="8" s="1"/>
  <c r="USH9" i="8"/>
  <c r="USI9" i="8" s="1"/>
  <c r="USK9" i="8"/>
  <c r="USX9" i="8"/>
  <c r="USY9" i="8" s="1"/>
  <c r="UTA9" i="8"/>
  <c r="UTN9" i="8"/>
  <c r="UTO9" i="8" s="1"/>
  <c r="UTQ9" i="8"/>
  <c r="UTR9" i="8"/>
  <c r="UTT9" i="8"/>
  <c r="UUD9" i="8"/>
  <c r="UUE9" i="8" s="1"/>
  <c r="UUG9" i="8"/>
  <c r="UUT9" i="8"/>
  <c r="UUU9" i="8" s="1"/>
  <c r="UUW9" i="8"/>
  <c r="UUX9" i="8" s="1"/>
  <c r="UUZ9" i="8" s="1"/>
  <c r="UVJ9" i="8"/>
  <c r="UVK9" i="8"/>
  <c r="UVM9" i="8"/>
  <c r="UVN9" i="8" s="1"/>
  <c r="UVP9" i="8" s="1"/>
  <c r="UVZ9" i="8"/>
  <c r="UWA9" i="8"/>
  <c r="UWC9" i="8"/>
  <c r="UWP9" i="8"/>
  <c r="UWQ9" i="8"/>
  <c r="UWS9" i="8"/>
  <c r="UWT9" i="8" s="1"/>
  <c r="UWV9" i="8"/>
  <c r="UXF9" i="8"/>
  <c r="UXG9" i="8" s="1"/>
  <c r="UXI9" i="8"/>
  <c r="UXV9" i="8"/>
  <c r="UXW9" i="8" s="1"/>
  <c r="UXY9" i="8"/>
  <c r="UYL9" i="8"/>
  <c r="UYM9" i="8" s="1"/>
  <c r="UYO9" i="8"/>
  <c r="UZB9" i="8"/>
  <c r="UZC9" i="8" s="1"/>
  <c r="UZE9" i="8"/>
  <c r="UZR9" i="8"/>
  <c r="UZS9" i="8" s="1"/>
  <c r="UZU9" i="8"/>
  <c r="VAH9" i="8"/>
  <c r="VAI9" i="8"/>
  <c r="VAL9" i="8" s="1"/>
  <c r="VAN9" i="8" s="1"/>
  <c r="VAK9" i="8"/>
  <c r="VAX9" i="8"/>
  <c r="VAY9" i="8" s="1"/>
  <c r="VBA9" i="8"/>
  <c r="VBN9" i="8"/>
  <c r="VBO9" i="8"/>
  <c r="VBQ9" i="8"/>
  <c r="VBR9" i="8" s="1"/>
  <c r="VBT9" i="8" s="1"/>
  <c r="VCD9" i="8"/>
  <c r="VCE9" i="8" s="1"/>
  <c r="VCG9" i="8"/>
  <c r="VCT9" i="8"/>
  <c r="VCU9" i="8" s="1"/>
  <c r="VCW9" i="8"/>
  <c r="VDJ9" i="8"/>
  <c r="VDK9" i="8" s="1"/>
  <c r="VDM9" i="8"/>
  <c r="VDN9" i="8" s="1"/>
  <c r="VDP9" i="8" s="1"/>
  <c r="VDZ9" i="8"/>
  <c r="VEA9" i="8" s="1"/>
  <c r="VEC9" i="8"/>
  <c r="VED9" i="8" s="1"/>
  <c r="VEF9" i="8" s="1"/>
  <c r="VEP9" i="8"/>
  <c r="VEQ9" i="8" s="1"/>
  <c r="VES9" i="8"/>
  <c r="VFF9" i="8"/>
  <c r="VFG9" i="8" s="1"/>
  <c r="VFJ9" i="8" s="1"/>
  <c r="VFL9" i="8" s="1"/>
  <c r="VFI9" i="8"/>
  <c r="VFV9" i="8"/>
  <c r="VFW9" i="8" s="1"/>
  <c r="VFY9" i="8"/>
  <c r="VGL9" i="8"/>
  <c r="VGM9" i="8"/>
  <c r="VGO9" i="8"/>
  <c r="VHB9" i="8"/>
  <c r="VHC9" i="8" s="1"/>
  <c r="VHE9" i="8"/>
  <c r="VHR9" i="8"/>
  <c r="VHS9" i="8" s="1"/>
  <c r="VHU9" i="8"/>
  <c r="VIH9" i="8"/>
  <c r="VII9" i="8" s="1"/>
  <c r="VIL9" i="8" s="1"/>
  <c r="VIN9" i="8" s="1"/>
  <c r="VIK9" i="8"/>
  <c r="VIX9" i="8"/>
  <c r="VIY9" i="8" s="1"/>
  <c r="VJA9" i="8"/>
  <c r="VJN9" i="8"/>
  <c r="VJO9" i="8" s="1"/>
  <c r="VJQ9" i="8"/>
  <c r="VKD9" i="8"/>
  <c r="VKE9" i="8"/>
  <c r="VKH9" i="8" s="1"/>
  <c r="VKJ9" i="8" s="1"/>
  <c r="VKG9" i="8"/>
  <c r="VKT9" i="8"/>
  <c r="VKU9" i="8" s="1"/>
  <c r="VKW9" i="8"/>
  <c r="VKX9" i="8" s="1"/>
  <c r="VKZ9" i="8" s="1"/>
  <c r="VLJ9" i="8"/>
  <c r="VLK9" i="8" s="1"/>
  <c r="VLM9" i="8"/>
  <c r="VLZ9" i="8"/>
  <c r="VMA9" i="8" s="1"/>
  <c r="VMC9" i="8"/>
  <c r="VMD9" i="8" s="1"/>
  <c r="VMF9" i="8" s="1"/>
  <c r="VMP9" i="8"/>
  <c r="VMQ9" i="8" s="1"/>
  <c r="VMS9" i="8"/>
  <c r="VNF9" i="8"/>
  <c r="VNG9" i="8" s="1"/>
  <c r="VNI9" i="8"/>
  <c r="VNJ9" i="8" s="1"/>
  <c r="VNL9" i="8" s="1"/>
  <c r="VNV9" i="8"/>
  <c r="VNW9" i="8" s="1"/>
  <c r="VNY9" i="8"/>
  <c r="VOL9" i="8"/>
  <c r="VOM9" i="8" s="1"/>
  <c r="VOO9" i="8"/>
  <c r="VPB9" i="8"/>
  <c r="VPC9" i="8"/>
  <c r="VPE9" i="8"/>
  <c r="VPF9" i="8" s="1"/>
  <c r="VPH9" i="8" s="1"/>
  <c r="VPR9" i="8"/>
  <c r="VPS9" i="8" s="1"/>
  <c r="VPU9" i="8"/>
  <c r="VQH9" i="8"/>
  <c r="VQI9" i="8" s="1"/>
  <c r="VQK9" i="8"/>
  <c r="VQX9" i="8"/>
  <c r="VQY9" i="8" s="1"/>
  <c r="VRA9" i="8"/>
  <c r="VRN9" i="8"/>
  <c r="VRO9" i="8" s="1"/>
  <c r="VRQ9" i="8"/>
  <c r="VSD9" i="8"/>
  <c r="VSE9" i="8" s="1"/>
  <c r="VSG9" i="8"/>
  <c r="VST9" i="8"/>
  <c r="VSU9" i="8" s="1"/>
  <c r="VSW9" i="8"/>
  <c r="VTJ9" i="8"/>
  <c r="VTK9" i="8" s="1"/>
  <c r="VTM9" i="8"/>
  <c r="VTZ9" i="8"/>
  <c r="VUA9" i="8"/>
  <c r="VUC9" i="8"/>
  <c r="VUD9" i="8" s="1"/>
  <c r="VUF9" i="8" s="1"/>
  <c r="VUP9" i="8"/>
  <c r="VUQ9" i="8" s="1"/>
  <c r="VUS9" i="8"/>
  <c r="VVF9" i="8"/>
  <c r="VVG9" i="8" s="1"/>
  <c r="VVI9" i="8"/>
  <c r="VVV9" i="8"/>
  <c r="VVW9" i="8" s="1"/>
  <c r="VVY9" i="8"/>
  <c r="VWL9" i="8"/>
  <c r="VWM9" i="8" s="1"/>
  <c r="VWO9" i="8"/>
  <c r="VWP9" i="8"/>
  <c r="VWR9" i="8" s="1"/>
  <c r="VXB9" i="8"/>
  <c r="VXC9" i="8" s="1"/>
  <c r="VXE9" i="8"/>
  <c r="VXR9" i="8"/>
  <c r="VXS9" i="8" s="1"/>
  <c r="VXU9" i="8"/>
  <c r="VXV9" i="8"/>
  <c r="VXX9" i="8" s="1"/>
  <c r="VYH9" i="8"/>
  <c r="VYI9" i="8" s="1"/>
  <c r="VYK9" i="8"/>
  <c r="VYX9" i="8"/>
  <c r="VYY9" i="8"/>
  <c r="VZB9" i="8" s="1"/>
  <c r="VZD9" i="8" s="1"/>
  <c r="VZA9" i="8"/>
  <c r="VZN9" i="8"/>
  <c r="VZO9" i="8" s="1"/>
  <c r="VZQ9" i="8"/>
  <c r="WAD9" i="8"/>
  <c r="WAE9" i="8" s="1"/>
  <c r="WAG9" i="8"/>
  <c r="WAT9" i="8"/>
  <c r="WAU9" i="8" s="1"/>
  <c r="WAW9" i="8"/>
  <c r="WAX9" i="8" s="1"/>
  <c r="WAZ9" i="8" s="1"/>
  <c r="WBJ9" i="8"/>
  <c r="WBK9" i="8" s="1"/>
  <c r="WBM9" i="8"/>
  <c r="WBZ9" i="8"/>
  <c r="WCA9" i="8" s="1"/>
  <c r="WCC9" i="8"/>
  <c r="WCD9" i="8" s="1"/>
  <c r="WCF9" i="8" s="1"/>
  <c r="WCP9" i="8"/>
  <c r="WCQ9" i="8" s="1"/>
  <c r="WCS9" i="8"/>
  <c r="WDF9" i="8"/>
  <c r="WDG9" i="8" s="1"/>
  <c r="WDI9" i="8"/>
  <c r="WDV9" i="8"/>
  <c r="WDW9" i="8"/>
  <c r="WDY9" i="8"/>
  <c r="WEL9" i="8"/>
  <c r="WEM9" i="8" s="1"/>
  <c r="WEO9" i="8"/>
  <c r="WEP9" i="8" s="1"/>
  <c r="WER9" i="8" s="1"/>
  <c r="WFB9" i="8"/>
  <c r="WFC9" i="8"/>
  <c r="WFE9" i="8"/>
  <c r="WFR9" i="8"/>
  <c r="WFS9" i="8" s="1"/>
  <c r="WFU9" i="8"/>
  <c r="WFV9" i="8" s="1"/>
  <c r="WFX9" i="8" s="1"/>
  <c r="WGH9" i="8"/>
  <c r="WGI9" i="8" s="1"/>
  <c r="WGK9" i="8"/>
  <c r="WGX9" i="8"/>
  <c r="WGY9" i="8" s="1"/>
  <c r="WHA9" i="8"/>
  <c r="WHB9" i="8"/>
  <c r="WHD9" i="8" s="1"/>
  <c r="WHN9" i="8"/>
  <c r="WHO9" i="8" s="1"/>
  <c r="WHQ9" i="8"/>
  <c r="WID9" i="8"/>
  <c r="WIE9" i="8" s="1"/>
  <c r="WIH9" i="8" s="1"/>
  <c r="WIJ9" i="8" s="1"/>
  <c r="WIG9" i="8"/>
  <c r="WIT9" i="8"/>
  <c r="WIU9" i="8"/>
  <c r="WIX9" i="8" s="1"/>
  <c r="WIZ9" i="8" s="1"/>
  <c r="WIW9" i="8"/>
  <c r="WJJ9" i="8"/>
  <c r="WJK9" i="8" s="1"/>
  <c r="WJM9" i="8"/>
  <c r="WJZ9" i="8"/>
  <c r="WKA9" i="8"/>
  <c r="WKC9" i="8"/>
  <c r="WKD9" i="8" s="1"/>
  <c r="WKF9" i="8" s="1"/>
  <c r="WKP9" i="8"/>
  <c r="WKQ9" i="8" s="1"/>
  <c r="WKS9" i="8"/>
  <c r="WLF9" i="8"/>
  <c r="WLG9" i="8" s="1"/>
  <c r="WLI9" i="8"/>
  <c r="WLJ9" i="8" s="1"/>
  <c r="WLL9" i="8" s="1"/>
  <c r="WLV9" i="8"/>
  <c r="WLW9" i="8" s="1"/>
  <c r="WLZ9" i="8" s="1"/>
  <c r="WMB9" i="8" s="1"/>
  <c r="WLY9" i="8"/>
  <c r="WML9" i="8"/>
  <c r="WMM9" i="8" s="1"/>
  <c r="WMO9" i="8"/>
  <c r="WNB9" i="8"/>
  <c r="WNC9" i="8" s="1"/>
  <c r="WNE9" i="8"/>
  <c r="WNR9" i="8"/>
  <c r="WNS9" i="8"/>
  <c r="WNV9" i="8" s="1"/>
  <c r="WNX9" i="8" s="1"/>
  <c r="WNU9" i="8"/>
  <c r="WOH9" i="8"/>
  <c r="WOI9" i="8" s="1"/>
  <c r="WOK9" i="8"/>
  <c r="WOX9" i="8"/>
  <c r="WOY9" i="8"/>
  <c r="WPA9" i="8"/>
  <c r="WPB9" i="8"/>
  <c r="WPD9" i="8" s="1"/>
  <c r="WPN9" i="8"/>
  <c r="WPO9" i="8" s="1"/>
  <c r="WPQ9" i="8"/>
  <c r="WQD9" i="8"/>
  <c r="WQE9" i="8" s="1"/>
  <c r="WQG9" i="8"/>
  <c r="WQH9" i="8" s="1"/>
  <c r="WQJ9" i="8" s="1"/>
  <c r="WQT9" i="8"/>
  <c r="WQU9" i="8" s="1"/>
  <c r="WQW9" i="8"/>
  <c r="WQX9" i="8" s="1"/>
  <c r="WQZ9" i="8" s="1"/>
  <c r="WRJ9" i="8"/>
  <c r="WRK9" i="8" s="1"/>
  <c r="WRM9" i="8"/>
  <c r="WRZ9" i="8"/>
  <c r="WSA9" i="8" s="1"/>
  <c r="WSC9" i="8"/>
  <c r="WSD9" i="8" s="1"/>
  <c r="WSF9" i="8" s="1"/>
  <c r="WSP9" i="8"/>
  <c r="WSQ9" i="8"/>
  <c r="WST9" i="8" s="1"/>
  <c r="WSV9" i="8" s="1"/>
  <c r="WSS9" i="8"/>
  <c r="WTF9" i="8"/>
  <c r="WTG9" i="8" s="1"/>
  <c r="WTI9" i="8"/>
  <c r="WTV9" i="8"/>
  <c r="WTW9" i="8"/>
  <c r="WTY9" i="8"/>
  <c r="WUL9" i="8"/>
  <c r="WUM9" i="8" s="1"/>
  <c r="WUO9" i="8"/>
  <c r="WVB9" i="8"/>
  <c r="WVC9" i="8" s="1"/>
  <c r="WVE9" i="8"/>
  <c r="WVR9" i="8"/>
  <c r="WVS9" i="8" s="1"/>
  <c r="WVV9" i="8" s="1"/>
  <c r="WVX9" i="8" s="1"/>
  <c r="WVU9" i="8"/>
  <c r="WWH9" i="8"/>
  <c r="WWI9" i="8"/>
  <c r="WWL9" i="8" s="1"/>
  <c r="WWN9" i="8" s="1"/>
  <c r="WWK9" i="8"/>
  <c r="WWX9" i="8"/>
  <c r="WWY9" i="8" s="1"/>
  <c r="WXA9" i="8"/>
  <c r="WXB9" i="8" s="1"/>
  <c r="WXD9" i="8" s="1"/>
  <c r="WXN9" i="8"/>
  <c r="WXO9" i="8" s="1"/>
  <c r="WXR9" i="8" s="1"/>
  <c r="WXT9" i="8" s="1"/>
  <c r="WXQ9" i="8"/>
  <c r="WYD9" i="8"/>
  <c r="WYE9" i="8" s="1"/>
  <c r="WYG9" i="8"/>
  <c r="WYT9" i="8"/>
  <c r="WYU9" i="8"/>
  <c r="WYW9" i="8"/>
  <c r="WYX9" i="8" s="1"/>
  <c r="WYZ9" i="8" s="1"/>
  <c r="WZJ9" i="8"/>
  <c r="WZK9" i="8" s="1"/>
  <c r="WZM9" i="8"/>
  <c r="WZZ9" i="8"/>
  <c r="XAA9" i="8" s="1"/>
  <c r="XAC9" i="8"/>
  <c r="XAP9" i="8"/>
  <c r="XAQ9" i="8" s="1"/>
  <c r="XAS9" i="8"/>
  <c r="XAT9" i="8"/>
  <c r="XAV9" i="8" s="1"/>
  <c r="XBF9" i="8"/>
  <c r="XBG9" i="8" s="1"/>
  <c r="XBJ9" i="8" s="1"/>
  <c r="XBL9" i="8" s="1"/>
  <c r="XBI9" i="8"/>
  <c r="XBV9" i="8"/>
  <c r="XBW9" i="8" s="1"/>
  <c r="XBY9" i="8"/>
  <c r="XCL9" i="8"/>
  <c r="XCM9" i="8" s="1"/>
  <c r="XCP9" i="8" s="1"/>
  <c r="XCR9" i="8" s="1"/>
  <c r="XCO9" i="8"/>
  <c r="XDB9" i="8"/>
  <c r="XDC9" i="8" s="1"/>
  <c r="XDE9" i="8"/>
  <c r="XDR9" i="8"/>
  <c r="XDS9" i="8"/>
  <c r="XDU9" i="8"/>
  <c r="XDV9" i="8" s="1"/>
  <c r="XDX9" i="8" s="1"/>
  <c r="XEH9" i="8"/>
  <c r="XEI9" i="8" s="1"/>
  <c r="XEK9" i="8"/>
  <c r="XEX9" i="8"/>
  <c r="XEY9" i="8" s="1"/>
  <c r="XFA9" i="8"/>
  <c r="XFB9" i="8" s="1"/>
  <c r="XFD9" i="8" s="1"/>
  <c r="J10" i="8"/>
  <c r="K10" i="8"/>
  <c r="M10" i="8"/>
  <c r="J12" i="8"/>
  <c r="K12" i="8" s="1"/>
  <c r="N12" i="8" s="1"/>
  <c r="P12" i="8" s="1"/>
  <c r="M12" i="8"/>
  <c r="J13" i="8"/>
  <c r="K13" i="8" s="1"/>
  <c r="M13" i="8"/>
  <c r="N13" i="8" s="1"/>
  <c r="P13" i="8" s="1"/>
  <c r="Q13" i="8" s="1"/>
  <c r="I14" i="8"/>
  <c r="L14" i="8"/>
  <c r="L19" i="8" s="1"/>
  <c r="O14" i="8"/>
  <c r="O19" i="8" s="1"/>
  <c r="I16" i="8"/>
  <c r="J16" i="8" s="1"/>
  <c r="K16" i="8"/>
  <c r="I17" i="8"/>
  <c r="I18" i="8"/>
  <c r="J18" i="8" s="1"/>
  <c r="J8" i="7"/>
  <c r="K8" i="7" s="1"/>
  <c r="M8" i="7"/>
  <c r="M16" i="7" s="1"/>
  <c r="M20" i="7" s="1"/>
  <c r="J9" i="7"/>
  <c r="K9" i="7" s="1"/>
  <c r="N9" i="7" s="1"/>
  <c r="P9" i="7" s="1"/>
  <c r="M9" i="7"/>
  <c r="J10" i="7"/>
  <c r="K10" i="7" s="1"/>
  <c r="M10" i="7"/>
  <c r="J11" i="7"/>
  <c r="K11" i="7" s="1"/>
  <c r="M11" i="7"/>
  <c r="J12" i="7"/>
  <c r="K12" i="7"/>
  <c r="M12" i="7"/>
  <c r="J13" i="7"/>
  <c r="K13" i="7" s="1"/>
  <c r="M13" i="7"/>
  <c r="N13" i="7" s="1"/>
  <c r="P13" i="7" s="1"/>
  <c r="J14" i="7"/>
  <c r="K14" i="7" s="1"/>
  <c r="M14" i="7"/>
  <c r="I16" i="7"/>
  <c r="L16" i="7"/>
  <c r="O16" i="7"/>
  <c r="I17" i="7"/>
  <c r="K17" i="7" s="1"/>
  <c r="I18" i="7"/>
  <c r="J18" i="7" s="1"/>
  <c r="K18" i="7"/>
  <c r="I19" i="7"/>
  <c r="K19" i="7" s="1"/>
  <c r="J24" i="7"/>
  <c r="K24" i="7" s="1"/>
  <c r="J8" i="6"/>
  <c r="M8" i="6"/>
  <c r="J9" i="6"/>
  <c r="K9" i="6" s="1"/>
  <c r="M9" i="6"/>
  <c r="J10" i="6"/>
  <c r="K10" i="6"/>
  <c r="M10" i="6"/>
  <c r="N10" i="6" s="1"/>
  <c r="P10" i="6" s="1"/>
  <c r="J11" i="6"/>
  <c r="K11" i="6"/>
  <c r="M11" i="6"/>
  <c r="N11" i="6" s="1"/>
  <c r="P11" i="6" s="1"/>
  <c r="J12" i="6"/>
  <c r="K12" i="6" s="1"/>
  <c r="M12" i="6"/>
  <c r="J13" i="6"/>
  <c r="K13" i="6" s="1"/>
  <c r="M13" i="6"/>
  <c r="N13" i="6" s="1"/>
  <c r="P13" i="6" s="1"/>
  <c r="I19" i="6"/>
  <c r="I20" i="6"/>
  <c r="I21" i="6"/>
  <c r="K21" i="6" s="1"/>
  <c r="I22" i="6"/>
  <c r="K22" i="6" s="1"/>
  <c r="J22" i="6"/>
  <c r="J31" i="6"/>
  <c r="K31" i="6" s="1"/>
  <c r="J8" i="5"/>
  <c r="M8" i="5"/>
  <c r="J9" i="5"/>
  <c r="K9" i="5"/>
  <c r="M9" i="5"/>
  <c r="N9" i="5"/>
  <c r="P9" i="5" s="1"/>
  <c r="J10" i="5"/>
  <c r="K10" i="5" s="1"/>
  <c r="M10" i="5"/>
  <c r="J11" i="5"/>
  <c r="K11" i="5"/>
  <c r="M11" i="5"/>
  <c r="J12" i="5"/>
  <c r="K12" i="5"/>
  <c r="M12" i="5"/>
  <c r="N12" i="5" s="1"/>
  <c r="P12" i="5" s="1"/>
  <c r="J13" i="5"/>
  <c r="K13" i="5" s="1"/>
  <c r="M13" i="5"/>
  <c r="I15" i="5"/>
  <c r="M15" i="5"/>
  <c r="M18" i="5" s="1"/>
  <c r="I16" i="5"/>
  <c r="J16" i="5"/>
  <c r="K16" i="5"/>
  <c r="I17" i="5"/>
  <c r="J17" i="5" s="1"/>
  <c r="L18" i="5"/>
  <c r="O18" i="5"/>
  <c r="J8" i="4"/>
  <c r="K8" i="4"/>
  <c r="M8" i="4"/>
  <c r="N8" i="4" s="1"/>
  <c r="P8" i="4" s="1"/>
  <c r="J9" i="4"/>
  <c r="K9" i="4"/>
  <c r="M9" i="4"/>
  <c r="J10" i="4"/>
  <c r="K10" i="4"/>
  <c r="M10" i="4"/>
  <c r="N10" i="4" s="1"/>
  <c r="P10" i="4" s="1"/>
  <c r="J11" i="4"/>
  <c r="K11" i="4"/>
  <c r="M11" i="4"/>
  <c r="J12" i="4"/>
  <c r="K12" i="4"/>
  <c r="M12" i="4"/>
  <c r="N12" i="4" s="1"/>
  <c r="P12" i="4" s="1"/>
  <c r="I13" i="4"/>
  <c r="K13" i="4" s="1"/>
  <c r="J13" i="4"/>
  <c r="I14" i="4"/>
  <c r="J20" i="4"/>
  <c r="C36" i="4" s="1"/>
  <c r="K20" i="4"/>
  <c r="D36" i="4" s="1"/>
  <c r="D24" i="4"/>
  <c r="O24" i="4" s="1"/>
  <c r="N24" i="4"/>
  <c r="C25" i="4"/>
  <c r="D25" i="4" s="1"/>
  <c r="D26" i="4"/>
  <c r="H26" i="4" s="1"/>
  <c r="I26" i="4" s="1"/>
  <c r="N26" i="4"/>
  <c r="D27" i="4"/>
  <c r="H27" i="4"/>
  <c r="I27" i="4"/>
  <c r="N27" i="4"/>
  <c r="O27" i="4"/>
  <c r="D28" i="4"/>
  <c r="H28" i="4" s="1"/>
  <c r="I28" i="4" s="1"/>
  <c r="N28" i="4"/>
  <c r="B30" i="4"/>
  <c r="F30" i="4"/>
  <c r="L30" i="4"/>
  <c r="B36" i="4"/>
  <c r="WDZ9" i="8" l="1"/>
  <c r="WEB9" i="8" s="1"/>
  <c r="UZF9" i="8"/>
  <c r="UZH9" i="8" s="1"/>
  <c r="UQP9" i="8"/>
  <c r="UQR9" i="8" s="1"/>
  <c r="UFN9" i="8"/>
  <c r="UFP9" i="8" s="1"/>
  <c r="TWX9" i="8"/>
  <c r="TWZ9" i="8" s="1"/>
  <c r="TVB9" i="8"/>
  <c r="TVD9" i="8" s="1"/>
  <c r="TID9" i="8"/>
  <c r="TIF9" i="8" s="1"/>
  <c r="TBJ9" i="8"/>
  <c r="TBL9" i="8" s="1"/>
  <c r="RXV9" i="8"/>
  <c r="RXX9" i="8" s="1"/>
  <c r="PML9" i="8"/>
  <c r="PMN9" i="8" s="1"/>
  <c r="OHR9" i="8"/>
  <c r="OHT9" i="8" s="1"/>
  <c r="NNJ9" i="8"/>
  <c r="NNL9" i="8" s="1"/>
  <c r="MTB9" i="8"/>
  <c r="MTD9" i="8" s="1"/>
  <c r="JKX9" i="8"/>
  <c r="JKZ9" i="8" s="1"/>
  <c r="B37" i="4"/>
  <c r="I20" i="7"/>
  <c r="K16" i="7"/>
  <c r="K20" i="7" s="1"/>
  <c r="XBZ9" i="8"/>
  <c r="XCB9" i="8" s="1"/>
  <c r="VVJ9" i="8"/>
  <c r="VVL9" i="8" s="1"/>
  <c r="VQL9" i="8"/>
  <c r="VQN9" i="8" s="1"/>
  <c r="UJV9" i="8"/>
  <c r="UJX9" i="8" s="1"/>
  <c r="UGT9" i="8"/>
  <c r="UGV9" i="8" s="1"/>
  <c r="TQD9" i="8"/>
  <c r="TQF9" i="8" s="1"/>
  <c r="SNF9" i="8"/>
  <c r="SNH9" i="8" s="1"/>
  <c r="SHR9" i="8"/>
  <c r="SHT9" i="8" s="1"/>
  <c r="RZB9" i="8"/>
  <c r="RZD9" i="8" s="1"/>
  <c r="RYL9" i="8"/>
  <c r="RYN9" i="8" s="1"/>
  <c r="ROP9" i="8"/>
  <c r="ROR9" i="8" s="1"/>
  <c r="RFJ9" i="8"/>
  <c r="RFL9" i="8" s="1"/>
  <c r="RET9" i="8"/>
  <c r="REV9" i="8" s="1"/>
  <c r="QZV9" i="8"/>
  <c r="QZX9" i="8" s="1"/>
  <c r="QSL9" i="8"/>
  <c r="QSN9" i="8" s="1"/>
  <c r="QPZ9" i="8"/>
  <c r="QQB9" i="8" s="1"/>
  <c r="QLB9" i="8"/>
  <c r="QLD9" i="8" s="1"/>
  <c r="QBF9" i="8"/>
  <c r="QBH9" i="8" s="1"/>
  <c r="PIT9" i="8"/>
  <c r="PIV9" i="8" s="1"/>
  <c r="PDF9" i="8"/>
  <c r="PDH9" i="8" s="1"/>
  <c r="OYH9" i="8"/>
  <c r="OYJ9" i="8" s="1"/>
  <c r="OMP9" i="8"/>
  <c r="OMR9" i="8" s="1"/>
  <c r="OGL9" i="8"/>
  <c r="OGN9" i="8" s="1"/>
  <c r="ODJ9" i="8"/>
  <c r="ODL9" i="8" s="1"/>
  <c r="NYL9" i="8"/>
  <c r="NYN9" i="8" s="1"/>
  <c r="NUD9" i="8"/>
  <c r="NUF9" i="8" s="1"/>
  <c r="NGP9" i="8"/>
  <c r="NGR9" i="8" s="1"/>
  <c r="NDN9" i="8"/>
  <c r="NDP9" i="8" s="1"/>
  <c r="MVN9" i="8"/>
  <c r="MVP9" i="8" s="1"/>
  <c r="MQP9" i="8"/>
  <c r="MQR9" i="8" s="1"/>
  <c r="KEP9" i="8"/>
  <c r="KER9" i="8" s="1"/>
  <c r="EQP9" i="8"/>
  <c r="EQR9" i="8" s="1"/>
  <c r="DAD9" i="8"/>
  <c r="DAF9" i="8" s="1"/>
  <c r="I18" i="5"/>
  <c r="J15" i="5"/>
  <c r="J18" i="5" s="1"/>
  <c r="K18" i="5" s="1"/>
  <c r="WRN9" i="8"/>
  <c r="WRP9" i="8" s="1"/>
  <c r="WMP9" i="8"/>
  <c r="WMR9" i="8" s="1"/>
  <c r="VJB9" i="8"/>
  <c r="VJD9" i="8" s="1"/>
  <c r="VCX9" i="8"/>
  <c r="VCZ9" i="8" s="1"/>
  <c r="UOT9" i="8"/>
  <c r="UOV9" i="8" s="1"/>
  <c r="TLV9" i="8"/>
  <c r="TLX9" i="8" s="1"/>
  <c r="TDF9" i="8"/>
  <c r="TDH9" i="8" s="1"/>
  <c r="STJ9" i="8"/>
  <c r="STL9" i="8" s="1"/>
  <c r="SDJ9" i="8"/>
  <c r="SDL9" i="8" s="1"/>
  <c r="RJR9" i="8"/>
  <c r="RJT9" i="8" s="1"/>
  <c r="QRF9" i="8"/>
  <c r="QRH9" i="8" s="1"/>
  <c r="PRJ9" i="8"/>
  <c r="PRL9" i="8" s="1"/>
  <c r="OWL9" i="8"/>
  <c r="OWN9" i="8" s="1"/>
  <c r="OST9" i="8"/>
  <c r="OSV9" i="8" s="1"/>
  <c r="NQL9" i="8"/>
  <c r="NQN9" i="8" s="1"/>
  <c r="NOP9" i="8"/>
  <c r="NOR9" i="8" s="1"/>
  <c r="NJB9" i="8"/>
  <c r="NJD9" i="8" s="1"/>
  <c r="NAL9" i="8"/>
  <c r="NAN9" i="8" s="1"/>
  <c r="MPZ9" i="8"/>
  <c r="MQB9" i="8" s="1"/>
  <c r="EGT9" i="8"/>
  <c r="EGV9" i="8" s="1"/>
  <c r="J14" i="8"/>
  <c r="C30" i="4"/>
  <c r="N11" i="4"/>
  <c r="P11" i="4" s="1"/>
  <c r="K17" i="5"/>
  <c r="K24" i="6"/>
  <c r="J19" i="6"/>
  <c r="N11" i="7"/>
  <c r="P11" i="7" s="1"/>
  <c r="N10" i="7"/>
  <c r="P10" i="7" s="1"/>
  <c r="K14" i="8"/>
  <c r="WHR9" i="8"/>
  <c r="WHT9" i="8" s="1"/>
  <c r="WCT9" i="8"/>
  <c r="WCV9" i="8" s="1"/>
  <c r="WAH9" i="8"/>
  <c r="WAJ9" i="8" s="1"/>
  <c r="VSX9" i="8"/>
  <c r="VSZ9" i="8" s="1"/>
  <c r="VNZ9" i="8"/>
  <c r="VOB9" i="8" s="1"/>
  <c r="VLN9" i="8"/>
  <c r="VLP9" i="8" s="1"/>
  <c r="ULR9" i="8"/>
  <c r="ULT9" i="8" s="1"/>
  <c r="UDB9" i="8"/>
  <c r="UDD9" i="8" s="1"/>
  <c r="TRZ9" i="8"/>
  <c r="TSB9" i="8" s="1"/>
  <c r="TNB9" i="8"/>
  <c r="TND9" i="8" s="1"/>
  <c r="SYH9" i="8"/>
  <c r="SYJ9" i="8" s="1"/>
  <c r="SWL9" i="8"/>
  <c r="SWN9" i="8" s="1"/>
  <c r="SJN9" i="8"/>
  <c r="SJP9" i="8" s="1"/>
  <c r="RXF9" i="8"/>
  <c r="RXH9" i="8" s="1"/>
  <c r="M17" i="4"/>
  <c r="N11" i="5"/>
  <c r="P11" i="5" s="1"/>
  <c r="N10" i="5"/>
  <c r="P10" i="5" s="1"/>
  <c r="N12" i="7"/>
  <c r="P12" i="7" s="1"/>
  <c r="WZN9" i="8"/>
  <c r="WZP9" i="8" s="1"/>
  <c r="WUP9" i="8"/>
  <c r="WUR9" i="8" s="1"/>
  <c r="WKT9" i="8"/>
  <c r="WKV9" i="8" s="1"/>
  <c r="WFF9" i="8"/>
  <c r="WFH9" i="8" s="1"/>
  <c r="WDJ9" i="8"/>
  <c r="WDL9" i="8" s="1"/>
  <c r="VSH9" i="8"/>
  <c r="VSJ9" i="8" s="1"/>
  <c r="VRB9" i="8"/>
  <c r="VRD9" i="8" s="1"/>
  <c r="VOP9" i="8"/>
  <c r="VOR9" i="8" s="1"/>
  <c r="VHF9" i="8"/>
  <c r="VHH9" i="8" s="1"/>
  <c r="UUH9" i="8"/>
  <c r="UUJ9" i="8" s="1"/>
  <c r="UPZ9" i="8"/>
  <c r="UQB9" i="8" s="1"/>
  <c r="UPJ9" i="8"/>
  <c r="UPL9" i="8" s="1"/>
  <c r="UAP9" i="8"/>
  <c r="UAR9" i="8" s="1"/>
  <c r="TVR9" i="8"/>
  <c r="TVT9" i="8" s="1"/>
  <c r="TJJ9" i="8"/>
  <c r="TJL9" i="8" s="1"/>
  <c r="TBZ9" i="8"/>
  <c r="TCB9" i="8" s="1"/>
  <c r="SVV9" i="8"/>
  <c r="SVX9" i="8" s="1"/>
  <c r="SUP9" i="8"/>
  <c r="SUR9" i="8" s="1"/>
  <c r="SHB9" i="8"/>
  <c r="SHD9" i="8" s="1"/>
  <c r="SCT9" i="8"/>
  <c r="SCV9" i="8" s="1"/>
  <c r="RVZ9" i="8"/>
  <c r="RWB9" i="8" s="1"/>
  <c r="RJB9" i="8"/>
  <c r="RJD9" i="8" s="1"/>
  <c r="RBB9" i="8"/>
  <c r="RBD9" i="8" s="1"/>
  <c r="QLR9" i="8"/>
  <c r="QLT9" i="8" s="1"/>
  <c r="QHJ9" i="8"/>
  <c r="QHL9" i="8" s="1"/>
  <c r="PHN9" i="8"/>
  <c r="PHP9" i="8" s="1"/>
  <c r="OTZ9" i="8"/>
  <c r="OUB9" i="8" s="1"/>
  <c r="OKD9" i="8"/>
  <c r="OKF9" i="8" s="1"/>
  <c r="OIX9" i="8"/>
  <c r="OIZ9" i="8" s="1"/>
  <c r="ODZ9" i="8"/>
  <c r="OEB9" i="8" s="1"/>
  <c r="NXF9" i="8"/>
  <c r="NXH9" i="8" s="1"/>
  <c r="NVZ9" i="8"/>
  <c r="NWB9" i="8" s="1"/>
  <c r="NPF9" i="8"/>
  <c r="NPH9" i="8" s="1"/>
  <c r="NKX9" i="8"/>
  <c r="NKZ9" i="8" s="1"/>
  <c r="NFJ9" i="8"/>
  <c r="NFL9" i="8" s="1"/>
  <c r="NCX9" i="8"/>
  <c r="NCZ9" i="8" s="1"/>
  <c r="NBR9" i="8"/>
  <c r="NBT9" i="8" s="1"/>
  <c r="MMX9" i="8"/>
  <c r="MMZ9" i="8" s="1"/>
  <c r="MJF9" i="8"/>
  <c r="MJH9" i="8" s="1"/>
  <c r="LWH9" i="8"/>
  <c r="LWJ9" i="8" s="1"/>
  <c r="KTZ9" i="8"/>
  <c r="KUB9" i="8" s="1"/>
  <c r="KQX9" i="8"/>
  <c r="KQZ9" i="8" s="1"/>
  <c r="KNV9" i="8"/>
  <c r="KNX9" i="8" s="1"/>
  <c r="KAX9" i="8"/>
  <c r="KAZ9" i="8" s="1"/>
  <c r="JRB9" i="8"/>
  <c r="JRD9" i="8" s="1"/>
  <c r="JMD9" i="8"/>
  <c r="JMF9" i="8" s="1"/>
  <c r="IXJ9" i="8"/>
  <c r="IXL9" i="8" s="1"/>
  <c r="IEX9" i="8"/>
  <c r="IEZ9" i="8" s="1"/>
  <c r="MAP9" i="8"/>
  <c r="MAR9" i="8" s="1"/>
  <c r="LEL9" i="8"/>
  <c r="LEN9" i="8" s="1"/>
  <c r="LCP9" i="8"/>
  <c r="LCR9" i="8" s="1"/>
  <c r="KLZ9" i="8"/>
  <c r="KMB9" i="8" s="1"/>
  <c r="KDZ9" i="8"/>
  <c r="KEB9" i="8" s="1"/>
  <c r="KCT9" i="8"/>
  <c r="KCV9" i="8" s="1"/>
  <c r="JSH9" i="8"/>
  <c r="JSJ9" i="8" s="1"/>
  <c r="JQL9" i="8"/>
  <c r="JQN9" i="8" s="1"/>
  <c r="JNZ9" i="8"/>
  <c r="JOB9" i="8" s="1"/>
  <c r="JIL9" i="8"/>
  <c r="JIN9" i="8" s="1"/>
  <c r="JGP9" i="8"/>
  <c r="JGR9" i="8" s="1"/>
  <c r="JCX9" i="8"/>
  <c r="JCZ9" i="8" s="1"/>
  <c r="JBR9" i="8"/>
  <c r="JBT9" i="8" s="1"/>
  <c r="IZF9" i="8"/>
  <c r="IZH9" i="8" s="1"/>
  <c r="IXZ9" i="8"/>
  <c r="IYB9" i="8" s="1"/>
  <c r="HYT9" i="8"/>
  <c r="HYV9" i="8" s="1"/>
  <c r="HVB9" i="8"/>
  <c r="HVD9" i="8" s="1"/>
  <c r="HNB9" i="8"/>
  <c r="HND9" i="8" s="1"/>
  <c r="HLF9" i="8"/>
  <c r="HLH9" i="8" s="1"/>
  <c r="GGL9" i="8"/>
  <c r="GGN9" i="8" s="1"/>
  <c r="FWP9" i="8"/>
  <c r="FWR9" i="8" s="1"/>
  <c r="FHV9" i="8"/>
  <c r="FHX9" i="8" s="1"/>
  <c r="EUH9" i="8"/>
  <c r="EUJ9" i="8" s="1"/>
  <c r="BTN9" i="8"/>
  <c r="BTP9" i="8" s="1"/>
  <c r="BSH9" i="8"/>
  <c r="BSJ9" i="8" s="1"/>
  <c r="BPF9" i="8"/>
  <c r="BPH9" i="8" s="1"/>
  <c r="BNZ9" i="8"/>
  <c r="BOB9" i="8" s="1"/>
  <c r="CP9" i="8"/>
  <c r="CR9" i="8" s="1"/>
  <c r="QUX9" i="8"/>
  <c r="QUZ9" i="8" s="1"/>
  <c r="QPJ9" i="8"/>
  <c r="QPL9" i="8" s="1"/>
  <c r="QDR9" i="8"/>
  <c r="QDT9" i="8" s="1"/>
  <c r="PWH9" i="8"/>
  <c r="PWJ9" i="8" s="1"/>
  <c r="PVB9" i="8"/>
  <c r="PVD9" i="8" s="1"/>
  <c r="PQT9" i="8"/>
  <c r="PQV9" i="8" s="1"/>
  <c r="PAT9" i="8"/>
  <c r="PAV9" i="8" s="1"/>
  <c r="OVV9" i="8"/>
  <c r="OVX9" i="8" s="1"/>
  <c r="OUP9" i="8"/>
  <c r="OUR9" i="8" s="1"/>
  <c r="OSD9" i="8"/>
  <c r="OSF9" i="8" s="1"/>
  <c r="OQH9" i="8"/>
  <c r="OQJ9" i="8" s="1"/>
  <c r="OHB9" i="8"/>
  <c r="OHD9" i="8" s="1"/>
  <c r="OFF9" i="8"/>
  <c r="OFH9" i="8" s="1"/>
  <c r="OCD9" i="8"/>
  <c r="OCF9" i="8" s="1"/>
  <c r="OAH9" i="8"/>
  <c r="OAJ9" i="8" s="1"/>
  <c r="NPV9" i="8"/>
  <c r="NPX9" i="8" s="1"/>
  <c r="NNZ9" i="8"/>
  <c r="NOB9" i="8" s="1"/>
  <c r="NKH9" i="8"/>
  <c r="NKJ9" i="8" s="1"/>
  <c r="MZV9" i="8"/>
  <c r="MZX9" i="8" s="1"/>
  <c r="MZF9" i="8"/>
  <c r="MZH9" i="8" s="1"/>
  <c r="MRV9" i="8"/>
  <c r="MRX9" i="8" s="1"/>
  <c r="MOT9" i="8"/>
  <c r="MOV9" i="8" s="1"/>
  <c r="MJV9" i="8"/>
  <c r="MJX9" i="8" s="1"/>
  <c r="MIP9" i="8"/>
  <c r="MIR9" i="8" s="1"/>
  <c r="LQD9" i="8"/>
  <c r="LQF9" i="8" s="1"/>
  <c r="KXR9" i="8"/>
  <c r="KXT9" i="8" s="1"/>
  <c r="KVV9" i="8"/>
  <c r="KVX9" i="8" s="1"/>
  <c r="KPR9" i="8"/>
  <c r="KPT9" i="8" s="1"/>
  <c r="KMP9" i="8"/>
  <c r="KMR9" i="8" s="1"/>
  <c r="KCD9" i="8"/>
  <c r="KCF9" i="8" s="1"/>
  <c r="JXF9" i="8"/>
  <c r="JXH9" i="8" s="1"/>
  <c r="JJR9" i="8"/>
  <c r="JJT9" i="8" s="1"/>
  <c r="JFJ9" i="8"/>
  <c r="JFL9" i="8" s="1"/>
  <c r="JED9" i="8"/>
  <c r="JEF9" i="8" s="1"/>
  <c r="IRF9" i="8"/>
  <c r="IRH9" i="8" s="1"/>
  <c r="IHZ9" i="8"/>
  <c r="IIB9" i="8" s="1"/>
  <c r="HXN9" i="8"/>
  <c r="HXP9" i="8" s="1"/>
  <c r="HFB9" i="8"/>
  <c r="HFD9" i="8" s="1"/>
  <c r="GLJ9" i="8"/>
  <c r="GLL9" i="8" s="1"/>
  <c r="FQL9" i="8"/>
  <c r="FQN9" i="8" s="1"/>
  <c r="FMT9" i="8"/>
  <c r="FMV9" i="8" s="1"/>
  <c r="FED9" i="8"/>
  <c r="FEF9" i="8" s="1"/>
  <c r="DJZ9" i="8"/>
  <c r="DKB9" i="8" s="1"/>
  <c r="DGX9" i="8"/>
  <c r="DGZ9" i="8" s="1"/>
  <c r="CTZ9" i="8"/>
  <c r="CUB9" i="8" s="1"/>
  <c r="CPR9" i="8"/>
  <c r="CPT9" i="8" s="1"/>
  <c r="BMD9" i="8"/>
  <c r="BMF9" i="8" s="1"/>
  <c r="ADR9" i="8"/>
  <c r="ADT9" i="8" s="1"/>
  <c r="PN9" i="8"/>
  <c r="PP9" i="8" s="1"/>
  <c r="HJJ9" i="8"/>
  <c r="HJL9" i="8" s="1"/>
  <c r="HIT9" i="8"/>
  <c r="HIV9" i="8" s="1"/>
  <c r="HCP9" i="8"/>
  <c r="HCR9" i="8" s="1"/>
  <c r="HBZ9" i="8"/>
  <c r="HCB9" i="8" s="1"/>
  <c r="GWL9" i="8"/>
  <c r="GWN9" i="8" s="1"/>
  <c r="GNV9" i="8"/>
  <c r="GNX9" i="8" s="1"/>
  <c r="GEP9" i="8"/>
  <c r="GER9" i="8" s="1"/>
  <c r="FPF9" i="8"/>
  <c r="FPH9" i="8" s="1"/>
  <c r="FKX9" i="8"/>
  <c r="FKZ9" i="8" s="1"/>
  <c r="FFZ9" i="8"/>
  <c r="FGB9" i="8" s="1"/>
  <c r="FCH9" i="8"/>
  <c r="FCJ9" i="8" s="1"/>
  <c r="FBR9" i="8"/>
  <c r="FBT9" i="8" s="1"/>
  <c r="EYP9" i="8"/>
  <c r="EYR9" i="8" s="1"/>
  <c r="EWT9" i="8"/>
  <c r="EWV9" i="8" s="1"/>
  <c r="EWD9" i="8"/>
  <c r="EWF9" i="8" s="1"/>
  <c r="EDR9" i="8"/>
  <c r="EDT9" i="8" s="1"/>
  <c r="DYD9" i="8"/>
  <c r="DYF9" i="8" s="1"/>
  <c r="DTF9" i="8"/>
  <c r="DTH9" i="8" s="1"/>
  <c r="DLV9" i="8"/>
  <c r="DLX9" i="8" s="1"/>
  <c r="DFR9" i="8"/>
  <c r="DFT9" i="8" s="1"/>
  <c r="CLJ9" i="8"/>
  <c r="CLL9" i="8" s="1"/>
  <c r="ATR9" i="8"/>
  <c r="ATT9" i="8" s="1"/>
  <c r="MFN9" i="8"/>
  <c r="MFP9" i="8" s="1"/>
  <c r="LWX9" i="8"/>
  <c r="LWZ9" i="8" s="1"/>
  <c r="LSP9" i="8"/>
  <c r="LSR9" i="8" s="1"/>
  <c r="LPN9" i="8"/>
  <c r="LPP9" i="8" s="1"/>
  <c r="LHN9" i="8"/>
  <c r="LHP9" i="8" s="1"/>
  <c r="LDF9" i="8"/>
  <c r="LDH9" i="8" s="1"/>
  <c r="LBJ9" i="8"/>
  <c r="LBL9" i="8" s="1"/>
  <c r="KWL9" i="8"/>
  <c r="KWN9" i="8" s="1"/>
  <c r="KPB9" i="8"/>
  <c r="KPD9" i="8" s="1"/>
  <c r="KOL9" i="8"/>
  <c r="KON9" i="8" s="1"/>
  <c r="KHB9" i="8"/>
  <c r="KHD9" i="8" s="1"/>
  <c r="JPF9" i="8"/>
  <c r="JPH9" i="8" s="1"/>
  <c r="JDN9" i="8"/>
  <c r="JDP9" i="8" s="1"/>
  <c r="IWD9" i="8"/>
  <c r="IWF9" i="8" s="1"/>
  <c r="IUH9" i="8"/>
  <c r="IUJ9" i="8" s="1"/>
  <c r="IGT9" i="8"/>
  <c r="IGV9" i="8" s="1"/>
  <c r="IBV9" i="8"/>
  <c r="IBX9" i="8" s="1"/>
  <c r="HYD9" i="8"/>
  <c r="HYF9" i="8" s="1"/>
  <c r="HVR9" i="8"/>
  <c r="HVT9" i="8" s="1"/>
  <c r="HML9" i="8"/>
  <c r="HMN9" i="8" s="1"/>
  <c r="HLV9" i="8"/>
  <c r="HLX9" i="8" s="1"/>
  <c r="HEL9" i="8"/>
  <c r="HEN9" i="8" s="1"/>
  <c r="HBJ9" i="8"/>
  <c r="HBL9" i="8" s="1"/>
  <c r="GTZ9" i="8"/>
  <c r="GUB9" i="8" s="1"/>
  <c r="GSD9" i="8"/>
  <c r="GSF9" i="8" s="1"/>
  <c r="GKT9" i="8"/>
  <c r="GKV9" i="8" s="1"/>
  <c r="GKD9" i="8"/>
  <c r="GKF9" i="8" s="1"/>
  <c r="GFV9" i="8"/>
  <c r="GFX9" i="8" s="1"/>
  <c r="GDJ9" i="8"/>
  <c r="GDL9" i="8" s="1"/>
  <c r="FYL9" i="8"/>
  <c r="FYN9" i="8" s="1"/>
  <c r="FVZ9" i="8"/>
  <c r="FWB9" i="8" s="1"/>
  <c r="FVJ9" i="8"/>
  <c r="FVL9" i="8" s="1"/>
  <c r="FKH9" i="8"/>
  <c r="FKJ9" i="8" s="1"/>
  <c r="FFJ9" i="8"/>
  <c r="FFL9" i="8" s="1"/>
  <c r="EZF9" i="8"/>
  <c r="EZH9" i="8" s="1"/>
  <c r="DUL9" i="8"/>
  <c r="DUN9" i="8" s="1"/>
  <c r="DRJ9" i="8"/>
  <c r="DRL9" i="8" s="1"/>
  <c r="DNR9" i="8"/>
  <c r="DNT9" i="8" s="1"/>
  <c r="DJJ9" i="8"/>
  <c r="DJL9" i="8" s="1"/>
  <c r="CZN9" i="8"/>
  <c r="CZP9" i="8" s="1"/>
  <c r="CYH9" i="8"/>
  <c r="CYJ9" i="8" s="1"/>
  <c r="CNV9" i="8"/>
  <c r="CNX9" i="8" s="1"/>
  <c r="CLZ9" i="8"/>
  <c r="CMB9" i="8" s="1"/>
  <c r="CIH9" i="8"/>
  <c r="CIJ9" i="8" s="1"/>
  <c r="BMT9" i="8"/>
  <c r="BMV9" i="8" s="1"/>
  <c r="BKH9" i="8"/>
  <c r="BKJ9" i="8" s="1"/>
  <c r="BCX9" i="8"/>
  <c r="BCZ9" i="8" s="1"/>
  <c r="ARF9" i="8"/>
  <c r="ARH9" i="8" s="1"/>
  <c r="APZ9" i="8"/>
  <c r="AQB9" i="8" s="1"/>
  <c r="AOT9" i="8"/>
  <c r="AOV9" i="8" s="1"/>
  <c r="AJV9" i="8"/>
  <c r="AJX9" i="8" s="1"/>
  <c r="AHJ9" i="8"/>
  <c r="AHL9" i="8" s="1"/>
  <c r="AEH9" i="8"/>
  <c r="AEJ9" i="8" s="1"/>
  <c r="WH9" i="8"/>
  <c r="WJ9" i="8" s="1"/>
  <c r="NB9" i="8"/>
  <c r="ND9" i="8" s="1"/>
  <c r="LV9" i="8"/>
  <c r="LX9" i="8" s="1"/>
  <c r="FR9" i="8"/>
  <c r="FT9" i="8" s="1"/>
  <c r="AD9" i="8"/>
  <c r="AF9" i="8" s="1"/>
  <c r="DCP9" i="8"/>
  <c r="DCR9" i="8" s="1"/>
  <c r="AUX9" i="8"/>
  <c r="AUZ9" i="8" s="1"/>
  <c r="AOD9" i="8"/>
  <c r="AOF9" i="8" s="1"/>
  <c r="AMH9" i="8"/>
  <c r="AMJ9" i="8" s="1"/>
  <c r="ZZ9" i="8"/>
  <c r="AAB9" i="8" s="1"/>
  <c r="SP9" i="8"/>
  <c r="SR9" i="8" s="1"/>
  <c r="LF9" i="8"/>
  <c r="LH9" i="8" s="1"/>
  <c r="ENN9" i="8"/>
  <c r="ENP9" i="8" s="1"/>
  <c r="EMX9" i="8"/>
  <c r="EMZ9" i="8" s="1"/>
  <c r="EIP9" i="8"/>
  <c r="EIR9" i="8" s="1"/>
  <c r="EAP9" i="8"/>
  <c r="EAR9" i="8" s="1"/>
  <c r="DTV9" i="8"/>
  <c r="DTX9" i="8" s="1"/>
  <c r="DRZ9" i="8"/>
  <c r="DSB9" i="8" s="1"/>
  <c r="DML9" i="8"/>
  <c r="DMN9" i="8" s="1"/>
  <c r="DHN9" i="8"/>
  <c r="DHP9" i="8" s="1"/>
  <c r="DEL9" i="8"/>
  <c r="DEN9" i="8" s="1"/>
  <c r="CXB9" i="8"/>
  <c r="CXD9" i="8" s="1"/>
  <c r="CUP9" i="8"/>
  <c r="CUR9" i="8" s="1"/>
  <c r="CSD9" i="8"/>
  <c r="CSF9" i="8" s="1"/>
  <c r="CEP9" i="8"/>
  <c r="CER9" i="8" s="1"/>
  <c r="CDJ9" i="8"/>
  <c r="CDL9" i="8" s="1"/>
  <c r="BUT9" i="8"/>
  <c r="BUV9" i="8" s="1"/>
  <c r="BPV9" i="8"/>
  <c r="BPX9" i="8" s="1"/>
  <c r="BOP9" i="8"/>
  <c r="BOR9" i="8" s="1"/>
  <c r="BJR9" i="8"/>
  <c r="BJT9" i="8" s="1"/>
  <c r="BHF9" i="8"/>
  <c r="BHH9" i="8" s="1"/>
  <c r="BET9" i="8"/>
  <c r="BEV9" i="8" s="1"/>
  <c r="BAL9" i="8"/>
  <c r="BAN9" i="8" s="1"/>
  <c r="AXJ9" i="8"/>
  <c r="AXL9" i="8" s="1"/>
  <c r="AMX9" i="8"/>
  <c r="AMZ9" i="8" s="1"/>
  <c r="AEX9" i="8"/>
  <c r="AEZ9" i="8" s="1"/>
  <c r="ABF9" i="8"/>
  <c r="ABH9" i="8" s="1"/>
  <c r="WX9" i="8"/>
  <c r="WZ9" i="8" s="1"/>
  <c r="TF9" i="8"/>
  <c r="TH9" i="8" s="1"/>
  <c r="BZ9" i="8"/>
  <c r="CB9" i="8" s="1"/>
  <c r="BJ9" i="8"/>
  <c r="BL9" i="8" s="1"/>
  <c r="I19" i="8"/>
  <c r="K17" i="8"/>
  <c r="K19" i="8" s="1"/>
  <c r="WNF9" i="8"/>
  <c r="WNH9" i="8" s="1"/>
  <c r="WJN9" i="8"/>
  <c r="WJP9" i="8" s="1"/>
  <c r="WBN9" i="8"/>
  <c r="WBP9" i="8" s="1"/>
  <c r="J17" i="8"/>
  <c r="J19" i="8" s="1"/>
  <c r="N10" i="8"/>
  <c r="P10" i="8" s="1"/>
  <c r="WTZ9" i="8"/>
  <c r="WUB9" i="8" s="1"/>
  <c r="VMT9" i="8"/>
  <c r="VMV9" i="8" s="1"/>
  <c r="UYP9" i="8"/>
  <c r="UYR9" i="8" s="1"/>
  <c r="UOD9" i="8"/>
  <c r="UOF9" i="8" s="1"/>
  <c r="TKP9" i="8"/>
  <c r="TKR9" i="8" s="1"/>
  <c r="TIT9" i="8"/>
  <c r="TIV9" i="8" s="1"/>
  <c r="TFR9" i="8"/>
  <c r="TFT9" i="8" s="1"/>
  <c r="RSH9" i="8"/>
  <c r="RSJ9" i="8" s="1"/>
  <c r="RQL9" i="8"/>
  <c r="RQN9" i="8" s="1"/>
  <c r="RNJ9" i="8"/>
  <c r="RNL9" i="8" s="1"/>
  <c r="PRZ9" i="8"/>
  <c r="PSB9" i="8" s="1"/>
  <c r="PAD9" i="8"/>
  <c r="PAF9" i="8" s="1"/>
  <c r="LQT9" i="8"/>
  <c r="LQV9" i="8" s="1"/>
  <c r="KBN9" i="8"/>
  <c r="KBP9" i="8" s="1"/>
  <c r="JXV9" i="8"/>
  <c r="JXX9" i="8" s="1"/>
  <c r="VYL9" i="8"/>
  <c r="VYN9" i="8" s="1"/>
  <c r="VTN9" i="8"/>
  <c r="VTP9" i="8" s="1"/>
  <c r="VRR9" i="8"/>
  <c r="VRT9" i="8" s="1"/>
  <c r="VPV9" i="8"/>
  <c r="VPX9" i="8" s="1"/>
  <c r="VJR9" i="8"/>
  <c r="VJT9" i="8" s="1"/>
  <c r="VHV9" i="8"/>
  <c r="VHX9" i="8" s="1"/>
  <c r="TYT9" i="8"/>
  <c r="TYV9" i="8" s="1"/>
  <c r="TCP9" i="8"/>
  <c r="TCR9" i="8" s="1"/>
  <c r="RKH9" i="8"/>
  <c r="RKJ9" i="8" s="1"/>
  <c r="PZZ9" i="8"/>
  <c r="QAB9" i="8" s="1"/>
  <c r="PQD9" i="8"/>
  <c r="PQF9" i="8" s="1"/>
  <c r="OXB9" i="8"/>
  <c r="OXD9" i="8" s="1"/>
  <c r="OOL9" i="8"/>
  <c r="OON9" i="8" s="1"/>
  <c r="MPJ9" i="8"/>
  <c r="MPL9" i="8" s="1"/>
  <c r="LZJ9" i="8"/>
  <c r="LZL9" i="8" s="1"/>
  <c r="JET9" i="8"/>
  <c r="JEV9" i="8" s="1"/>
  <c r="XN9" i="8"/>
  <c r="XP9" i="8" s="1"/>
  <c r="ML9" i="8"/>
  <c r="MN9" i="8" s="1"/>
  <c r="M14" i="8"/>
  <c r="M19" i="8" s="1"/>
  <c r="QEX9" i="8"/>
  <c r="QEZ9" i="8" s="1"/>
  <c r="UCL9" i="8"/>
  <c r="UCN9" i="8" s="1"/>
  <c r="LIT9" i="8"/>
  <c r="LIV9" i="8" s="1"/>
  <c r="KLJ9" i="8"/>
  <c r="KLL9" i="8" s="1"/>
  <c r="CBN9" i="8"/>
  <c r="CBP9" i="8" s="1"/>
  <c r="BFZ9" i="8"/>
  <c r="BGB9" i="8" s="1"/>
  <c r="XAD9" i="8"/>
  <c r="XAF9" i="8" s="1"/>
  <c r="VXF9" i="8"/>
  <c r="VXH9" i="8" s="1"/>
  <c r="VGP9" i="8"/>
  <c r="VGR9" i="8" s="1"/>
  <c r="VET9" i="8"/>
  <c r="VEV9" i="8" s="1"/>
  <c r="USL9" i="8"/>
  <c r="USN9" i="8" s="1"/>
  <c r="TWH9" i="8"/>
  <c r="TWJ9" i="8" s="1"/>
  <c r="PGH9" i="8"/>
  <c r="PGJ9" i="8" s="1"/>
  <c r="PEL9" i="8"/>
  <c r="PEN9" i="8" s="1"/>
  <c r="OLJ9" i="8"/>
  <c r="OLL9" i="8" s="1"/>
  <c r="NHF9" i="8"/>
  <c r="NHH9" i="8" s="1"/>
  <c r="MMH9" i="8"/>
  <c r="MMJ9" i="8" s="1"/>
  <c r="GXR9" i="8"/>
  <c r="GXT9" i="8" s="1"/>
  <c r="ELB9" i="8"/>
  <c r="ELD9" i="8" s="1"/>
  <c r="BKX9" i="8"/>
  <c r="BKZ9" i="8" s="1"/>
  <c r="UL9" i="8"/>
  <c r="UN9" i="8" s="1"/>
  <c r="WYH9" i="8"/>
  <c r="WYJ9" i="8" s="1"/>
  <c r="UEH9" i="8"/>
  <c r="UEJ9" i="8" s="1"/>
  <c r="SLJ9" i="8"/>
  <c r="SLL9" i="8" s="1"/>
  <c r="QTB9" i="8"/>
  <c r="QTD9" i="8" s="1"/>
  <c r="LYD9" i="8"/>
  <c r="LYF9" i="8" s="1"/>
  <c r="XDF9" i="8"/>
  <c r="XDH9" i="8" s="1"/>
  <c r="WVF9" i="8"/>
  <c r="WVH9" i="8" s="1"/>
  <c r="UZV9" i="8"/>
  <c r="UZX9" i="8" s="1"/>
  <c r="SQX9" i="8"/>
  <c r="SQZ9" i="8" s="1"/>
  <c r="SLZ9" i="8"/>
  <c r="SMB9" i="8" s="1"/>
  <c r="QYP9" i="8"/>
  <c r="QYR9" i="8" s="1"/>
  <c r="QWT9" i="8"/>
  <c r="QWV9" i="8" s="1"/>
  <c r="QTR9" i="8"/>
  <c r="QTT9" i="8" s="1"/>
  <c r="PUL9" i="8"/>
  <c r="PUN9" i="8" s="1"/>
  <c r="NLN9" i="8"/>
  <c r="NLP9" i="8" s="1"/>
  <c r="IZV9" i="8"/>
  <c r="IZX9" i="8" s="1"/>
  <c r="XEL9" i="8"/>
  <c r="XEN9" i="8" s="1"/>
  <c r="TZJ9" i="8"/>
  <c r="TZL9" i="8" s="1"/>
  <c r="NMT9" i="8"/>
  <c r="NMV9" i="8" s="1"/>
  <c r="LGH9" i="8"/>
  <c r="LGJ9" i="8" s="1"/>
  <c r="HRJ9" i="8"/>
  <c r="HRL9" i="8" s="1"/>
  <c r="WGL9" i="8"/>
  <c r="WGN9" i="8" s="1"/>
  <c r="UXZ9" i="8"/>
  <c r="UYB9" i="8" s="1"/>
  <c r="UTB9" i="8"/>
  <c r="UTD9" i="8" s="1"/>
  <c r="TFB9" i="8"/>
  <c r="TFD9" i="8" s="1"/>
  <c r="SIX9" i="8"/>
  <c r="SIZ9" i="8" s="1"/>
  <c r="RMT9" i="8"/>
  <c r="RMV9" i="8" s="1"/>
  <c r="QQP9" i="8"/>
  <c r="QQR9" i="8" s="1"/>
  <c r="OIH9" i="8"/>
  <c r="OIJ9" i="8" s="1"/>
  <c r="NJR9" i="8"/>
  <c r="NJT9" i="8" s="1"/>
  <c r="LDV9" i="8"/>
  <c r="LDX9" i="8" s="1"/>
  <c r="KXB9" i="8"/>
  <c r="KXD9" i="8" s="1"/>
  <c r="KVF9" i="8"/>
  <c r="KVH9" i="8" s="1"/>
  <c r="SKD9" i="8"/>
  <c r="SKF9" i="8" s="1"/>
  <c r="QRV9" i="8"/>
  <c r="QRX9" i="8" s="1"/>
  <c r="NXV9" i="8"/>
  <c r="NXX9" i="8" s="1"/>
  <c r="DYT9" i="8"/>
  <c r="DYV9" i="8" s="1"/>
  <c r="AQP9" i="8"/>
  <c r="AQR9" i="8" s="1"/>
  <c r="RHV9" i="8"/>
  <c r="RHX9" i="8" s="1"/>
  <c r="QOD9" i="8"/>
  <c r="QOF9" i="8" s="1"/>
  <c r="NET9" i="8"/>
  <c r="NEV9" i="8" s="1"/>
  <c r="MUX9" i="8"/>
  <c r="MUZ9" i="8" s="1"/>
  <c r="EVN9" i="8"/>
  <c r="EVP9" i="8" s="1"/>
  <c r="WPR9" i="8"/>
  <c r="WPT9" i="8" s="1"/>
  <c r="WOL9" i="8"/>
  <c r="WON9" i="8" s="1"/>
  <c r="VVZ9" i="8"/>
  <c r="VWB9" i="8" s="1"/>
  <c r="VUT9" i="8"/>
  <c r="VUV9" i="8" s="1"/>
  <c r="VCH9" i="8"/>
  <c r="VCJ9" i="8" s="1"/>
  <c r="VBB9" i="8"/>
  <c r="VBD9" i="8" s="1"/>
  <c r="UMH9" i="8"/>
  <c r="UMJ9" i="8" s="1"/>
  <c r="TSP9" i="8"/>
  <c r="TSR9" i="8" s="1"/>
  <c r="SYX9" i="8"/>
  <c r="SYZ9" i="8" s="1"/>
  <c r="SFF9" i="8"/>
  <c r="SFH9" i="8" s="1"/>
  <c r="RGP9" i="8"/>
  <c r="RGR9" i="8" s="1"/>
  <c r="QMX9" i="8"/>
  <c r="QMZ9" i="8" s="1"/>
  <c r="POH9" i="8"/>
  <c r="POJ9" i="8" s="1"/>
  <c r="NHV9" i="8"/>
  <c r="NHX9" i="8" s="1"/>
  <c r="MXZ9" i="8"/>
  <c r="MYB9" i="8" s="1"/>
  <c r="MKL9" i="8"/>
  <c r="MKN9" i="8" s="1"/>
  <c r="LRJ9" i="8"/>
  <c r="LRL9" i="8" s="1"/>
  <c r="LLF9" i="8"/>
  <c r="LLH9" i="8" s="1"/>
  <c r="FMD9" i="8"/>
  <c r="FMF9" i="8" s="1"/>
  <c r="COL9" i="8"/>
  <c r="CON9" i="8" s="1"/>
  <c r="CIX9" i="8"/>
  <c r="CIZ9" i="8" s="1"/>
  <c r="CCT9" i="8"/>
  <c r="CCV9" i="8" s="1"/>
  <c r="BRR9" i="8"/>
  <c r="BRT9" i="8" s="1"/>
  <c r="AVN9" i="8"/>
  <c r="AVP9" i="8" s="1"/>
  <c r="APJ9" i="8"/>
  <c r="APL9" i="8" s="1"/>
  <c r="AAP9" i="8"/>
  <c r="AAR9" i="8" s="1"/>
  <c r="UWD9" i="8"/>
  <c r="UWF9" i="8" s="1"/>
  <c r="TXN9" i="8"/>
  <c r="TXP9" i="8" s="1"/>
  <c r="KDJ9" i="8"/>
  <c r="KDL9" i="8" s="1"/>
  <c r="ETR9" i="8"/>
  <c r="ETT9" i="8" s="1"/>
  <c r="EPZ9" i="8"/>
  <c r="EQB9" i="8" s="1"/>
  <c r="CMP9" i="8"/>
  <c r="CMR9" i="8" s="1"/>
  <c r="ID9" i="8"/>
  <c r="IF9" i="8" s="1"/>
  <c r="N8" i="8"/>
  <c r="K18" i="8"/>
  <c r="UIP9" i="8"/>
  <c r="UIR9" i="8" s="1"/>
  <c r="TOX9" i="8"/>
  <c r="TOZ9" i="8" s="1"/>
  <c r="SVF9" i="8"/>
  <c r="SVH9" i="8" s="1"/>
  <c r="SBN9" i="8"/>
  <c r="SBP9" i="8" s="1"/>
  <c r="RCX9" i="8"/>
  <c r="RCZ9" i="8" s="1"/>
  <c r="QJF9" i="8"/>
  <c r="QJH9" i="8" s="1"/>
  <c r="PKP9" i="8"/>
  <c r="PKR9" i="8" s="1"/>
  <c r="PBJ9" i="8"/>
  <c r="PBL9" i="8" s="1"/>
  <c r="NVJ9" i="8"/>
  <c r="NVL9" i="8" s="1"/>
  <c r="MSL9" i="8"/>
  <c r="MSN9" i="8" s="1"/>
  <c r="MDR9" i="8"/>
  <c r="MDT9" i="8" s="1"/>
  <c r="LUL9" i="8"/>
  <c r="LUN9" i="8" s="1"/>
  <c r="KQH9" i="8"/>
  <c r="KQJ9" i="8" s="1"/>
  <c r="KGL9" i="8"/>
  <c r="KGN9" i="8" s="1"/>
  <c r="IKL9" i="8"/>
  <c r="IKN9" i="8" s="1"/>
  <c r="GIH9" i="8"/>
  <c r="GIJ9" i="8" s="1"/>
  <c r="CRN9" i="8"/>
  <c r="CRP9" i="8" s="1"/>
  <c r="BZB9" i="8"/>
  <c r="BZD9" i="8" s="1"/>
  <c r="BBB9" i="8"/>
  <c r="BBD9" i="8" s="1"/>
  <c r="ALR9" i="8"/>
  <c r="ALT9" i="8" s="1"/>
  <c r="RZ9" i="8"/>
  <c r="SB9" i="8" s="1"/>
  <c r="URF9" i="8"/>
  <c r="URH9" i="8" s="1"/>
  <c r="TDV9" i="8"/>
  <c r="TDX9" i="8" s="1"/>
  <c r="RLN9" i="8"/>
  <c r="RLP9" i="8" s="1"/>
  <c r="PTF9" i="8"/>
  <c r="PTH9" i="8" s="1"/>
  <c r="MWD9" i="8"/>
  <c r="MWF9" i="8" s="1"/>
  <c r="IOD9" i="8"/>
  <c r="IOF9" i="8" s="1"/>
  <c r="GLZ9" i="8"/>
  <c r="GMB9" i="8" s="1"/>
  <c r="DOX9" i="8"/>
  <c r="DOZ9" i="8" s="1"/>
  <c r="MEX9" i="8"/>
  <c r="MEZ9" i="8" s="1"/>
  <c r="EGD9" i="8"/>
  <c r="EGF9" i="8" s="1"/>
  <c r="DFB9" i="8"/>
  <c r="DFD9" i="8" s="1"/>
  <c r="WTJ9" i="8"/>
  <c r="WTL9" i="8" s="1"/>
  <c r="VZR9" i="8"/>
  <c r="VZT9" i="8" s="1"/>
  <c r="VFZ9" i="8"/>
  <c r="VGB9" i="8" s="1"/>
  <c r="UHJ9" i="8"/>
  <c r="UHL9" i="8" s="1"/>
  <c r="TNR9" i="8"/>
  <c r="TNT9" i="8" s="1"/>
  <c r="STZ9" i="8"/>
  <c r="SUB9" i="8" s="1"/>
  <c r="SAH9" i="8"/>
  <c r="SAJ9" i="8" s="1"/>
  <c r="RBR9" i="8"/>
  <c r="RBT9" i="8" s="1"/>
  <c r="QHZ9" i="8"/>
  <c r="QIB9" i="8" s="1"/>
  <c r="PJJ9" i="8"/>
  <c r="PJL9" i="8" s="1"/>
  <c r="NZR9" i="8"/>
  <c r="NZT9" i="8" s="1"/>
  <c r="LAD9" i="8"/>
  <c r="LAF9" i="8" s="1"/>
  <c r="IJF9" i="8"/>
  <c r="IJH9" i="8" s="1"/>
  <c r="GHB9" i="8"/>
  <c r="GHD9" i="8" s="1"/>
  <c r="EOT9" i="8"/>
  <c r="EOV9" i="8" s="1"/>
  <c r="GX9" i="8"/>
  <c r="GZ9" i="8" s="1"/>
  <c r="UXJ9" i="8"/>
  <c r="UXL9" i="8" s="1"/>
  <c r="OFV9" i="8"/>
  <c r="OFX9" i="8" s="1"/>
  <c r="LTV9" i="8"/>
  <c r="LTX9" i="8" s="1"/>
  <c r="KHR9" i="8"/>
  <c r="KHT9" i="8" s="1"/>
  <c r="EJV9" i="8"/>
  <c r="EJX9" i="8" s="1"/>
  <c r="CDZ9" i="8"/>
  <c r="CEB9" i="8" s="1"/>
  <c r="VR9" i="8"/>
  <c r="VT9" i="8" s="1"/>
  <c r="UNN9" i="8"/>
  <c r="UNP9" i="8" s="1"/>
  <c r="TTV9" i="8"/>
  <c r="TTX9" i="8" s="1"/>
  <c r="TAD9" i="8"/>
  <c r="TAF9" i="8" s="1"/>
  <c r="SGL9" i="8"/>
  <c r="SGN9" i="8" s="1"/>
  <c r="PPN9" i="8"/>
  <c r="PPP9" i="8" s="1"/>
  <c r="NRB9" i="8"/>
  <c r="NRD9" i="8" s="1"/>
  <c r="ELR9" i="8"/>
  <c r="ELT9" i="8" s="1"/>
  <c r="AZF9" i="8"/>
  <c r="AZH9" i="8" s="1"/>
  <c r="UDR9" i="8"/>
  <c r="UDT9" i="8" s="1"/>
  <c r="TJZ9" i="8"/>
  <c r="TKB9" i="8" s="1"/>
  <c r="SQH9" i="8"/>
  <c r="SQJ9" i="8" s="1"/>
  <c r="RVJ9" i="8"/>
  <c r="RVL9" i="8" s="1"/>
  <c r="RRR9" i="8"/>
  <c r="RRT9" i="8" s="1"/>
  <c r="QXZ9" i="8"/>
  <c r="QYB9" i="8" s="1"/>
  <c r="QEH9" i="8"/>
  <c r="QEJ9" i="8" s="1"/>
  <c r="PFR9" i="8"/>
  <c r="PFT9" i="8" s="1"/>
  <c r="OJN9" i="8"/>
  <c r="OJP9" i="8" s="1"/>
  <c r="MHZ9" i="8"/>
  <c r="MIB9" i="8" s="1"/>
  <c r="IUX9" i="8"/>
  <c r="IUZ9" i="8" s="1"/>
  <c r="IPJ9" i="8"/>
  <c r="IPL9" i="8" s="1"/>
  <c r="ILB9" i="8"/>
  <c r="ILD9" i="8" s="1"/>
  <c r="IFN9" i="8"/>
  <c r="IFP9" i="8" s="1"/>
  <c r="GST9" i="8"/>
  <c r="GSV9" i="8" s="1"/>
  <c r="GNF9" i="8"/>
  <c r="GNH9" i="8" s="1"/>
  <c r="GIX9" i="8"/>
  <c r="GIZ9" i="8" s="1"/>
  <c r="CHR9" i="8"/>
  <c r="CHT9" i="8" s="1"/>
  <c r="AUH9" i="8"/>
  <c r="AUJ9" i="8" s="1"/>
  <c r="OPR9" i="8"/>
  <c r="OPT9" i="8" s="1"/>
  <c r="NCH9" i="8"/>
  <c r="NCJ9" i="8" s="1"/>
  <c r="LJZ9" i="8"/>
  <c r="LKB9" i="8" s="1"/>
  <c r="LFB9" i="8"/>
  <c r="LFD9" i="8" s="1"/>
  <c r="JWP9" i="8"/>
  <c r="JWR9" i="8" s="1"/>
  <c r="JSX9" i="8"/>
  <c r="JSZ9" i="8" s="1"/>
  <c r="IEH9" i="8"/>
  <c r="IEJ9" i="8" s="1"/>
  <c r="IAP9" i="8"/>
  <c r="IAR9" i="8" s="1"/>
  <c r="GCD9" i="8"/>
  <c r="GCF9" i="8" s="1"/>
  <c r="FXF9" i="8"/>
  <c r="FXH9" i="8" s="1"/>
  <c r="FSH9" i="8"/>
  <c r="FSJ9" i="8" s="1"/>
  <c r="FOP9" i="8"/>
  <c r="FOR9" i="8" s="1"/>
  <c r="EEX9" i="8"/>
  <c r="EEZ9" i="8" s="1"/>
  <c r="EBF9" i="8"/>
  <c r="EBH9" i="8" s="1"/>
  <c r="BXV9" i="8"/>
  <c r="BXX9" i="8" s="1"/>
  <c r="BUD9" i="8"/>
  <c r="BUF9" i="8" s="1"/>
  <c r="AKL9" i="8"/>
  <c r="AKN9" i="8" s="1"/>
  <c r="AGT9" i="8"/>
  <c r="AGV9" i="8" s="1"/>
  <c r="DF9" i="8"/>
  <c r="DH9" i="8" s="1"/>
  <c r="OAX9" i="8"/>
  <c r="OAZ9" i="8" s="1"/>
  <c r="MNN9" i="8"/>
  <c r="MNP9" i="8" s="1"/>
  <c r="LOX9" i="8"/>
  <c r="LOZ9" i="8" s="1"/>
  <c r="JRR9" i="8"/>
  <c r="JRT9" i="8" s="1"/>
  <c r="HZJ9" i="8"/>
  <c r="HZL9" i="8" s="1"/>
  <c r="FNJ9" i="8"/>
  <c r="FNL9" i="8" s="1"/>
  <c r="DZZ9" i="8"/>
  <c r="EAB9" i="8" s="1"/>
  <c r="DVB9" i="8"/>
  <c r="DVD9" i="8" s="1"/>
  <c r="DQD9" i="8"/>
  <c r="DQF9" i="8" s="1"/>
  <c r="DLF9" i="8"/>
  <c r="DLH9" i="8" s="1"/>
  <c r="DGH9" i="8"/>
  <c r="DGJ9" i="8" s="1"/>
  <c r="BSX9" i="8"/>
  <c r="BSZ9" i="8" s="1"/>
  <c r="AFN9" i="8"/>
  <c r="AFP9" i="8" s="1"/>
  <c r="QT9" i="8"/>
  <c r="QV9" i="8" s="1"/>
  <c r="OZN9" i="8"/>
  <c r="OZP9" i="8" s="1"/>
  <c r="NMD9" i="8"/>
  <c r="NMF9" i="8" s="1"/>
  <c r="LYT9" i="8"/>
  <c r="LYV9" i="8" s="1"/>
  <c r="JMT9" i="8"/>
  <c r="JMV9" i="8" s="1"/>
  <c r="JJB9" i="8"/>
  <c r="JJD9" i="8" s="1"/>
  <c r="HUL9" i="8"/>
  <c r="HUN9" i="8" s="1"/>
  <c r="HQT9" i="8"/>
  <c r="HQV9" i="8" s="1"/>
  <c r="FIL9" i="8"/>
  <c r="FIN9" i="8" s="1"/>
  <c r="FET9" i="8"/>
  <c r="FEV9" i="8" s="1"/>
  <c r="ABV9" i="8"/>
  <c r="ABX9" i="8" s="1"/>
  <c r="OKT9" i="8"/>
  <c r="OKV9" i="8" s="1"/>
  <c r="MXJ9" i="8"/>
  <c r="MXL9" i="8" s="1"/>
  <c r="JHV9" i="8"/>
  <c r="JHX9" i="8" s="1"/>
  <c r="HPN9" i="8"/>
  <c r="HPP9" i="8" s="1"/>
  <c r="HKP9" i="8"/>
  <c r="HKR9" i="8" s="1"/>
  <c r="HFR9" i="8"/>
  <c r="HFT9" i="8" s="1"/>
  <c r="HAT9" i="8"/>
  <c r="HAV9" i="8" s="1"/>
  <c r="FDN9" i="8"/>
  <c r="FDP9" i="8" s="1"/>
  <c r="CST9" i="8"/>
  <c r="CSV9" i="8" s="1"/>
  <c r="BJB9" i="8"/>
  <c r="BJD9" i="8" s="1"/>
  <c r="BFJ9" i="8"/>
  <c r="BFL9" i="8" s="1"/>
  <c r="N14" i="7"/>
  <c r="P14" i="7" s="1"/>
  <c r="N8" i="7"/>
  <c r="J17" i="7"/>
  <c r="J16" i="7"/>
  <c r="J19" i="7"/>
  <c r="K20" i="6"/>
  <c r="N9" i="6"/>
  <c r="P9" i="6" s="1"/>
  <c r="N12" i="6"/>
  <c r="P12" i="6" s="1"/>
  <c r="K8" i="6"/>
  <c r="I24" i="6"/>
  <c r="J20" i="6"/>
  <c r="J21" i="6"/>
  <c r="J24" i="6" s="1"/>
  <c r="M24" i="6"/>
  <c r="N13" i="5"/>
  <c r="P13" i="5" s="1"/>
  <c r="K8" i="5"/>
  <c r="K15" i="5" s="1"/>
  <c r="O25" i="4"/>
  <c r="H25" i="4"/>
  <c r="D30" i="4"/>
  <c r="B38" i="4"/>
  <c r="J14" i="4"/>
  <c r="C37" i="4" s="1"/>
  <c r="G25" i="4"/>
  <c r="K14" i="4"/>
  <c r="D37" i="4" s="1"/>
  <c r="I17" i="4"/>
  <c r="B35" i="4" s="1"/>
  <c r="O26" i="4"/>
  <c r="H24" i="4"/>
  <c r="N9" i="4"/>
  <c r="M25" i="4"/>
  <c r="O28" i="4"/>
  <c r="N8" i="5" l="1"/>
  <c r="B39" i="4"/>
  <c r="K17" i="4"/>
  <c r="D35" i="4" s="1"/>
  <c r="P8" i="8"/>
  <c r="P14" i="8" s="1"/>
  <c r="P19" i="8" s="1"/>
  <c r="N14" i="8"/>
  <c r="N19" i="8" s="1"/>
  <c r="N16" i="7"/>
  <c r="N20" i="7" s="1"/>
  <c r="P8" i="7"/>
  <c r="P16" i="7" s="1"/>
  <c r="P20" i="7" s="1"/>
  <c r="J20" i="7"/>
  <c r="N8" i="6"/>
  <c r="K19" i="6"/>
  <c r="N15" i="5"/>
  <c r="N18" i="5" s="1"/>
  <c r="P8" i="5"/>
  <c r="P15" i="5" s="1"/>
  <c r="P18" i="5" s="1"/>
  <c r="M30" i="4"/>
  <c r="N25" i="4"/>
  <c r="G30" i="4"/>
  <c r="I25" i="4"/>
  <c r="C38" i="4"/>
  <c r="I24" i="4"/>
  <c r="H30" i="4"/>
  <c r="N17" i="4"/>
  <c r="P9" i="4"/>
  <c r="P17" i="4" s="1"/>
  <c r="J17" i="4"/>
  <c r="C35" i="4" s="1"/>
  <c r="C39" i="4" s="1"/>
  <c r="I30" i="4" l="1"/>
  <c r="P8" i="6"/>
  <c r="P24" i="6" s="1"/>
  <c r="N24" i="6"/>
  <c r="D38" i="4"/>
  <c r="D39" i="4" s="1"/>
  <c r="N30" i="4"/>
</calcChain>
</file>

<file path=xl/comments1.xml><?xml version="1.0" encoding="utf-8"?>
<comments xmlns="http://schemas.openxmlformats.org/spreadsheetml/2006/main">
  <authors>
    <author>Deborah Swain</author>
  </authors>
  <commentList>
    <comment ref="I13" authorId="0" shapeId="0">
      <text>
        <r>
          <rPr>
            <b/>
            <sz val="9"/>
            <color indexed="81"/>
            <rFont val="Tahoma"/>
            <family val="2"/>
          </rPr>
          <t>Deborah Swain:</t>
        </r>
        <r>
          <rPr>
            <sz val="9"/>
            <color indexed="81"/>
            <rFont val="Tahoma"/>
            <family val="2"/>
          </rPr>
          <t xml:space="preserve">
Updated Patrick email 7--2016</t>
        </r>
      </text>
    </comment>
  </commentList>
</comments>
</file>

<file path=xl/sharedStrings.xml><?xml version="1.0" encoding="utf-8"?>
<sst xmlns="http://schemas.openxmlformats.org/spreadsheetml/2006/main" count="5081" uniqueCount="289">
  <si>
    <t>NET</t>
  </si>
  <si>
    <t>WWTP Retirement</t>
  </si>
  <si>
    <t>Retirement</t>
  </si>
  <si>
    <t>Transfer</t>
  </si>
  <si>
    <t>Gross Additions</t>
  </si>
  <si>
    <t>DE</t>
  </si>
  <si>
    <t>A/D</t>
  </si>
  <si>
    <t>UPIS</t>
  </si>
  <si>
    <t>389.4  Other Plant &amp; Misc. Equipment</t>
  </si>
  <si>
    <t>382.4  Outfall Sewer Lines</t>
  </si>
  <si>
    <t>381.4  Plant Sewers</t>
  </si>
  <si>
    <t>380.4  Treatment &amp; Disposal Equipment</t>
  </si>
  <si>
    <t>354.4  Structures &amp; Improvements</t>
  </si>
  <si>
    <t>DE calculated</t>
  </si>
  <si>
    <t>Adjust</t>
  </si>
  <si>
    <t>BLC</t>
  </si>
  <si>
    <t>Life</t>
  </si>
  <si>
    <t>Balance</t>
  </si>
  <si>
    <t>Generator</t>
  </si>
  <si>
    <t>Blc 13 mo avg</t>
  </si>
  <si>
    <t>Blc To Retire</t>
  </si>
  <si>
    <t>WWTP Plant</t>
  </si>
  <si>
    <t>DE (B-14)</t>
  </si>
  <si>
    <t>A/D (A-10)</t>
  </si>
  <si>
    <t>PLANT (A-6)</t>
  </si>
  <si>
    <t>Sewer</t>
  </si>
  <si>
    <t>Sanlando</t>
  </si>
  <si>
    <t>(1) Generator Transfer from Shadow Hills (Longwood) to Sanlando</t>
  </si>
  <si>
    <t>Retirement: WWTP</t>
  </si>
  <si>
    <t>Retirement - Church Ave Relocation</t>
  </si>
  <si>
    <t>Retirement - Vehicle Replacement Program</t>
  </si>
  <si>
    <t>I&amp;I</t>
  </si>
  <si>
    <t>Longwood</t>
  </si>
  <si>
    <r>
      <t>7.</t>
    </r>
    <r>
      <rPr>
        <sz val="9"/>
        <color theme="1"/>
        <rFont val="Times New Roman"/>
        <family val="1"/>
      </rPr>
      <t xml:space="preserve">      </t>
    </r>
    <r>
      <rPr>
        <u/>
        <sz val="9"/>
        <color theme="1"/>
        <rFont val="Calibri"/>
        <family val="2"/>
      </rPr>
      <t>Longwood – I&amp;I Study and Remediation:</t>
    </r>
    <r>
      <rPr>
        <sz val="9"/>
        <color theme="1"/>
        <rFont val="Calibri"/>
        <family val="2"/>
      </rPr>
      <t xml:space="preserve"> Clean and video inspect 30,000 LF of gravity sewer main to identify the locations of significant deficiencies in the collection system. Then install pipe liners or make open cut repairs to fix the deficiencies found. This will reduce the base influent flow to the Wekiva Hunt Club WWTP. The $50,000 study and $450,000 in remediation activities totals $500,000.</t>
    </r>
  </si>
  <si>
    <t>Replace</t>
  </si>
  <si>
    <r>
      <t>6.</t>
    </r>
    <r>
      <rPr>
        <sz val="9"/>
        <color theme="1"/>
        <rFont val="Times New Roman"/>
        <family val="1"/>
      </rPr>
      <t xml:space="preserve">      </t>
    </r>
    <r>
      <rPr>
        <u/>
        <sz val="9"/>
        <color theme="1"/>
        <rFont val="Calibri"/>
        <family val="2"/>
      </rPr>
      <t>Longwood – Church Avenue Utility Relocations:</t>
    </r>
    <r>
      <rPr>
        <sz val="9"/>
        <color theme="1"/>
        <rFont val="Calibri"/>
        <family val="2"/>
      </rPr>
      <t xml:space="preserve"> Design, obtain permits and relocate two sewer force mains situated within the Church Avenue right-of-way in coordination with a City of Longwood road and drainage improvement project; $85,000.</t>
    </r>
  </si>
  <si>
    <t>403.3405 / 403.3907</t>
  </si>
  <si>
    <t>108.3405 / 108.3907</t>
  </si>
  <si>
    <t>340.5 / 390.7</t>
  </si>
  <si>
    <t>New</t>
  </si>
  <si>
    <t>All</t>
  </si>
  <si>
    <r>
      <t xml:space="preserve">4.      </t>
    </r>
    <r>
      <rPr>
        <u/>
        <sz val="9"/>
        <color theme="1"/>
        <rFont val="Calibri"/>
        <family val="2"/>
        <scheme val="minor"/>
      </rPr>
      <t>GIS Mapping Services:</t>
    </r>
    <r>
      <rPr>
        <sz val="9"/>
        <color theme="1"/>
        <rFont val="Calibri"/>
        <family val="2"/>
        <scheme val="minor"/>
      </rPr>
      <t xml:space="preserve"> Develop a standard asset database template and a record drawing specification that will be applied to all Florida systems and asset types; convert all water and sewer facility and system maps to a uniform GIS mapping system format; provide quality control of data throughout the conversion to GIS; $350,000.</t>
    </r>
  </si>
  <si>
    <t>403.3415 / 403.3917</t>
  </si>
  <si>
    <t>108.3415 / 108.3917</t>
  </si>
  <si>
    <t>341.5 / 391.7</t>
  </si>
  <si>
    <t>Vehicle Replacement Program</t>
  </si>
  <si>
    <t>Major upgrade</t>
  </si>
  <si>
    <t>ALL</t>
  </si>
  <si>
    <r>
      <t xml:space="preserve">1.      </t>
    </r>
    <r>
      <rPr>
        <u/>
        <sz val="9"/>
        <color theme="1"/>
        <rFont val="Calibri"/>
        <family val="2"/>
        <scheme val="minor"/>
      </rPr>
      <t>C4500 Kodiak Truck Upgrade:</t>
    </r>
    <r>
      <rPr>
        <sz val="9"/>
        <color theme="1"/>
        <rFont val="Calibri"/>
        <family val="2"/>
        <scheme val="minor"/>
      </rPr>
      <t xml:space="preserve"> Modify an existing 10-year old service truck by removing the existing service body, its Venturo Model 12 crane, pipe rack and welding unit; install a properly sized utility body, Venturo Model 25 crane with 20’ extension and 25,000 ft-lb moment rating, outriggers, work lights, safety strobe lights, rooftop beacon, power inverter, and 120V outlet; reinstall welding unit; $40,000.</t>
    </r>
  </si>
  <si>
    <t>ADJUST</t>
  </si>
  <si>
    <t>RATE</t>
  </si>
  <si>
    <t>(years)</t>
  </si>
  <si>
    <t>ADIT</t>
  </si>
  <si>
    <t>TAX</t>
  </si>
  <si>
    <t>DE DIFF</t>
  </si>
  <si>
    <t>LIFE</t>
  </si>
  <si>
    <t>Plant</t>
  </si>
  <si>
    <t>AMOUNT PER TAX</t>
  </si>
  <si>
    <t>AMOUNT PER BOOKS/MFRS</t>
  </si>
  <si>
    <t>ACCOUNT NUMBERS</t>
  </si>
  <si>
    <t>WW</t>
  </si>
  <si>
    <t>W</t>
  </si>
  <si>
    <t>Retirement  - Vehicle Replacement Project</t>
  </si>
  <si>
    <t>Total Additions</t>
  </si>
  <si>
    <t>403.3907</t>
  </si>
  <si>
    <t>108.3907</t>
  </si>
  <si>
    <t>390.7</t>
  </si>
  <si>
    <t>New - W</t>
  </si>
  <si>
    <t>Vehicle Replacement project</t>
  </si>
  <si>
    <t>Major upgrade -W</t>
  </si>
  <si>
    <t>AMOUNT</t>
  </si>
  <si>
    <t>Proforma Additions</t>
  </si>
  <si>
    <t>Lake Placid</t>
  </si>
  <si>
    <t>SEWER</t>
  </si>
  <si>
    <t>WWTP Sediment Removal - deferred and amortized</t>
  </si>
  <si>
    <t>Additions:</t>
  </si>
  <si>
    <t>Net Additions - SEWER</t>
  </si>
  <si>
    <t>Retirements:</t>
  </si>
  <si>
    <t>Vehicle Retirement</t>
  </si>
  <si>
    <t>WATER</t>
  </si>
  <si>
    <t>Total SEWER</t>
  </si>
  <si>
    <t>TOTAL WATER</t>
  </si>
  <si>
    <t>Total Sewer Additions</t>
  </si>
  <si>
    <t>DEFERRED AND AMORTIZED</t>
  </si>
  <si>
    <t>WWTP Sediment Removal</t>
  </si>
  <si>
    <t>Vehicle Replacement</t>
  </si>
  <si>
    <t>403.3915</t>
  </si>
  <si>
    <t>108.391.5</t>
  </si>
  <si>
    <t>391.5</t>
  </si>
  <si>
    <t>403.3415</t>
  </si>
  <si>
    <t>108.341.5</t>
  </si>
  <si>
    <t>341.5</t>
  </si>
  <si>
    <t>403.3304</t>
  </si>
  <si>
    <t>108.3987</t>
  </si>
  <si>
    <t>389.4</t>
  </si>
  <si>
    <t>Addition</t>
  </si>
  <si>
    <t>Cypress</t>
  </si>
  <si>
    <t>2.A. Cypress Lakes Sediment WWTP Removal</t>
  </si>
  <si>
    <t>Defer &amp; Amortize</t>
  </si>
  <si>
    <t>108.3304</t>
  </si>
  <si>
    <t>330.4</t>
  </si>
  <si>
    <t>Retirement  - WTP Hydro Tank #1</t>
  </si>
  <si>
    <t>Water</t>
  </si>
  <si>
    <r>
      <t>2.</t>
    </r>
    <r>
      <rPr>
        <sz val="7"/>
        <color theme="1"/>
        <rFont val="Times New Roman"/>
        <family val="1"/>
      </rPr>
      <t xml:space="preserve">      </t>
    </r>
    <r>
      <rPr>
        <u/>
        <sz val="12"/>
        <color theme="1"/>
        <rFont val="Calibri"/>
        <family val="2"/>
      </rPr>
      <t>Cypress Lakes WTP Hydro Tank #1:</t>
    </r>
    <r>
      <rPr>
        <sz val="12"/>
        <color theme="1"/>
        <rFont val="Calibri"/>
        <family val="2"/>
      </rPr>
      <t xml:space="preserve"> Remove and replace a 10,000-gallon hydro pneumatic pressure tank that is at the end of its service life, not repairable, and recommended for replacement per its last internal inspection; $50,000.</t>
    </r>
  </si>
  <si>
    <t>Cypress Lakes</t>
  </si>
  <si>
    <t>403.3547</t>
  </si>
  <si>
    <t>108.3547</t>
  </si>
  <si>
    <t>Retirement  - WWTP Improvements - Chemical Bldg &amp; Office</t>
  </si>
  <si>
    <t>403.3804</t>
  </si>
  <si>
    <t>108.3804</t>
  </si>
  <si>
    <t>380.4</t>
  </si>
  <si>
    <t>Retirement  - WWTP Improvements - EQ tanks &amp; Splitter</t>
  </si>
  <si>
    <t>403.3917</t>
  </si>
  <si>
    <t>108.3917</t>
  </si>
  <si>
    <t>391.7</t>
  </si>
  <si>
    <t>Vehicle Replacements</t>
  </si>
  <si>
    <t>Eagle Ridge</t>
  </si>
  <si>
    <t>3.a. Chemical Building &amp; Office Replacement</t>
  </si>
  <si>
    <r>
      <t>3.</t>
    </r>
    <r>
      <rPr>
        <sz val="7"/>
        <color theme="1"/>
        <rFont val="Times New Roman"/>
        <family val="1"/>
      </rPr>
      <t xml:space="preserve">      </t>
    </r>
    <r>
      <rPr>
        <u/>
        <sz val="12"/>
        <color theme="1"/>
        <rFont val="Calibri"/>
        <family val="2"/>
      </rPr>
      <t>Eagle Ridge WWTP EQ Tank, Headworks, Splitter Box and Buildings:</t>
    </r>
    <r>
      <rPr>
        <sz val="12"/>
        <color theme="1"/>
        <rFont val="Calibri"/>
        <family val="2"/>
      </rPr>
      <t xml:space="preserve"> Replace two carbon steel flow equalization tanks and bar screen that are at the end of their service life with a single, adequately sized glass-fused steel tank and static screen; remove existing odor control equipment; install new odor control materials sufficient to capture and treat off gasses from the new EQ tank; fabricate and replace the splitter box; remove and replace the modular field office trailer with an office trailer sized and configured to meet current operations staff needs; purchase and replace the chemical storage building; and modify the plant entrance per HOA request; $350,000.</t>
    </r>
  </si>
  <si>
    <t>New - WW</t>
  </si>
  <si>
    <t>Major upgrade -WW</t>
  </si>
  <si>
    <t>The "Book" service life reflects those stated in the annual report.</t>
  </si>
  <si>
    <t>Transportation Equipment</t>
  </si>
  <si>
    <t>T &amp; D Equipment - Replacement</t>
  </si>
  <si>
    <t>LG-WWTP Splitter Box</t>
  </si>
  <si>
    <t>Reuse</t>
  </si>
  <si>
    <t>T&amp;D and Collection Mains-Replacement</t>
  </si>
  <si>
    <t>US 27 North - Utility Relocations</t>
  </si>
  <si>
    <t>T&amp;D Mains-Replacement</t>
  </si>
  <si>
    <t>Oswalt Road Utility Relocations</t>
  </si>
  <si>
    <t>Book</t>
  </si>
  <si>
    <t>Tax</t>
  </si>
  <si>
    <t>Cost</t>
  </si>
  <si>
    <t>Allocation</t>
  </si>
  <si>
    <t>System</t>
  </si>
  <si>
    <t>Acct. No.</t>
  </si>
  <si>
    <t>Project Description</t>
  </si>
  <si>
    <t>Project Name</t>
  </si>
  <si>
    <t>Deprec. Exp.</t>
  </si>
  <si>
    <t>Service Life</t>
  </si>
  <si>
    <t>LUSI - Pro Forma Plant Retirements</t>
  </si>
  <si>
    <t>C4500 Kodiak Truck Upgrade</t>
  </si>
  <si>
    <t>Database Mapping</t>
  </si>
  <si>
    <t>GIS Mapping</t>
  </si>
  <si>
    <t>Treatment &amp; Disposal Equipment</t>
  </si>
  <si>
    <t>Sludge Dewatering Equipment</t>
  </si>
  <si>
    <t>provided</t>
  </si>
  <si>
    <t>Phase III Engineering</t>
  </si>
  <si>
    <t>T&amp;D/Force/Reuse Mains-Replacement</t>
  </si>
  <si>
    <t>n/a</t>
  </si>
  <si>
    <t>Water Treatment Equipment (New)</t>
  </si>
  <si>
    <t>TTHM &amp; HAA5 Remediation</t>
  </si>
  <si>
    <t>Water Treatment Equipment (Study)</t>
  </si>
  <si>
    <t>TTHM &amp; HAA5 Study</t>
  </si>
  <si>
    <t>W&amp;S Other Tangible Equipment</t>
  </si>
  <si>
    <t>SCADA System</t>
  </si>
  <si>
    <t>Adjustment</t>
  </si>
  <si>
    <t>Rate</t>
  </si>
  <si>
    <t>Income Tax</t>
  </si>
  <si>
    <t>Depreciation Expense</t>
  </si>
  <si>
    <t>Allocated</t>
  </si>
  <si>
    <t>Project</t>
  </si>
  <si>
    <t>LUSI - Pro Forma Plant Additions</t>
  </si>
  <si>
    <t>Totals</t>
  </si>
  <si>
    <t>Field Office Replacement</t>
  </si>
  <si>
    <t>South Plant Blower Replacement</t>
  </si>
  <si>
    <t>Replace Methanol Pumps, add NO2 Analyzer</t>
  </si>
  <si>
    <t>US 19 GM Relocation</t>
  </si>
  <si>
    <t>US 19 FM Relocation</t>
  </si>
  <si>
    <t>Generator Replacement</t>
  </si>
  <si>
    <t>RETIREMENTS</t>
  </si>
  <si>
    <t>Electrical Improvements</t>
  </si>
  <si>
    <t>Flow Monitoring &amp; Analysis</t>
  </si>
  <si>
    <t>I&amp;I Deficiencies Corrections</t>
  </si>
  <si>
    <t>PROFORMA DETAIL FOR MFR</t>
  </si>
  <si>
    <t>Total Retirements</t>
  </si>
  <si>
    <t>403.3602</t>
  </si>
  <si>
    <t>108.3612</t>
  </si>
  <si>
    <t>361.2</t>
  </si>
  <si>
    <t>Highway 19 Line Relocations</t>
  </si>
  <si>
    <t>403.3612</t>
  </si>
  <si>
    <t>360.2</t>
  </si>
  <si>
    <t>Methanol Pumps &amp; Nutrient Analyzers</t>
  </si>
  <si>
    <t>354.7</t>
  </si>
  <si>
    <t>Field Office</t>
  </si>
  <si>
    <t>Electrical Improvements &amp; Gen. Replacement</t>
  </si>
  <si>
    <t>South Plant Blower</t>
  </si>
  <si>
    <t>RETIREMENTS @ 75% of Replacement Cost</t>
  </si>
  <si>
    <t>403.3642</t>
  </si>
  <si>
    <t>108.3642</t>
  </si>
  <si>
    <t>364.2</t>
  </si>
  <si>
    <t>Mid-County</t>
  </si>
  <si>
    <t xml:space="preserve">19. Flow Monitoring 2015134 added 7-14 spreadsheet </t>
  </si>
  <si>
    <r>
      <t>18a</t>
    </r>
    <r>
      <rPr>
        <sz val="7"/>
        <color theme="1"/>
        <rFont val="Times New Roman"/>
        <family val="1"/>
      </rPr>
      <t xml:space="preserve">  </t>
    </r>
    <r>
      <rPr>
        <u/>
        <sz val="12"/>
        <color theme="1"/>
        <rFont val="Calibri"/>
        <family val="2"/>
      </rPr>
      <t>Mid-County US Highway 19 Utility Relocation</t>
    </r>
  </si>
  <si>
    <t>108.3602</t>
  </si>
  <si>
    <r>
      <t>18.</t>
    </r>
    <r>
      <rPr>
        <sz val="7"/>
        <color theme="1"/>
        <rFont val="Times New Roman"/>
        <family val="1"/>
      </rPr>
      <t xml:space="preserve">  </t>
    </r>
    <r>
      <rPr>
        <u/>
        <sz val="12"/>
        <color theme="1"/>
        <rFont val="Calibri"/>
        <family val="2"/>
      </rPr>
      <t>Mid-County US Highway 19 Utility Relocation:</t>
    </r>
    <r>
      <rPr>
        <sz val="12"/>
        <color theme="1"/>
        <rFont val="Calibri"/>
        <family val="2"/>
      </rPr>
      <t xml:space="preserve"> Design, obtain permits, replace and/or relocate collection system facilities in conflict with an FDOT highway and drainage improvement project within the US Highway 19 corridor; $250,000.</t>
    </r>
  </si>
  <si>
    <r>
      <t>17.</t>
    </r>
    <r>
      <rPr>
        <sz val="7"/>
        <color theme="1"/>
        <rFont val="Times New Roman"/>
        <family val="1"/>
      </rPr>
      <t xml:space="preserve">  </t>
    </r>
    <r>
      <rPr>
        <sz val="12"/>
        <color theme="1"/>
        <rFont val="Calibri"/>
        <family val="2"/>
      </rPr>
      <t xml:space="preserve"> </t>
    </r>
    <r>
      <rPr>
        <u/>
        <sz val="12"/>
        <color theme="1"/>
        <rFont val="Calibri"/>
        <family val="2"/>
      </rPr>
      <t>Mid-County Methanol Pumps and Continuous Nutrient Analyzers</t>
    </r>
    <r>
      <rPr>
        <sz val="12"/>
        <color theme="1"/>
        <rFont val="Calibri"/>
        <family val="2"/>
      </rPr>
      <t>: Replace two explosion-proof flow paced methanol feed pumps that require frequent repairs, are critical in the performance of the treatment process and are at the end of their service life. Install an in-line nutrient analyzer to monitor TN and TP concentration within the treatment process to optimize the use of ferric sulfide, methanol, chlorine, and sodium bisulfite and to reduce the risk of noncompliance with plant effluent permit limits; $75,000.</t>
    </r>
  </si>
  <si>
    <r>
      <t>16.</t>
    </r>
    <r>
      <rPr>
        <sz val="7"/>
        <color theme="1"/>
        <rFont val="Times New Roman"/>
        <family val="1"/>
      </rPr>
      <t xml:space="preserve">  </t>
    </r>
    <r>
      <rPr>
        <u/>
        <sz val="12"/>
        <color theme="1"/>
        <rFont val="Calibri"/>
        <family val="2"/>
      </rPr>
      <t>Mid-County Flow Study &amp; Remediation:</t>
    </r>
    <r>
      <rPr>
        <sz val="12"/>
        <color theme="1"/>
        <rFont val="Calibri"/>
        <family val="2"/>
      </rPr>
      <t xml:space="preserve"> Conduct a comprehensive, three-month investigation of raw wastewater flow patterns by collecting data across the collection system using 16 flow meters positioned at key locations. Analyze the data to determine the source/s of excess inflow and infiltration entering the system, $60,000. Address the collection system deficiencies found in the flow study, $600,000, for a total of $660,000.</t>
    </r>
  </si>
  <si>
    <r>
      <t>15.</t>
    </r>
    <r>
      <rPr>
        <sz val="10"/>
        <color theme="1"/>
        <rFont val="Times New Roman"/>
        <family val="1"/>
      </rPr>
      <t xml:space="preserve"> (completed 2016)  </t>
    </r>
    <r>
      <rPr>
        <u/>
        <sz val="10"/>
        <color theme="1"/>
        <rFont val="Calibri"/>
        <family val="2"/>
      </rPr>
      <t>Mid-County Field Office:</t>
    </r>
    <r>
      <rPr>
        <sz val="10"/>
        <color theme="1"/>
        <rFont val="Calibri"/>
        <family val="2"/>
      </rPr>
      <t xml:space="preserve"> Remove and replace the existing field office trailer and furnishings that are at the end of their service life after approximately 30 years of use; $65,000. COMPLETED 2016</t>
    </r>
  </si>
  <si>
    <t xml:space="preserve">Mid-County Electrical Improvements and Generator Replacement: </t>
  </si>
  <si>
    <t>403.3554</t>
  </si>
  <si>
    <t>108.3554</t>
  </si>
  <si>
    <t>355.4</t>
  </si>
  <si>
    <r>
      <t>14.</t>
    </r>
    <r>
      <rPr>
        <sz val="7"/>
        <color theme="1"/>
        <rFont val="Times New Roman"/>
        <family val="1"/>
      </rPr>
      <t xml:space="preserve">  </t>
    </r>
    <r>
      <rPr>
        <u/>
        <sz val="12"/>
        <color theme="1"/>
        <rFont val="Calibri"/>
        <family val="2"/>
      </rPr>
      <t>Mid-County Electrical Improvements and Generator Replacement:</t>
    </r>
    <r>
      <rPr>
        <sz val="12"/>
        <color theme="1"/>
        <rFont val="Calibri"/>
        <family val="2"/>
      </rPr>
      <t xml:space="preserve"> Replace the main power feeder, transformers, transfer switches, distribution panels, motor control centers and main disconnects at the Mid-County WWTP that are not in conformance with current NEC requirements and at the end of their service life; convert incoming power and all loads to 480VAC; remove and replace a 500-Kw emergency generator, fuel cell and transfer switchgear that is not reliable, requires frequent repairs, and is at the end of its service life; $750,000. </t>
    </r>
  </si>
  <si>
    <r>
      <t>13.</t>
    </r>
    <r>
      <rPr>
        <sz val="7"/>
        <color theme="1"/>
        <rFont val="Times New Roman"/>
        <family val="1"/>
      </rPr>
      <t xml:space="preserve">  </t>
    </r>
    <r>
      <rPr>
        <u/>
        <sz val="12"/>
        <color theme="1"/>
        <rFont val="Calibri"/>
        <family val="2"/>
      </rPr>
      <t>Mid-County South Plant Blower Replacement:</t>
    </r>
    <r>
      <rPr>
        <sz val="12"/>
        <color theme="1"/>
        <rFont val="Calibri"/>
        <family val="2"/>
      </rPr>
      <t xml:space="preserve"> Design, purchase and install process air blower equipment to replace existing equipment that has reached the end of its service life, is prone to mechanical failure, is unable to provide adequate oxygen transfer to the aerobic organisms that are integral to the wastewater treatment process, and operate at a high decibel level to the detriment of the nearby customers; $400,000.</t>
    </r>
  </si>
  <si>
    <t>MFR PLANNING ESTIMATES</t>
  </si>
  <si>
    <t>Retirement - Vehicle Replacement WW</t>
  </si>
  <si>
    <t>Retirement - Vehicle Replacement WATER</t>
  </si>
  <si>
    <t>403.3113</t>
  </si>
  <si>
    <t>108.3113</t>
  </si>
  <si>
    <t>311.3</t>
  </si>
  <si>
    <t>Retirement  - Electric Improv</t>
  </si>
  <si>
    <t>New + major upgrade</t>
  </si>
  <si>
    <t>Pennbrooke</t>
  </si>
  <si>
    <r>
      <t>19.</t>
    </r>
    <r>
      <rPr>
        <sz val="7"/>
        <color theme="1"/>
        <rFont val="Times New Roman"/>
        <family val="1"/>
      </rPr>
      <t xml:space="preserve">  </t>
    </r>
    <r>
      <rPr>
        <u/>
        <sz val="12"/>
        <color theme="1"/>
        <rFont val="Calibri"/>
        <family val="2"/>
      </rPr>
      <t>Pennbrooke WTP Electrical Improvements:</t>
    </r>
    <r>
      <rPr>
        <sz val="12"/>
        <color theme="1"/>
        <rFont val="Calibri"/>
        <family val="2"/>
      </rPr>
      <t xml:space="preserve"> Design, obtain permits and construct electrical improvements to meet current NEC requirements including: upsizing the main feeder to 300 amps; installing VFD units on three high service pumps and two well pumps; constructing a climate controlled room to house the equipment; demolishing the existing electric service, control panel and feeder; upgrading the electric service to the emergency generator; and replacing the lighting in the pump room; $270,000.</t>
    </r>
  </si>
  <si>
    <t>VEHICLE REPLACEMENT PROGRAM</t>
  </si>
  <si>
    <t>RETIREMENT FOR #20</t>
  </si>
  <si>
    <t>Sandalhaven</t>
  </si>
  <si>
    <r>
      <t xml:space="preserve">20.  </t>
    </r>
    <r>
      <rPr>
        <u/>
        <sz val="9"/>
        <color theme="1"/>
        <rFont val="Calibri"/>
        <family val="2"/>
        <scheme val="minor"/>
      </rPr>
      <t>Sandalhaven – Placida Road Utility Relocation:</t>
    </r>
    <r>
      <rPr>
        <sz val="9"/>
        <color theme="1"/>
        <rFont val="Calibri"/>
        <family val="2"/>
        <scheme val="minor"/>
      </rPr>
      <t xml:space="preserve"> Design, obtain permits, and relocate sewer force main facilities in advance of a Charlotte County road and drainage improvement project on CR 775, Placida Road; $250,000.</t>
    </r>
  </si>
  <si>
    <t>RETIREMENT FOR  Vehicle Replacement</t>
  </si>
  <si>
    <t>PLANT</t>
  </si>
  <si>
    <t>total</t>
  </si>
  <si>
    <t>ADDITIONS</t>
  </si>
  <si>
    <t>** Generator Transfer from Shadow Hills (Longwood)</t>
  </si>
  <si>
    <r>
      <t xml:space="preserve">29.  </t>
    </r>
    <r>
      <rPr>
        <u/>
        <sz val="9"/>
        <color theme="1"/>
        <rFont val="Calibri"/>
        <family val="2"/>
        <scheme val="minor"/>
      </rPr>
      <t>Sanlando – Wekiva WWTP Rehabilitation:</t>
    </r>
    <r>
      <rPr>
        <sz val="9"/>
        <color theme="1"/>
        <rFont val="Calibri"/>
        <family val="2"/>
        <scheme val="minor"/>
      </rPr>
      <t xml:space="preserve"> Remove accumulated grit and debris from each of three treatment trains; replace two clarifier gear drives; replace air diffusers, drop pipe, skimmer arm, and air lift assemblies in each treatment train; replace scum troughs splash plates and guard rails; remove and replace corroded steel structures and beams to restore structural integrity; replace lighting, catwalks and toe plates. Sandblast interior surfaces and coat each train with a durable, corrosion resistant painting system; $1,700,000.</t>
    </r>
  </si>
  <si>
    <t>28B.</t>
  </si>
  <si>
    <t>28A.</t>
  </si>
  <si>
    <r>
      <t xml:space="preserve">28.  </t>
    </r>
    <r>
      <rPr>
        <u/>
        <sz val="9"/>
        <color theme="1"/>
        <rFont val="Calibri"/>
        <family val="2"/>
        <scheme val="minor"/>
      </rPr>
      <t>Sanlando – Well 2A and Lift Station A-1 Electrical Improvements &amp; Generator Install:</t>
    </r>
    <r>
      <rPr>
        <sz val="9"/>
        <color theme="1"/>
        <rFont val="Calibri"/>
        <family val="2"/>
        <scheme val="minor"/>
      </rPr>
      <t xml:space="preserve"> Design and install an emergency generator sized and configured to provide backup power to Des Pinar Well 2A and Lift Station A-1. The electrical equipment will be improved to meet NEC specifications; $250,000.</t>
    </r>
  </si>
  <si>
    <t>26. Retirement</t>
  </si>
  <si>
    <t>108.380.4</t>
  </si>
  <si>
    <r>
      <t xml:space="preserve">27.  </t>
    </r>
    <r>
      <rPr>
        <u/>
        <sz val="9"/>
        <color theme="1"/>
        <rFont val="Calibri"/>
        <family val="2"/>
        <scheme val="minor"/>
      </rPr>
      <t>Sanlando – Wekiva WWTP Blower Replacement:</t>
    </r>
    <r>
      <rPr>
        <sz val="9"/>
        <color theme="1"/>
        <rFont val="Calibri"/>
        <family val="2"/>
        <scheme val="minor"/>
      </rPr>
      <t xml:space="preserve"> Design, purchase and install process blower equipment to replace three (3) each 200-Hp blower-motor assemblies to improve plant performance and maximize the production of reclaimed water; $600,000.</t>
    </r>
  </si>
  <si>
    <t>21. Retirement - Sewer: Force main for diversion project</t>
  </si>
  <si>
    <t>New + replace</t>
  </si>
  <si>
    <r>
      <t>26.</t>
    </r>
    <r>
      <rPr>
        <sz val="9"/>
        <color theme="1"/>
        <rFont val="Times New Roman"/>
        <family val="1"/>
      </rPr>
      <t xml:space="preserve">  </t>
    </r>
    <r>
      <rPr>
        <u/>
        <sz val="9"/>
        <color theme="1"/>
        <rFont val="Calibri"/>
        <family val="2"/>
      </rPr>
      <t>Sanlando – Shadow Hills Flow Diversion:</t>
    </r>
    <r>
      <rPr>
        <sz val="9"/>
        <color theme="1"/>
        <rFont val="Calibri"/>
        <family val="2"/>
      </rPr>
      <t xml:space="preserve"> Design, obtain permits and construct facilities that will allow flow to be diverted from the Shadow Hills WWTP to the Wekiva WWTP including construction of: an 800,000-gallon equalization tank and re-pumping station at the Des Pinar site; 4-inch, 6-inch, 8-inch, and 12-inch force main improvements that will address hydraulic bottlenecks; demolition of the Shadow Hills WWTP; and upgrades and downgrades to multiple lift stations to optimize pumping capacity so as to prevent sanitary sewer overflows. The project will also include the construction of a field office and an equipment storage shed at the Des Pinar Plant site that will replace buildings that are undersized, inadequate to support the current workforce, and at the end of their service life; $4,000,000. INCLUDES ENGINEERING</t>
    </r>
  </si>
  <si>
    <r>
      <t xml:space="preserve">25.  </t>
    </r>
    <r>
      <rPr>
        <u/>
        <sz val="9"/>
        <color theme="1"/>
        <rFont val="Calibri"/>
        <family val="2"/>
        <scheme val="minor"/>
      </rPr>
      <t>Sanlando – Phase 2 Inflow &amp; Infiltration Study and Remediation:</t>
    </r>
    <r>
      <rPr>
        <sz val="9"/>
        <color theme="1"/>
        <rFont val="Calibri"/>
        <family val="2"/>
        <scheme val="minor"/>
      </rPr>
      <t xml:space="preserve"> Clean and video inspect 84,000 LF of gravity sewer main to identify the locations of significant deficiencies in the collection system in order to reduce the base influent flow to the Wekiva Hunt Club WWTP, $150,000. The deficiencies will then be fixed using various technologies, estimated at $1,000,000, for a total of $1,150,000.</t>
    </r>
  </si>
  <si>
    <t>24. CIAC</t>
  </si>
  <si>
    <t>Growth</t>
  </si>
  <si>
    <r>
      <t xml:space="preserve">24.  </t>
    </r>
    <r>
      <rPr>
        <u/>
        <sz val="9"/>
        <color theme="1"/>
        <rFont val="Calibri"/>
        <family val="2"/>
        <scheme val="minor"/>
      </rPr>
      <t>Sanlando – Myrtle Lake Hills Water Mains:</t>
    </r>
    <r>
      <rPr>
        <sz val="9"/>
        <color theme="1"/>
        <rFont val="Calibri"/>
        <family val="2"/>
        <scheme val="minor"/>
      </rPr>
      <t xml:space="preserve"> Design, obtain permits and construct water facilities to serve as many as 116 homes in Myrtle Lake Hills subdivision whose homeowners are experiencing failing wells and inferior water quality. The net project cost of $700,000 will be reduced by main extension and plant capacity charges collected from the future customers as they request service and are connected to the new facilities.</t>
    </r>
  </si>
  <si>
    <t>23. Retirement</t>
  </si>
  <si>
    <r>
      <t xml:space="preserve">23.  </t>
    </r>
    <r>
      <rPr>
        <u/>
        <sz val="9"/>
        <color theme="1"/>
        <rFont val="Calibri"/>
        <family val="2"/>
        <scheme val="minor"/>
      </rPr>
      <t>Sanlando – Markham Wood Utility Relocates:</t>
    </r>
    <r>
      <rPr>
        <sz val="9"/>
        <color theme="1"/>
        <rFont val="Calibri"/>
        <family val="2"/>
        <scheme val="minor"/>
      </rPr>
      <t xml:space="preserve"> Relocate water mains and valves in advance of a Seminole County road improvement project at the intersection of Markham Woods Drive and SR 434; $70,000.</t>
    </r>
  </si>
  <si>
    <r>
      <t xml:space="preserve">22.  </t>
    </r>
    <r>
      <rPr>
        <u/>
        <sz val="9"/>
        <color theme="1"/>
        <rFont val="Calibri"/>
        <family val="2"/>
        <scheme val="minor"/>
      </rPr>
      <t>Sanlando – Lift Station RTU Installation:</t>
    </r>
    <r>
      <rPr>
        <sz val="9"/>
        <color theme="1"/>
        <rFont val="Calibri"/>
        <family val="2"/>
        <scheme val="minor"/>
      </rPr>
      <t xml:space="preserve"> Design, purchase and install RTUs at 55 lift stations in order to add those facilities to the existing Wekiva Plant SCADA system, $420,000.</t>
    </r>
  </si>
  <si>
    <t>21. Retirement</t>
  </si>
  <si>
    <r>
      <t xml:space="preserve">21.  </t>
    </r>
    <r>
      <rPr>
        <u/>
        <sz val="9"/>
        <color theme="1"/>
        <rFont val="Calibri"/>
        <family val="2"/>
        <scheme val="minor"/>
      </rPr>
      <t>Sanlando – Autumn Drive WM Replacement</t>
    </r>
    <r>
      <rPr>
        <sz val="9"/>
        <color theme="1"/>
        <rFont val="Calibri"/>
        <family val="2"/>
        <scheme val="minor"/>
      </rPr>
      <t>: Replace 1,000 LF of 6-inch PVC water main, associated isolation valves and water services in The Springs subdivision after experiencing three pipe failures within eight months that caused significant property damage as well as temporary loss of service to approximately 45 customers; $100,000.</t>
    </r>
  </si>
  <si>
    <t>21. Retirement - Sewer</t>
  </si>
  <si>
    <t>21. Retirement - Water</t>
  </si>
  <si>
    <t>VEHICLE REPLACEMENT ALLOCATION - SEWER</t>
  </si>
  <si>
    <t>VEHICLE REPLACEMENT ALLOCATION - WATER</t>
  </si>
  <si>
    <t>Retirement  - Gravity Main</t>
  </si>
  <si>
    <t>Retirement  - Vehicle Replacement Program</t>
  </si>
  <si>
    <t>TV</t>
  </si>
  <si>
    <r>
      <t xml:space="preserve">30.  </t>
    </r>
    <r>
      <rPr>
        <u/>
        <sz val="9"/>
        <color theme="1"/>
        <rFont val="Calibri"/>
        <family val="2"/>
        <scheme val="minor"/>
      </rPr>
      <t>Tierra Verde - 401 8</t>
    </r>
    <r>
      <rPr>
        <u/>
        <vertAlign val="superscript"/>
        <sz val="9"/>
        <color theme="1"/>
        <rFont val="Calibri"/>
        <family val="2"/>
        <scheme val="minor"/>
      </rPr>
      <t>th</t>
    </r>
    <r>
      <rPr>
        <u/>
        <sz val="9"/>
        <color theme="1"/>
        <rFont val="Calibri"/>
        <family val="2"/>
        <scheme val="minor"/>
      </rPr>
      <t xml:space="preserve"> Avenue Gravity Sewer Main Replacement, Phase 2:</t>
    </r>
    <r>
      <rPr>
        <sz val="9"/>
        <color theme="1"/>
        <rFont val="Calibri"/>
        <family val="2"/>
        <scheme val="minor"/>
      </rPr>
      <t xml:space="preserve"> Excavate, remove and replace 40 LF of collapsed 8-inch vitreous clay sewer main in the road right-of-way on 8</t>
    </r>
    <r>
      <rPr>
        <vertAlign val="superscript"/>
        <sz val="9"/>
        <color theme="1"/>
        <rFont val="Calibri"/>
        <family val="2"/>
        <scheme val="minor"/>
      </rPr>
      <t>th</t>
    </r>
    <r>
      <rPr>
        <sz val="9"/>
        <color theme="1"/>
        <rFont val="Calibri"/>
        <family val="2"/>
        <scheme val="minor"/>
      </rPr>
      <t xml:space="preserve"> Avenue to reduce groundwater infiltration and reduce the risk of a sanitary sewer overflows caused by sewer backups; Ph 1$47,300, Ph 2 $37,373</t>
    </r>
  </si>
  <si>
    <t>Tierre Verde</t>
  </si>
  <si>
    <t>Labrador</t>
  </si>
  <si>
    <t>UIF Pro Forma Plant Additions &amp; Retirements</t>
  </si>
  <si>
    <t>Retirement?</t>
  </si>
  <si>
    <t>CAP OR</t>
  </si>
  <si>
    <t>NARUC</t>
  </si>
  <si>
    <t>Depr</t>
  </si>
  <si>
    <t>Accum Depr</t>
  </si>
  <si>
    <t>SEMINOLE COUNTY</t>
  </si>
  <si>
    <t>Electrical Improvements  at Little Wekiva and Jansen WTP</t>
  </si>
  <si>
    <t>Y</t>
  </si>
  <si>
    <t>Install (8)  RTUs at WTP</t>
  </si>
  <si>
    <t>Remove /Replace Electrical Controls to meet NEC spec</t>
  </si>
  <si>
    <t>RavennaPark/Crystal Lake Interconnect Electrical Equip</t>
  </si>
  <si>
    <t>N</t>
  </si>
  <si>
    <t>RavennaPark/Crystal Lake Interconnect Reservoir</t>
  </si>
  <si>
    <t>RavennaPark/Crystal Lake Interconnect Water Main</t>
  </si>
  <si>
    <t xml:space="preserve">Water Main Replacements </t>
  </si>
  <si>
    <t>GIS Mapping System - Water</t>
  </si>
  <si>
    <t>Vehicle Kodiak</t>
  </si>
  <si>
    <t>Net Proforma Adjustments - Water</t>
  </si>
  <si>
    <t>Northwestern FM Replacement 2,500 LF</t>
  </si>
  <si>
    <t>GIS Mapping System - Sewer</t>
  </si>
  <si>
    <t>Northwestern FM Replacement</t>
  </si>
  <si>
    <t>Net Proforma Adjustments - Sewer</t>
  </si>
  <si>
    <t>ORANGE COUNTY</t>
  </si>
  <si>
    <t>Orange County</t>
  </si>
  <si>
    <t>Water Main Replacements - Crescent Heights</t>
  </si>
  <si>
    <t>GIS Mapping System</t>
  </si>
  <si>
    <t>PINELLAS COUNTY</t>
  </si>
  <si>
    <t>Pinellas County</t>
  </si>
  <si>
    <t>Water Main Replacements -Lake Tarpon</t>
  </si>
  <si>
    <t>MARION COUNTY</t>
  </si>
  <si>
    <t>C061</t>
  </si>
  <si>
    <t>Tierra Verde Utilities, Inc.</t>
  </si>
  <si>
    <t>Replace 8" Gravity Sewer Main</t>
  </si>
  <si>
    <t>PASCO COUNTY</t>
  </si>
  <si>
    <t>Water Main Replacements - Orangewood &amp; Buena Vista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</si>
</sst>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
    <numFmt numFmtId="166" formatCode="mm/yy"/>
    <numFmt numFmtId="167" formatCode="_([$€-2]* #,##0.00_);_([$€-2]* \(#,##0.00\);_([$€-2]* &quot;-&quot;??_)"/>
    <numFmt numFmtId="168" formatCode="_(&quot;$&quot;* #,##0_);_(&quot;$&quot;* \(#,##0\);_(&quot;$&quot;* &quot;-&quot;??_);_(@_)"/>
    <numFmt numFmtId="169" formatCode="0.0%"/>
    <numFmt numFmtId="170" formatCode="_(* #,##0_);_(* \(#,##0\);_(* &quot;-&quot;??_);_(@_)"/>
    <numFmt numFmtId="171" formatCode="m/d/yyyy;@"/>
  </numFmts>
  <fonts count="58">
    <font>
      <sz val="11"/>
      <color theme="1"/>
      <name val="Calibri"/>
      <family val="2"/>
      <scheme val="minor"/>
    </font>
    <font>
      <sz val="11"/>
      <color theme="1"/>
      <name val="Calibri"/>
      <family val="2"/>
      <scheme val="minor"/>
    </font>
    <font>
      <sz val="10"/>
      <name val="Garmond (W1)"/>
    </font>
    <font>
      <sz val="9"/>
      <name val="Calibri"/>
      <family val="2"/>
      <scheme val="minor"/>
    </font>
    <font>
      <b/>
      <sz val="10"/>
      <name val="Garmond (W1)"/>
      <family val="1"/>
    </font>
    <font>
      <u/>
      <sz val="9"/>
      <name val="Calibri"/>
      <family val="2"/>
      <scheme val="minor"/>
    </font>
    <font>
      <sz val="9"/>
      <name val="Calibri"/>
      <family val="2"/>
    </font>
    <font>
      <sz val="9"/>
      <name val="Garmond (W1)"/>
    </font>
    <font>
      <b/>
      <sz val="9"/>
      <name val="Calibri"/>
      <family val="2"/>
      <scheme val="minor"/>
    </font>
    <font>
      <sz val="10"/>
      <name val="Arial"/>
      <family val="2"/>
    </font>
    <font>
      <sz val="9"/>
      <color theme="1"/>
      <name val="Calibri"/>
      <family val="2"/>
    </font>
    <font>
      <sz val="9"/>
      <color theme="1"/>
      <name val="Times New Roman"/>
      <family val="1"/>
    </font>
    <font>
      <u/>
      <sz val="9"/>
      <color theme="1"/>
      <name val="Calibri"/>
      <family val="2"/>
    </font>
    <font>
      <sz val="9"/>
      <color theme="1"/>
      <name val="Calibri"/>
      <family val="2"/>
      <scheme val="minor"/>
    </font>
    <font>
      <u/>
      <sz val="9"/>
      <color theme="1"/>
      <name val="Calibri"/>
      <family val="2"/>
      <scheme val="minor"/>
    </font>
    <font>
      <sz val="10"/>
      <name val="Bookman Old Style"/>
      <family val="1"/>
    </font>
    <font>
      <sz val="9"/>
      <color theme="1"/>
      <name val="Georgia"/>
      <family val="2"/>
    </font>
    <font>
      <sz val="9"/>
      <color theme="0"/>
      <name val="Georgia"/>
      <family val="2"/>
    </font>
    <font>
      <sz val="9"/>
      <color rgb="FF9C0006"/>
      <name val="Georgia"/>
      <family val="2"/>
    </font>
    <font>
      <b/>
      <sz val="9"/>
      <color rgb="FFFA7D00"/>
      <name val="Georgia"/>
      <family val="2"/>
    </font>
    <font>
      <b/>
      <sz val="9"/>
      <color theme="0"/>
      <name val="Georgia"/>
      <family val="2"/>
    </font>
    <font>
      <sz val="10"/>
      <name val="Geneva"/>
      <family val="2"/>
    </font>
    <font>
      <sz val="10"/>
      <color indexed="8"/>
      <name val="Arial"/>
      <family val="2"/>
    </font>
    <font>
      <sz val="11"/>
      <color indexed="8"/>
      <name val="Calibri"/>
      <family val="2"/>
    </font>
    <font>
      <sz val="11"/>
      <color theme="1"/>
      <name val="Georgia"/>
      <family val="2"/>
    </font>
    <font>
      <sz val="10"/>
      <name val="Courier"/>
      <family val="3"/>
    </font>
    <font>
      <sz val="10"/>
      <name val="Geneva"/>
    </font>
    <font>
      <sz val="10"/>
      <color theme="1"/>
      <name val="Arial"/>
      <family val="2"/>
    </font>
    <font>
      <i/>
      <sz val="9"/>
      <color rgb="FF7F7F7F"/>
      <name val="Georgia"/>
      <family val="2"/>
    </font>
    <font>
      <sz val="9"/>
      <color rgb="FF006100"/>
      <name val="Georgia"/>
      <family val="2"/>
    </font>
    <font>
      <b/>
      <sz val="15"/>
      <color theme="3"/>
      <name val="Georgia"/>
      <family val="2"/>
    </font>
    <font>
      <b/>
      <sz val="13"/>
      <color theme="3"/>
      <name val="Georgia"/>
      <family val="2"/>
    </font>
    <font>
      <b/>
      <sz val="11"/>
      <color theme="3"/>
      <name val="Georgia"/>
      <family val="2"/>
    </font>
    <font>
      <sz val="9"/>
      <color rgb="FF3F3F76"/>
      <name val="Georgia"/>
      <family val="2"/>
    </font>
    <font>
      <sz val="9"/>
      <color rgb="FFFA7D00"/>
      <name val="Georgia"/>
      <family val="2"/>
    </font>
    <font>
      <sz val="9"/>
      <color rgb="FF9C6500"/>
      <name val="Georgia"/>
      <family val="2"/>
    </font>
    <font>
      <sz val="12"/>
      <name val="Arial"/>
      <family val="2"/>
    </font>
    <font>
      <b/>
      <sz val="9"/>
      <color rgb="FF3F3F3F"/>
      <name val="Georgia"/>
      <family val="2"/>
    </font>
    <font>
      <b/>
      <sz val="9"/>
      <color theme="1"/>
      <name val="Georgia"/>
      <family val="2"/>
    </font>
    <font>
      <sz val="9"/>
      <color rgb="FFFF0000"/>
      <name val="Georgia"/>
      <family val="2"/>
    </font>
    <font>
      <sz val="12"/>
      <color theme="1"/>
      <name val="Calibri"/>
      <family val="2"/>
    </font>
    <font>
      <b/>
      <sz val="9"/>
      <color rgb="FFFF0000"/>
      <name val="Calibri"/>
      <family val="2"/>
      <scheme val="minor"/>
    </font>
    <font>
      <b/>
      <u/>
      <sz val="9"/>
      <name val="Calibri"/>
      <family val="2"/>
      <scheme val="minor"/>
    </font>
    <font>
      <sz val="7"/>
      <color theme="1"/>
      <name val="Times New Roman"/>
      <family val="1"/>
    </font>
    <font>
      <u/>
      <sz val="12"/>
      <color theme="1"/>
      <name val="Calibri"/>
      <family val="2"/>
    </font>
    <font>
      <b/>
      <sz val="11"/>
      <color theme="1"/>
      <name val="Calibri"/>
      <family val="2"/>
      <scheme val="minor"/>
    </font>
    <font>
      <sz val="11"/>
      <name val="Calibri"/>
      <family val="2"/>
      <scheme val="minor"/>
    </font>
    <font>
      <sz val="8"/>
      <color theme="1"/>
      <name val="Calibri"/>
      <family val="2"/>
      <scheme val="minor"/>
    </font>
    <font>
      <sz val="10"/>
      <color theme="1"/>
      <name val="Calibri"/>
      <family val="2"/>
    </font>
    <font>
      <sz val="10"/>
      <color theme="1"/>
      <name val="Times New Roman"/>
      <family val="1"/>
    </font>
    <font>
      <u/>
      <sz val="10"/>
      <color theme="1"/>
      <name val="Calibri"/>
      <family val="2"/>
    </font>
    <font>
      <b/>
      <sz val="9"/>
      <color indexed="81"/>
      <name val="Tahoma"/>
      <family val="2"/>
    </font>
    <font>
      <sz val="9"/>
      <color indexed="81"/>
      <name val="Tahoma"/>
      <family val="2"/>
    </font>
    <font>
      <u/>
      <vertAlign val="superscript"/>
      <sz val="9"/>
      <color theme="1"/>
      <name val="Calibri"/>
      <family val="2"/>
      <scheme val="minor"/>
    </font>
    <font>
      <vertAlign val="superscript"/>
      <sz val="9"/>
      <color theme="1"/>
      <name val="Calibri"/>
      <family val="2"/>
      <scheme val="minor"/>
    </font>
    <font>
      <sz val="10"/>
      <name val="Arial"/>
    </font>
    <font>
      <b/>
      <sz val="10"/>
      <name val="Calibri"/>
      <family val="2"/>
      <scheme val="minor"/>
    </font>
    <font>
      <b/>
      <u/>
      <sz val="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auto="1"/>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right/>
      <top/>
      <bottom style="medium">
        <color auto="1"/>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66">
    <xf numFmtId="0" fontId="0" fillId="0" borderId="0"/>
    <xf numFmtId="0" fontId="2" fillId="0" borderId="0"/>
    <xf numFmtId="41" fontId="4" fillId="0" borderId="0" applyFont="0" applyAlignment="0">
      <alignment horizontal="centerContinuous"/>
    </xf>
    <xf numFmtId="42" fontId="4" fillId="0" borderId="0" applyFont="0" applyAlignment="0">
      <alignment horizontal="centerContinuous"/>
    </xf>
    <xf numFmtId="9" fontId="9" fillId="0" borderId="0" applyFont="0" applyFill="0" applyBorder="0" applyAlignment="0" applyProtection="0"/>
    <xf numFmtId="164" fontId="15" fillId="0" borderId="0"/>
    <xf numFmtId="164" fontId="15" fillId="0" borderId="0"/>
    <xf numFmtId="0" fontId="16" fillId="10"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8" fillId="3" borderId="0" applyNumberFormat="0" applyBorder="0" applyAlignment="0" applyProtection="0"/>
    <xf numFmtId="0" fontId="19" fillId="6" borderId="4" applyNumberFormat="0" applyAlignment="0" applyProtection="0"/>
    <xf numFmtId="0" fontId="20" fillId="7" borderId="7" applyNumberFormat="0" applyAlignment="0" applyProtection="0"/>
    <xf numFmtId="165" fontId="21" fillId="0" borderId="0" applyFont="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6"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4" fillId="0" borderId="0" applyFont="0" applyAlignment="0">
      <alignment horizontal="centerContinuous"/>
    </xf>
    <xf numFmtId="4"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1" fontId="4" fillId="0" borderId="0" applyFont="0" applyAlignment="0">
      <alignment horizontal="centerContinuous"/>
    </xf>
    <xf numFmtId="41" fontId="4" fillId="0" borderId="0" applyFont="0" applyAlignment="0">
      <alignment horizontal="centerContinuous"/>
    </xf>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4" fillId="0" borderId="0" applyFont="0" applyAlignment="0">
      <alignment horizontal="centerContinuous"/>
    </xf>
    <xf numFmtId="41" fontId="4" fillId="0" borderId="0" applyFont="0" applyAlignment="0">
      <alignment horizontal="centerContinuous"/>
    </xf>
    <xf numFmtId="41" fontId="4" fillId="0" borderId="0" applyFont="0" applyAlignment="0">
      <alignment horizontal="centerContinuous"/>
    </xf>
    <xf numFmtId="40" fontId="26"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8" fontId="26"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4" fillId="0" borderId="0" applyFont="0" applyAlignment="0">
      <alignment horizontal="centerContinuous"/>
    </xf>
    <xf numFmtId="44" fontId="9"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9" fillId="0" borderId="0" applyFont="0" applyFill="0" applyBorder="0" applyAlignment="0" applyProtection="0"/>
    <xf numFmtId="42" fontId="4" fillId="0" borderId="0" applyFont="0" applyAlignment="0">
      <alignment horizontal="centerContinuous"/>
    </xf>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2" fontId="4" fillId="0" borderId="0" applyFont="0" applyAlignment="0">
      <alignment horizontal="centerContinuous"/>
    </xf>
    <xf numFmtId="8" fontId="26" fillId="0" borderId="0" applyFont="0" applyFill="0" applyBorder="0" applyAlignment="0" applyProtection="0"/>
    <xf numFmtId="8" fontId="26" fillId="0" borderId="0" applyFont="0" applyFill="0" applyBorder="0" applyAlignment="0" applyProtection="0"/>
    <xf numFmtId="42" fontId="4" fillId="0" borderId="0" applyFont="0" applyAlignment="0">
      <alignment horizontal="centerContinuous"/>
    </xf>
    <xf numFmtId="44" fontId="9" fillId="0" borderId="0" applyFont="0" applyFill="0" applyBorder="0" applyAlignment="0" applyProtection="0"/>
    <xf numFmtId="44" fontId="27" fillId="0" borderId="0" applyFont="0" applyFill="0" applyBorder="0" applyAlignment="0" applyProtection="0"/>
    <xf numFmtId="8" fontId="26" fillId="0" borderId="0" applyFont="0" applyFill="0" applyBorder="0" applyAlignment="0" applyProtection="0"/>
    <xf numFmtId="14" fontId="26" fillId="0" borderId="0"/>
    <xf numFmtId="14" fontId="21" fillId="0" borderId="0"/>
    <xf numFmtId="166" fontId="15" fillId="0" borderId="0" applyFont="0" applyAlignment="0"/>
    <xf numFmtId="167" fontId="25" fillId="0" borderId="0" applyFont="0" applyFill="0" applyBorder="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5" borderId="4" applyNumberFormat="0" applyAlignment="0" applyProtection="0"/>
    <xf numFmtId="0" fontId="34" fillId="0" borderId="6" applyNumberFormat="0" applyFill="0" applyAlignment="0" applyProtection="0"/>
    <xf numFmtId="0" fontId="35"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26" fillId="0" borderId="0"/>
    <xf numFmtId="0" fontId="1" fillId="0" borderId="0"/>
    <xf numFmtId="0" fontId="1" fillId="0" borderId="0"/>
    <xf numFmtId="0" fontId="26" fillId="0" borderId="0"/>
    <xf numFmtId="0" fontId="1" fillId="0" borderId="0"/>
    <xf numFmtId="0" fontId="1" fillId="0" borderId="0"/>
    <xf numFmtId="0" fontId="27" fillId="0" borderId="0"/>
    <xf numFmtId="0" fontId="9" fillId="0" borderId="0"/>
    <xf numFmtId="0" fontId="1" fillId="0" borderId="0"/>
    <xf numFmtId="0" fontId="2" fillId="0" borderId="0" applyProtection="0"/>
    <xf numFmtId="0" fontId="24" fillId="0" borderId="0"/>
    <xf numFmtId="0" fontId="1" fillId="0" borderId="0"/>
    <xf numFmtId="0" fontId="1" fillId="0" borderId="0"/>
    <xf numFmtId="0" fontId="16" fillId="0" borderId="0"/>
    <xf numFmtId="0" fontId="1" fillId="0" borderId="0"/>
    <xf numFmtId="0" fontId="1" fillId="0" borderId="0"/>
    <xf numFmtId="0" fontId="25" fillId="0" borderId="0"/>
    <xf numFmtId="0" fontId="27" fillId="0" borderId="0"/>
    <xf numFmtId="0" fontId="9" fillId="0" borderId="0"/>
    <xf numFmtId="0" fontId="27" fillId="0" borderId="0"/>
    <xf numFmtId="0" fontId="9"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2" fillId="0" borderId="0"/>
    <xf numFmtId="0" fontId="9" fillId="0" borderId="0"/>
    <xf numFmtId="0" fontId="9" fillId="0" borderId="0"/>
    <xf numFmtId="0" fontId="27" fillId="0" borderId="0"/>
    <xf numFmtId="0" fontId="27" fillId="0" borderId="0"/>
    <xf numFmtId="0" fontId="2" fillId="0" borderId="0"/>
    <xf numFmtId="0" fontId="23" fillId="0" borderId="0"/>
    <xf numFmtId="0" fontId="1" fillId="0" borderId="0"/>
    <xf numFmtId="0" fontId="9" fillId="0" borderId="0"/>
    <xf numFmtId="0" fontId="9" fillId="0" borderId="0"/>
    <xf numFmtId="0" fontId="9" fillId="0" borderId="0"/>
    <xf numFmtId="0" fontId="2"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9" fillId="0" borderId="0"/>
    <xf numFmtId="0" fontId="25" fillId="0" borderId="0"/>
    <xf numFmtId="0" fontId="9" fillId="0" borderId="0"/>
    <xf numFmtId="0" fontId="25"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7" fillId="0" borderId="0"/>
    <xf numFmtId="0" fontId="27" fillId="0" borderId="0"/>
    <xf numFmtId="0" fontId="27" fillId="0" borderId="0"/>
    <xf numFmtId="0" fontId="36" fillId="0" borderId="0"/>
    <xf numFmtId="0" fontId="1" fillId="0" borderId="0"/>
    <xf numFmtId="0" fontId="2" fillId="0" borderId="0"/>
    <xf numFmtId="0" fontId="9" fillId="0" borderId="0"/>
    <xf numFmtId="0" fontId="9" fillId="0" borderId="0"/>
    <xf numFmtId="0" fontId="1" fillId="0" borderId="0"/>
    <xf numFmtId="0" fontId="9" fillId="0" borderId="0"/>
    <xf numFmtId="0" fontId="9" fillId="0" borderId="0"/>
    <xf numFmtId="0" fontId="2" fillId="0" borderId="0"/>
    <xf numFmtId="0" fontId="26"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16" fillId="8" borderId="8" applyNumberFormat="0" applyFont="0" applyAlignment="0" applyProtection="0"/>
    <xf numFmtId="0" fontId="1" fillId="8" borderId="8" applyNumberFormat="0" applyFont="0" applyAlignment="0" applyProtection="0"/>
    <xf numFmtId="0" fontId="37" fillId="6" borderId="5"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6"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 fillId="0" borderId="0"/>
    <xf numFmtId="9" fontId="1" fillId="0" borderId="0" applyFont="0" applyFill="0" applyBorder="0" applyAlignment="0" applyProtection="0"/>
    <xf numFmtId="43" fontId="21" fillId="0" borderId="0" applyFont="0" applyFill="0" applyBorder="0" applyAlignment="0" applyProtection="0"/>
    <xf numFmtId="43" fontId="4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36" fillId="0" borderId="0"/>
    <xf numFmtId="0" fontId="36" fillId="0" borderId="0"/>
    <xf numFmtId="0" fontId="36" fillId="0" borderId="0"/>
    <xf numFmtId="0" fontId="36"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0" fontId="36" fillId="0" borderId="0"/>
    <xf numFmtId="0" fontId="55" fillId="0" borderId="0"/>
  </cellStyleXfs>
  <cellXfs count="246">
    <xf numFmtId="0" fontId="0" fillId="0" borderId="0" xfId="0"/>
    <xf numFmtId="0" fontId="3" fillId="0" borderId="0" xfId="1" applyFont="1" applyFill="1"/>
    <xf numFmtId="41" fontId="3" fillId="0" borderId="0" xfId="2" applyFont="1" applyFill="1" applyAlignment="1"/>
    <xf numFmtId="41" fontId="6" fillId="0" borderId="0" xfId="2" applyNumberFormat="1" applyFont="1" applyFill="1" applyAlignment="1"/>
    <xf numFmtId="0" fontId="6" fillId="0" borderId="0" xfId="1" applyFont="1" applyFill="1"/>
    <xf numFmtId="42" fontId="3" fillId="0" borderId="12" xfId="3" applyFont="1" applyFill="1" applyBorder="1" applyAlignment="1"/>
    <xf numFmtId="42" fontId="3" fillId="0" borderId="13" xfId="3" applyFont="1" applyFill="1" applyBorder="1" applyAlignment="1"/>
    <xf numFmtId="0" fontId="3" fillId="0" borderId="12" xfId="1" applyFont="1" applyFill="1" applyBorder="1"/>
    <xf numFmtId="0" fontId="3" fillId="0" borderId="13" xfId="1" applyFont="1" applyFill="1" applyBorder="1"/>
    <xf numFmtId="0" fontId="3" fillId="0" borderId="14" xfId="1" applyFont="1" applyFill="1" applyBorder="1"/>
    <xf numFmtId="0" fontId="8" fillId="0" borderId="0" xfId="1" applyFont="1" applyFill="1" applyAlignment="1">
      <alignment horizontal="left"/>
    </xf>
    <xf numFmtId="42" fontId="3" fillId="0" borderId="0" xfId="3" applyFont="1" applyFill="1" applyAlignment="1"/>
    <xf numFmtId="0" fontId="42" fillId="0" borderId="0" xfId="1" applyFont="1" applyFill="1" applyBorder="1" applyAlignment="1">
      <alignment horizontal="center"/>
    </xf>
    <xf numFmtId="0" fontId="40" fillId="0" borderId="0" xfId="1" applyFont="1" applyFill="1" applyBorder="1" applyAlignment="1">
      <alignment horizontal="justify"/>
    </xf>
    <xf numFmtId="0" fontId="46" fillId="0" borderId="0" xfId="287" applyFont="1" applyFill="1" applyAlignment="1">
      <alignment horizontal="center"/>
    </xf>
    <xf numFmtId="0" fontId="46" fillId="0" borderId="0" xfId="287" applyFont="1" applyFill="1"/>
    <xf numFmtId="41" fontId="2" fillId="0" borderId="0" xfId="2" applyFont="1" applyFill="1" applyAlignment="1"/>
    <xf numFmtId="10" fontId="46" fillId="0" borderId="0" xfId="287" applyNumberFormat="1" applyFont="1" applyFill="1"/>
    <xf numFmtId="41" fontId="46" fillId="0" borderId="0" xfId="2" applyFont="1" applyFill="1" applyAlignment="1"/>
    <xf numFmtId="168" fontId="2" fillId="0" borderId="0" xfId="88" applyNumberFormat="1" applyFont="1" applyFill="1"/>
    <xf numFmtId="169" fontId="2" fillId="0" borderId="0" xfId="288" applyNumberFormat="1" applyFont="1" applyFill="1"/>
    <xf numFmtId="168" fontId="46" fillId="0" borderId="0" xfId="287" applyNumberFormat="1" applyFont="1" applyFill="1"/>
    <xf numFmtId="0" fontId="1" fillId="0" borderId="0" xfId="287" applyFill="1"/>
    <xf numFmtId="10" fontId="46" fillId="0" borderId="0" xfId="287" applyNumberFormat="1" applyFont="1" applyFill="1" applyAlignment="1">
      <alignment horizontal="right"/>
    </xf>
    <xf numFmtId="41" fontId="2" fillId="0" borderId="0" xfId="2" applyFont="1" applyFill="1" applyAlignment="1">
      <alignment horizontal="right"/>
    </xf>
    <xf numFmtId="0" fontId="40" fillId="0" borderId="21" xfId="1" applyFont="1" applyFill="1" applyBorder="1" applyAlignment="1">
      <alignment horizontal="justify"/>
    </xf>
    <xf numFmtId="42" fontId="3" fillId="0" borderId="0" xfId="3" applyFont="1" applyFill="1" applyBorder="1" applyAlignment="1"/>
    <xf numFmtId="42" fontId="3" fillId="0" borderId="21" xfId="3" applyFont="1" applyFill="1" applyBorder="1" applyAlignment="1"/>
    <xf numFmtId="0" fontId="3" fillId="0" borderId="0" xfId="1" applyFont="1" applyFill="1" applyAlignment="1">
      <alignment horizontal="center" wrapText="1"/>
    </xf>
    <xf numFmtId="0" fontId="48" fillId="0" borderId="15" xfId="1" applyFont="1" applyFill="1" applyBorder="1" applyAlignment="1">
      <alignment horizontal="justify"/>
    </xf>
    <xf numFmtId="42" fontId="3" fillId="0" borderId="16" xfId="3" applyFont="1" applyFill="1" applyBorder="1" applyAlignment="1"/>
    <xf numFmtId="0" fontId="7" fillId="0" borderId="11" xfId="1" applyFont="1" applyFill="1" applyBorder="1" applyAlignment="1">
      <alignment horizontal="center"/>
    </xf>
    <xf numFmtId="0" fontId="13" fillId="0" borderId="11" xfId="1" applyFont="1" applyFill="1" applyBorder="1" applyAlignment="1">
      <alignment horizontal="justify"/>
    </xf>
    <xf numFmtId="42" fontId="3" fillId="0" borderId="11" xfId="1" applyNumberFormat="1" applyFont="1" applyFill="1" applyBorder="1"/>
    <xf numFmtId="10" fontId="3" fillId="0" borderId="11" xfId="262" applyNumberFormat="1" applyFont="1" applyFill="1" applyBorder="1"/>
    <xf numFmtId="0" fontId="2" fillId="0" borderId="0" xfId="1" applyFill="1"/>
    <xf numFmtId="0" fontId="3" fillId="0" borderId="0" xfId="1" applyFont="1" applyFill="1" applyAlignment="1">
      <alignment horizontal="center"/>
    </xf>
    <xf numFmtId="0" fontId="3" fillId="0" borderId="0" xfId="1" applyFont="1" applyFill="1" applyAlignment="1"/>
    <xf numFmtId="0" fontId="13" fillId="0" borderId="19" xfId="1" applyFont="1" applyFill="1" applyBorder="1" applyAlignment="1">
      <alignment horizontal="justify"/>
    </xf>
    <xf numFmtId="0" fontId="3" fillId="0" borderId="18" xfId="1" applyFont="1" applyFill="1" applyBorder="1" applyAlignment="1">
      <alignment horizontal="center"/>
    </xf>
    <xf numFmtId="0" fontId="3" fillId="0" borderId="18" xfId="1" applyFont="1" applyFill="1" applyBorder="1" applyAlignment="1">
      <alignment horizontal="center" wrapText="1"/>
    </xf>
    <xf numFmtId="42" fontId="3" fillId="0" borderId="0" xfId="1" applyNumberFormat="1" applyFont="1" applyFill="1"/>
    <xf numFmtId="10" fontId="3" fillId="0" borderId="0" xfId="262" applyNumberFormat="1" applyFont="1" applyFill="1"/>
    <xf numFmtId="0" fontId="13" fillId="0" borderId="17" xfId="1" applyFont="1" applyFill="1" applyBorder="1" applyAlignment="1">
      <alignment horizontal="justify"/>
    </xf>
    <xf numFmtId="0" fontId="3" fillId="0" borderId="16" xfId="1" applyFont="1" applyFill="1" applyBorder="1" applyAlignment="1">
      <alignment horizontal="center"/>
    </xf>
    <xf numFmtId="0" fontId="3" fillId="0" borderId="25" xfId="1" applyFont="1" applyFill="1" applyBorder="1" applyAlignment="1">
      <alignment horizontal="center"/>
    </xf>
    <xf numFmtId="0" fontId="3" fillId="0" borderId="23" xfId="1" applyFont="1" applyFill="1" applyBorder="1" applyAlignment="1">
      <alignment horizontal="center" wrapText="1"/>
    </xf>
    <xf numFmtId="0" fontId="13" fillId="0" borderId="22" xfId="1" applyFont="1" applyFill="1" applyBorder="1" applyAlignment="1">
      <alignment horizontal="justify"/>
    </xf>
    <xf numFmtId="0" fontId="3" fillId="0" borderId="21" xfId="1" applyFont="1" applyFill="1" applyBorder="1" applyAlignment="1">
      <alignment horizontal="center"/>
    </xf>
    <xf numFmtId="0" fontId="3" fillId="0" borderId="24" xfId="1" applyFont="1" applyFill="1" applyBorder="1" applyAlignment="1">
      <alignment horizontal="center"/>
    </xf>
    <xf numFmtId="0" fontId="3" fillId="0" borderId="0" xfId="1" quotePrefix="1" applyFont="1" applyFill="1" applyAlignment="1">
      <alignment horizontal="center"/>
    </xf>
    <xf numFmtId="0" fontId="40" fillId="0" borderId="19" xfId="1" applyFont="1" applyFill="1" applyBorder="1" applyAlignment="1">
      <alignment horizontal="justify"/>
    </xf>
    <xf numFmtId="0" fontId="3" fillId="0" borderId="0" xfId="1" quotePrefix="1" applyFont="1" applyFill="1" applyAlignment="1">
      <alignment horizontal="center" wrapText="1"/>
    </xf>
    <xf numFmtId="0" fontId="10" fillId="0" borderId="22" xfId="1" applyFont="1" applyFill="1" applyBorder="1" applyAlignment="1">
      <alignment horizontal="justify"/>
    </xf>
    <xf numFmtId="0" fontId="7" fillId="0" borderId="21" xfId="1" applyFont="1" applyFill="1" applyBorder="1" applyAlignment="1">
      <alignment horizontal="center"/>
    </xf>
    <xf numFmtId="0" fontId="7" fillId="0" borderId="21" xfId="1" applyFont="1" applyFill="1" applyBorder="1" applyAlignment="1">
      <alignment horizontal="center" wrapText="1"/>
    </xf>
    <xf numFmtId="0" fontId="3" fillId="0" borderId="18" xfId="1" applyFont="1" applyFill="1" applyBorder="1"/>
    <xf numFmtId="42" fontId="3" fillId="0" borderId="18" xfId="3" applyFont="1" applyFill="1" applyBorder="1" applyAlignment="1"/>
    <xf numFmtId="10" fontId="2" fillId="0" borderId="0" xfId="1" applyNumberFormat="1" applyFill="1"/>
    <xf numFmtId="0" fontId="40" fillId="0" borderId="22" xfId="1" quotePrefix="1" applyFont="1" applyFill="1" applyBorder="1" applyAlignment="1">
      <alignment horizontal="justify"/>
    </xf>
    <xf numFmtId="42" fontId="8" fillId="0" borderId="0" xfId="1" applyNumberFormat="1" applyFont="1" applyFill="1"/>
    <xf numFmtId="0" fontId="13" fillId="0" borderId="38" xfId="1" applyFont="1" applyFill="1" applyBorder="1" applyAlignment="1">
      <alignment horizontal="justify"/>
    </xf>
    <xf numFmtId="0" fontId="3" fillId="0" borderId="37" xfId="1" applyFont="1" applyFill="1" applyBorder="1" applyAlignment="1">
      <alignment horizontal="center"/>
    </xf>
    <xf numFmtId="0" fontId="3" fillId="0" borderId="37" xfId="1" applyFont="1" applyFill="1" applyBorder="1" applyAlignment="1">
      <alignment horizontal="center" wrapText="1"/>
    </xf>
    <xf numFmtId="0" fontId="3" fillId="0" borderId="37" xfId="1" quotePrefix="1" applyFont="1" applyFill="1" applyBorder="1" applyAlignment="1">
      <alignment horizontal="center" wrapText="1"/>
    </xf>
    <xf numFmtId="42" fontId="3" fillId="0" borderId="37" xfId="3" applyFont="1" applyFill="1" applyBorder="1" applyAlignment="1"/>
    <xf numFmtId="0" fontId="3" fillId="0" borderId="37" xfId="1" applyFont="1" applyFill="1" applyBorder="1"/>
    <xf numFmtId="42" fontId="3" fillId="0" borderId="37" xfId="1" applyNumberFormat="1" applyFont="1" applyFill="1" applyBorder="1"/>
    <xf numFmtId="10" fontId="3" fillId="0" borderId="37" xfId="262" applyNumberFormat="1" applyFont="1" applyFill="1" applyBorder="1"/>
    <xf numFmtId="42" fontId="3" fillId="0" borderId="36" xfId="1" applyNumberFormat="1" applyFont="1" applyFill="1" applyBorder="1"/>
    <xf numFmtId="0" fontId="13" fillId="0" borderId="27" xfId="1" applyFont="1" applyFill="1" applyBorder="1" applyAlignment="1">
      <alignment horizontal="justify"/>
    </xf>
    <xf numFmtId="0" fontId="3" fillId="0" borderId="11" xfId="1" applyFont="1" applyFill="1" applyBorder="1" applyAlignment="1">
      <alignment horizontal="center"/>
    </xf>
    <xf numFmtId="0" fontId="3" fillId="0" borderId="11" xfId="1" applyFont="1" applyFill="1" applyBorder="1" applyAlignment="1">
      <alignment horizontal="center" wrapText="1"/>
    </xf>
    <xf numFmtId="0" fontId="3" fillId="0" borderId="11" xfId="1" quotePrefix="1" applyFont="1" applyFill="1" applyBorder="1" applyAlignment="1">
      <alignment horizontal="center" wrapText="1"/>
    </xf>
    <xf numFmtId="42" fontId="3" fillId="0" borderId="11" xfId="3" applyFont="1" applyFill="1" applyBorder="1" applyAlignment="1"/>
    <xf numFmtId="0" fontId="3" fillId="0" borderId="11" xfId="1" applyFont="1" applyFill="1" applyBorder="1"/>
    <xf numFmtId="42" fontId="3" fillId="0" borderId="35" xfId="1" applyNumberFormat="1" applyFont="1" applyFill="1" applyBorder="1"/>
    <xf numFmtId="0" fontId="3" fillId="0" borderId="27" xfId="1" applyFont="1" applyFill="1" applyBorder="1"/>
    <xf numFmtId="0" fontId="3" fillId="0" borderId="35" xfId="1" applyFont="1" applyFill="1" applyBorder="1"/>
    <xf numFmtId="0" fontId="3" fillId="0" borderId="27" xfId="1" quotePrefix="1" applyFont="1" applyFill="1" applyBorder="1"/>
    <xf numFmtId="0" fontId="7" fillId="0" borderId="11" xfId="1" applyFont="1" applyFill="1" applyBorder="1" applyAlignment="1">
      <alignment horizontal="center" wrapText="1"/>
    </xf>
    <xf numFmtId="0" fontId="13" fillId="0" borderId="34" xfId="1" applyFont="1" applyFill="1" applyBorder="1" applyAlignment="1">
      <alignment horizontal="justify"/>
    </xf>
    <xf numFmtId="0" fontId="3" fillId="0" borderId="33" xfId="1" applyFont="1" applyFill="1" applyBorder="1" applyAlignment="1">
      <alignment horizontal="center"/>
    </xf>
    <xf numFmtId="0" fontId="3" fillId="0" borderId="33" xfId="1" applyFont="1" applyFill="1" applyBorder="1" applyAlignment="1">
      <alignment horizontal="center" wrapText="1"/>
    </xf>
    <xf numFmtId="0" fontId="3" fillId="0" borderId="33" xfId="1" quotePrefix="1" applyFont="1" applyFill="1" applyBorder="1" applyAlignment="1">
      <alignment horizontal="center" wrapText="1"/>
    </xf>
    <xf numFmtId="42" fontId="3" fillId="0" borderId="33" xfId="3" applyFont="1" applyFill="1" applyBorder="1" applyAlignment="1"/>
    <xf numFmtId="0" fontId="3" fillId="0" borderId="33" xfId="1" applyFont="1" applyFill="1" applyBorder="1"/>
    <xf numFmtId="42" fontId="3" fillId="0" borderId="33" xfId="1" applyNumberFormat="1" applyFont="1" applyFill="1" applyBorder="1"/>
    <xf numFmtId="10" fontId="3" fillId="0" borderId="33" xfId="262" applyNumberFormat="1" applyFont="1" applyFill="1" applyBorder="1"/>
    <xf numFmtId="42" fontId="3" fillId="0" borderId="32" xfId="1" applyNumberFormat="1" applyFont="1" applyFill="1" applyBorder="1"/>
    <xf numFmtId="0" fontId="13" fillId="0" borderId="31" xfId="1" applyFont="1" applyFill="1" applyBorder="1" applyAlignment="1">
      <alignment horizontal="justify"/>
    </xf>
    <xf numFmtId="0" fontId="3" fillId="0" borderId="31" xfId="1" applyFont="1" applyFill="1" applyBorder="1" applyAlignment="1">
      <alignment horizontal="center"/>
    </xf>
    <xf numFmtId="0" fontId="3" fillId="0" borderId="31" xfId="1" applyFont="1" applyFill="1" applyBorder="1" applyAlignment="1">
      <alignment horizontal="center" wrapText="1"/>
    </xf>
    <xf numFmtId="42" fontId="3" fillId="0" borderId="31" xfId="3" applyFont="1" applyFill="1" applyBorder="1" applyAlignment="1"/>
    <xf numFmtId="0" fontId="3" fillId="0" borderId="31" xfId="1" applyFont="1" applyFill="1" applyBorder="1"/>
    <xf numFmtId="42" fontId="3" fillId="0" borderId="31" xfId="1" applyNumberFormat="1" applyFont="1" applyFill="1" applyBorder="1"/>
    <xf numFmtId="10" fontId="3" fillId="0" borderId="31" xfId="262" applyNumberFormat="1" applyFont="1" applyFill="1" applyBorder="1"/>
    <xf numFmtId="0" fontId="3" fillId="0" borderId="11" xfId="1" quotePrefix="1" applyFont="1" applyFill="1" applyBorder="1"/>
    <xf numFmtId="0" fontId="13" fillId="0" borderId="11" xfId="1" quotePrefix="1" applyFont="1" applyFill="1" applyBorder="1" applyAlignment="1">
      <alignment horizontal="justify"/>
    </xf>
    <xf numFmtId="0" fontId="3" fillId="0" borderId="16" xfId="1" applyFont="1" applyFill="1" applyBorder="1" applyAlignment="1">
      <alignment horizontal="center" wrapText="1"/>
    </xf>
    <xf numFmtId="0" fontId="3" fillId="0" borderId="0" xfId="1" quotePrefix="1" applyFont="1" applyFill="1"/>
    <xf numFmtId="0" fontId="2" fillId="0" borderId="18" xfId="1" applyFill="1" applyBorder="1" applyAlignment="1">
      <alignment horizontal="center"/>
    </xf>
    <xf numFmtId="0" fontId="2" fillId="0" borderId="18" xfId="1" applyFill="1" applyBorder="1" applyAlignment="1">
      <alignment horizontal="center" wrapText="1"/>
    </xf>
    <xf numFmtId="0" fontId="3" fillId="0" borderId="16" xfId="1" applyFont="1" applyFill="1" applyBorder="1"/>
    <xf numFmtId="42" fontId="3" fillId="0" borderId="16" xfId="1" applyNumberFormat="1" applyFont="1" applyFill="1" applyBorder="1"/>
    <xf numFmtId="10" fontId="3" fillId="0" borderId="16" xfId="262" applyNumberFormat="1" applyFont="1" applyFill="1" applyBorder="1"/>
    <xf numFmtId="0" fontId="3" fillId="0" borderId="25" xfId="1" applyFont="1" applyFill="1" applyBorder="1"/>
    <xf numFmtId="0" fontId="3" fillId="0" borderId="21" xfId="1" applyFont="1" applyFill="1" applyBorder="1" applyAlignment="1">
      <alignment horizontal="center" wrapText="1"/>
    </xf>
    <xf numFmtId="0" fontId="3" fillId="0" borderId="21" xfId="1" applyFont="1" applyFill="1" applyBorder="1"/>
    <xf numFmtId="42" fontId="3" fillId="0" borderId="21" xfId="1" applyNumberFormat="1" applyFont="1" applyFill="1" applyBorder="1"/>
    <xf numFmtId="10" fontId="3" fillId="0" borderId="21" xfId="262" applyNumberFormat="1" applyFont="1" applyFill="1" applyBorder="1"/>
    <xf numFmtId="0" fontId="3" fillId="0" borderId="24" xfId="1" applyFont="1" applyFill="1" applyBorder="1"/>
    <xf numFmtId="0" fontId="40" fillId="0" borderId="17" xfId="1" applyFont="1" applyFill="1" applyBorder="1" applyAlignment="1">
      <alignment horizontal="justify"/>
    </xf>
    <xf numFmtId="0" fontId="2" fillId="0" borderId="16" xfId="1" applyFill="1" applyBorder="1" applyAlignment="1">
      <alignment horizontal="center"/>
    </xf>
    <xf numFmtId="0" fontId="2" fillId="0" borderId="16" xfId="1" applyFill="1" applyBorder="1" applyAlignment="1">
      <alignment horizontal="center" wrapText="1"/>
    </xf>
    <xf numFmtId="0" fontId="40" fillId="0" borderId="15" xfId="1" applyFont="1" applyFill="1" applyBorder="1" applyAlignment="1">
      <alignment horizontal="justify"/>
    </xf>
    <xf numFmtId="0" fontId="2" fillId="0" borderId="0" xfId="1" applyFill="1" applyBorder="1" applyAlignment="1">
      <alignment horizontal="center"/>
    </xf>
    <xf numFmtId="0" fontId="2" fillId="0" borderId="0" xfId="1" applyFill="1" applyBorder="1" applyAlignment="1">
      <alignment horizontal="center" wrapText="1"/>
    </xf>
    <xf numFmtId="0" fontId="3" fillId="0" borderId="0" xfId="1" quotePrefix="1" applyFont="1" applyFill="1" applyBorder="1"/>
    <xf numFmtId="0" fontId="3" fillId="0" borderId="0" xfId="1" quotePrefix="1" applyFont="1" applyFill="1" applyBorder="1" applyAlignment="1">
      <alignment horizontal="center"/>
    </xf>
    <xf numFmtId="0" fontId="3" fillId="0" borderId="0" xfId="1" applyFont="1" applyFill="1" applyBorder="1" applyAlignment="1">
      <alignment horizontal="center" wrapText="1"/>
    </xf>
    <xf numFmtId="0" fontId="3" fillId="0" borderId="0" xfId="1" applyFont="1" applyFill="1" applyBorder="1"/>
    <xf numFmtId="42" fontId="3" fillId="0" borderId="0" xfId="1" applyNumberFormat="1" applyFont="1" applyFill="1" applyBorder="1"/>
    <xf numFmtId="10" fontId="3" fillId="0" borderId="0" xfId="262" applyNumberFormat="1" applyFont="1" applyFill="1" applyBorder="1"/>
    <xf numFmtId="0" fontId="40" fillId="0" borderId="22" xfId="1" applyFont="1" applyFill="1" applyBorder="1" applyAlignment="1">
      <alignment horizontal="justify"/>
    </xf>
    <xf numFmtId="0" fontId="2" fillId="0" borderId="21" xfId="1" applyFill="1" applyBorder="1" applyAlignment="1">
      <alignment horizontal="center"/>
    </xf>
    <xf numFmtId="0" fontId="2" fillId="0" borderId="21" xfId="1" applyFill="1" applyBorder="1" applyAlignment="1">
      <alignment horizontal="center" wrapText="1"/>
    </xf>
    <xf numFmtId="0" fontId="3" fillId="0" borderId="21" xfId="1" quotePrefix="1" applyFont="1" applyFill="1" applyBorder="1"/>
    <xf numFmtId="0" fontId="3" fillId="0" borderId="21" xfId="1" quotePrefix="1" applyFont="1" applyFill="1" applyBorder="1" applyAlignment="1">
      <alignment horizontal="center"/>
    </xf>
    <xf numFmtId="0" fontId="2" fillId="0" borderId="0" xfId="1" applyFill="1" applyBorder="1"/>
    <xf numFmtId="0" fontId="2" fillId="0" borderId="21" xfId="1" applyFill="1" applyBorder="1"/>
    <xf numFmtId="42" fontId="2" fillId="0" borderId="0" xfId="1" applyNumberFormat="1" applyFill="1"/>
    <xf numFmtId="41" fontId="3" fillId="0" borderId="0" xfId="1" applyNumberFormat="1" applyFont="1" applyFill="1"/>
    <xf numFmtId="41" fontId="3" fillId="0" borderId="0" xfId="3" applyNumberFormat="1" applyFont="1" applyFill="1" applyAlignment="1"/>
    <xf numFmtId="41" fontId="2" fillId="0" borderId="0" xfId="1" applyNumberFormat="1" applyFill="1"/>
    <xf numFmtId="170" fontId="3" fillId="0" borderId="0" xfId="3" applyNumberFormat="1" applyFont="1" applyFill="1" applyAlignment="1"/>
    <xf numFmtId="0" fontId="45" fillId="0" borderId="0" xfId="287" applyFont="1" applyFill="1"/>
    <xf numFmtId="0" fontId="1" fillId="0" borderId="0" xfId="287" applyFont="1" applyFill="1" applyAlignment="1">
      <alignment horizontal="center"/>
    </xf>
    <xf numFmtId="0" fontId="1" fillId="0" borderId="0" xfId="287" applyFill="1" applyAlignment="1">
      <alignment horizontal="center"/>
    </xf>
    <xf numFmtId="0" fontId="1" fillId="0" borderId="10" xfId="287" applyFill="1" applyBorder="1"/>
    <xf numFmtId="0" fontId="1" fillId="0" borderId="10" xfId="287" applyFill="1" applyBorder="1" applyAlignment="1">
      <alignment horizontal="center"/>
    </xf>
    <xf numFmtId="0" fontId="1" fillId="0" borderId="0" xfId="287" applyFill="1" applyAlignment="1"/>
    <xf numFmtId="0" fontId="1" fillId="0" borderId="13" xfId="287" applyFill="1" applyBorder="1" applyAlignment="1">
      <alignment horizontal="center"/>
    </xf>
    <xf numFmtId="0" fontId="1" fillId="0" borderId="0" xfId="287" applyFill="1" applyBorder="1"/>
    <xf numFmtId="0" fontId="1" fillId="0" borderId="0" xfId="287" applyFill="1" applyBorder="1" applyAlignment="1">
      <alignment horizontal="center"/>
    </xf>
    <xf numFmtId="44" fontId="0" fillId="0" borderId="0" xfId="88" applyFont="1" applyFill="1"/>
    <xf numFmtId="10" fontId="0" fillId="0" borderId="0" xfId="288" applyNumberFormat="1" applyFont="1" applyFill="1"/>
    <xf numFmtId="44" fontId="1" fillId="0" borderId="0" xfId="287" applyNumberFormat="1" applyFill="1"/>
    <xf numFmtId="0" fontId="1" fillId="0" borderId="0" xfId="287" applyFont="1" applyFill="1"/>
    <xf numFmtId="43" fontId="0" fillId="0" borderId="0" xfId="48" applyFont="1" applyFill="1"/>
    <xf numFmtId="43" fontId="1" fillId="0" borderId="0" xfId="287" applyNumberFormat="1" applyFill="1"/>
    <xf numFmtId="168" fontId="1" fillId="0" borderId="0" xfId="287" applyNumberFormat="1" applyFill="1"/>
    <xf numFmtId="168" fontId="1" fillId="0" borderId="20" xfId="287" applyNumberFormat="1" applyFill="1" applyBorder="1"/>
    <xf numFmtId="44" fontId="1" fillId="0" borderId="20" xfId="287" applyNumberFormat="1" applyFill="1" applyBorder="1"/>
    <xf numFmtId="0" fontId="1" fillId="0" borderId="10" xfId="287" applyFont="1" applyFill="1" applyBorder="1" applyAlignment="1">
      <alignment horizontal="center"/>
    </xf>
    <xf numFmtId="168" fontId="1" fillId="0" borderId="26" xfId="287" applyNumberFormat="1" applyFill="1" applyBorder="1"/>
    <xf numFmtId="10" fontId="3" fillId="0" borderId="0" xfId="4" applyNumberFormat="1" applyFont="1" applyFill="1"/>
    <xf numFmtId="0" fontId="10" fillId="0" borderId="17" xfId="1" applyFont="1" applyFill="1" applyBorder="1" applyAlignment="1">
      <alignment horizontal="justify"/>
    </xf>
    <xf numFmtId="0" fontId="7" fillId="0" borderId="16" xfId="1" applyFont="1" applyFill="1" applyBorder="1" applyAlignment="1">
      <alignment horizontal="center"/>
    </xf>
    <xf numFmtId="0" fontId="7" fillId="0" borderId="16" xfId="1" applyFont="1" applyFill="1" applyBorder="1" applyAlignment="1">
      <alignment horizontal="center" wrapText="1"/>
    </xf>
    <xf numFmtId="0" fontId="10" fillId="0" borderId="15" xfId="1" applyFont="1" applyFill="1" applyBorder="1" applyAlignment="1">
      <alignment horizontal="justify"/>
    </xf>
    <xf numFmtId="0" fontId="7" fillId="0" borderId="0" xfId="1" applyFont="1" applyFill="1" applyBorder="1" applyAlignment="1">
      <alignment horizontal="center"/>
    </xf>
    <xf numFmtId="0" fontId="7" fillId="0" borderId="0" xfId="1" applyFont="1" applyFill="1" applyBorder="1" applyAlignment="1">
      <alignment horizontal="center" wrapText="1"/>
    </xf>
    <xf numFmtId="0" fontId="8" fillId="0" borderId="0" xfId="1" applyFont="1" applyFill="1" applyAlignment="1">
      <alignment horizontal="right"/>
    </xf>
    <xf numFmtId="0" fontId="3" fillId="0" borderId="0" xfId="1" applyFont="1" applyFill="1" applyBorder="1" applyAlignment="1">
      <alignment horizontal="center"/>
    </xf>
    <xf numFmtId="0" fontId="3" fillId="0" borderId="0" xfId="1" quotePrefix="1" applyFont="1" applyFill="1" applyBorder="1" applyAlignment="1">
      <alignment horizontal="center" wrapText="1"/>
    </xf>
    <xf numFmtId="0" fontId="5" fillId="0" borderId="0" xfId="1" applyFont="1" applyFill="1" applyAlignment="1">
      <alignment horizontal="left" indent="1"/>
    </xf>
    <xf numFmtId="0" fontId="3" fillId="0" borderId="20" xfId="1" applyFont="1" applyFill="1" applyBorder="1"/>
    <xf numFmtId="42" fontId="3" fillId="0" borderId="20" xfId="1" applyNumberFormat="1" applyFont="1" applyFill="1" applyBorder="1"/>
    <xf numFmtId="42" fontId="3" fillId="0" borderId="20" xfId="3" applyFont="1" applyFill="1" applyBorder="1" applyAlignment="1"/>
    <xf numFmtId="0" fontId="3" fillId="0" borderId="0" xfId="1" applyFont="1" applyFill="1" applyAlignment="1">
      <alignment horizontal="left"/>
    </xf>
    <xf numFmtId="0" fontId="41" fillId="0" borderId="0" xfId="1" applyFont="1" applyFill="1"/>
    <xf numFmtId="0" fontId="3" fillId="0" borderId="0" xfId="1" applyFont="1" applyFill="1" applyAlignment="1">
      <alignment horizontal="left" indent="1"/>
    </xf>
    <xf numFmtId="0" fontId="8" fillId="0" borderId="0" xfId="1" applyFont="1" applyFill="1" applyAlignment="1">
      <alignment horizontal="right" indent="1"/>
    </xf>
    <xf numFmtId="10" fontId="3" fillId="0" borderId="20" xfId="262" applyNumberFormat="1" applyFont="1" applyFill="1" applyBorder="1"/>
    <xf numFmtId="0" fontId="40" fillId="0" borderId="16" xfId="1" quotePrefix="1" applyFont="1" applyFill="1" applyBorder="1" applyAlignment="1">
      <alignment horizontal="justify"/>
    </xf>
    <xf numFmtId="0" fontId="3" fillId="0" borderId="21" xfId="1" quotePrefix="1" applyFont="1" applyFill="1" applyBorder="1" applyAlignment="1">
      <alignment horizontal="left"/>
    </xf>
    <xf numFmtId="0" fontId="40" fillId="0" borderId="16" xfId="1" applyFont="1" applyFill="1" applyBorder="1" applyAlignment="1">
      <alignment horizontal="justify"/>
    </xf>
    <xf numFmtId="0" fontId="10" fillId="0" borderId="0" xfId="1" applyFont="1" applyFill="1" applyBorder="1" applyAlignment="1">
      <alignment horizontal="justify"/>
    </xf>
    <xf numFmtId="16" fontId="2" fillId="0" borderId="0" xfId="1" applyNumberFormat="1" applyFill="1"/>
    <xf numFmtId="0" fontId="55" fillId="0" borderId="0" xfId="365"/>
    <xf numFmtId="0" fontId="3" fillId="0" borderId="0" xfId="365" applyFont="1"/>
    <xf numFmtId="0" fontId="3" fillId="0" borderId="0" xfId="365" applyFont="1" applyFill="1" applyAlignment="1">
      <alignment horizontal="center"/>
    </xf>
    <xf numFmtId="0" fontId="3" fillId="0" borderId="0" xfId="365" applyFont="1" applyFill="1"/>
    <xf numFmtId="0" fontId="42" fillId="0" borderId="0" xfId="365" applyFont="1" applyFill="1" applyAlignment="1">
      <alignment horizontal="center"/>
    </xf>
    <xf numFmtId="44" fontId="3" fillId="0" borderId="0" xfId="89" applyNumberFormat="1" applyFont="1" applyFill="1"/>
    <xf numFmtId="168" fontId="3" fillId="0" borderId="0" xfId="89" applyNumberFormat="1" applyFont="1" applyFill="1"/>
    <xf numFmtId="0" fontId="3" fillId="0" borderId="0" xfId="365" applyFont="1" applyFill="1" applyAlignment="1"/>
    <xf numFmtId="171" fontId="3" fillId="0" borderId="0" xfId="365" applyNumberFormat="1" applyFont="1" applyFill="1"/>
    <xf numFmtId="10" fontId="3" fillId="0" borderId="0" xfId="365" applyNumberFormat="1" applyFont="1" applyFill="1"/>
    <xf numFmtId="42" fontId="3" fillId="0" borderId="0" xfId="365" applyNumberFormat="1" applyFont="1" applyFill="1"/>
    <xf numFmtId="42" fontId="3" fillId="0" borderId="0" xfId="365" applyNumberFormat="1" applyFont="1"/>
    <xf numFmtId="0" fontId="3" fillId="0" borderId="0" xfId="365" applyFont="1" applyAlignment="1">
      <alignment horizontal="left"/>
    </xf>
    <xf numFmtId="43" fontId="3" fillId="0" borderId="0" xfId="365" applyNumberFormat="1" applyFont="1" applyFill="1" applyAlignment="1">
      <alignment horizontal="center"/>
    </xf>
    <xf numFmtId="41" fontId="3" fillId="0" borderId="0" xfId="365" applyNumberFormat="1" applyFont="1" applyFill="1"/>
    <xf numFmtId="168" fontId="3" fillId="0" borderId="0" xfId="89" applyNumberFormat="1" applyFont="1" applyFill="1" applyBorder="1"/>
    <xf numFmtId="0" fontId="3" fillId="0" borderId="0" xfId="365" applyFont="1" applyFill="1" applyBorder="1" applyAlignment="1">
      <alignment horizontal="center"/>
    </xf>
    <xf numFmtId="0" fontId="3" fillId="0" borderId="0" xfId="365" applyFont="1" applyFill="1" applyBorder="1"/>
    <xf numFmtId="39" fontId="3" fillId="0" borderId="0" xfId="365" applyNumberFormat="1" applyFont="1" applyFill="1" applyBorder="1"/>
    <xf numFmtId="0" fontId="8" fillId="0" borderId="0" xfId="365" applyFont="1" applyFill="1" applyAlignment="1">
      <alignment horizontal="center"/>
    </xf>
    <xf numFmtId="0" fontId="8" fillId="0" borderId="0" xfId="365" applyFont="1" applyFill="1"/>
    <xf numFmtId="0" fontId="8" fillId="0" borderId="0" xfId="365" applyFont="1" applyAlignment="1">
      <alignment horizontal="left"/>
    </xf>
    <xf numFmtId="168" fontId="8" fillId="0" borderId="0" xfId="89" applyNumberFormat="1" applyFont="1" applyFill="1" applyAlignment="1">
      <alignment horizontal="center"/>
    </xf>
    <xf numFmtId="44" fontId="8" fillId="0" borderId="0" xfId="89" applyNumberFormat="1" applyFont="1" applyFill="1" applyAlignment="1">
      <alignment horizontal="center"/>
    </xf>
    <xf numFmtId="0" fontId="8" fillId="0" borderId="10" xfId="365" applyFont="1" applyFill="1" applyBorder="1" applyAlignment="1">
      <alignment horizontal="center"/>
    </xf>
    <xf numFmtId="168" fontId="8" fillId="0" borderId="10" xfId="89" applyNumberFormat="1" applyFont="1" applyBorder="1" applyAlignment="1">
      <alignment horizontal="center"/>
    </xf>
    <xf numFmtId="44" fontId="8" fillId="0" borderId="10" xfId="89" applyNumberFormat="1" applyFont="1" applyBorder="1" applyAlignment="1">
      <alignment horizontal="center"/>
    </xf>
    <xf numFmtId="0" fontId="8" fillId="0" borderId="10" xfId="365" applyFont="1" applyBorder="1" applyAlignment="1">
      <alignment horizontal="center"/>
    </xf>
    <xf numFmtId="171" fontId="8" fillId="0" borderId="10" xfId="365" applyNumberFormat="1" applyFont="1" applyBorder="1" applyAlignment="1">
      <alignment horizontal="center"/>
    </xf>
    <xf numFmtId="0" fontId="8" fillId="33" borderId="10" xfId="365" applyFont="1" applyFill="1" applyBorder="1" applyAlignment="1">
      <alignment horizontal="center"/>
    </xf>
    <xf numFmtId="0" fontId="56" fillId="0" borderId="0" xfId="365" applyFont="1"/>
    <xf numFmtId="0" fontId="42" fillId="0" borderId="0" xfId="365" applyFont="1" applyFill="1" applyBorder="1" applyAlignment="1">
      <alignment horizontal="center"/>
    </xf>
    <xf numFmtId="0" fontId="3" fillId="0" borderId="0" xfId="365" applyFont="1" applyFill="1" applyAlignment="1">
      <alignment horizontal="left" indent="1"/>
    </xf>
    <xf numFmtId="0" fontId="3" fillId="0" borderId="0" xfId="365" applyFont="1" applyAlignment="1">
      <alignment horizontal="left" indent="1"/>
    </xf>
    <xf numFmtId="43" fontId="3" fillId="0" borderId="0" xfId="365" applyNumberFormat="1" applyFont="1" applyFill="1"/>
    <xf numFmtId="43" fontId="3" fillId="0" borderId="0" xfId="365" applyNumberFormat="1" applyFont="1"/>
    <xf numFmtId="41" fontId="3" fillId="0" borderId="0" xfId="365" applyNumberFormat="1" applyFont="1" applyFill="1" applyAlignment="1">
      <alignment horizontal="center"/>
    </xf>
    <xf numFmtId="41" fontId="3" fillId="0" borderId="0" xfId="365" applyNumberFormat="1" applyFont="1"/>
    <xf numFmtId="41" fontId="3" fillId="0" borderId="0" xfId="365" applyNumberFormat="1" applyFont="1" applyFill="1" applyBorder="1" applyAlignment="1">
      <alignment horizontal="center"/>
    </xf>
    <xf numFmtId="0" fontId="3" fillId="0" borderId="0" xfId="365" applyFont="1" applyAlignment="1">
      <alignment horizontal="right"/>
    </xf>
    <xf numFmtId="0" fontId="3" fillId="0" borderId="0" xfId="365" applyFont="1" applyFill="1" applyAlignment="1">
      <alignment horizontal="left" indent="2"/>
    </xf>
    <xf numFmtId="0" fontId="3" fillId="0" borderId="0" xfId="365" applyFont="1" applyAlignment="1">
      <alignment horizontal="left" indent="2"/>
    </xf>
    <xf numFmtId="0" fontId="3" fillId="0" borderId="0" xfId="365" applyFont="1" applyAlignment="1">
      <alignment horizontal="left" indent="3"/>
    </xf>
    <xf numFmtId="0" fontId="5" fillId="0" borderId="0" xfId="365" applyFont="1" applyFill="1" applyAlignment="1">
      <alignment horizontal="left" indent="1"/>
    </xf>
    <xf numFmtId="0" fontId="5" fillId="0" borderId="0" xfId="365" applyFont="1" applyAlignment="1">
      <alignment horizontal="left" indent="1"/>
    </xf>
    <xf numFmtId="0" fontId="56" fillId="0" borderId="0" xfId="365" applyFont="1" applyAlignment="1">
      <alignment horizontal="right"/>
    </xf>
    <xf numFmtId="43" fontId="3" fillId="0" borderId="0" xfId="365" applyNumberFormat="1" applyFont="1" applyFill="1" applyBorder="1"/>
    <xf numFmtId="10" fontId="3" fillId="0" borderId="0" xfId="365" applyNumberFormat="1" applyFont="1" applyFill="1" applyBorder="1"/>
    <xf numFmtId="41" fontId="3" fillId="0" borderId="13" xfId="365" applyNumberFormat="1" applyFont="1" applyFill="1" applyBorder="1" applyAlignment="1">
      <alignment horizontal="center"/>
    </xf>
    <xf numFmtId="41" fontId="8" fillId="0" borderId="20" xfId="365" applyNumberFormat="1" applyFont="1" applyFill="1" applyBorder="1" applyAlignment="1">
      <alignment horizontal="center"/>
    </xf>
    <xf numFmtId="10" fontId="8" fillId="0" borderId="0" xfId="365" applyNumberFormat="1" applyFont="1" applyFill="1"/>
    <xf numFmtId="170" fontId="3" fillId="0" borderId="0" xfId="365" applyNumberFormat="1" applyFont="1" applyFill="1"/>
    <xf numFmtId="0" fontId="57" fillId="0" borderId="0" xfId="365" applyFont="1" applyFill="1" applyAlignment="1">
      <alignment horizontal="left" indent="1"/>
    </xf>
    <xf numFmtId="41" fontId="8" fillId="0" borderId="0" xfId="365" applyNumberFormat="1" applyFont="1" applyFill="1" applyBorder="1" applyAlignment="1">
      <alignment horizontal="center"/>
    </xf>
    <xf numFmtId="0" fontId="57" fillId="0" borderId="0" xfId="365" applyFont="1" applyFill="1" applyAlignment="1">
      <alignment horizontal="left"/>
    </xf>
    <xf numFmtId="0" fontId="8" fillId="0" borderId="0" xfId="365" applyFont="1" applyFill="1" applyAlignment="1">
      <alignment horizontal="right"/>
    </xf>
    <xf numFmtId="41" fontId="8" fillId="0" borderId="0" xfId="365" applyNumberFormat="1" applyFont="1" applyBorder="1"/>
    <xf numFmtId="43" fontId="8" fillId="0" borderId="0" xfId="365" applyNumberFormat="1" applyFont="1" applyFill="1" applyBorder="1"/>
    <xf numFmtId="41" fontId="3" fillId="0" borderId="13" xfId="365" applyNumberFormat="1" applyFont="1" applyBorder="1"/>
    <xf numFmtId="170" fontId="3" fillId="0" borderId="13" xfId="365" applyNumberFormat="1" applyFont="1" applyFill="1" applyBorder="1" applyAlignment="1">
      <alignment horizontal="center"/>
    </xf>
    <xf numFmtId="0" fontId="3" fillId="0" borderId="0" xfId="1" applyFont="1" applyFill="1" applyAlignment="1">
      <alignment horizontal="center"/>
    </xf>
    <xf numFmtId="0" fontId="3" fillId="0" borderId="10" xfId="1" applyFont="1" applyFill="1" applyBorder="1" applyAlignment="1">
      <alignment horizontal="center"/>
    </xf>
    <xf numFmtId="0" fontId="1" fillId="0" borderId="10" xfId="287" applyFill="1" applyBorder="1" applyAlignment="1">
      <alignment horizontal="center"/>
    </xf>
    <xf numFmtId="0" fontId="10" fillId="0" borderId="30" xfId="1" applyFont="1" applyFill="1" applyBorder="1" applyAlignment="1">
      <alignment horizontal="left" wrapText="1"/>
    </xf>
    <xf numFmtId="0" fontId="10" fillId="0" borderId="29" xfId="1" applyFont="1" applyFill="1" applyBorder="1" applyAlignment="1">
      <alignment horizontal="left" wrapText="1"/>
    </xf>
    <xf numFmtId="0" fontId="10" fillId="0" borderId="28" xfId="1" applyFont="1" applyFill="1" applyBorder="1" applyAlignment="1">
      <alignment horizontal="left" wrapText="1"/>
    </xf>
  </cellXfs>
  <cellStyles count="366">
    <cellStyle name="########" xfId="5"/>
    <cellStyle name="######## 2" xfId="6"/>
    <cellStyle name="20% - Accent1 2" xfId="7"/>
    <cellStyle name="20% - Accent2 2" xfId="8"/>
    <cellStyle name="20% - Accent3 2" xfId="9"/>
    <cellStyle name="20% - Accent4 2" xfId="10"/>
    <cellStyle name="20% - Accent5 2" xfId="11"/>
    <cellStyle name="20% - Accent6 2" xfId="12"/>
    <cellStyle name="40% - Accent1 2" xfId="13"/>
    <cellStyle name="40% - Accent2 2" xfId="14"/>
    <cellStyle name="40% - Accent3 2" xfId="15"/>
    <cellStyle name="40% - Accent4 2" xfId="16"/>
    <cellStyle name="40% - Accent5 2" xfId="17"/>
    <cellStyle name="40% - Accent6 2" xfId="18"/>
    <cellStyle name="60% - Accent1 2" xfId="19"/>
    <cellStyle name="60% - Accent2 2" xfId="20"/>
    <cellStyle name="60% - Accent3 2" xfId="21"/>
    <cellStyle name="60% - Accent4 2" xfId="22"/>
    <cellStyle name="60% - Accent5 2" xfId="23"/>
    <cellStyle name="60% - Accent6 2" xfId="24"/>
    <cellStyle name="Accent1 2" xfId="25"/>
    <cellStyle name="Accent2 2" xfId="26"/>
    <cellStyle name="Accent3 2" xfId="27"/>
    <cellStyle name="Accent4 2" xfId="28"/>
    <cellStyle name="Accent5 2" xfId="29"/>
    <cellStyle name="Accent6 2" xfId="30"/>
    <cellStyle name="Bad 2" xfId="31"/>
    <cellStyle name="Calculation 2" xfId="32"/>
    <cellStyle name="Check Cell 2" xfId="33"/>
    <cellStyle name="Co #" xfId="34"/>
    <cellStyle name="Comma 10" xfId="35"/>
    <cellStyle name="Comma 10 2" xfId="36"/>
    <cellStyle name="Comma 10 3" xfId="37"/>
    <cellStyle name="Comma 10 4" xfId="38"/>
    <cellStyle name="Comma 11" xfId="39"/>
    <cellStyle name="Comma 11 2" xfId="40"/>
    <cellStyle name="Comma 11 2 2" xfId="41"/>
    <cellStyle name="Comma 11 2 3" xfId="42"/>
    <cellStyle name="Comma 11 3" xfId="43"/>
    <cellStyle name="Comma 11 4" xfId="44"/>
    <cellStyle name="Comma 12" xfId="45"/>
    <cellStyle name="Comma 13" xfId="46"/>
    <cellStyle name="Comma 14" xfId="47"/>
    <cellStyle name="Comma 15" xfId="2"/>
    <cellStyle name="Comma 16" xfId="48"/>
    <cellStyle name="Comma 17" xfId="289"/>
    <cellStyle name="Comma 2" xfId="49"/>
    <cellStyle name="Comma 2 10" xfId="290"/>
    <cellStyle name="Comma 2 2" xfId="50"/>
    <cellStyle name="Comma 2 2 2" xfId="51"/>
    <cellStyle name="Comma 2 2 3" xfId="52"/>
    <cellStyle name="Comma 2 2 4" xfId="53"/>
    <cellStyle name="Comma 2 3" xfId="54"/>
    <cellStyle name="Comma 2 3 2" xfId="55"/>
    <cellStyle name="Comma 2 3 3" xfId="56"/>
    <cellStyle name="Comma 2 3 4" xfId="57"/>
    <cellStyle name="Comma 2 4" xfId="58"/>
    <cellStyle name="Comma 2 5" xfId="59"/>
    <cellStyle name="Comma 2 6" xfId="60"/>
    <cellStyle name="Comma 2 7" xfId="61"/>
    <cellStyle name="Comma 2 8" xfId="62"/>
    <cellStyle name="Comma 2 9" xfId="291"/>
    <cellStyle name="Comma 3" xfId="63"/>
    <cellStyle name="Comma 3 2" xfId="64"/>
    <cellStyle name="Comma 3 3" xfId="65"/>
    <cellStyle name="Comma 3 4" xfId="66"/>
    <cellStyle name="Comma 3 5" xfId="67"/>
    <cellStyle name="Comma 4" xfId="68"/>
    <cellStyle name="Comma 4 2" xfId="69"/>
    <cellStyle name="Comma 4 2 2" xfId="70"/>
    <cellStyle name="Comma 4 3" xfId="71"/>
    <cellStyle name="Comma 4 4" xfId="72"/>
    <cellStyle name="Comma 5" xfId="73"/>
    <cellStyle name="Comma 5 2" xfId="74"/>
    <cellStyle name="Comma 5 2 2" xfId="75"/>
    <cellStyle name="Comma 5 2 3" xfId="76"/>
    <cellStyle name="Comma 5 3" xfId="77"/>
    <cellStyle name="Comma 5 4" xfId="78"/>
    <cellStyle name="Comma 5 5" xfId="79"/>
    <cellStyle name="Comma 6" xfId="80"/>
    <cellStyle name="Comma 6 2" xfId="81"/>
    <cellStyle name="Comma 7" xfId="82"/>
    <cellStyle name="Comma 8" xfId="83"/>
    <cellStyle name="Comma 9" xfId="84"/>
    <cellStyle name="Comma 9 2" xfId="85"/>
    <cellStyle name="Comma 9 3" xfId="86"/>
    <cellStyle name="Currency 10" xfId="87"/>
    <cellStyle name="Currency 11" xfId="88"/>
    <cellStyle name="Currency 2" xfId="3"/>
    <cellStyle name="Currency 2 2" xfId="89"/>
    <cellStyle name="Currency 2 2 2" xfId="90"/>
    <cellStyle name="Currency 2 2 3" xfId="91"/>
    <cellStyle name="Currency 2 2 4" xfId="92"/>
    <cellStyle name="Currency 2 3" xfId="93"/>
    <cellStyle name="Currency 2 4" xfId="94"/>
    <cellStyle name="Currency 2 5" xfId="95"/>
    <cellStyle name="Currency 2 6" xfId="96"/>
    <cellStyle name="Currency 3" xfId="97"/>
    <cellStyle name="Currency 3 2" xfId="98"/>
    <cellStyle name="Currency 3 3" xfId="99"/>
    <cellStyle name="Currency 3 4" xfId="100"/>
    <cellStyle name="Currency 4" xfId="101"/>
    <cellStyle name="Currency 4 2" xfId="102"/>
    <cellStyle name="Currency 4 3" xfId="103"/>
    <cellStyle name="Currency 4 4" xfId="104"/>
    <cellStyle name="Currency 4 5" xfId="105"/>
    <cellStyle name="Currency 5" xfId="106"/>
    <cellStyle name="Currency 5 2" xfId="107"/>
    <cellStyle name="Currency 6" xfId="108"/>
    <cellStyle name="Currency 7" xfId="109"/>
    <cellStyle name="Currency 8" xfId="110"/>
    <cellStyle name="Currency 9" xfId="111"/>
    <cellStyle name="Date" xfId="112"/>
    <cellStyle name="Date 2" xfId="113"/>
    <cellStyle name="Date-Regulatory" xfId="114"/>
    <cellStyle name="Euro" xfId="115"/>
    <cellStyle name="Explanatory Text 2" xfId="116"/>
    <cellStyle name="Good 2" xfId="117"/>
    <cellStyle name="Heading 1 2" xfId="118"/>
    <cellStyle name="Heading 2 2" xfId="119"/>
    <cellStyle name="Heading 3 2" xfId="120"/>
    <cellStyle name="Heading 4 2" xfId="121"/>
    <cellStyle name="Input 2" xfId="122"/>
    <cellStyle name="Linked Cell 2" xfId="123"/>
    <cellStyle name="Neutral 2" xfId="124"/>
    <cellStyle name="Normal" xfId="0" builtinId="0"/>
    <cellStyle name="Normal 10" xfId="125"/>
    <cellStyle name="Normal 10 2" xfId="126"/>
    <cellStyle name="Normal 10 2 2" xfId="127"/>
    <cellStyle name="Normal 10 2 3" xfId="128"/>
    <cellStyle name="Normal 10 2 4" xfId="129"/>
    <cellStyle name="Normal 10 3" xfId="130"/>
    <cellStyle name="Normal 10 3 2" xfId="131"/>
    <cellStyle name="Normal 10 3 3" xfId="132"/>
    <cellStyle name="Normal 10 4" xfId="133"/>
    <cellStyle name="Normal 10 5" xfId="134"/>
    <cellStyle name="Normal 11" xfId="135"/>
    <cellStyle name="Normal 11 2" xfId="136"/>
    <cellStyle name="Normal 11 3" xfId="137"/>
    <cellStyle name="Normal 12" xfId="138"/>
    <cellStyle name="Normal 12 2" xfId="139"/>
    <cellStyle name="Normal 12 3" xfId="140"/>
    <cellStyle name="Normal 13" xfId="141"/>
    <cellStyle name="Normal 13 2" xfId="142"/>
    <cellStyle name="Normal 13 3" xfId="143"/>
    <cellStyle name="Normal 14" xfId="144"/>
    <cellStyle name="Normal 14 2" xfId="292"/>
    <cellStyle name="Normal 15" xfId="145"/>
    <cellStyle name="Normal 15 2" xfId="146"/>
    <cellStyle name="Normal 15 3" xfId="147"/>
    <cellStyle name="Normal 16" xfId="148"/>
    <cellStyle name="Normal 16 2" xfId="149"/>
    <cellStyle name="Normal 16 3" xfId="150"/>
    <cellStyle name="Normal 17" xfId="151"/>
    <cellStyle name="Normal 18" xfId="152"/>
    <cellStyle name="Normal 19" xfId="153"/>
    <cellStyle name="Normal 2" xfId="1"/>
    <cellStyle name="Normal 2 10" xfId="154"/>
    <cellStyle name="Normal 2 10 2" xfId="155"/>
    <cellStyle name="Normal 2 11" xfId="156"/>
    <cellStyle name="Normal 2 11 2" xfId="293"/>
    <cellStyle name="Normal 2 11 2 2" xfId="294"/>
    <cellStyle name="Normal 2 11 2 2 2" xfId="295"/>
    <cellStyle name="Normal 2 11 2 2 3" xfId="296"/>
    <cellStyle name="Normal 2 11 2 2 4" xfId="297"/>
    <cellStyle name="Normal 2 11 2 2 5" xfId="298"/>
    <cellStyle name="Normal 2 11 2 2 6" xfId="299"/>
    <cellStyle name="Normal 2 11 2 3" xfId="300"/>
    <cellStyle name="Normal 2 11 2 4" xfId="301"/>
    <cellStyle name="Normal 2 11 2 5" xfId="302"/>
    <cellStyle name="Normal 2 11 2 6" xfId="303"/>
    <cellStyle name="Normal 2 11 3" xfId="304"/>
    <cellStyle name="Normal 2 11 3 2" xfId="305"/>
    <cellStyle name="Normal 2 11 4" xfId="306"/>
    <cellStyle name="Normal 2 11 5" xfId="307"/>
    <cellStyle name="Normal 2 11 6" xfId="308"/>
    <cellStyle name="Normal 2 11 7" xfId="309"/>
    <cellStyle name="Normal 2 12" xfId="157"/>
    <cellStyle name="Normal 2 12 2" xfId="310"/>
    <cellStyle name="Normal 2 12 2 2" xfId="311"/>
    <cellStyle name="Normal 2 12 2 3" xfId="312"/>
    <cellStyle name="Normal 2 12 2 4" xfId="313"/>
    <cellStyle name="Normal 2 12 2 5" xfId="314"/>
    <cellStyle name="Normal 2 12 2 6" xfId="315"/>
    <cellStyle name="Normal 2 12 3" xfId="316"/>
    <cellStyle name="Normal 2 12 4" xfId="317"/>
    <cellStyle name="Normal 2 12 5" xfId="318"/>
    <cellStyle name="Normal 2 12 6" xfId="319"/>
    <cellStyle name="Normal 2 13" xfId="158"/>
    <cellStyle name="Normal 2 14" xfId="159"/>
    <cellStyle name="Normal 2 15" xfId="320"/>
    <cellStyle name="Normal 2 16" xfId="321"/>
    <cellStyle name="Normal 2 17" xfId="322"/>
    <cellStyle name="Normal 2 18" xfId="323"/>
    <cellStyle name="Normal 2 19" xfId="324"/>
    <cellStyle name="Normal 2 2" xfId="160"/>
    <cellStyle name="Normal 2 2 10" xfId="325"/>
    <cellStyle name="Normal 2 2 2" xfId="161"/>
    <cellStyle name="Normal 2 2 2 2" xfId="162"/>
    <cellStyle name="Normal 2 2 2 2 2" xfId="326"/>
    <cellStyle name="Normal 2 2 2 2 2 2" xfId="327"/>
    <cellStyle name="Normal 2 2 2 2 2 2 2" xfId="328"/>
    <cellStyle name="Normal 2 2 2 2 2 2 2 2" xfId="329"/>
    <cellStyle name="Normal 2 2 2 2 2 3" xfId="330"/>
    <cellStyle name="Normal 2 2 2 2 2 4" xfId="331"/>
    <cellStyle name="Normal 2 2 2 2 2 5" xfId="332"/>
    <cellStyle name="Normal 2 2 2 2 2 6" xfId="333"/>
    <cellStyle name="Normal 2 2 2 2 2 7" xfId="334"/>
    <cellStyle name="Normal 2 2 2 2 3" xfId="335"/>
    <cellStyle name="Normal 2 2 2 2 4" xfId="336"/>
    <cellStyle name="Normal 2 2 2 2 5" xfId="337"/>
    <cellStyle name="Normal 2 2 2 2 6" xfId="338"/>
    <cellStyle name="Normal 2 2 2 2 7" xfId="339"/>
    <cellStyle name="Normal 2 2 2 3" xfId="340"/>
    <cellStyle name="Normal 2 2 2 4" xfId="341"/>
    <cellStyle name="Normal 2 2 2 5" xfId="342"/>
    <cellStyle name="Normal 2 2 2 6" xfId="343"/>
    <cellStyle name="Normal 2 2 2 7" xfId="344"/>
    <cellStyle name="Normal 2 2 2 8" xfId="345"/>
    <cellStyle name="Normal 2 2 3" xfId="163"/>
    <cellStyle name="Normal 2 2 4" xfId="164"/>
    <cellStyle name="Normal 2 2 4 2" xfId="346"/>
    <cellStyle name="Normal 2 2 5" xfId="165"/>
    <cellStyle name="Normal 2 2 5 2" xfId="166"/>
    <cellStyle name="Normal 2 2 6" xfId="347"/>
    <cellStyle name="Normal 2 2 7" xfId="348"/>
    <cellStyle name="Normal 2 2 8" xfId="349"/>
    <cellStyle name="Normal 2 2 9" xfId="350"/>
    <cellStyle name="Normal 2 20" xfId="351"/>
    <cellStyle name="Normal 2 21" xfId="352"/>
    <cellStyle name="Normal 2 22" xfId="353"/>
    <cellStyle name="Normal 2 3" xfId="167"/>
    <cellStyle name="Normal 2 3 2" xfId="168"/>
    <cellStyle name="Normal 2 36" xfId="169"/>
    <cellStyle name="Normal 2 4" xfId="170"/>
    <cellStyle name="Normal 2 5" xfId="171"/>
    <cellStyle name="Normal 2 6" xfId="172"/>
    <cellStyle name="Normal 2 7" xfId="173"/>
    <cellStyle name="Normal 2 8" xfId="174"/>
    <cellStyle name="Normal 2 9" xfId="175"/>
    <cellStyle name="Normal 2_LUSIMFR22" xfId="176"/>
    <cellStyle name="Normal 20" xfId="177"/>
    <cellStyle name="Normal 21" xfId="178"/>
    <cellStyle name="Normal 22" xfId="179"/>
    <cellStyle name="Normal 23" xfId="180"/>
    <cellStyle name="Normal 24" xfId="181"/>
    <cellStyle name="Normal 24 2" xfId="287"/>
    <cellStyle name="Normal 25" xfId="182"/>
    <cellStyle name="Normal 25 2" xfId="183"/>
    <cellStyle name="Normal 26" xfId="184"/>
    <cellStyle name="Normal 26 2" xfId="185"/>
    <cellStyle name="Normal 27" xfId="186"/>
    <cellStyle name="Normal 28" xfId="187"/>
    <cellStyle name="Normal 29" xfId="188"/>
    <cellStyle name="Normal 3" xfId="189"/>
    <cellStyle name="Normal 3 10" xfId="190"/>
    <cellStyle name="Normal 3 11" xfId="191"/>
    <cellStyle name="Normal 3 12" xfId="192"/>
    <cellStyle name="Normal 3 13" xfId="193"/>
    <cellStyle name="Normal 3 14" xfId="194"/>
    <cellStyle name="Normal 3 15" xfId="354"/>
    <cellStyle name="Normal 3 16" xfId="355"/>
    <cellStyle name="Normal 3 17" xfId="356"/>
    <cellStyle name="Normal 3 18" xfId="357"/>
    <cellStyle name="Normal 3 19" xfId="358"/>
    <cellStyle name="Normal 3 2" xfId="195"/>
    <cellStyle name="Normal 3 2 2" xfId="196"/>
    <cellStyle name="Normal 3 2 3" xfId="197"/>
    <cellStyle name="Normal 3 2 4" xfId="198"/>
    <cellStyle name="Normal 3 20" xfId="359"/>
    <cellStyle name="Normal 3 21" xfId="360"/>
    <cellStyle name="Normal 3 3" xfId="199"/>
    <cellStyle name="Normal 3 3 2" xfId="200"/>
    <cellStyle name="Normal 3 4" xfId="201"/>
    <cellStyle name="Normal 3 5" xfId="202"/>
    <cellStyle name="Normal 3 6" xfId="203"/>
    <cellStyle name="Normal 3 7" xfId="204"/>
    <cellStyle name="Normal 3 8" xfId="205"/>
    <cellStyle name="Normal 3 9" xfId="206"/>
    <cellStyle name="Normal 30" xfId="207"/>
    <cellStyle name="Normal 31" xfId="208"/>
    <cellStyle name="Normal 32" xfId="209"/>
    <cellStyle name="Normal 33" xfId="210"/>
    <cellStyle name="Normal 34" xfId="211"/>
    <cellStyle name="Normal 35" xfId="212"/>
    <cellStyle name="Normal 36" xfId="213"/>
    <cellStyle name="Normal 37" xfId="214"/>
    <cellStyle name="Normal 38" xfId="215"/>
    <cellStyle name="Normal 39" xfId="216"/>
    <cellStyle name="Normal 4" xfId="217"/>
    <cellStyle name="Normal 4 2" xfId="218"/>
    <cellStyle name="Normal 4 2 2" xfId="219"/>
    <cellStyle name="Normal 4 2 2 2" xfId="220"/>
    <cellStyle name="Normal 4 2 3" xfId="221"/>
    <cellStyle name="Normal 4 3" xfId="222"/>
    <cellStyle name="Normal 4 3 2" xfId="223"/>
    <cellStyle name="Normal 4 4" xfId="224"/>
    <cellStyle name="Normal 4 5" xfId="225"/>
    <cellStyle name="Normal 4 6" xfId="361"/>
    <cellStyle name="Normal 4 7" xfId="362"/>
    <cellStyle name="Normal 40" xfId="226"/>
    <cellStyle name="Normal 41" xfId="227"/>
    <cellStyle name="Normal 42" xfId="228"/>
    <cellStyle name="Normal 43" xfId="229"/>
    <cellStyle name="Normal 44" xfId="230"/>
    <cellStyle name="Normal 45" xfId="231"/>
    <cellStyle name="Normal 46" xfId="232"/>
    <cellStyle name="Normal 47" xfId="233"/>
    <cellStyle name="Normal 48" xfId="234"/>
    <cellStyle name="Normal 49" xfId="235"/>
    <cellStyle name="Normal 5" xfId="236"/>
    <cellStyle name="Normal 5 2" xfId="237"/>
    <cellStyle name="Normal 5 2 2" xfId="238"/>
    <cellStyle name="Normal 5 3" xfId="239"/>
    <cellStyle name="Normal 5 4" xfId="240"/>
    <cellStyle name="Normal 5 5" xfId="363"/>
    <cellStyle name="Normal 5 6" xfId="364"/>
    <cellStyle name="Normal 50" xfId="241"/>
    <cellStyle name="Normal 51" xfId="365"/>
    <cellStyle name="Normal 6" xfId="242"/>
    <cellStyle name="Normal 6 2" xfId="243"/>
    <cellStyle name="Normal 6 2 2" xfId="244"/>
    <cellStyle name="Normal 6 2 3" xfId="245"/>
    <cellStyle name="Normal 6 3" xfId="246"/>
    <cellStyle name="Normal 6 4" xfId="247"/>
    <cellStyle name="Normal 6 5" xfId="248"/>
    <cellStyle name="Normal 62" xfId="249"/>
    <cellStyle name="Normal 7" xfId="250"/>
    <cellStyle name="Normal 7 2" xfId="251"/>
    <cellStyle name="Normal 8" xfId="252"/>
    <cellStyle name="Normal 8 2" xfId="253"/>
    <cellStyle name="Normal 9" xfId="254"/>
    <cellStyle name="Normal 9 2" xfId="255"/>
    <cellStyle name="Normal 9 2 2" xfId="256"/>
    <cellStyle name="Normal 9 2 3" xfId="257"/>
    <cellStyle name="Normal 9 2 4" xfId="258"/>
    <cellStyle name="Note 2" xfId="259"/>
    <cellStyle name="Note 3" xfId="260"/>
    <cellStyle name="Output 2" xfId="261"/>
    <cellStyle name="Percent 10" xfId="288"/>
    <cellStyle name="Percent 2" xfId="4"/>
    <cellStyle name="Percent 2 2" xfId="262"/>
    <cellStyle name="Percent 2 2 2" xfId="263"/>
    <cellStyle name="Percent 2 2 3" xfId="264"/>
    <cellStyle name="Percent 2 2 4" xfId="265"/>
    <cellStyle name="Percent 2 3" xfId="266"/>
    <cellStyle name="Percent 2 4" xfId="267"/>
    <cellStyle name="Percent 2 5" xfId="268"/>
    <cellStyle name="Percent 2 6" xfId="269"/>
    <cellStyle name="Percent 3" xfId="270"/>
    <cellStyle name="Percent 3 2" xfId="271"/>
    <cellStyle name="Percent 3 2 2" xfId="272"/>
    <cellStyle name="Percent 3 2 3" xfId="273"/>
    <cellStyle name="Percent 3 3" xfId="274"/>
    <cellStyle name="Percent 3 4" xfId="275"/>
    <cellStyle name="Percent 3 5" xfId="276"/>
    <cellStyle name="Percent 4" xfId="277"/>
    <cellStyle name="Percent 5" xfId="278"/>
    <cellStyle name="Percent 5 2" xfId="279"/>
    <cellStyle name="Percent 5 3" xfId="280"/>
    <cellStyle name="Percent 6" xfId="281"/>
    <cellStyle name="Percent 7" xfId="282"/>
    <cellStyle name="Percent 8" xfId="283"/>
    <cellStyle name="Percent 9" xfId="284"/>
    <cellStyle name="Total 2" xfId="285"/>
    <cellStyle name="Warning Text 2" xfId="2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externalLink" Target="externalLinks/externalLink34.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styles" Target="style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ABRADOR%20-%20DS\LABRADOR%20MFRs%20TY%2012-31-15_FINAL%208-18-1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0nas001\files.uiwater.com\Documents%20and%20Settings\epovich\Local%20Settings\Temporary%20Internet%20Files\OLK16\Miles%20Grant%20MFRs%206-30-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CYPRESS%20LAKES%20-%20FS\CYPRESS%20LAKES%20MFR%20TY%2012-31-15_FINAL%208-24-16%20REVISI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URRENT%20PROJECTS\U02-37%20LABRADOR%202014%20RATE%20CASE\LABRADOR%20FINAL%20MFRs%207%20for%20PDF%20TO%20USE%20AS%20WORK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CURRENT%20PROJECTS\U02-37%20LABRADOR%202014%20RATE%20CASE\LABRADOR%20FINAL%20MFRs%207%20for%20PDF%20TO%20USE%20AS%20WORKFIL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0nas001\files.uiwater.com\Miles%20Grant%20SUBMITTED%20FOR%20FILING\Miles%20Grant%20MFRs%206-30-07%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OMPLETED%20PROJECTS\SANLANDO%202010\(PROJ)\U02-14%20Miles%20Grant\Miles%20Grant%20Rate%20Increase%20Application%20TY%206-30-07\Miles%20Grant%20MFRs\Miles%20Grant%20MFRs%206-30-07%20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COMPLETED%20PROJECTS\SANLANDO%202010\(PROJ)\U02-14%20Miles%20Grant\Miles%20Grant%20Rate%20Increase%20Application%20TY%206-30-07\Miles%20Grant%20MFRs\Miles%20Grant%20MFRs%206-30-07%20FIN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PROJ)\U02-20%20Tierra%20Verde%20Utilities,%20Inc%20(2007)\Tierra%20Verde%20MFRs%2012-31-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PROJ)\U02-20%20Tierra%20Verde%20Utilities,%20Inc%20(2007)\Tierra%20Verde%20MFRs%2012-31-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ynthia\2009%20FILINGS%20UI%20RATE%20CASES\Staff%20Workpapers\Sanlando%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EAGLE%20RIDGE%20-%20FS\EAGLE%20RIDGE%20MFR%20TY%2012-31-15_FINAL%208-18-16_REPAIRED%201-26-17%20PROCEED%20WITH%20CAU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Cynthia\2009%20FILINGS%20UI%20RATE%20CASES\Staff%20Workpapers\Sanlando%20Fin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ABRADOR%20-%20DS\LABRADOR%20MFRs%20TY%2012-31-15_Class%20A_v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SANDALHAVEN\SANDALHAVEN%20MFR%20TY%2012-31-2015_FINAL%208-18-16_REPAIRED%20FILE%20-%20PROCEED%20WITH%20CAUTION.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0.0.1.157\Financial\FINANCIAL%20DEPT\FPA\ROE%20Schedules\2005%2012%20December\123105%20ROE%202-3v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SANLANDO\SANLANDO%20MFRs%20TY%2012-31-15_Class%20A_v1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0nas001\files.uiwater.com\ratecase\Florida\091-Miles%20Grant%20W%20&amp;%20S\2008%20Rate%20Case\Filing\MFR%20Schedules\B%20Schedules\B-9%20&amp;%20B-11%20Schedules\Data%20for%20B-9%20Schedul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MARIA%20ELENA%20BRAVO\Local%20Settings\Temporary%20Internet%20Files\Content.IE5\URWN6DU1\Documents%20and%20Settings\mbravo\My%20Documents\RATE%20CASES%20-%20UTILITIES,%20INC\SOUTH%20GATE\SCHEDULES\SOUTHGATE%20MF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Documents%20and%20Settings\MARIA%20ELENA%20BRAVO\Local%20Settings\Temporary%20Internet%20Files\Content.IE5\URWN6DU1\Documents%20and%20Settings\mbravo\My%20Documents\RATE%20CASES%20-%20UTILITIES,%20INC\SOUTH%20GATE\SCHEDULES\SOUTHGATE%20MFR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0.0.1.157\Financial\Documents%20and%20Settings\Phyllis%20Dobbs\Desktop\SE50%2006300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Home\AppData\Local\Microsoft\Windows\Temporary%20Internet%20Files\Content.IE5\A4J6A1QP\Prior%20Rate%20Case%20MFR\SANDALHAVEN%20MFR%20TY%2012-31-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AKE%20PLACID%20-%20FS\LAKE%20PLACID%20MFR%20TY%2012-31-15_FINAL%208-25-16_UPDATE.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ONGWOOD%20-%20DS\LONGWOOD%20%20MFR%20TY%2012-31-2015_Class%20A_v1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ONGWOOD%20-%20DS\LONGWOOD%20%20MFR%20TY%2012-31-2015_Class%20A_v1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Home\Desktop\UI%202015\Sandalhaven\Input\Sandalhaven%202007%20Final%20Projected%202007%20%20MFR%2012-21-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c0nas001\Documents%20and%20Settings\epovich\Local%20Settings\Temporary%20Internet%20Files\OLK16\CYPRESS%20LAKES%20Applicatio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c0nas001\files.uiwater.com\Rate%20Case\Florida\103-UI%20of%20Sandalhaven\Sandalhaven%202011%20RC\Filing\Tax%20Schedule%20Attempt\Sandalhaven%20Draft%20MFR%209-7%202011%20Erin%20Tax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ONGWOOD%20-%20DS\LONGWOOD%20%20MFR%20TY%2012-31-2015_FINAL%208-18-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LUSI%20%20-%20GW\LUSI%20MFRs%20TY%2012-31-15_Class%20A_8-26-2016_FINAL%20FOR%20FIL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MID%20COUNTY%20-%20FS\MID-COUNTY%20MFR%20TY%2012-31-15_FINAL%208-18-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PENNBROOKE%20-%20FS\PENNBROOKE%20MFR%20TY%2012-31-15_FINAL%208-18-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SA%20WORKPAPERS\F%20SCHEDULES\Final%20F%20Schedules\Sandalhaven%20FINAL%20F%20Schedules%207-22%202015%20TY%20pcf.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J)\U02-39%20UTILITIES%20INC%20CONSOLIDATED%20RATE%20CASE%20FILING\MFR's\SANLANDO\SANLANDO%20MFRs%20TY%2012-31-15_FINAL%208-1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3 COA"/>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3 COA"/>
      <sheetName val="B 4"/>
      <sheetName val="B 5"/>
      <sheetName val="B 6"/>
      <sheetName val="B 7"/>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3"/>
      <sheetName val="B 14"/>
      <sheetName val="B 15"/>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A 1 (I)"/>
      <sheetName val="A 2 (I) "/>
      <sheetName val="A 3 (I) "/>
      <sheetName val="B 1 (I)"/>
      <sheetName val="B 2 (I)"/>
      <sheetName val="B 3 (I)"/>
      <sheetName val="B 15 (I)"/>
      <sheetName val="C 1 (I)"/>
      <sheetName val="C 2 (W) (I)"/>
      <sheetName val="C 2 (S) (I)"/>
      <sheetName val="C 5 (W) (I)"/>
      <sheetName val="C 5 (S) (I)"/>
      <sheetName val="D 1 (I)"/>
      <sheetName val="D 2 (I)"/>
      <sheetName val="E 1 W (I)"/>
      <sheetName val="E 1 S (I)"/>
      <sheetName val="E 2 W (I)"/>
      <sheetName val="E 2 S (I)"/>
      <sheetName val="F 1"/>
      <sheetName val="F 2"/>
      <sheetName val="F 3"/>
      <sheetName val="F 4"/>
      <sheetName val="F 5"/>
      <sheetName val="F 6"/>
      <sheetName val="F 6 (2)"/>
      <sheetName val="F 7"/>
      <sheetName val="F 8"/>
      <sheetName val="F 9"/>
      <sheetName val="F 10"/>
      <sheetName val="AR to MFR"/>
      <sheetName val="Trial Blc"/>
      <sheetName val="P&amp;L Per TB"/>
      <sheetName val="12-31-15 Plant Acc Bal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AR_F-23"/>
      <sheetName val="C 5 Calculation"/>
      <sheetName val="Property Taxes"/>
      <sheetName val="12-31-15 Depreciation Exp_PerAR"/>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 val="COA Adjustment to MFRS"/>
      <sheetName val="COA F1-F6"/>
      <sheetName val="COA Revision"/>
      <sheetName val="COA - Depreciation"/>
    </sheetNames>
    <sheetDataSet>
      <sheetData sheetId="0" refreshError="1"/>
      <sheetData sheetId="1">
        <row r="6">
          <cell r="E6" t="str">
            <v>Docket No.: 160101 - WS</v>
          </cell>
        </row>
        <row r="15">
          <cell r="E15" t="str">
            <v>Test Year Ended:  12/31/2015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 I"/>
      <sheetName val="6-30-07 Plant Acc Bal"/>
      <sheetName val="6-30-07 CIAC Bal &amp; Proj"/>
      <sheetName val="6-30-07 Balance Sheet"/>
      <sheetName val="Income Acc  Alloc "/>
      <sheetName val="Interest Expense Adj"/>
      <sheetName val="6-30-07 Depreciation Exp"/>
      <sheetName val="Computation of Rates"/>
      <sheetName val="ADJUSTED MONTHLY FINAL"/>
      <sheetName val="APPENDIX B INC. STAT.ACCT REC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B2015"/>
      <sheetName val="COVER"/>
      <sheetName val="CONTENTS vol 1"/>
      <sheetName val="APPENDIX A PLANT ACCT REC"/>
      <sheetName val="CONTENTS vol 2"/>
      <sheetName val="A 1"/>
      <sheetName val="A 2"/>
      <sheetName val="A 3"/>
      <sheetName val="A 4"/>
      <sheetName val="A 5 "/>
      <sheetName val="A 5  (a)"/>
      <sheetName val="ProformaExp"/>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
      <sheetName val="A 18"/>
      <sheetName val="A 18 (a)"/>
      <sheetName val="A 19"/>
      <sheetName val="A 19 (a) "/>
      <sheetName val="B 1"/>
      <sheetName val="B 2"/>
      <sheetName val="B 3"/>
      <sheetName val="B 4"/>
      <sheetName val="B 5"/>
      <sheetName val="B 6"/>
      <sheetName val="B 7"/>
      <sheetName val="B 8"/>
      <sheetName val="B 9 "/>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3"/>
      <sheetName val="B 14"/>
      <sheetName val="B 15"/>
      <sheetName val="C INSTRUCT"/>
      <sheetName val="C 1"/>
      <sheetName val="C 2 (W)"/>
      <sheetName val="C 2 (S)"/>
      <sheetName val="C 3"/>
      <sheetName val="C 4"/>
      <sheetName val="C 5  (W)"/>
      <sheetName val="C 5 (S)"/>
      <sheetName val="C 6"/>
      <sheetName val="C 7"/>
      <sheetName val="C 8"/>
      <sheetName val="C 9"/>
      <sheetName val="C 10"/>
      <sheetName val="D 1 "/>
      <sheetName val="D 2 "/>
      <sheetName val="D 3"/>
      <sheetName val="D 4"/>
      <sheetName val="D 5"/>
      <sheetName val="D 6"/>
      <sheetName val="D 7"/>
      <sheetName val="E 1 W"/>
      <sheetName val="E 1 S"/>
      <sheetName val="E 2 W"/>
      <sheetName val="E 2 S"/>
      <sheetName val="E 3"/>
      <sheetName val="E 4 Water"/>
      <sheetName val="E 4 Sewer"/>
      <sheetName val="E 5(W)"/>
      <sheetName val="E 5(S)"/>
      <sheetName val="E 6"/>
      <sheetName val="Hydrants"/>
      <sheetName val="E 7"/>
      <sheetName val="E 8"/>
      <sheetName val="E 9 "/>
      <sheetName val="E 10"/>
      <sheetName val="E 11"/>
      <sheetName val="E 12"/>
      <sheetName val="E 13"/>
      <sheetName val="E 14"/>
      <sheetName val="F 1"/>
      <sheetName val="F 2"/>
      <sheetName val="F 3"/>
      <sheetName val="F 4"/>
      <sheetName val="F 5"/>
      <sheetName val="F 6"/>
      <sheetName val="F 6(2)"/>
      <sheetName val="F 7"/>
      <sheetName val="F 8"/>
      <sheetName val="F 9"/>
      <sheetName val="F 10"/>
      <sheetName val="A 1 (I)"/>
      <sheetName val="A 2 (I)"/>
      <sheetName val="A 3 (I)"/>
      <sheetName val="B 1 (I)"/>
      <sheetName val="B 2 (I)"/>
      <sheetName val="B 3 (I)"/>
      <sheetName val="B 15 (I)"/>
      <sheetName val="C 1 (I)"/>
      <sheetName val="C 2 (W) (I)"/>
      <sheetName val="C 2 (S) (I)"/>
      <sheetName val="C 5 (W) (I)"/>
      <sheetName val="C 5 (S) (I)"/>
      <sheetName val="D 1 (I) "/>
      <sheetName val="D 2 (I)"/>
      <sheetName val="E 1 W (I)"/>
      <sheetName val="E 1 S (I)"/>
      <sheetName val="E 2 W (I)"/>
      <sheetName val="E 2 S (I)"/>
      <sheetName val="12-31-15Plant Acc Bal_PerAR"/>
      <sheetName val="12-31-15 CIAC Bal &amp; Proj_PerAR"/>
      <sheetName val="IncallocperAR"/>
      <sheetName val="IncomeAccounts_WBU"/>
      <sheetName val="IncomeAccounts_WWBU"/>
      <sheetName val="12-31-15 Depreciation Exp_PerAR"/>
      <sheetName val="12-31-15 CIAC Amort Exp_PerAR"/>
      <sheetName val="Working Capital_PerAR"/>
      <sheetName val="ADJUSTED MONTHLY FINAL"/>
      <sheetName val="APPENDIX B INC. STAT.ACCT RECON"/>
      <sheetName val="Interest Expense Adj_PerAR"/>
      <sheetName val="Other BalSheet Acct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ARtoMFR"/>
      <sheetName val="Chemicals"/>
    </sheetNames>
    <sheetDataSet>
      <sheetData sheetId="0">
        <row r="4">
          <cell r="E4" t="str">
            <v>Company:  Utilities, Inc. of Florida - Cypress Lakes</v>
          </cell>
        </row>
        <row r="6">
          <cell r="E6" t="str">
            <v>Docket No.: 160101-WS</v>
          </cell>
        </row>
        <row r="10">
          <cell r="E10" t="str">
            <v>Preparer: Frank Seidman</v>
          </cell>
        </row>
        <row r="15">
          <cell r="E15" t="str">
            <v>Test Year Ended:  12/31/2015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2"/>
      <sheetName val="CONTENTS vol 1"/>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1"/>
      <sheetName val="B 2"/>
      <sheetName val="B 3"/>
      <sheetName val="B 4"/>
      <sheetName val="B 5"/>
      <sheetName val="B 5 (a)"/>
      <sheetName val="B 6"/>
      <sheetName val="B 6 (a)"/>
      <sheetName val="B 7"/>
      <sheetName val="B 8"/>
      <sheetName val="B-9"/>
      <sheetName val="B 10"/>
      <sheetName val="B 11"/>
      <sheetName val="B12 - 1.31.2010"/>
      <sheetName val="B12 - 2.28.2010"/>
      <sheetName val="B12 - 3.31.2010"/>
      <sheetName val="B12 - 4.30.2010"/>
      <sheetName val="B12 - 5.31.2010"/>
      <sheetName val="B12 - 6.30.2010"/>
      <sheetName val="B12 - 7.31.2010"/>
      <sheetName val="B12 - 8.31.2010"/>
      <sheetName val="B12 - 9.30.2010"/>
      <sheetName val="B12 - 10.31.2010"/>
      <sheetName val="B12 - 11.30.2010"/>
      <sheetName val="B12 - 12.31.2010"/>
      <sheetName val="B12 - Test Year"/>
      <sheetName val="B 13"/>
      <sheetName val="B 14"/>
      <sheetName val="B 15"/>
      <sheetName val="C INSTRUCT"/>
      <sheetName val="C 1"/>
      <sheetName val="C 2 (W) (S)"/>
      <sheetName val="C 3"/>
      <sheetName val="C 4"/>
      <sheetName val="C 5 (W) (S)"/>
      <sheetName val="C 6"/>
      <sheetName val="C 7"/>
      <sheetName val="C 8"/>
      <sheetName val="C 9"/>
      <sheetName val="C 10"/>
      <sheetName val="D-1"/>
      <sheetName val="D-2"/>
      <sheetName val="D 2 (a)"/>
      <sheetName val="D-3"/>
      <sheetName val="D-4"/>
      <sheetName val="D-5"/>
      <sheetName val="D-6"/>
      <sheetName val="D 7"/>
      <sheetName val="E-1 W"/>
      <sheetName val="E-1 S"/>
      <sheetName val="E-2 W "/>
      <sheetName val="E-2 S"/>
      <sheetName val="E-3"/>
      <sheetName val="E-4 W"/>
      <sheetName val="E-4 S"/>
      <sheetName val="E-5 W"/>
      <sheetName val="E-5 S"/>
      <sheetName val="E-6"/>
      <sheetName val="E 7"/>
      <sheetName val="E 8"/>
      <sheetName val="E 9"/>
      <sheetName val="E 10 Water"/>
      <sheetName val="E 10 Sewer"/>
      <sheetName val="E 11"/>
      <sheetName val="E 12"/>
      <sheetName val="E 13"/>
      <sheetName val="E 14"/>
      <sheetName val="F-1"/>
      <sheetName val="F-2"/>
      <sheetName val="F-3"/>
      <sheetName val="F-4"/>
      <sheetName val="F-5"/>
      <sheetName val="F-6"/>
      <sheetName val="F-6(2)"/>
      <sheetName val="F-7"/>
      <sheetName val="F-8"/>
      <sheetName val="F-9"/>
      <sheetName val="F-10"/>
      <sheetName val="A 1 INT"/>
      <sheetName val="A 2 INT"/>
      <sheetName val="A 3 INT"/>
      <sheetName val="A 7 INT"/>
      <sheetName val="B 1 INT"/>
      <sheetName val="B 2 INT"/>
      <sheetName val="B 3 INT"/>
      <sheetName val="B 15 INT"/>
      <sheetName val="C 1 INT"/>
      <sheetName val="C 2 (W) (S) INT"/>
      <sheetName val="C 3 INT"/>
      <sheetName val="C 5 (W) (S) INT"/>
      <sheetName val="D-1 INT"/>
      <sheetName val="D-2 INT"/>
      <sheetName val="E-1 W INT"/>
      <sheetName val="E-1 S INT"/>
      <sheetName val="E-2 W INT"/>
      <sheetName val="E-2 S INT"/>
      <sheetName val="APPENDIX A PLANT ACCT "/>
      <sheetName val="O&amp;M EXPENSES ALLOCATED"/>
      <sheetName val="TAX EXPENSE"/>
      <sheetName val="REVENUE REQUIREMENTS"/>
      <sheetName val="PROFORMA YEAR"/>
      <sheetName val="INTERIM COST OF CAPITAL"/>
      <sheetName val="EQUITY RETURN CALCULATION"/>
      <sheetName val="259 13 Month BS UC"/>
      <sheetName val="259 12 Month IS UC"/>
      <sheetName val="2007 - 2009 &amp; Test Year BS"/>
      <sheetName val="259 ERC Count Companies 12-10"/>
      <sheetName val="tax calculations"/>
      <sheetName val="SE3"/>
      <sheetName val="LTD-lead"/>
      <sheetName val="LTD-detail"/>
      <sheetName val="STD"/>
      <sheetName val="Common Equity"/>
      <sheetName val="ADIT, CD, ITC"/>
      <sheetName val="Leverage Formula in D schedule"/>
      <sheetName val="Sheet6"/>
    </sheetNames>
    <sheetDataSet>
      <sheetData sheetId="0" refreshError="1"/>
      <sheetData sheetId="1" refreshError="1"/>
      <sheetData sheetId="2" refreshError="1"/>
      <sheetData sheetId="3" refreshError="1"/>
      <sheetData sheetId="4">
        <row r="39">
          <cell r="F39">
            <v>703973.15827196208</v>
          </cell>
        </row>
      </sheetData>
      <sheetData sheetId="5">
        <row r="40">
          <cell r="F40">
            <v>1354886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7">
          <cell r="F17">
            <v>249568.3</v>
          </cell>
        </row>
      </sheetData>
      <sheetData sheetId="30">
        <row r="17">
          <cell r="F17">
            <v>445644.24</v>
          </cell>
        </row>
      </sheetData>
      <sheetData sheetId="31">
        <row r="178">
          <cell r="I178">
            <v>1455</v>
          </cell>
        </row>
      </sheetData>
      <sheetData sheetId="32">
        <row r="42">
          <cell r="D42">
            <v>955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3">
          <cell r="D43">
            <v>11231</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9">
          <cell r="E19">
            <v>1001064.6102467715</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ow r="65">
          <cell r="E65">
            <v>924950</v>
          </cell>
        </row>
      </sheetData>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2"/>
      <sheetName val="CONTENTS vol 1"/>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1"/>
      <sheetName val="B 2"/>
      <sheetName val="B 3"/>
      <sheetName val="B 4"/>
      <sheetName val="B 5"/>
      <sheetName val="B 5 (a)"/>
      <sheetName val="B 6"/>
      <sheetName val="B 6 (a)"/>
      <sheetName val="B 7"/>
      <sheetName val="B 8"/>
      <sheetName val="B-9"/>
      <sheetName val="B 10"/>
      <sheetName val="B 11"/>
      <sheetName val="B12 - 1.31.2010"/>
      <sheetName val="B12 - 2.28.2010"/>
      <sheetName val="B12 - 3.31.2010"/>
      <sheetName val="B12 - 4.30.2010"/>
      <sheetName val="B12 - 5.31.2010"/>
      <sheetName val="B12 - 6.30.2010"/>
      <sheetName val="B12 - 7.31.2010"/>
      <sheetName val="B12 - 8.31.2010"/>
      <sheetName val="B12 - 9.30.2010"/>
      <sheetName val="B12 - 10.31.2010"/>
      <sheetName val="B12 - 11.30.2010"/>
      <sheetName val="B12 - 12.31.2010"/>
      <sheetName val="B12 - Test Year"/>
      <sheetName val="B 13"/>
      <sheetName val="B 14"/>
      <sheetName val="B 15"/>
      <sheetName val="C INSTRUCT"/>
      <sheetName val="C 1"/>
      <sheetName val="C 2 (W) (S)"/>
      <sheetName val="C 3"/>
      <sheetName val="C 4"/>
      <sheetName val="C 5 (W) (S)"/>
      <sheetName val="C 6"/>
      <sheetName val="C 7"/>
      <sheetName val="C 8"/>
      <sheetName val="C 9"/>
      <sheetName val="C 10"/>
      <sheetName val="D-1"/>
      <sheetName val="D-2"/>
      <sheetName val="D 2 (a)"/>
      <sheetName val="D-3"/>
      <sheetName val="D-4"/>
      <sheetName val="D-5"/>
      <sheetName val="D-6"/>
      <sheetName val="D 7"/>
      <sheetName val="E-1 W"/>
      <sheetName val="E-1 S"/>
      <sheetName val="E-2 W "/>
      <sheetName val="E-2 S"/>
      <sheetName val="E-3"/>
      <sheetName val="E-4 W"/>
      <sheetName val="E-4 S"/>
      <sheetName val="E-5 W"/>
      <sheetName val="E-5 S"/>
      <sheetName val="E-6"/>
      <sheetName val="E 7"/>
      <sheetName val="E 8"/>
      <sheetName val="E 9"/>
      <sheetName val="E 10 Water"/>
      <sheetName val="E 10 Sewer"/>
      <sheetName val="E 11"/>
      <sheetName val="E 12"/>
      <sheetName val="E 13"/>
      <sheetName val="E 14"/>
      <sheetName val="F-1"/>
      <sheetName val="F-2"/>
      <sheetName val="F-3"/>
      <sheetName val="F-4"/>
      <sheetName val="F-5"/>
      <sheetName val="F-6"/>
      <sheetName val="F-6(2)"/>
      <sheetName val="F-7"/>
      <sheetName val="F-8"/>
      <sheetName val="F-9"/>
      <sheetName val="F-10"/>
      <sheetName val="A 1 INT"/>
      <sheetName val="A 2 INT"/>
      <sheetName val="A 3 INT"/>
      <sheetName val="A 7 INT"/>
      <sheetName val="B 1 INT"/>
      <sheetName val="B 2 INT"/>
      <sheetName val="B 3 INT"/>
      <sheetName val="B 15 INT"/>
      <sheetName val="C 1 INT"/>
      <sheetName val="C 2 (W) (S) INT"/>
      <sheetName val="C 3 INT"/>
      <sheetName val="C 5 (W) (S) INT"/>
      <sheetName val="D-1 INT"/>
      <sheetName val="D-2 INT"/>
      <sheetName val="E-1 W INT"/>
      <sheetName val="E-1 S INT"/>
      <sheetName val="E-2 W INT"/>
      <sheetName val="E-2 S INT"/>
      <sheetName val="APPENDIX A PLANT ACCT "/>
      <sheetName val="O&amp;M EXPENSES ALLOCATED"/>
      <sheetName val="TAX EXPENSE"/>
      <sheetName val="REVENUE REQUIREMENTS"/>
      <sheetName val="PROFORMA YEAR"/>
      <sheetName val="INTERIM COST OF CAPITAL"/>
      <sheetName val="EQUITY RETURN CALCULATION"/>
      <sheetName val="259 13 Month BS UC"/>
      <sheetName val="259 12 Month IS UC"/>
      <sheetName val="2007 - 2009 &amp; Test Year BS"/>
      <sheetName val="259 ERC Count Companies 12-10"/>
      <sheetName val="tax calculations"/>
      <sheetName val="SE3"/>
      <sheetName val="LTD-lead"/>
      <sheetName val="LTD-detail"/>
      <sheetName val="STD"/>
      <sheetName val="Common Equity"/>
      <sheetName val="ADIT, CD, ITC"/>
      <sheetName val="Leverage Formula in D schedule"/>
      <sheetName val="Sheet6"/>
    </sheetNames>
    <sheetDataSet>
      <sheetData sheetId="0" refreshError="1"/>
      <sheetData sheetId="1" refreshError="1"/>
      <sheetData sheetId="2" refreshError="1"/>
      <sheetData sheetId="3" refreshError="1"/>
      <sheetData sheetId="4">
        <row r="39">
          <cell r="F39">
            <v>703973.15827196208</v>
          </cell>
        </row>
      </sheetData>
      <sheetData sheetId="5">
        <row r="40">
          <cell r="F40">
            <v>1354886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7">
          <cell r="F17">
            <v>249568.3</v>
          </cell>
        </row>
      </sheetData>
      <sheetData sheetId="30">
        <row r="17">
          <cell r="F17">
            <v>445644.24</v>
          </cell>
        </row>
      </sheetData>
      <sheetData sheetId="31">
        <row r="178">
          <cell r="I178">
            <v>1455</v>
          </cell>
        </row>
      </sheetData>
      <sheetData sheetId="32">
        <row r="42">
          <cell r="D42">
            <v>955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3">
          <cell r="D43">
            <v>11231</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19">
          <cell r="E19">
            <v>1001064.6102467715</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ow r="65">
          <cell r="E65">
            <v>924950</v>
          </cell>
        </row>
      </sheetData>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1)"/>
      <sheetName val="B12 (2)"/>
      <sheetName val="B12 (3)"/>
      <sheetName val="B12 (4)"/>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I)"/>
      <sheetName val="6-30-07 Plant Acc Bal"/>
      <sheetName val="6-30-07 CIAC Bal &amp; Proj"/>
      <sheetName val="6-30-07 Balance Sheet"/>
      <sheetName val="Income Acc  Alloc "/>
      <sheetName val="Interest Expense Adj"/>
      <sheetName val="6-30-07 Depreciation Exp"/>
      <sheetName val="Rev Requirements Final"/>
      <sheetName val="Rev Req Interim"/>
      <sheetName val="Computation of Rates Final"/>
      <sheetName val="Computation of Rates Interim"/>
      <sheetName val="ADJUSTED MONTHLY FINAL"/>
      <sheetName val="APPENDIX B INC. STAT.ACCT RECON"/>
    </sheetNames>
    <sheetDataSet>
      <sheetData sheetId="0">
        <row r="10">
          <cell r="E10" t="str">
            <v>Preparer: John Hoy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D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1)"/>
      <sheetName val="B12 (2)"/>
      <sheetName val="B12 (3)"/>
      <sheetName val="B12 (4)"/>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I)"/>
      <sheetName val="6-30-07 Plant Acc Bal"/>
      <sheetName val="6-30-07 CIAC Bal &amp; Proj"/>
      <sheetName val="6-30-07 Balance Sheet"/>
      <sheetName val="Income Acc  Alloc "/>
      <sheetName val="Interest Expense Adj"/>
      <sheetName val="6-30-07 Depreciation Exp"/>
      <sheetName val="Rev Requirements Final"/>
      <sheetName val="Rev Req Interim"/>
      <sheetName val="Computation of Rates Final"/>
      <sheetName val="Computation of Rates Interim"/>
      <sheetName val="ADJUSTED MONTHLY FINAL"/>
      <sheetName val="APPENDIX B INC. STAT.ACCT RECON"/>
    </sheetNames>
    <sheetDataSet>
      <sheetData sheetId="0">
        <row r="10">
          <cell r="E10" t="str">
            <v>Preparer: John Hoy</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ow r="4">
          <cell r="D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1"/>
      <sheetName val="A 2"/>
      <sheetName val="A 3"/>
      <sheetName val="A 4"/>
      <sheetName val="A 5 "/>
      <sheetName val="A 6"/>
      <sheetName val="A 7"/>
      <sheetName val="A 8"/>
      <sheetName val="A 9"/>
      <sheetName val="A 10"/>
      <sheetName val="A 11"/>
      <sheetName val="A 12"/>
      <sheetName val="A 13"/>
      <sheetName val="A 14"/>
      <sheetName val="A 15"/>
      <sheetName val="A 16"/>
      <sheetName val="A 17"/>
      <sheetName val="A 18"/>
      <sheetName val="A 19"/>
      <sheetName val="B 1"/>
      <sheetName val="B 2"/>
      <sheetName val="B 3"/>
      <sheetName val="B 4"/>
      <sheetName val="B 5"/>
      <sheetName val="B 6"/>
      <sheetName val="B 7"/>
      <sheetName val="B 8"/>
      <sheetName val="B 9"/>
      <sheetName val="B 10"/>
      <sheetName val="B 11"/>
      <sheetName val="B12 (1)"/>
      <sheetName val="B12 (2)"/>
      <sheetName val="B12 (3)"/>
      <sheetName val="B12 (4)"/>
      <sheetName val="B 13"/>
      <sheetName val="B 14"/>
      <sheetName val="C INSTRUCT"/>
      <sheetName val="B 15"/>
      <sheetName val="C 1"/>
      <sheetName val="C 2 (W)"/>
      <sheetName val="C 2 (S)"/>
      <sheetName val="C 3 (W)"/>
      <sheetName val="C 3 (S)"/>
      <sheetName val="C 4"/>
      <sheetName val="C 5 (W)"/>
      <sheetName val="C 5 (S)"/>
      <sheetName val="C 6"/>
      <sheetName val="C 7"/>
      <sheetName val="C 8"/>
      <sheetName val="C 9"/>
      <sheetName val="C 10"/>
      <sheetName val="D-1"/>
      <sheetName val="D-2"/>
      <sheetName val="D-3"/>
      <sheetName val="D-4"/>
      <sheetName val="D-5"/>
      <sheetName val="D-6"/>
      <sheetName val="D 7"/>
      <sheetName val="E 1 W"/>
      <sheetName val="E 1 S"/>
      <sheetName val="E-2"/>
      <sheetName val="E-3"/>
      <sheetName val="E-4 "/>
      <sheetName val="E-5 (W)"/>
      <sheetName val="E-5 (S) "/>
      <sheetName val="E 6"/>
      <sheetName val="E 7"/>
      <sheetName val="E 8"/>
      <sheetName val="E 9 "/>
      <sheetName val="E-10"/>
      <sheetName val="E 11"/>
      <sheetName val="E 12"/>
      <sheetName val="E 13"/>
      <sheetName val="E 14"/>
      <sheetName val="D 4 (I)"/>
      <sheetName val="E 1 W (I)"/>
      <sheetName val="E 1 S (I)"/>
      <sheetName val="E-2 (I)"/>
      <sheetName val="6-30-07 Plant Acc Bal"/>
      <sheetName val="6-30-07 CIAC Bal &amp; Proj"/>
      <sheetName val="6-30-07 Balance Sheet"/>
      <sheetName val="Income Acc  Alloc "/>
      <sheetName val="Interest Expense Adj"/>
      <sheetName val="6-30-07 Depreciation Exp"/>
      <sheetName val="Rev Requirements Final"/>
      <sheetName val="Rev Req Interim"/>
      <sheetName val="Computation of Rates Final"/>
      <sheetName val="Computation of Rates Interim"/>
      <sheetName val="ADJUSTED MONTHLY FINAL"/>
      <sheetName val="APPENDIX B INC. STAT.ACCT RECON"/>
    </sheetNames>
    <sheetDataSet>
      <sheetData sheetId="0">
        <row r="10">
          <cell r="E10" t="str">
            <v>Preparer: John Hoy</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ow r="4">
          <cell r="D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A 7"/>
      <sheetName val="A 8"/>
      <sheetName val="A 10"/>
      <sheetName val="A 11"/>
      <sheetName val="A 12"/>
      <sheetName val="A 13"/>
      <sheetName val="A 14"/>
      <sheetName val="A 15"/>
      <sheetName val="A 16"/>
      <sheetName val="A 17"/>
      <sheetName val="A 18"/>
      <sheetName val="A 19"/>
      <sheetName val="B 2"/>
      <sheetName val="B 3"/>
      <sheetName val="B 4"/>
      <sheetName val="B 6"/>
      <sheetName val="B 8"/>
      <sheetName val="B 9"/>
      <sheetName val="B 10"/>
      <sheetName val="B 11"/>
      <sheetName val="B12 (1)"/>
      <sheetName val="B12 (2)"/>
      <sheetName val="B12 (3)"/>
      <sheetName val="B12 (4)"/>
      <sheetName val="B12 (5)"/>
      <sheetName val="B 14"/>
      <sheetName val="C INSTRUCT"/>
      <sheetName val="B 15"/>
      <sheetName val="C 1"/>
      <sheetName val="C 2 (S)"/>
      <sheetName val="C 3 (S)"/>
      <sheetName val="C 4"/>
      <sheetName val="C 5 (S)"/>
      <sheetName val="C 6"/>
      <sheetName val="C 7"/>
      <sheetName val="C 8"/>
      <sheetName val="C 9"/>
      <sheetName val="C 10"/>
      <sheetName val="D-1"/>
      <sheetName val="D-2"/>
      <sheetName val="D-3"/>
      <sheetName val="D-4"/>
      <sheetName val="D-5"/>
      <sheetName val="D-6"/>
      <sheetName val="D 7"/>
      <sheetName val="E 1 S"/>
      <sheetName val="E-2"/>
      <sheetName val="E-3"/>
      <sheetName val="E-4 "/>
      <sheetName val="E-5 (S) "/>
      <sheetName val="E 6"/>
      <sheetName val="E 7"/>
      <sheetName val="E 8"/>
      <sheetName val="E 9 "/>
      <sheetName val="E-10"/>
      <sheetName val="E 11"/>
      <sheetName val="E 12"/>
      <sheetName val="E 13"/>
      <sheetName val="E 14"/>
      <sheetName val="F-2"/>
      <sheetName val="F-4"/>
      <sheetName val="F-6"/>
      <sheetName val="F-6(2)"/>
      <sheetName val="F-7"/>
      <sheetName val="F-8"/>
      <sheetName val="F-10"/>
      <sheetName val="A 2 (I)"/>
      <sheetName val="A 3 (I)"/>
      <sheetName val="B 2 (I)"/>
      <sheetName val="B 3 (I)"/>
      <sheetName val="B 15 (I)"/>
      <sheetName val="C 1 (I)"/>
      <sheetName val="C 2 (I)"/>
      <sheetName val="C 3 (I)"/>
      <sheetName val="C 5 (I) "/>
      <sheetName val="D-1 (I)"/>
      <sheetName val="D-2 (I)"/>
      <sheetName val="D 4 (I)"/>
      <sheetName val="E 1 S (I)"/>
      <sheetName val="E-2 (I)"/>
      <sheetName val=" Plant Acc Bal"/>
      <sheetName val=" CIAC Bal &amp; Proj"/>
      <sheetName val="Balance Sheet"/>
      <sheetName val="Income Acc  Alloc "/>
      <sheetName val="Interest Expense Adj"/>
      <sheetName val=" Depreciation Exp"/>
      <sheetName val="Rev Requirements Final"/>
      <sheetName val="Rev Req Interim"/>
      <sheetName val="Computation of Rates Final"/>
      <sheetName val="ADJUSTED MONTHLY FINAL"/>
      <sheetName val="APPENDIX B INC. STAT.ACCT RECON"/>
    </sheetNames>
    <sheetDataSet>
      <sheetData sheetId="0"/>
      <sheetData sheetId="1"/>
      <sheetData sheetId="2"/>
      <sheetData sheetId="3"/>
      <sheetData sheetId="4"/>
      <sheetData sheetId="5"/>
      <sheetData sheetId="6"/>
      <sheetData sheetId="7"/>
      <sheetData sheetId="8"/>
      <sheetData sheetId="9">
        <row r="4">
          <cell r="D4" t="str">
            <v>Page 1 of 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A 7"/>
      <sheetName val="A 8"/>
      <sheetName val="A 10"/>
      <sheetName val="A 11"/>
      <sheetName val="A 12"/>
      <sheetName val="A 13"/>
      <sheetName val="A 14"/>
      <sheetName val="A 15"/>
      <sheetName val="A 16"/>
      <sheetName val="A 17"/>
      <sheetName val="A 18"/>
      <sheetName val="A 19"/>
      <sheetName val="B 2"/>
      <sheetName val="B 3"/>
      <sheetName val="B 4"/>
      <sheetName val="B 6"/>
      <sheetName val="B 8"/>
      <sheetName val="B 9"/>
      <sheetName val="B 10"/>
      <sheetName val="B 11"/>
      <sheetName val="B12 (1)"/>
      <sheetName val="B12 (2)"/>
      <sheetName val="B12 (3)"/>
      <sheetName val="B12 (4)"/>
      <sheetName val="B12 (5)"/>
      <sheetName val="B 14"/>
      <sheetName val="C INSTRUCT"/>
      <sheetName val="B 15"/>
      <sheetName val="C 1"/>
      <sheetName val="C 2 (S)"/>
      <sheetName val="C 3 (S)"/>
      <sheetName val="C 4"/>
      <sheetName val="C 5 (S)"/>
      <sheetName val="C 6"/>
      <sheetName val="C 7"/>
      <sheetName val="C 8"/>
      <sheetName val="C 9"/>
      <sheetName val="C 10"/>
      <sheetName val="D-1"/>
      <sheetName val="D-2"/>
      <sheetName val="D-3"/>
      <sheetName val="D-4"/>
      <sheetName val="D-5"/>
      <sheetName val="D-6"/>
      <sheetName val="D 7"/>
      <sheetName val="E 1 S"/>
      <sheetName val="E-2"/>
      <sheetName val="E-3"/>
      <sheetName val="E-4 "/>
      <sheetName val="E-5 (S) "/>
      <sheetName val="E 6"/>
      <sheetName val="E 7"/>
      <sheetName val="E 8"/>
      <sheetName val="E 9 "/>
      <sheetName val="E-10"/>
      <sheetName val="E 11"/>
      <sheetName val="E 12"/>
      <sheetName val="E 13"/>
      <sheetName val="E 14"/>
      <sheetName val="F-2"/>
      <sheetName val="F-4"/>
      <sheetName val="F-6"/>
      <sheetName val="F-6(2)"/>
      <sheetName val="F-7"/>
      <sheetName val="F-8"/>
      <sheetName val="F-10"/>
      <sheetName val="A 2 (I)"/>
      <sheetName val="A 3 (I)"/>
      <sheetName val="B 2 (I)"/>
      <sheetName val="B 3 (I)"/>
      <sheetName val="B 15 (I)"/>
      <sheetName val="C 1 (I)"/>
      <sheetName val="C 2 (I)"/>
      <sheetName val="C 3 (I)"/>
      <sheetName val="C 5 (I) "/>
      <sheetName val="D-1 (I)"/>
      <sheetName val="D-2 (I)"/>
      <sheetName val="D 4 (I)"/>
      <sheetName val="E 1 S (I)"/>
      <sheetName val="E-2 (I)"/>
      <sheetName val=" Plant Acc Bal"/>
      <sheetName val=" CIAC Bal &amp; Proj"/>
      <sheetName val="Balance Sheet"/>
      <sheetName val="Income Acc  Alloc "/>
      <sheetName val="Interest Expense Adj"/>
      <sheetName val=" Depreciation Exp"/>
      <sheetName val="Rev Requirements Final"/>
      <sheetName val="Rev Req Interim"/>
      <sheetName val="Computation of Rates Final"/>
      <sheetName val="ADJUSTED MONTHLY FINAL"/>
      <sheetName val="APPENDIX B INC. STAT.ACCT RECON"/>
    </sheetNames>
    <sheetDataSet>
      <sheetData sheetId="0"/>
      <sheetData sheetId="1"/>
      <sheetData sheetId="2"/>
      <sheetData sheetId="3"/>
      <sheetData sheetId="4"/>
      <sheetData sheetId="5"/>
      <sheetData sheetId="6"/>
      <sheetData sheetId="7"/>
      <sheetData sheetId="8"/>
      <sheetData sheetId="9">
        <row r="4">
          <cell r="D4" t="str">
            <v>Page 1 of 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base"/>
      <sheetName val="Noi"/>
      <sheetName val="Adjs"/>
      <sheetName val="Cap"/>
      <sheetName val="Plnt"/>
      <sheetName val="Ciac"/>
      <sheetName val="UUsum"/>
      <sheetName val="Wca"/>
      <sheetName val="AnnualizedRevs"/>
      <sheetName val="OMexp"/>
      <sheetName val="Toti"/>
      <sheetName val="RevRq"/>
      <sheetName val="RevAlloc"/>
      <sheetName val="RateSch"/>
      <sheetName val="BillDeter"/>
      <sheetName val="Security"/>
      <sheetName val="Agreed Audit Adjs."/>
      <sheetName val="A.F.No 2 Plant Sample"/>
      <sheetName val="A.F. No. 3 Proforma"/>
      <sheetName val="A.F. No. 4  ERC Proforma Adj."/>
      <sheetName val="A.F. No. 5 Proj. Phoenix"/>
      <sheetName val="A.F. No. 8-Acc.Amort. of CIAC "/>
      <sheetName val="A.F. 11 Salaries"/>
      <sheetName val="A.F. No. 14 Rate Case Exp."/>
      <sheetName val="A.F.No. 15-HDQ Samples "/>
      <sheetName val="A.F. No. 16-Deferred Maint."/>
      <sheetName val="A.F. 17 O&amp;M Sample"/>
      <sheetName val="A.F. No. 19-Alloc. of TOTI"/>
      <sheetName val="Bad Debt Exp. Adj."/>
      <sheetName val="Chem.Exp.Adj."/>
      <sheetName val="Fuel Expense"/>
      <sheetName val="Plant-CWIP"/>
      <sheetName val="Relocation Exp."/>
      <sheetName val="Working Capital Adj. "/>
      <sheetName val="Reuse bills"/>
      <sheetName val="Macros"/>
    </sheetNames>
    <sheetDataSet>
      <sheetData sheetId="0">
        <row r="14">
          <cell r="D14" t="str">
            <v>Sanlando Utilities Corporation</v>
          </cell>
        </row>
        <row r="16">
          <cell r="D16" t="str">
            <v>Test Year Ended 12/31/08</v>
          </cell>
        </row>
      </sheetData>
      <sheetData sheetId="1"/>
      <sheetData sheetId="2">
        <row r="12">
          <cell r="I12">
            <v>3089848.466365152</v>
          </cell>
        </row>
      </sheetData>
      <sheetData sheetId="3"/>
      <sheetData sheetId="4"/>
      <sheetData sheetId="5">
        <row r="1">
          <cell r="A1" t="str">
            <v>Sanlando Utilities Corporation</v>
          </cell>
        </row>
      </sheetData>
      <sheetData sheetId="6"/>
      <sheetData sheetId="7"/>
      <sheetData sheetId="8"/>
      <sheetData sheetId="9"/>
      <sheetData sheetId="10">
        <row r="9">
          <cell r="H9">
            <v>390658.74406797998</v>
          </cell>
        </row>
      </sheetData>
      <sheetData sheetId="11">
        <row r="11">
          <cell r="I11">
            <v>199091.68212887936</v>
          </cell>
        </row>
      </sheetData>
      <sheetData sheetId="12"/>
      <sheetData sheetId="13"/>
      <sheetData sheetId="14"/>
      <sheetData sheetId="15">
        <row r="49">
          <cell r="E49">
            <v>217874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ProformaExp"/>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5"/>
      <sheetName val="B 6"/>
      <sheetName val="B 8"/>
      <sheetName val="B 9"/>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4"/>
      <sheetName val="B 15"/>
      <sheetName val="C INSTRUCT"/>
      <sheetName val="C 1"/>
      <sheetName val="C 2"/>
      <sheetName val="C 3"/>
      <sheetName val="C 4"/>
      <sheetName val="C 5"/>
      <sheetName val="C 6"/>
      <sheetName val="C 7"/>
      <sheetName val="C 8"/>
      <sheetName val="C 9"/>
      <sheetName val="C 10"/>
      <sheetName val="D 1"/>
      <sheetName val="D 2"/>
      <sheetName val="D 3"/>
      <sheetName val="D 4"/>
      <sheetName val="D 5"/>
      <sheetName val="D 6"/>
      <sheetName val="D 7"/>
      <sheetName val="E 1"/>
      <sheetName val="E 2"/>
      <sheetName val="E 3"/>
      <sheetName val="E 4(S)"/>
      <sheetName val="E 5(S)"/>
      <sheetName val="E 6"/>
      <sheetName val="E 7"/>
      <sheetName val="E 8"/>
      <sheetName val="E 9"/>
      <sheetName val="E 10"/>
      <sheetName val="E 11"/>
      <sheetName val="E 12"/>
      <sheetName val="E 13"/>
      <sheetName val="E 14"/>
      <sheetName val="F 2"/>
      <sheetName val="F 4"/>
      <sheetName val="F 6"/>
      <sheetName val="F 6(2)"/>
      <sheetName val="F 7"/>
      <sheetName val="F 8"/>
      <sheetName val="F 10"/>
      <sheetName val="A 2 (I) "/>
      <sheetName val="A 3 (I) "/>
      <sheetName val="B 2 (I)"/>
      <sheetName val="B 3 (I)"/>
      <sheetName val="B 15 (I)"/>
      <sheetName val="C 1 (I)"/>
      <sheetName val="C 2 (S) (I)"/>
      <sheetName val="C 5 (S) (I)"/>
      <sheetName val="D 1 (I)"/>
      <sheetName val="D 2 (I)"/>
      <sheetName val="E 1 S (I)"/>
      <sheetName val="E 2 S (I)"/>
      <sheetName val="12-31-15 Plant Acc Bal_PerAR"/>
      <sheetName val="Rev &amp; other exp"/>
      <sheetName val="12-31-15 Depreciation Exp_PerAR"/>
      <sheetName val="12-31-15 CIAC Amort Exp_PerAR"/>
      <sheetName val="12-31-15 CIAC Bal &amp; Proj_PerAR"/>
      <sheetName val="Trial Blc"/>
      <sheetName val="O&amp;M per TB"/>
      <sheetName val="O&amp;M"/>
      <sheetName val="Other BalSheet Acct_PerAR"/>
      <sheetName val="Working Capital_PerAR"/>
      <sheetName val="12 Mo IS"/>
      <sheetName val="IncomeAccountsAllocationPerAR "/>
      <sheetName val="IncomeAccounts_Water BU"/>
      <sheetName val="IncomeAccounts_Sewer BU"/>
      <sheetName val="ADJUSTED MONTHLY FINAL"/>
      <sheetName val="APPENDIX B INC. STAT.ACCT RECON"/>
      <sheetName val="CommonPlant_PerAR"/>
      <sheetName val="Interest Expense Adj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AR to MFR"/>
      <sheetName val="Chemicals"/>
    </sheetNames>
    <sheetDataSet>
      <sheetData sheetId="0">
        <row r="4">
          <cell r="E4" t="str">
            <v>Company: Utilities, Inc. of Florida - Eagle Ridge</v>
          </cell>
        </row>
        <row r="6">
          <cell r="E6" t="str">
            <v>Docket No.: 160101-WS</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C4" t="str">
            <v>Page 1 of 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Rbase"/>
      <sheetName val="Noi"/>
      <sheetName val="Adjs"/>
      <sheetName val="Cap"/>
      <sheetName val="Plnt"/>
      <sheetName val="Ciac"/>
      <sheetName val="UUsum"/>
      <sheetName val="Wca"/>
      <sheetName val="AnnualizedRevs"/>
      <sheetName val="OMexp"/>
      <sheetName val="Toti"/>
      <sheetName val="RevRq"/>
      <sheetName val="RevAlloc"/>
      <sheetName val="RateSch"/>
      <sheetName val="BillDeter"/>
      <sheetName val="Security"/>
      <sheetName val="Agreed Audit Adjs."/>
      <sheetName val="A.F.No 2 Plant Sample"/>
      <sheetName val="A.F. No. 3 Proforma"/>
      <sheetName val="A.F. No. 4  ERC Proforma Adj."/>
      <sheetName val="A.F. No. 5 Proj. Phoenix"/>
      <sheetName val="A.F. No. 8-Acc.Amort. of CIAC "/>
      <sheetName val="A.F. 11 Salaries"/>
      <sheetName val="A.F. No. 14 Rate Case Exp."/>
      <sheetName val="A.F.No. 15-HDQ Samples "/>
      <sheetName val="A.F. No. 16-Deferred Maint."/>
      <sheetName val="A.F. 17 O&amp;M Sample"/>
      <sheetName val="A.F. No. 19-Alloc. of TOTI"/>
      <sheetName val="Bad Debt Exp. Adj."/>
      <sheetName val="Chem.Exp.Adj."/>
      <sheetName val="Fuel Expense"/>
      <sheetName val="Plant-CWIP"/>
      <sheetName val="Relocation Exp."/>
      <sheetName val="Working Capital Adj. "/>
      <sheetName val="Reuse bills"/>
      <sheetName val="Macros"/>
    </sheetNames>
    <sheetDataSet>
      <sheetData sheetId="0">
        <row r="14">
          <cell r="D14" t="str">
            <v>Sanlando Utilities Corporation</v>
          </cell>
        </row>
        <row r="16">
          <cell r="D16" t="str">
            <v>Test Year Ended 12/31/08</v>
          </cell>
        </row>
      </sheetData>
      <sheetData sheetId="1"/>
      <sheetData sheetId="2">
        <row r="12">
          <cell r="I12">
            <v>3089848.466365152</v>
          </cell>
        </row>
      </sheetData>
      <sheetData sheetId="3"/>
      <sheetData sheetId="4"/>
      <sheetData sheetId="5">
        <row r="1">
          <cell r="A1" t="str">
            <v>Sanlando Utilities Corporation</v>
          </cell>
        </row>
      </sheetData>
      <sheetData sheetId="6"/>
      <sheetData sheetId="7"/>
      <sheetData sheetId="8"/>
      <sheetData sheetId="9"/>
      <sheetData sheetId="10">
        <row r="9">
          <cell r="H9">
            <v>390658.74406797998</v>
          </cell>
        </row>
      </sheetData>
      <sheetData sheetId="11">
        <row r="11">
          <cell r="I11">
            <v>199091.68212887936</v>
          </cell>
        </row>
      </sheetData>
      <sheetData sheetId="12"/>
      <sheetData sheetId="13"/>
      <sheetData sheetId="14"/>
      <sheetData sheetId="15">
        <row r="49">
          <cell r="E49">
            <v>217874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 4"/>
      <sheetName val="B 5"/>
      <sheetName val="B 6"/>
      <sheetName val="B 7"/>
      <sheetName val="B 8"/>
      <sheetName val="B 9"/>
      <sheetName val="B 10"/>
      <sheetName val="B 11"/>
      <sheetName val="B 12"/>
      <sheetName val="B 13"/>
      <sheetName val="B 14"/>
      <sheetName val="B 15"/>
      <sheetName val="C INSTRUCT"/>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B 15 (I)"/>
      <sheetName val="A 1 (I)"/>
      <sheetName val="A 2 (I) "/>
      <sheetName val="A 3 (I) "/>
      <sheetName val="B 1 (I) "/>
      <sheetName val="B 2 (I) "/>
      <sheetName val="B 3 (I)"/>
      <sheetName val="C 1 (I)"/>
      <sheetName val="C 2 (W) (I)"/>
      <sheetName val="C 2 (S) (I)"/>
      <sheetName val="C 5 (W) (I)"/>
      <sheetName val="C 5 (S) (I)"/>
      <sheetName val="D 1 (I)"/>
      <sheetName val="D 2 (I)"/>
      <sheetName val="E 1 W (I)"/>
      <sheetName val="E 1 S (I)"/>
      <sheetName val="E 2 W (I)"/>
      <sheetName val="E 2 S (I)"/>
      <sheetName val="Trial Blc"/>
      <sheetName val="P&amp;L Per TB"/>
      <sheetName val="12-31-15 Plant Acc Bal_PerAR"/>
      <sheetName val="12-31-15 Depreciation Exp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C 5 Calculation"/>
      <sheetName val="Property Taxes"/>
      <sheetName val="AR to MFR"/>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C4" t="str">
            <v>Page 1 of 1</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5"/>
      <sheetName val="B 6"/>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4"/>
      <sheetName val="B 15"/>
      <sheetName val="C 1"/>
      <sheetName val="C 2 (s)"/>
      <sheetName val="C 3"/>
      <sheetName val="C 4"/>
      <sheetName val="C 5 (s)"/>
      <sheetName val="C 6"/>
      <sheetName val="C 6a"/>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F 2"/>
      <sheetName val="F 4"/>
      <sheetName val="F 6"/>
      <sheetName val="F 6 (2)"/>
      <sheetName val="F 6 (3)"/>
      <sheetName val="F 6 (4)"/>
      <sheetName val="F 7"/>
      <sheetName val="F 8"/>
      <sheetName val="F 10"/>
      <sheetName val="A 2 (I)"/>
      <sheetName val="A 3 (I)"/>
      <sheetName val="B 2 (I)"/>
      <sheetName val="B 3 (I)"/>
      <sheetName val="C 2 S (I)"/>
      <sheetName val="D 1 (I)"/>
      <sheetName val="D 2 (I)"/>
      <sheetName val="E 1 S (I)"/>
      <sheetName val="E 2 S (I)"/>
      <sheetName val="F 6 (I)"/>
      <sheetName val="A 2 (I) ALT"/>
      <sheetName val="A 3 (I) ALT"/>
      <sheetName val="B 2 (I) ALT"/>
      <sheetName val="B 3 (I) ALT"/>
      <sheetName val="C 2 S (I) ALT"/>
      <sheetName val="D 1 (I) ALT"/>
      <sheetName val="D 2 (I) ALT"/>
      <sheetName val="E 1 S (I) ALT"/>
      <sheetName val="E 2 S (I) ALT"/>
      <sheetName val="B 15 (I)"/>
      <sheetName val="C 1 (I)"/>
      <sheetName val="C 5 S (I)"/>
      <sheetName val="AR to MFR"/>
      <sheetName val="Trial Blc"/>
      <sheetName val="O&amp;M per TB"/>
      <sheetName val="12-31-15 Plant Acc Bal_PerAR"/>
      <sheetName val="12-31-15 Depreciation Exp_PerAR"/>
      <sheetName val="Rev  &amp; other exp"/>
      <sheetName val="Other BalSheet Acct_PerAR"/>
      <sheetName val="12-31-15 CIAC Bal &amp; Proj_PerAR"/>
      <sheetName val="O&amp;M"/>
      <sheetName val="12-31-15 CIAC Amort Exp_PerAR"/>
      <sheetName val="Working Capital_PerAR"/>
      <sheetName val="12 Mo IS"/>
      <sheetName val="IncomeAccountsAllocationPerAR "/>
      <sheetName val="IncomeAccounts_Water BU"/>
      <sheetName val="IncomeAccounts_Sewer BU"/>
      <sheetName val="ADJUSTED MONTHLY FINAL"/>
      <sheetName val="APPENDIX B INC. STAT.ACCT RECON"/>
      <sheetName val="CommonPlant_PerAR"/>
      <sheetName val="Interest Expense Adj_PerAR"/>
      <sheetName val="RateCase&amp;Other Deferred_PerAR"/>
      <sheetName val="Property Taxes"/>
      <sheetName val="AR_F-23"/>
      <sheetName val="C 5 Calculation"/>
      <sheetName val="Rev Requirements Final"/>
      <sheetName val="Rev Requirements Interim ALT"/>
      <sheetName val="Rev Requirements Interim"/>
      <sheetName val="Reuse RateBase"/>
      <sheetName val="REVENUE REQUIREMENTS"/>
      <sheetName val="PROFORMA YEAR"/>
      <sheetName val="INTERIM COST OF CAPITAL"/>
    </sheetNames>
    <sheetDataSet>
      <sheetData sheetId="0">
        <row r="4">
          <cell r="E4" t="str">
            <v>Company: Utilities, Inc. of Florida - Sandalhaven</v>
          </cell>
        </row>
        <row r="6">
          <cell r="E6" t="str">
            <v>Docket No.: 160101 - WS</v>
          </cell>
        </row>
        <row r="10">
          <cell r="E10" t="str">
            <v>Preparer:  Deborah Swain</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C4" t="str">
            <v>Page 1 of 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E in ,000"/>
      <sheetName val="ROE"/>
      <sheetName val="UI ROE Relief"/>
      <sheetName val="Com ROE Relief"/>
      <sheetName val="Rate Case Revenue"/>
      <sheetName val="Ratebase"/>
      <sheetName val="Net Plant"/>
      <sheetName val="IS"/>
      <sheetName val="Effective Tax"/>
      <sheetName val="Jurisd Tax"/>
      <sheetName val="D-E"/>
      <sheetName val="Data"/>
      <sheetName val="Reports"/>
      <sheetName val="Closed Reg Rev"/>
      <sheetName val="Pending Reg Rev"/>
      <sheetName val="FORM.COS.SUBS.LIST"/>
      <sheetName val="Co by State"/>
      <sheetName val="9000'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3">
          <cell r="C13">
            <v>1</v>
          </cell>
          <cell r="D13">
            <v>688555.68</v>
          </cell>
          <cell r="F13">
            <v>4</v>
          </cell>
          <cell r="G13">
            <v>0</v>
          </cell>
          <cell r="I13">
            <v>1</v>
          </cell>
          <cell r="J13">
            <v>-149165.1</v>
          </cell>
          <cell r="L13">
            <v>1</v>
          </cell>
          <cell r="M13">
            <v>-9632854</v>
          </cell>
          <cell r="O13">
            <v>4</v>
          </cell>
          <cell r="P13">
            <v>450000</v>
          </cell>
          <cell r="R13">
            <v>4</v>
          </cell>
          <cell r="S13">
            <v>-340495.16</v>
          </cell>
          <cell r="U13">
            <v>2</v>
          </cell>
          <cell r="V13">
            <v>0</v>
          </cell>
          <cell r="X13">
            <v>1</v>
          </cell>
          <cell r="Y13">
            <v>-1412616.3</v>
          </cell>
          <cell r="AA13">
            <v>6</v>
          </cell>
          <cell r="AB13">
            <v>-350</v>
          </cell>
          <cell r="BE13">
            <v>5</v>
          </cell>
          <cell r="BF13">
            <v>24823.043409200007</v>
          </cell>
          <cell r="CF13">
            <v>1</v>
          </cell>
          <cell r="CG13" t="str">
            <v>Y</v>
          </cell>
        </row>
        <row r="14">
          <cell r="C14">
            <v>2</v>
          </cell>
          <cell r="D14">
            <v>6756002.0199999996</v>
          </cell>
          <cell r="F14">
            <v>5</v>
          </cell>
          <cell r="G14">
            <v>0</v>
          </cell>
          <cell r="I14">
            <v>2</v>
          </cell>
          <cell r="J14">
            <v>-4691567.1500000004</v>
          </cell>
          <cell r="L14">
            <v>18</v>
          </cell>
          <cell r="M14">
            <v>27837.56</v>
          </cell>
          <cell r="O14">
            <v>5</v>
          </cell>
          <cell r="P14">
            <v>-450000</v>
          </cell>
          <cell r="R14">
            <v>5</v>
          </cell>
          <cell r="S14">
            <v>-583336.21</v>
          </cell>
          <cell r="U14">
            <v>5</v>
          </cell>
          <cell r="V14">
            <v>3446.76</v>
          </cell>
          <cell r="X14">
            <v>2</v>
          </cell>
          <cell r="Y14">
            <v>-417573</v>
          </cell>
          <cell r="AA14">
            <v>13</v>
          </cell>
          <cell r="AB14">
            <v>-145</v>
          </cell>
          <cell r="BE14">
            <v>6</v>
          </cell>
          <cell r="BF14">
            <v>6108.3140748000005</v>
          </cell>
          <cell r="CF14">
            <v>2</v>
          </cell>
          <cell r="CG14" t="str">
            <v>Y</v>
          </cell>
        </row>
        <row r="15">
          <cell r="C15">
            <v>5</v>
          </cell>
          <cell r="D15">
            <v>2276220.59</v>
          </cell>
          <cell r="F15">
            <v>12</v>
          </cell>
          <cell r="G15">
            <v>-153268.37</v>
          </cell>
          <cell r="I15">
            <v>5</v>
          </cell>
          <cell r="J15">
            <v>-538733.71</v>
          </cell>
          <cell r="L15">
            <v>21</v>
          </cell>
          <cell r="M15">
            <v>102722.39</v>
          </cell>
          <cell r="O15">
            <v>23</v>
          </cell>
          <cell r="P15">
            <v>-975</v>
          </cell>
          <cell r="R15">
            <v>6</v>
          </cell>
          <cell r="S15">
            <v>-272780</v>
          </cell>
          <cell r="U15">
            <v>7</v>
          </cell>
          <cell r="V15">
            <v>3101.75</v>
          </cell>
          <cell r="X15">
            <v>4</v>
          </cell>
          <cell r="Y15">
            <v>1405724</v>
          </cell>
          <cell r="AA15">
            <v>24</v>
          </cell>
          <cell r="AB15">
            <v>-312</v>
          </cell>
          <cell r="BE15">
            <v>7</v>
          </cell>
          <cell r="BF15">
            <v>1074.4178665000002</v>
          </cell>
          <cell r="CF15">
            <v>4</v>
          </cell>
          <cell r="CG15" t="str">
            <v>Y</v>
          </cell>
        </row>
        <row r="16">
          <cell r="C16">
            <v>6</v>
          </cell>
          <cell r="D16">
            <v>1433009.07</v>
          </cell>
          <cell r="F16">
            <v>25</v>
          </cell>
          <cell r="G16">
            <v>0</v>
          </cell>
          <cell r="I16">
            <v>6</v>
          </cell>
          <cell r="J16">
            <v>-213683.09</v>
          </cell>
          <cell r="L16">
            <v>25</v>
          </cell>
          <cell r="M16">
            <v>24482</v>
          </cell>
          <cell r="O16">
            <v>28</v>
          </cell>
          <cell r="P16">
            <v>-5475</v>
          </cell>
          <cell r="R16">
            <v>7</v>
          </cell>
          <cell r="S16">
            <v>-1672</v>
          </cell>
          <cell r="U16">
            <v>8</v>
          </cell>
          <cell r="V16">
            <v>3964.03</v>
          </cell>
          <cell r="X16">
            <v>5</v>
          </cell>
          <cell r="Y16">
            <v>-93194</v>
          </cell>
          <cell r="AA16">
            <v>30</v>
          </cell>
          <cell r="AB16">
            <v>-36</v>
          </cell>
          <cell r="BE16">
            <v>8</v>
          </cell>
          <cell r="BF16">
            <v>4739.6431473000011</v>
          </cell>
          <cell r="CF16">
            <v>5</v>
          </cell>
          <cell r="CG16" t="str">
            <v>Y</v>
          </cell>
        </row>
        <row r="17">
          <cell r="C17">
            <v>7</v>
          </cell>
          <cell r="D17">
            <v>149716.32999999999</v>
          </cell>
          <cell r="F17">
            <v>34</v>
          </cell>
          <cell r="G17">
            <v>3168.25</v>
          </cell>
          <cell r="I17">
            <v>7</v>
          </cell>
          <cell r="J17">
            <v>-8889.58</v>
          </cell>
          <cell r="L17">
            <v>27</v>
          </cell>
          <cell r="M17">
            <v>-963620.89</v>
          </cell>
          <cell r="O17">
            <v>36</v>
          </cell>
          <cell r="P17">
            <v>-56796</v>
          </cell>
          <cell r="R17">
            <v>8</v>
          </cell>
          <cell r="S17">
            <v>-3043.45</v>
          </cell>
          <cell r="U17">
            <v>11</v>
          </cell>
          <cell r="V17">
            <v>0</v>
          </cell>
          <cell r="X17">
            <v>6</v>
          </cell>
          <cell r="Y17">
            <v>-147945</v>
          </cell>
          <cell r="AA17">
            <v>32</v>
          </cell>
          <cell r="AB17">
            <v>-280</v>
          </cell>
          <cell r="BE17">
            <v>9</v>
          </cell>
          <cell r="BF17">
            <v>7262.0274267000023</v>
          </cell>
          <cell r="CF17">
            <v>6</v>
          </cell>
          <cell r="CG17" t="str">
            <v>Y</v>
          </cell>
        </row>
        <row r="18">
          <cell r="C18">
            <v>8</v>
          </cell>
          <cell r="D18">
            <v>205138.07</v>
          </cell>
          <cell r="F18">
            <v>35</v>
          </cell>
          <cell r="G18">
            <v>461446.03</v>
          </cell>
          <cell r="I18">
            <v>8</v>
          </cell>
          <cell r="J18">
            <v>-18446.599999999999</v>
          </cell>
          <cell r="L18">
            <v>34</v>
          </cell>
          <cell r="M18">
            <v>485498.88</v>
          </cell>
          <cell r="O18">
            <v>70</v>
          </cell>
          <cell r="P18">
            <v>2400</v>
          </cell>
          <cell r="R18">
            <v>9</v>
          </cell>
          <cell r="S18">
            <v>-33384.82</v>
          </cell>
          <cell r="U18">
            <v>12</v>
          </cell>
          <cell r="V18">
            <v>8414.3700000000008</v>
          </cell>
          <cell r="X18">
            <v>7</v>
          </cell>
          <cell r="Y18">
            <v>-16011</v>
          </cell>
          <cell r="AA18">
            <v>33</v>
          </cell>
          <cell r="AB18">
            <v>-250</v>
          </cell>
          <cell r="BE18">
            <v>10</v>
          </cell>
          <cell r="BF18">
            <v>0</v>
          </cell>
          <cell r="CF18">
            <v>7</v>
          </cell>
          <cell r="CG18" t="str">
            <v>Y</v>
          </cell>
        </row>
        <row r="19">
          <cell r="C19">
            <v>9</v>
          </cell>
          <cell r="D19">
            <v>484758.46</v>
          </cell>
          <cell r="F19">
            <v>36</v>
          </cell>
          <cell r="G19">
            <v>663847.37</v>
          </cell>
          <cell r="I19">
            <v>9</v>
          </cell>
          <cell r="J19">
            <v>-52441.39</v>
          </cell>
          <cell r="L19">
            <v>36</v>
          </cell>
          <cell r="M19">
            <v>-117417.65</v>
          </cell>
          <cell r="O19">
            <v>80</v>
          </cell>
          <cell r="P19">
            <v>-34510</v>
          </cell>
          <cell r="R19">
            <v>11</v>
          </cell>
          <cell r="S19">
            <v>-17294.22</v>
          </cell>
          <cell r="U19">
            <v>13</v>
          </cell>
          <cell r="V19">
            <v>2984.25</v>
          </cell>
          <cell r="X19">
            <v>8</v>
          </cell>
          <cell r="Y19">
            <v>-11577</v>
          </cell>
          <cell r="AA19">
            <v>34</v>
          </cell>
          <cell r="AB19">
            <v>-84250</v>
          </cell>
          <cell r="BE19">
            <v>11</v>
          </cell>
          <cell r="BF19">
            <v>2277.1194064000001</v>
          </cell>
          <cell r="CF19">
            <v>8</v>
          </cell>
          <cell r="CG19" t="str">
            <v>Y</v>
          </cell>
        </row>
        <row r="20">
          <cell r="C20">
            <v>11</v>
          </cell>
          <cell r="D20">
            <v>116028.15</v>
          </cell>
          <cell r="F20">
            <v>38</v>
          </cell>
          <cell r="G20">
            <v>554049.14</v>
          </cell>
          <cell r="I20">
            <v>11</v>
          </cell>
          <cell r="J20">
            <v>-18023.96</v>
          </cell>
          <cell r="L20">
            <v>38</v>
          </cell>
          <cell r="M20">
            <v>-6341801.4500000002</v>
          </cell>
          <cell r="O20">
            <v>89</v>
          </cell>
          <cell r="P20">
            <v>-38400</v>
          </cell>
          <cell r="R20">
            <v>13</v>
          </cell>
          <cell r="S20">
            <v>-1032850.1</v>
          </cell>
          <cell r="U20">
            <v>14</v>
          </cell>
          <cell r="V20">
            <v>0</v>
          </cell>
          <cell r="X20">
            <v>9</v>
          </cell>
          <cell r="Y20">
            <v>-40240</v>
          </cell>
          <cell r="AA20">
            <v>35</v>
          </cell>
          <cell r="AB20">
            <v>-33840.53</v>
          </cell>
          <cell r="BE20">
            <v>12</v>
          </cell>
          <cell r="BF20">
            <v>1040.1696474999999</v>
          </cell>
          <cell r="CF20">
            <v>9</v>
          </cell>
          <cell r="CG20" t="str">
            <v>Y</v>
          </cell>
        </row>
        <row r="21">
          <cell r="C21">
            <v>12</v>
          </cell>
          <cell r="D21">
            <v>291422.34999999998</v>
          </cell>
          <cell r="F21">
            <v>40</v>
          </cell>
          <cell r="G21">
            <v>12530</v>
          </cell>
          <cell r="I21">
            <v>12</v>
          </cell>
          <cell r="J21">
            <v>22146.25</v>
          </cell>
          <cell r="L21">
            <v>40</v>
          </cell>
          <cell r="M21">
            <v>65673.55</v>
          </cell>
          <cell r="O21">
            <v>90</v>
          </cell>
          <cell r="P21">
            <v>-97052</v>
          </cell>
          <cell r="R21">
            <v>14</v>
          </cell>
          <cell r="S21">
            <v>-3091748.55</v>
          </cell>
          <cell r="U21">
            <v>15</v>
          </cell>
          <cell r="V21">
            <v>1175.3</v>
          </cell>
          <cell r="X21">
            <v>11</v>
          </cell>
          <cell r="Y21">
            <v>-9391</v>
          </cell>
          <cell r="AA21">
            <v>36</v>
          </cell>
          <cell r="AB21">
            <v>-193723.6</v>
          </cell>
          <cell r="BE21">
            <v>13</v>
          </cell>
          <cell r="BF21">
            <v>10580.711716199998</v>
          </cell>
          <cell r="CF21">
            <v>11</v>
          </cell>
          <cell r="CG21" t="str">
            <v>Y</v>
          </cell>
        </row>
        <row r="22">
          <cell r="C22">
            <v>13</v>
          </cell>
          <cell r="D22">
            <v>2576779.79</v>
          </cell>
          <cell r="F22">
            <v>44</v>
          </cell>
          <cell r="G22">
            <v>326.75</v>
          </cell>
          <cell r="I22">
            <v>13</v>
          </cell>
          <cell r="J22">
            <v>-821309.92</v>
          </cell>
          <cell r="L22">
            <v>42</v>
          </cell>
          <cell r="M22">
            <v>40720.080000000002</v>
          </cell>
          <cell r="O22">
            <v>135</v>
          </cell>
          <cell r="P22">
            <v>-658710.19999999995</v>
          </cell>
          <cell r="R22">
            <v>15</v>
          </cell>
          <cell r="S22">
            <v>-32215.34</v>
          </cell>
          <cell r="U22">
            <v>16</v>
          </cell>
          <cell r="V22">
            <v>4276</v>
          </cell>
          <cell r="X22">
            <v>12</v>
          </cell>
          <cell r="Y22">
            <v>-56556</v>
          </cell>
          <cell r="AA22">
            <v>38</v>
          </cell>
          <cell r="AB22">
            <v>-102861.1</v>
          </cell>
          <cell r="BE22">
            <v>14</v>
          </cell>
          <cell r="BF22">
            <v>45948.676116100003</v>
          </cell>
          <cell r="CF22">
            <v>12</v>
          </cell>
          <cell r="CG22" t="str">
            <v>Y</v>
          </cell>
        </row>
        <row r="23">
          <cell r="C23">
            <v>14</v>
          </cell>
          <cell r="D23">
            <v>7411838.9100000001</v>
          </cell>
          <cell r="F23">
            <v>47</v>
          </cell>
          <cell r="G23">
            <v>585306.77</v>
          </cell>
          <cell r="I23">
            <v>14</v>
          </cell>
          <cell r="J23">
            <v>-1853280.79</v>
          </cell>
          <cell r="L23">
            <v>43</v>
          </cell>
          <cell r="M23">
            <v>198411.88</v>
          </cell>
          <cell r="O23">
            <v>160</v>
          </cell>
          <cell r="P23">
            <v>-113080.53</v>
          </cell>
          <cell r="R23">
            <v>16</v>
          </cell>
          <cell r="S23">
            <v>-380488</v>
          </cell>
          <cell r="U23">
            <v>17</v>
          </cell>
          <cell r="V23">
            <v>0</v>
          </cell>
          <cell r="X23">
            <v>13</v>
          </cell>
          <cell r="Y23">
            <v>-90076</v>
          </cell>
          <cell r="AA23">
            <v>40</v>
          </cell>
          <cell r="AB23">
            <v>-42215.58</v>
          </cell>
          <cell r="BE23">
            <v>15</v>
          </cell>
          <cell r="BF23">
            <v>6754.151913900002</v>
          </cell>
          <cell r="CF23">
            <v>13</v>
          </cell>
          <cell r="CG23" t="str">
            <v>Y</v>
          </cell>
        </row>
        <row r="24">
          <cell r="C24">
            <v>15</v>
          </cell>
          <cell r="D24">
            <v>293165.89</v>
          </cell>
          <cell r="F24">
            <v>51</v>
          </cell>
          <cell r="G24">
            <v>70367.09</v>
          </cell>
          <cell r="I24">
            <v>15</v>
          </cell>
          <cell r="J24">
            <v>-78528.899999999994</v>
          </cell>
          <cell r="L24">
            <v>44</v>
          </cell>
          <cell r="M24">
            <v>-87611.65</v>
          </cell>
          <cell r="R24">
            <v>17</v>
          </cell>
          <cell r="S24">
            <v>-109915.67</v>
          </cell>
          <cell r="U24">
            <v>18</v>
          </cell>
          <cell r="V24">
            <v>3950.24</v>
          </cell>
          <cell r="X24">
            <v>14</v>
          </cell>
          <cell r="Y24">
            <v>-312170</v>
          </cell>
          <cell r="AA24">
            <v>44</v>
          </cell>
          <cell r="AB24">
            <v>-12905</v>
          </cell>
          <cell r="BE24">
            <v>16</v>
          </cell>
          <cell r="BF24">
            <v>35390.350280199993</v>
          </cell>
          <cell r="CF24">
            <v>14</v>
          </cell>
          <cell r="CG24" t="str">
            <v>Y</v>
          </cell>
        </row>
        <row r="25">
          <cell r="C25">
            <v>16</v>
          </cell>
          <cell r="D25">
            <v>2236448.91</v>
          </cell>
          <cell r="F25">
            <v>53</v>
          </cell>
          <cell r="G25">
            <v>0</v>
          </cell>
          <cell r="I25">
            <v>16</v>
          </cell>
          <cell r="J25">
            <v>-623130.59</v>
          </cell>
          <cell r="L25">
            <v>51</v>
          </cell>
          <cell r="M25">
            <v>136624</v>
          </cell>
          <cell r="R25">
            <v>18</v>
          </cell>
          <cell r="S25">
            <v>-321287.40999999997</v>
          </cell>
          <cell r="U25">
            <v>20</v>
          </cell>
          <cell r="V25">
            <v>2395</v>
          </cell>
          <cell r="X25">
            <v>15</v>
          </cell>
          <cell r="Y25">
            <v>-34102</v>
          </cell>
          <cell r="AA25">
            <v>47</v>
          </cell>
          <cell r="AB25">
            <v>-36412.5</v>
          </cell>
          <cell r="BE25">
            <v>17</v>
          </cell>
          <cell r="BF25">
            <v>16165.407129700001</v>
          </cell>
          <cell r="CF25">
            <v>15</v>
          </cell>
          <cell r="CG25" t="str">
            <v>Y</v>
          </cell>
        </row>
        <row r="26">
          <cell r="C26">
            <v>17</v>
          </cell>
          <cell r="D26">
            <v>950144.29</v>
          </cell>
          <cell r="F26">
            <v>55</v>
          </cell>
          <cell r="G26">
            <v>416572.64</v>
          </cell>
          <cell r="I26">
            <v>17</v>
          </cell>
          <cell r="J26">
            <v>-340533.38</v>
          </cell>
          <cell r="L26">
            <v>52</v>
          </cell>
          <cell r="M26">
            <v>-561576</v>
          </cell>
          <cell r="R26">
            <v>20</v>
          </cell>
          <cell r="S26">
            <v>-20875.810000000001</v>
          </cell>
          <cell r="U26">
            <v>24</v>
          </cell>
          <cell r="V26">
            <v>13373.75</v>
          </cell>
          <cell r="X26">
            <v>16</v>
          </cell>
          <cell r="Y26">
            <v>-81770</v>
          </cell>
          <cell r="AA26">
            <v>53</v>
          </cell>
          <cell r="AB26">
            <v>-6238.44</v>
          </cell>
          <cell r="BE26">
            <v>18</v>
          </cell>
          <cell r="BF26">
            <v>5298.7770282999991</v>
          </cell>
          <cell r="CF26">
            <v>16</v>
          </cell>
          <cell r="CG26" t="str">
            <v>Y</v>
          </cell>
        </row>
        <row r="27">
          <cell r="C27">
            <v>18</v>
          </cell>
          <cell r="D27">
            <v>874161.07</v>
          </cell>
          <cell r="F27">
            <v>57</v>
          </cell>
          <cell r="G27">
            <v>57827.01</v>
          </cell>
          <cell r="I27">
            <v>18</v>
          </cell>
          <cell r="J27">
            <v>-332223.99</v>
          </cell>
          <cell r="L27">
            <v>53</v>
          </cell>
          <cell r="M27">
            <v>-2798273.96</v>
          </cell>
          <cell r="R27">
            <v>23</v>
          </cell>
          <cell r="S27">
            <v>-20239.14</v>
          </cell>
          <cell r="U27">
            <v>26</v>
          </cell>
          <cell r="V27">
            <v>0</v>
          </cell>
          <cell r="X27">
            <v>17</v>
          </cell>
          <cell r="Y27">
            <v>-30767</v>
          </cell>
          <cell r="AA27">
            <v>57</v>
          </cell>
          <cell r="AB27">
            <v>-47465.43</v>
          </cell>
          <cell r="BE27">
            <v>20</v>
          </cell>
          <cell r="BF27">
            <v>6115.2491770000015</v>
          </cell>
          <cell r="CF27">
            <v>17</v>
          </cell>
          <cell r="CG27" t="str">
            <v>Y</v>
          </cell>
        </row>
        <row r="28">
          <cell r="C28">
            <v>20</v>
          </cell>
          <cell r="D28">
            <v>610755</v>
          </cell>
          <cell r="F28">
            <v>58</v>
          </cell>
          <cell r="G28">
            <v>0</v>
          </cell>
          <cell r="I28">
            <v>20</v>
          </cell>
          <cell r="J28">
            <v>-172583.83</v>
          </cell>
          <cell r="L28">
            <v>55</v>
          </cell>
          <cell r="M28">
            <v>-1601495.92</v>
          </cell>
          <cell r="R28">
            <v>24</v>
          </cell>
          <cell r="S28">
            <v>-474134.68</v>
          </cell>
          <cell r="U28">
            <v>27</v>
          </cell>
          <cell r="V28">
            <v>33094.400000000001</v>
          </cell>
          <cell r="X28">
            <v>18</v>
          </cell>
          <cell r="Y28">
            <v>-35731</v>
          </cell>
          <cell r="AA28">
            <v>60</v>
          </cell>
          <cell r="AB28">
            <v>-1615</v>
          </cell>
          <cell r="BE28">
            <v>21</v>
          </cell>
          <cell r="BF28">
            <v>4122.2344814999997</v>
          </cell>
          <cell r="CF28">
            <v>18</v>
          </cell>
          <cell r="CG28" t="str">
            <v>N</v>
          </cell>
        </row>
        <row r="29">
          <cell r="C29">
            <v>21</v>
          </cell>
          <cell r="D29">
            <v>235094.33</v>
          </cell>
          <cell r="F29">
            <v>60</v>
          </cell>
          <cell r="G29">
            <v>0</v>
          </cell>
          <cell r="I29">
            <v>21</v>
          </cell>
          <cell r="J29">
            <v>-115696.76</v>
          </cell>
          <cell r="L29">
            <v>56</v>
          </cell>
          <cell r="M29">
            <v>-232530.46</v>
          </cell>
          <cell r="R29">
            <v>25</v>
          </cell>
          <cell r="S29">
            <v>-19067.2</v>
          </cell>
          <cell r="U29">
            <v>28</v>
          </cell>
          <cell r="V29">
            <v>2629.25</v>
          </cell>
          <cell r="X29">
            <v>20</v>
          </cell>
          <cell r="Y29">
            <v>-47458</v>
          </cell>
          <cell r="AA29">
            <v>62</v>
          </cell>
          <cell r="AB29">
            <v>-1524</v>
          </cell>
          <cell r="BE29">
            <v>22</v>
          </cell>
          <cell r="BF29">
            <v>1350.7821603999998</v>
          </cell>
          <cell r="CF29">
            <v>20</v>
          </cell>
          <cell r="CG29" t="str">
            <v>Y</v>
          </cell>
        </row>
        <row r="30">
          <cell r="C30">
            <v>22</v>
          </cell>
          <cell r="D30">
            <v>132153.78</v>
          </cell>
          <cell r="F30">
            <v>61</v>
          </cell>
          <cell r="G30">
            <v>125246</v>
          </cell>
          <cell r="I30">
            <v>22</v>
          </cell>
          <cell r="J30">
            <v>-6767.08</v>
          </cell>
          <cell r="L30">
            <v>61</v>
          </cell>
          <cell r="M30">
            <v>280033.48</v>
          </cell>
          <cell r="R30">
            <v>26</v>
          </cell>
          <cell r="S30">
            <v>-56246.13</v>
          </cell>
          <cell r="U30">
            <v>29</v>
          </cell>
          <cell r="V30">
            <v>1698</v>
          </cell>
          <cell r="X30">
            <v>21</v>
          </cell>
          <cell r="Y30">
            <v>-18874</v>
          </cell>
          <cell r="AA30">
            <v>64</v>
          </cell>
          <cell r="AB30">
            <v>-47743</v>
          </cell>
          <cell r="BE30">
            <v>23</v>
          </cell>
          <cell r="BF30">
            <v>4081.6110252000008</v>
          </cell>
          <cell r="CF30">
            <v>21</v>
          </cell>
          <cell r="CG30" t="str">
            <v>Y</v>
          </cell>
        </row>
        <row r="31">
          <cell r="C31">
            <v>23</v>
          </cell>
          <cell r="D31">
            <v>203461.71</v>
          </cell>
          <cell r="F31">
            <v>62</v>
          </cell>
          <cell r="G31">
            <v>14527.79</v>
          </cell>
          <cell r="I31">
            <v>23</v>
          </cell>
          <cell r="J31">
            <v>-36069.78</v>
          </cell>
          <cell r="L31">
            <v>70</v>
          </cell>
          <cell r="M31">
            <v>-464265.59</v>
          </cell>
          <cell r="R31">
            <v>27</v>
          </cell>
          <cell r="S31">
            <v>-1842389.92</v>
          </cell>
          <cell r="U31">
            <v>31</v>
          </cell>
          <cell r="V31">
            <v>11394.74</v>
          </cell>
          <cell r="X31">
            <v>22</v>
          </cell>
          <cell r="Y31">
            <v>-17440</v>
          </cell>
          <cell r="AA31">
            <v>65</v>
          </cell>
          <cell r="AB31">
            <v>-35468</v>
          </cell>
          <cell r="BE31">
            <v>24</v>
          </cell>
          <cell r="BF31">
            <v>44815.010341200003</v>
          </cell>
          <cell r="CF31">
            <v>22</v>
          </cell>
          <cell r="CG31" t="str">
            <v>Y</v>
          </cell>
        </row>
        <row r="32">
          <cell r="C32">
            <v>24</v>
          </cell>
          <cell r="D32">
            <v>3596536.84</v>
          </cell>
          <cell r="F32">
            <v>64</v>
          </cell>
          <cell r="G32">
            <v>724.25</v>
          </cell>
          <cell r="I32">
            <v>24</v>
          </cell>
          <cell r="J32">
            <v>-1005501.67</v>
          </cell>
          <cell r="L32">
            <v>71</v>
          </cell>
          <cell r="M32">
            <v>1220293.1100000001</v>
          </cell>
          <cell r="R32">
            <v>28</v>
          </cell>
          <cell r="S32">
            <v>-209858.6</v>
          </cell>
          <cell r="U32">
            <v>34</v>
          </cell>
          <cell r="V32">
            <v>93182.19</v>
          </cell>
          <cell r="X32">
            <v>23</v>
          </cell>
          <cell r="Y32">
            <v>-18872</v>
          </cell>
          <cell r="AA32">
            <v>66</v>
          </cell>
          <cell r="AB32">
            <v>-50955</v>
          </cell>
          <cell r="BE32">
            <v>25</v>
          </cell>
          <cell r="BF32">
            <v>5164.661117900001</v>
          </cell>
          <cell r="CF32">
            <v>23</v>
          </cell>
          <cell r="CG32" t="str">
            <v>Y</v>
          </cell>
        </row>
        <row r="33">
          <cell r="C33">
            <v>25</v>
          </cell>
          <cell r="D33">
            <v>775698.38</v>
          </cell>
          <cell r="F33">
            <v>65</v>
          </cell>
          <cell r="G33">
            <v>177543.03</v>
          </cell>
          <cell r="I33">
            <v>25</v>
          </cell>
          <cell r="J33">
            <v>-144440.88</v>
          </cell>
          <cell r="L33">
            <v>73</v>
          </cell>
          <cell r="M33">
            <v>336502.6</v>
          </cell>
          <cell r="R33">
            <v>29</v>
          </cell>
          <cell r="S33">
            <v>-623717.93000000005</v>
          </cell>
          <cell r="U33">
            <v>35</v>
          </cell>
          <cell r="V33">
            <v>76688.53</v>
          </cell>
          <cell r="X33">
            <v>24</v>
          </cell>
          <cell r="Y33">
            <v>-350673</v>
          </cell>
          <cell r="AA33">
            <v>67</v>
          </cell>
          <cell r="AB33">
            <v>-128520</v>
          </cell>
          <cell r="BE33">
            <v>26</v>
          </cell>
          <cell r="BF33">
            <v>9044.5252213000022</v>
          </cell>
          <cell r="CF33">
            <v>24</v>
          </cell>
          <cell r="CG33" t="str">
            <v>Y</v>
          </cell>
        </row>
        <row r="34">
          <cell r="C34">
            <v>26</v>
          </cell>
          <cell r="D34">
            <v>943325.53</v>
          </cell>
          <cell r="F34">
            <v>66</v>
          </cell>
          <cell r="G34">
            <v>147.51</v>
          </cell>
          <cell r="I34">
            <v>26</v>
          </cell>
          <cell r="J34">
            <v>-338936.06</v>
          </cell>
          <cell r="L34">
            <v>79</v>
          </cell>
          <cell r="M34">
            <v>284832.56</v>
          </cell>
          <cell r="R34">
            <v>30</v>
          </cell>
          <cell r="S34">
            <v>-109548.74</v>
          </cell>
          <cell r="U34">
            <v>36</v>
          </cell>
          <cell r="V34">
            <v>32834.71</v>
          </cell>
          <cell r="X34">
            <v>25</v>
          </cell>
          <cell r="Y34">
            <v>-38948</v>
          </cell>
          <cell r="AA34">
            <v>68</v>
          </cell>
          <cell r="AB34">
            <v>-30362</v>
          </cell>
          <cell r="BE34">
            <v>27</v>
          </cell>
          <cell r="BF34">
            <v>10698.011668800002</v>
          </cell>
          <cell r="CF34">
            <v>25</v>
          </cell>
          <cell r="CG34" t="str">
            <v>N</v>
          </cell>
        </row>
        <row r="35">
          <cell r="C35">
            <v>27</v>
          </cell>
          <cell r="D35">
            <v>3840653.03</v>
          </cell>
          <cell r="F35">
            <v>67</v>
          </cell>
          <cell r="G35">
            <v>284356.51</v>
          </cell>
          <cell r="I35">
            <v>27</v>
          </cell>
          <cell r="J35">
            <v>-318539.34999999998</v>
          </cell>
          <cell r="L35">
            <v>80</v>
          </cell>
          <cell r="M35">
            <v>-1541397.86</v>
          </cell>
          <cell r="R35">
            <v>34</v>
          </cell>
          <cell r="S35">
            <v>-1756065.79</v>
          </cell>
          <cell r="U35">
            <v>38</v>
          </cell>
          <cell r="V35">
            <v>66039.210000000006</v>
          </cell>
          <cell r="X35">
            <v>26</v>
          </cell>
          <cell r="Y35">
            <v>-144207</v>
          </cell>
          <cell r="AA35">
            <v>69</v>
          </cell>
          <cell r="AB35">
            <v>-31800</v>
          </cell>
          <cell r="BE35">
            <v>28</v>
          </cell>
          <cell r="BF35">
            <v>2454.4645709000006</v>
          </cell>
          <cell r="CF35">
            <v>26</v>
          </cell>
          <cell r="CG35" t="str">
            <v>Y</v>
          </cell>
        </row>
        <row r="36">
          <cell r="C36">
            <v>28</v>
          </cell>
          <cell r="D36">
            <v>439548.09</v>
          </cell>
          <cell r="F36">
            <v>68</v>
          </cell>
          <cell r="G36">
            <v>16881.75</v>
          </cell>
          <cell r="I36">
            <v>28</v>
          </cell>
          <cell r="J36">
            <v>-141469.26</v>
          </cell>
          <cell r="L36">
            <v>83</v>
          </cell>
          <cell r="M36">
            <v>-235041.22</v>
          </cell>
          <cell r="R36">
            <v>35</v>
          </cell>
          <cell r="S36">
            <v>-2337923.81</v>
          </cell>
          <cell r="U36">
            <v>40</v>
          </cell>
          <cell r="V36">
            <v>0</v>
          </cell>
          <cell r="X36">
            <v>27</v>
          </cell>
          <cell r="Y36">
            <v>-113675</v>
          </cell>
          <cell r="AA36">
            <v>70</v>
          </cell>
          <cell r="AB36">
            <v>-215027.33</v>
          </cell>
          <cell r="BE36">
            <v>29</v>
          </cell>
          <cell r="BF36">
            <v>8762.436387400001</v>
          </cell>
          <cell r="CF36">
            <v>27</v>
          </cell>
          <cell r="CG36" t="str">
            <v>Y</v>
          </cell>
        </row>
        <row r="37">
          <cell r="C37">
            <v>29</v>
          </cell>
          <cell r="D37">
            <v>1097276.03</v>
          </cell>
          <cell r="F37">
            <v>69</v>
          </cell>
          <cell r="G37">
            <v>18135.75</v>
          </cell>
          <cell r="I37">
            <v>29</v>
          </cell>
          <cell r="J37">
            <v>-264593.96999999997</v>
          </cell>
          <cell r="L37">
            <v>86</v>
          </cell>
          <cell r="M37">
            <v>341225.02</v>
          </cell>
          <cell r="R37">
            <v>36</v>
          </cell>
          <cell r="S37">
            <v>-6463721.5499999998</v>
          </cell>
          <cell r="U37">
            <v>41</v>
          </cell>
          <cell r="V37">
            <v>5027.5</v>
          </cell>
          <cell r="X37">
            <v>28</v>
          </cell>
          <cell r="Y37">
            <v>-16878</v>
          </cell>
          <cell r="AA37">
            <v>71</v>
          </cell>
          <cell r="AB37">
            <v>-120856.94</v>
          </cell>
          <cell r="BE37">
            <v>30</v>
          </cell>
          <cell r="BF37">
            <v>7574.9101197999998</v>
          </cell>
          <cell r="CF37">
            <v>28</v>
          </cell>
          <cell r="CG37" t="str">
            <v>Y</v>
          </cell>
        </row>
        <row r="38">
          <cell r="C38">
            <v>30</v>
          </cell>
          <cell r="D38">
            <v>584834.87</v>
          </cell>
          <cell r="F38">
            <v>70</v>
          </cell>
          <cell r="G38">
            <v>502973.87</v>
          </cell>
          <cell r="I38">
            <v>30</v>
          </cell>
          <cell r="J38">
            <v>-239932.23</v>
          </cell>
          <cell r="L38">
            <v>87</v>
          </cell>
          <cell r="M38">
            <v>-3777502.16</v>
          </cell>
          <cell r="R38">
            <v>38</v>
          </cell>
          <cell r="S38">
            <v>-3040932.78</v>
          </cell>
          <cell r="U38">
            <v>42</v>
          </cell>
          <cell r="V38">
            <v>12829.22</v>
          </cell>
          <cell r="X38">
            <v>29</v>
          </cell>
          <cell r="Y38">
            <v>-21250</v>
          </cell>
          <cell r="AA38">
            <v>72</v>
          </cell>
          <cell r="AB38">
            <v>-13800</v>
          </cell>
          <cell r="BE38">
            <v>32</v>
          </cell>
          <cell r="BF38">
            <v>160.50348879999993</v>
          </cell>
          <cell r="CF38">
            <v>29</v>
          </cell>
          <cell r="CG38" t="str">
            <v>Y</v>
          </cell>
        </row>
        <row r="39">
          <cell r="C39">
            <v>31</v>
          </cell>
          <cell r="D39">
            <v>424701.88</v>
          </cell>
          <cell r="F39">
            <v>71</v>
          </cell>
          <cell r="G39">
            <v>481354.69</v>
          </cell>
          <cell r="I39">
            <v>31</v>
          </cell>
          <cell r="J39">
            <v>-286864.78000000003</v>
          </cell>
          <cell r="L39">
            <v>90</v>
          </cell>
          <cell r="M39">
            <v>433739.42</v>
          </cell>
          <cell r="R39">
            <v>40</v>
          </cell>
          <cell r="S39">
            <v>-2667782.39</v>
          </cell>
          <cell r="U39">
            <v>43</v>
          </cell>
          <cell r="V39">
            <v>2655.75</v>
          </cell>
          <cell r="X39">
            <v>30</v>
          </cell>
          <cell r="Y39">
            <v>-28960</v>
          </cell>
          <cell r="AA39">
            <v>73</v>
          </cell>
          <cell r="AB39">
            <v>-36730.550000000003</v>
          </cell>
          <cell r="BE39">
            <v>33</v>
          </cell>
          <cell r="BF39">
            <v>895.31728299999975</v>
          </cell>
          <cell r="CF39">
            <v>30</v>
          </cell>
          <cell r="CG39" t="str">
            <v>Y</v>
          </cell>
        </row>
        <row r="40">
          <cell r="C40">
            <v>34</v>
          </cell>
          <cell r="D40">
            <v>4312300.16</v>
          </cell>
          <cell r="F40">
            <v>72</v>
          </cell>
          <cell r="G40">
            <v>0</v>
          </cell>
          <cell r="I40">
            <v>34</v>
          </cell>
          <cell r="J40">
            <v>-524274.72</v>
          </cell>
          <cell r="L40">
            <v>103</v>
          </cell>
          <cell r="M40">
            <v>441303.48</v>
          </cell>
          <cell r="R40">
            <v>41</v>
          </cell>
          <cell r="S40">
            <v>-384013.4</v>
          </cell>
          <cell r="U40">
            <v>44</v>
          </cell>
          <cell r="V40">
            <v>0</v>
          </cell>
          <cell r="X40">
            <v>31</v>
          </cell>
          <cell r="Y40">
            <v>-10408</v>
          </cell>
          <cell r="AA40">
            <v>74</v>
          </cell>
          <cell r="AB40">
            <v>-1200</v>
          </cell>
          <cell r="BE40">
            <v>34</v>
          </cell>
          <cell r="BF40">
            <v>22107.898132900002</v>
          </cell>
          <cell r="CF40">
            <v>31</v>
          </cell>
          <cell r="CG40" t="str">
            <v>Y</v>
          </cell>
        </row>
        <row r="41">
          <cell r="C41">
            <v>35</v>
          </cell>
          <cell r="D41">
            <v>7592242.75</v>
          </cell>
          <cell r="F41">
            <v>73</v>
          </cell>
          <cell r="G41">
            <v>166544.25</v>
          </cell>
          <cell r="I41">
            <v>35</v>
          </cell>
          <cell r="J41">
            <v>-723303.78</v>
          </cell>
          <cell r="L41">
            <v>105</v>
          </cell>
          <cell r="M41">
            <v>958924.18</v>
          </cell>
          <cell r="R41">
            <v>42</v>
          </cell>
          <cell r="S41">
            <v>-328081.02</v>
          </cell>
          <cell r="U41">
            <v>47</v>
          </cell>
          <cell r="V41">
            <v>8730.5</v>
          </cell>
          <cell r="X41">
            <v>34</v>
          </cell>
          <cell r="Y41">
            <v>-269988</v>
          </cell>
          <cell r="AA41">
            <v>75</v>
          </cell>
          <cell r="AB41">
            <v>-35168</v>
          </cell>
          <cell r="BE41">
            <v>35</v>
          </cell>
          <cell r="BF41">
            <v>30831.339511800004</v>
          </cell>
          <cell r="CF41">
            <v>32</v>
          </cell>
          <cell r="CG41" t="str">
            <v>Y</v>
          </cell>
        </row>
        <row r="42">
          <cell r="C42">
            <v>36</v>
          </cell>
          <cell r="D42">
            <v>14628820.08</v>
          </cell>
          <cell r="F42">
            <v>74</v>
          </cell>
          <cell r="G42">
            <v>31.25</v>
          </cell>
          <cell r="I42">
            <v>36</v>
          </cell>
          <cell r="J42">
            <v>-2067870.39</v>
          </cell>
          <cell r="L42">
            <v>106</v>
          </cell>
          <cell r="M42">
            <v>-263680.64000000001</v>
          </cell>
          <cell r="R42">
            <v>43</v>
          </cell>
          <cell r="S42">
            <v>-597213.81000000006</v>
          </cell>
          <cell r="U42">
            <v>50</v>
          </cell>
          <cell r="V42">
            <v>20901.91</v>
          </cell>
          <cell r="X42">
            <v>35</v>
          </cell>
          <cell r="Y42">
            <v>-521846</v>
          </cell>
          <cell r="AA42">
            <v>77</v>
          </cell>
          <cell r="AB42">
            <v>0</v>
          </cell>
          <cell r="BE42">
            <v>36</v>
          </cell>
          <cell r="BF42">
            <v>50643.837685499981</v>
          </cell>
          <cell r="CF42">
            <v>33</v>
          </cell>
          <cell r="CG42" t="str">
            <v>Y</v>
          </cell>
        </row>
        <row r="43">
          <cell r="C43">
            <v>38</v>
          </cell>
          <cell r="D43">
            <v>22374298.640000001</v>
          </cell>
          <cell r="F43">
            <v>75</v>
          </cell>
          <cell r="G43">
            <v>266142.37</v>
          </cell>
          <cell r="I43">
            <v>38</v>
          </cell>
          <cell r="J43">
            <v>-4805178.1399999997</v>
          </cell>
          <cell r="L43">
            <v>107</v>
          </cell>
          <cell r="M43">
            <v>476560.11</v>
          </cell>
          <cell r="R43">
            <v>44</v>
          </cell>
          <cell r="S43">
            <v>-1217893.01</v>
          </cell>
          <cell r="U43">
            <v>51</v>
          </cell>
          <cell r="V43">
            <v>24597.439999999999</v>
          </cell>
          <cell r="X43">
            <v>36</v>
          </cell>
          <cell r="Y43">
            <v>-869454</v>
          </cell>
          <cell r="AA43">
            <v>79</v>
          </cell>
          <cell r="AB43">
            <v>-59355</v>
          </cell>
          <cell r="BE43">
            <v>38</v>
          </cell>
          <cell r="BF43">
            <v>41384.864358200015</v>
          </cell>
          <cell r="CF43">
            <v>34</v>
          </cell>
          <cell r="CG43" t="str">
            <v>N</v>
          </cell>
        </row>
        <row r="44">
          <cell r="C44">
            <v>40</v>
          </cell>
          <cell r="D44">
            <v>6854342.9100000001</v>
          </cell>
          <cell r="F44">
            <v>79</v>
          </cell>
          <cell r="G44">
            <v>312.5</v>
          </cell>
          <cell r="I44">
            <v>40</v>
          </cell>
          <cell r="J44">
            <v>-1182417.1299999999</v>
          </cell>
          <cell r="L44">
            <v>108</v>
          </cell>
          <cell r="M44">
            <v>465759</v>
          </cell>
          <cell r="R44">
            <v>47</v>
          </cell>
          <cell r="S44">
            <v>-16854127.93</v>
          </cell>
          <cell r="U44">
            <v>52</v>
          </cell>
          <cell r="V44">
            <v>1055.5</v>
          </cell>
          <cell r="X44">
            <v>38</v>
          </cell>
          <cell r="Y44">
            <v>-818893</v>
          </cell>
          <cell r="AA44">
            <v>80</v>
          </cell>
          <cell r="AB44">
            <v>-451397.88</v>
          </cell>
          <cell r="BE44">
            <v>40</v>
          </cell>
          <cell r="BF44">
            <v>10270.235442000001</v>
          </cell>
          <cell r="CF44">
            <v>35</v>
          </cell>
          <cell r="CG44" t="str">
            <v>Y</v>
          </cell>
        </row>
        <row r="45">
          <cell r="C45">
            <v>41</v>
          </cell>
          <cell r="D45">
            <v>1308825.4099999999</v>
          </cell>
          <cell r="F45">
            <v>80</v>
          </cell>
          <cell r="G45">
            <v>1076879.6599999999</v>
          </cell>
          <cell r="I45">
            <v>41</v>
          </cell>
          <cell r="J45">
            <v>-225019.62</v>
          </cell>
          <cell r="L45">
            <v>120</v>
          </cell>
          <cell r="M45">
            <v>883155.33</v>
          </cell>
          <cell r="R45">
            <v>50</v>
          </cell>
          <cell r="S45">
            <v>-70077.86</v>
          </cell>
          <cell r="U45">
            <v>53</v>
          </cell>
          <cell r="V45">
            <v>53197.79</v>
          </cell>
          <cell r="X45">
            <v>40</v>
          </cell>
          <cell r="Y45">
            <v>-502348</v>
          </cell>
          <cell r="AA45">
            <v>81</v>
          </cell>
          <cell r="AB45">
            <v>-600</v>
          </cell>
          <cell r="BE45">
            <v>41</v>
          </cell>
          <cell r="BF45">
            <v>1371.1207386999999</v>
          </cell>
          <cell r="CF45">
            <v>36</v>
          </cell>
          <cell r="CG45" t="str">
            <v>Y</v>
          </cell>
        </row>
        <row r="46">
          <cell r="C46">
            <v>42</v>
          </cell>
          <cell r="D46">
            <v>1557599.9</v>
          </cell>
          <cell r="F46">
            <v>83</v>
          </cell>
          <cell r="G46">
            <v>236570.77</v>
          </cell>
          <cell r="I46">
            <v>42</v>
          </cell>
          <cell r="J46">
            <v>-405081.52</v>
          </cell>
          <cell r="L46">
            <v>121</v>
          </cell>
          <cell r="M46">
            <v>4106.7</v>
          </cell>
          <cell r="R46">
            <v>51</v>
          </cell>
          <cell r="S46">
            <v>-218902.12</v>
          </cell>
          <cell r="U46">
            <v>55</v>
          </cell>
          <cell r="V46">
            <v>0</v>
          </cell>
          <cell r="X46">
            <v>41</v>
          </cell>
          <cell r="Y46">
            <v>-104020</v>
          </cell>
          <cell r="AA46">
            <v>83</v>
          </cell>
          <cell r="AB46">
            <v>-42845</v>
          </cell>
          <cell r="BE46">
            <v>42</v>
          </cell>
          <cell r="BF46">
            <v>5406.1091174999983</v>
          </cell>
          <cell r="CF46">
            <v>38</v>
          </cell>
          <cell r="CG46" t="str">
            <v>Y</v>
          </cell>
        </row>
        <row r="47">
          <cell r="C47">
            <v>43</v>
          </cell>
          <cell r="D47">
            <v>2207031.3199999998</v>
          </cell>
          <cell r="F47">
            <v>86</v>
          </cell>
          <cell r="G47">
            <v>282956.40000000002</v>
          </cell>
          <cell r="I47">
            <v>43</v>
          </cell>
          <cell r="J47">
            <v>-869173.47</v>
          </cell>
          <cell r="L47">
            <v>123</v>
          </cell>
          <cell r="M47">
            <v>45333.52</v>
          </cell>
          <cell r="R47">
            <v>52</v>
          </cell>
          <cell r="S47">
            <v>-1658405.65</v>
          </cell>
          <cell r="U47">
            <v>56</v>
          </cell>
          <cell r="V47">
            <v>12769.75</v>
          </cell>
          <cell r="X47">
            <v>42</v>
          </cell>
          <cell r="Y47">
            <v>-78231</v>
          </cell>
          <cell r="AA47">
            <v>86</v>
          </cell>
          <cell r="AB47">
            <v>-5725</v>
          </cell>
          <cell r="BE47">
            <v>43</v>
          </cell>
          <cell r="BF47">
            <v>8572.7909542999987</v>
          </cell>
          <cell r="CF47">
            <v>40</v>
          </cell>
          <cell r="CG47" t="str">
            <v>Y</v>
          </cell>
        </row>
        <row r="48">
          <cell r="C48">
            <v>44</v>
          </cell>
          <cell r="D48">
            <v>4326803.03</v>
          </cell>
          <cell r="F48">
            <v>87</v>
          </cell>
          <cell r="G48">
            <v>120592.92</v>
          </cell>
          <cell r="I48">
            <v>44</v>
          </cell>
          <cell r="J48">
            <v>-1447080.49</v>
          </cell>
          <cell r="L48">
            <v>133</v>
          </cell>
          <cell r="M48">
            <v>-1300309.8600000001</v>
          </cell>
          <cell r="R48">
            <v>55</v>
          </cell>
          <cell r="S48">
            <v>-13016904.640000001</v>
          </cell>
          <cell r="U48">
            <v>57</v>
          </cell>
          <cell r="V48">
            <v>253545.27</v>
          </cell>
          <cell r="X48">
            <v>43</v>
          </cell>
          <cell r="Y48">
            <v>-179342</v>
          </cell>
          <cell r="AA48">
            <v>87</v>
          </cell>
          <cell r="AB48">
            <v>-350</v>
          </cell>
          <cell r="BE48">
            <v>44</v>
          </cell>
          <cell r="BF48">
            <v>7985.5789596999994</v>
          </cell>
          <cell r="CF48">
            <v>41</v>
          </cell>
          <cell r="CG48" t="str">
            <v>Y</v>
          </cell>
        </row>
        <row r="49">
          <cell r="C49">
            <v>47</v>
          </cell>
          <cell r="D49">
            <v>23902484.170000002</v>
          </cell>
          <cell r="F49">
            <v>88</v>
          </cell>
          <cell r="G49">
            <v>255.25</v>
          </cell>
          <cell r="I49">
            <v>47</v>
          </cell>
          <cell r="J49">
            <v>-1720999.26</v>
          </cell>
          <cell r="L49">
            <v>140</v>
          </cell>
          <cell r="M49">
            <v>524032.2</v>
          </cell>
          <cell r="R49">
            <v>56</v>
          </cell>
          <cell r="S49">
            <v>-860113.12</v>
          </cell>
          <cell r="U49">
            <v>58</v>
          </cell>
          <cell r="V49">
            <v>6050.5</v>
          </cell>
          <cell r="X49">
            <v>44</v>
          </cell>
          <cell r="Y49">
            <v>-314366</v>
          </cell>
          <cell r="AA49">
            <v>89</v>
          </cell>
          <cell r="AB49">
            <v>-270975.21000000002</v>
          </cell>
          <cell r="BE49">
            <v>47</v>
          </cell>
          <cell r="BF49">
            <v>21997.196783200012</v>
          </cell>
          <cell r="CF49">
            <v>42</v>
          </cell>
          <cell r="CG49" t="str">
            <v>N</v>
          </cell>
        </row>
        <row r="50">
          <cell r="C50">
            <v>50</v>
          </cell>
          <cell r="D50">
            <v>1285259.99</v>
          </cell>
          <cell r="F50">
            <v>89</v>
          </cell>
          <cell r="G50">
            <v>3112341.05</v>
          </cell>
          <cell r="I50">
            <v>50</v>
          </cell>
          <cell r="J50">
            <v>-377677.53</v>
          </cell>
          <cell r="L50">
            <v>150</v>
          </cell>
          <cell r="M50">
            <v>162244.29999999999</v>
          </cell>
          <cell r="R50">
            <v>57</v>
          </cell>
          <cell r="S50">
            <v>-369385.7</v>
          </cell>
          <cell r="U50">
            <v>60</v>
          </cell>
          <cell r="V50">
            <v>173411.66</v>
          </cell>
          <cell r="X50">
            <v>47</v>
          </cell>
          <cell r="Y50">
            <v>-461936</v>
          </cell>
          <cell r="AA50">
            <v>90</v>
          </cell>
          <cell r="AB50">
            <v>-84690</v>
          </cell>
          <cell r="BE50">
            <v>50</v>
          </cell>
          <cell r="BF50">
            <v>5997.1502156999986</v>
          </cell>
          <cell r="CF50">
            <v>43</v>
          </cell>
          <cell r="CG50" t="str">
            <v>N</v>
          </cell>
        </row>
        <row r="51">
          <cell r="C51">
            <v>51</v>
          </cell>
          <cell r="D51">
            <v>995497.86</v>
          </cell>
          <cell r="F51">
            <v>90</v>
          </cell>
          <cell r="G51">
            <v>122476.85</v>
          </cell>
          <cell r="I51">
            <v>51</v>
          </cell>
          <cell r="J51">
            <v>-401003.12</v>
          </cell>
          <cell r="L51">
            <v>151</v>
          </cell>
          <cell r="M51">
            <v>1209503.26</v>
          </cell>
          <cell r="R51">
            <v>58</v>
          </cell>
          <cell r="S51">
            <v>-103730.28</v>
          </cell>
          <cell r="U51">
            <v>61</v>
          </cell>
          <cell r="V51">
            <v>74441.67</v>
          </cell>
          <cell r="X51">
            <v>50</v>
          </cell>
          <cell r="Y51">
            <v>-68215</v>
          </cell>
          <cell r="AA51">
            <v>91</v>
          </cell>
          <cell r="AB51">
            <v>-16325</v>
          </cell>
          <cell r="BE51">
            <v>51</v>
          </cell>
          <cell r="BF51">
            <v>3767.6126438999981</v>
          </cell>
          <cell r="CF51">
            <v>44</v>
          </cell>
          <cell r="CG51" t="str">
            <v>Y</v>
          </cell>
        </row>
        <row r="52">
          <cell r="C52">
            <v>52</v>
          </cell>
          <cell r="D52">
            <v>4672606</v>
          </cell>
          <cell r="F52">
            <v>91</v>
          </cell>
          <cell r="G52">
            <v>386.5</v>
          </cell>
          <cell r="I52">
            <v>52</v>
          </cell>
          <cell r="J52">
            <v>-1576284.55</v>
          </cell>
          <cell r="L52">
            <v>160</v>
          </cell>
          <cell r="M52">
            <v>-172043.12</v>
          </cell>
          <cell r="R52">
            <v>60</v>
          </cell>
          <cell r="S52">
            <v>-4703721.47</v>
          </cell>
          <cell r="U52">
            <v>62</v>
          </cell>
          <cell r="V52">
            <v>150</v>
          </cell>
          <cell r="X52">
            <v>51</v>
          </cell>
          <cell r="Y52">
            <v>-98179</v>
          </cell>
          <cell r="AA52">
            <v>92</v>
          </cell>
          <cell r="AB52">
            <v>-45</v>
          </cell>
          <cell r="BE52">
            <v>52</v>
          </cell>
          <cell r="BF52">
            <v>7379.2947365000009</v>
          </cell>
          <cell r="CF52">
            <v>47</v>
          </cell>
          <cell r="CG52" t="str">
            <v>Y</v>
          </cell>
        </row>
        <row r="53">
          <cell r="C53">
            <v>53</v>
          </cell>
          <cell r="D53">
            <v>8530989.9800000004</v>
          </cell>
          <cell r="F53">
            <v>93</v>
          </cell>
          <cell r="G53">
            <v>0</v>
          </cell>
          <cell r="I53">
            <v>53</v>
          </cell>
          <cell r="J53">
            <v>-2285484.8199999998</v>
          </cell>
          <cell r="L53">
            <v>165</v>
          </cell>
          <cell r="M53">
            <v>1017337.28</v>
          </cell>
          <cell r="R53">
            <v>61</v>
          </cell>
          <cell r="S53">
            <v>-638289.77</v>
          </cell>
          <cell r="U53">
            <v>64</v>
          </cell>
          <cell r="V53">
            <v>117707.89</v>
          </cell>
          <cell r="X53">
            <v>52</v>
          </cell>
          <cell r="Y53">
            <v>-113062</v>
          </cell>
          <cell r="AA53">
            <v>101</v>
          </cell>
          <cell r="AB53">
            <v>-125339.11</v>
          </cell>
          <cell r="BE53">
            <v>53</v>
          </cell>
          <cell r="BF53">
            <v>16655.742690500003</v>
          </cell>
          <cell r="CF53">
            <v>50</v>
          </cell>
          <cell r="CG53" t="str">
            <v>Y</v>
          </cell>
        </row>
        <row r="54">
          <cell r="C54">
            <v>55</v>
          </cell>
          <cell r="D54">
            <v>21289444.280000001</v>
          </cell>
          <cell r="F54">
            <v>101</v>
          </cell>
          <cell r="G54">
            <v>388441.11</v>
          </cell>
          <cell r="I54">
            <v>55</v>
          </cell>
          <cell r="J54">
            <v>-2861271.17</v>
          </cell>
          <cell r="R54">
            <v>62</v>
          </cell>
          <cell r="S54">
            <v>-96434.69</v>
          </cell>
          <cell r="U54">
            <v>65</v>
          </cell>
          <cell r="V54">
            <v>0</v>
          </cell>
          <cell r="X54">
            <v>53</v>
          </cell>
          <cell r="Y54">
            <v>-293613</v>
          </cell>
          <cell r="AA54">
            <v>103</v>
          </cell>
          <cell r="AB54">
            <v>-16500</v>
          </cell>
          <cell r="BE54">
            <v>55</v>
          </cell>
          <cell r="BF54">
            <v>41382.913161699995</v>
          </cell>
          <cell r="CF54">
            <v>51</v>
          </cell>
          <cell r="CG54" t="str">
            <v>N</v>
          </cell>
        </row>
        <row r="55">
          <cell r="C55">
            <v>56</v>
          </cell>
          <cell r="D55">
            <v>2115622.66</v>
          </cell>
          <cell r="F55">
            <v>103</v>
          </cell>
          <cell r="G55">
            <v>59409.5</v>
          </cell>
          <cell r="I55">
            <v>56</v>
          </cell>
          <cell r="J55">
            <v>-589573.04</v>
          </cell>
          <cell r="R55">
            <v>64</v>
          </cell>
          <cell r="S55">
            <v>-145201.68</v>
          </cell>
          <cell r="U55">
            <v>66</v>
          </cell>
          <cell r="V55">
            <v>29246.61</v>
          </cell>
          <cell r="X55">
            <v>55</v>
          </cell>
          <cell r="Y55">
            <v>185917</v>
          </cell>
          <cell r="AA55">
            <v>104</v>
          </cell>
          <cell r="AB55">
            <v>-11424</v>
          </cell>
          <cell r="BE55">
            <v>56</v>
          </cell>
          <cell r="BF55">
            <v>2453.5620121999991</v>
          </cell>
          <cell r="CF55">
            <v>52</v>
          </cell>
          <cell r="CG55" t="str">
            <v>Y</v>
          </cell>
        </row>
        <row r="56">
          <cell r="C56">
            <v>57</v>
          </cell>
          <cell r="D56">
            <v>2169497.9700000002</v>
          </cell>
          <cell r="F56">
            <v>104</v>
          </cell>
          <cell r="G56">
            <v>0</v>
          </cell>
          <cell r="I56">
            <v>57</v>
          </cell>
          <cell r="J56">
            <v>-747885.22</v>
          </cell>
          <cell r="R56">
            <v>65</v>
          </cell>
          <cell r="S56">
            <v>-78140.649999999994</v>
          </cell>
          <cell r="U56">
            <v>67</v>
          </cell>
          <cell r="V56">
            <v>176495.72</v>
          </cell>
          <cell r="X56">
            <v>56</v>
          </cell>
          <cell r="Y56">
            <v>-48066</v>
          </cell>
          <cell r="AA56">
            <v>105</v>
          </cell>
          <cell r="AB56">
            <v>-41255</v>
          </cell>
          <cell r="BE56">
            <v>57</v>
          </cell>
          <cell r="BF56">
            <v>6736.9271866999961</v>
          </cell>
          <cell r="CF56">
            <v>53</v>
          </cell>
          <cell r="CG56" t="str">
            <v>Y</v>
          </cell>
        </row>
        <row r="57">
          <cell r="C57">
            <v>58</v>
          </cell>
          <cell r="D57">
            <v>1393943.34</v>
          </cell>
          <cell r="F57">
            <v>105</v>
          </cell>
          <cell r="G57">
            <v>0</v>
          </cell>
          <cell r="I57">
            <v>58</v>
          </cell>
          <cell r="J57">
            <v>-136550.89000000001</v>
          </cell>
          <cell r="R57">
            <v>66</v>
          </cell>
          <cell r="S57">
            <v>-1816888.82</v>
          </cell>
          <cell r="U57">
            <v>68</v>
          </cell>
          <cell r="V57">
            <v>56508.37</v>
          </cell>
          <cell r="X57">
            <v>57</v>
          </cell>
          <cell r="Y57">
            <v>-250693</v>
          </cell>
          <cell r="AA57">
            <v>107</v>
          </cell>
          <cell r="AB57">
            <v>-10706</v>
          </cell>
          <cell r="BE57">
            <v>60</v>
          </cell>
          <cell r="BF57">
            <v>42501.437761800007</v>
          </cell>
          <cell r="CF57">
            <v>55</v>
          </cell>
          <cell r="CG57" t="str">
            <v>Y</v>
          </cell>
        </row>
        <row r="58">
          <cell r="C58">
            <v>60</v>
          </cell>
          <cell r="D58">
            <v>16476701.039999999</v>
          </cell>
          <cell r="F58">
            <v>106</v>
          </cell>
          <cell r="G58">
            <v>109930.87</v>
          </cell>
          <cell r="I58">
            <v>60</v>
          </cell>
          <cell r="J58">
            <v>-3634428.02</v>
          </cell>
          <cell r="R58">
            <v>67</v>
          </cell>
          <cell r="S58">
            <v>-9859876.0299999993</v>
          </cell>
          <cell r="U58">
            <v>69</v>
          </cell>
          <cell r="V58">
            <v>40434.93</v>
          </cell>
          <cell r="X58">
            <v>58</v>
          </cell>
          <cell r="Y58">
            <v>-85254</v>
          </cell>
          <cell r="AA58">
            <v>109</v>
          </cell>
          <cell r="AB58">
            <v>-8534</v>
          </cell>
          <cell r="BE58">
            <v>61</v>
          </cell>
          <cell r="BF58">
            <v>5610.7077346999995</v>
          </cell>
          <cell r="CF58">
            <v>56</v>
          </cell>
          <cell r="CG58" t="str">
            <v>Y</v>
          </cell>
        </row>
        <row r="59">
          <cell r="C59">
            <v>61</v>
          </cell>
          <cell r="D59">
            <v>3298819.64</v>
          </cell>
          <cell r="F59">
            <v>107</v>
          </cell>
          <cell r="G59">
            <v>0</v>
          </cell>
          <cell r="I59">
            <v>61</v>
          </cell>
          <cell r="J59">
            <v>-1911967.45</v>
          </cell>
          <cell r="R59">
            <v>68</v>
          </cell>
          <cell r="S59">
            <v>-689127.77</v>
          </cell>
          <cell r="U59">
            <v>70</v>
          </cell>
          <cell r="V59">
            <v>353530.4</v>
          </cell>
          <cell r="X59">
            <v>60</v>
          </cell>
          <cell r="Y59">
            <v>-804889</v>
          </cell>
          <cell r="AA59">
            <v>120</v>
          </cell>
          <cell r="AB59">
            <v>-4742.5</v>
          </cell>
          <cell r="BE59">
            <v>62</v>
          </cell>
          <cell r="BF59">
            <v>1807.3653587999995</v>
          </cell>
          <cell r="CF59">
            <v>57</v>
          </cell>
          <cell r="CG59" t="str">
            <v>Y</v>
          </cell>
        </row>
        <row r="60">
          <cell r="C60">
            <v>62</v>
          </cell>
          <cell r="D60">
            <v>907808.23</v>
          </cell>
          <cell r="F60">
            <v>108</v>
          </cell>
          <cell r="G60">
            <v>75.25</v>
          </cell>
          <cell r="I60">
            <v>62</v>
          </cell>
          <cell r="J60">
            <v>-440381.76</v>
          </cell>
          <cell r="R60">
            <v>69</v>
          </cell>
          <cell r="S60">
            <v>-3846987.72</v>
          </cell>
          <cell r="U60">
            <v>71</v>
          </cell>
          <cell r="V60">
            <v>236274.88</v>
          </cell>
          <cell r="X60">
            <v>61</v>
          </cell>
          <cell r="Y60">
            <v>-87493</v>
          </cell>
          <cell r="AA60">
            <v>121</v>
          </cell>
          <cell r="AB60">
            <v>-1425</v>
          </cell>
          <cell r="BE60">
            <v>64</v>
          </cell>
          <cell r="BF60">
            <v>6913.0273951000017</v>
          </cell>
          <cell r="CF60">
            <v>58</v>
          </cell>
          <cell r="CG60" t="str">
            <v>Y</v>
          </cell>
        </row>
        <row r="61">
          <cell r="C61">
            <v>64</v>
          </cell>
          <cell r="D61">
            <v>4333654.71</v>
          </cell>
          <cell r="F61">
            <v>109</v>
          </cell>
          <cell r="G61">
            <v>304709.61</v>
          </cell>
          <cell r="I61">
            <v>64</v>
          </cell>
          <cell r="J61">
            <v>-2025911.26</v>
          </cell>
          <cell r="R61">
            <v>70</v>
          </cell>
          <cell r="S61">
            <v>-15157623.33</v>
          </cell>
          <cell r="U61">
            <v>72</v>
          </cell>
          <cell r="V61">
            <v>31885.51</v>
          </cell>
          <cell r="X61">
            <v>62</v>
          </cell>
          <cell r="Y61">
            <v>-20502</v>
          </cell>
          <cell r="AA61">
            <v>122</v>
          </cell>
          <cell r="AB61">
            <v>-24100</v>
          </cell>
          <cell r="BE61">
            <v>65</v>
          </cell>
          <cell r="BF61">
            <v>13446.453393099997</v>
          </cell>
          <cell r="CF61">
            <v>60</v>
          </cell>
          <cell r="CG61" t="str">
            <v>Y</v>
          </cell>
        </row>
        <row r="62">
          <cell r="C62">
            <v>65</v>
          </cell>
          <cell r="D62">
            <v>1544826.35</v>
          </cell>
          <cell r="F62">
            <v>120</v>
          </cell>
          <cell r="G62">
            <v>1036269.01</v>
          </cell>
          <cell r="I62">
            <v>65</v>
          </cell>
          <cell r="J62">
            <v>-245734.2</v>
          </cell>
          <cell r="R62">
            <v>71</v>
          </cell>
          <cell r="S62">
            <v>-36562.44</v>
          </cell>
          <cell r="U62">
            <v>73</v>
          </cell>
          <cell r="V62">
            <v>65779.62</v>
          </cell>
          <cell r="X62">
            <v>64</v>
          </cell>
          <cell r="Y62">
            <v>-228794</v>
          </cell>
          <cell r="AA62">
            <v>123</v>
          </cell>
          <cell r="AB62">
            <v>-550</v>
          </cell>
          <cell r="BE62">
            <v>66</v>
          </cell>
          <cell r="BF62">
            <v>14386.646283100003</v>
          </cell>
          <cell r="CF62">
            <v>61</v>
          </cell>
          <cell r="CG62" t="str">
            <v>N</v>
          </cell>
        </row>
        <row r="63">
          <cell r="C63">
            <v>66</v>
          </cell>
          <cell r="D63">
            <v>6542895.0700000003</v>
          </cell>
          <cell r="F63">
            <v>122</v>
          </cell>
          <cell r="G63">
            <v>210.25</v>
          </cell>
          <cell r="I63">
            <v>66</v>
          </cell>
          <cell r="J63">
            <v>-2020524.76</v>
          </cell>
          <cell r="R63">
            <v>72</v>
          </cell>
          <cell r="S63">
            <v>-769694.03</v>
          </cell>
          <cell r="U63">
            <v>74</v>
          </cell>
          <cell r="V63">
            <v>1648</v>
          </cell>
          <cell r="X63">
            <v>65</v>
          </cell>
          <cell r="Y63">
            <v>-186146</v>
          </cell>
          <cell r="AA63">
            <v>133</v>
          </cell>
          <cell r="AB63">
            <v>-3950</v>
          </cell>
          <cell r="BE63">
            <v>67</v>
          </cell>
          <cell r="BF63">
            <v>53238.977536699997</v>
          </cell>
          <cell r="CF63">
            <v>62</v>
          </cell>
          <cell r="CG63" t="str">
            <v>Y</v>
          </cell>
        </row>
        <row r="64">
          <cell r="C64">
            <v>67</v>
          </cell>
          <cell r="D64">
            <v>22426270.309999999</v>
          </cell>
          <cell r="F64">
            <v>123</v>
          </cell>
          <cell r="G64">
            <v>22072</v>
          </cell>
          <cell r="I64">
            <v>67</v>
          </cell>
          <cell r="J64">
            <v>-6106309.0300000003</v>
          </cell>
          <cell r="R64">
            <v>73</v>
          </cell>
          <cell r="S64">
            <v>-1268311.53</v>
          </cell>
          <cell r="U64">
            <v>75</v>
          </cell>
          <cell r="V64">
            <v>33226.559999999998</v>
          </cell>
          <cell r="X64">
            <v>66</v>
          </cell>
          <cell r="Y64">
            <v>-342456</v>
          </cell>
          <cell r="AA64">
            <v>135</v>
          </cell>
          <cell r="AB64">
            <v>-298078.84000000003</v>
          </cell>
          <cell r="BE64">
            <v>68</v>
          </cell>
          <cell r="BF64">
            <v>13272.657975799995</v>
          </cell>
          <cell r="CF64">
            <v>64</v>
          </cell>
          <cell r="CG64" t="str">
            <v>Y</v>
          </cell>
        </row>
        <row r="65">
          <cell r="C65">
            <v>68</v>
          </cell>
          <cell r="D65">
            <v>3623818.45</v>
          </cell>
          <cell r="F65">
            <v>133</v>
          </cell>
          <cell r="G65">
            <v>21245.75</v>
          </cell>
          <cell r="I65">
            <v>68</v>
          </cell>
          <cell r="J65">
            <v>-1616352.38</v>
          </cell>
          <cell r="R65">
            <v>74</v>
          </cell>
          <cell r="S65">
            <v>-100281.8</v>
          </cell>
          <cell r="U65">
            <v>79</v>
          </cell>
          <cell r="V65">
            <v>0</v>
          </cell>
          <cell r="X65">
            <v>67</v>
          </cell>
          <cell r="Y65">
            <v>766</v>
          </cell>
          <cell r="AA65">
            <v>140</v>
          </cell>
          <cell r="AB65">
            <v>-30779.85</v>
          </cell>
          <cell r="BE65">
            <v>69</v>
          </cell>
          <cell r="BF65">
            <v>15384.653113999997</v>
          </cell>
          <cell r="CF65">
            <v>65</v>
          </cell>
          <cell r="CG65" t="str">
            <v>Y</v>
          </cell>
        </row>
        <row r="66">
          <cell r="C66">
            <v>69</v>
          </cell>
          <cell r="D66">
            <v>10712588.039999999</v>
          </cell>
          <cell r="F66">
            <v>135</v>
          </cell>
          <cell r="G66">
            <v>154335.32</v>
          </cell>
          <cell r="I66">
            <v>69</v>
          </cell>
          <cell r="J66">
            <v>-4686497.8499999996</v>
          </cell>
          <cell r="R66">
            <v>75</v>
          </cell>
          <cell r="S66">
            <v>-2596111.9700000002</v>
          </cell>
          <cell r="U66">
            <v>80</v>
          </cell>
          <cell r="V66">
            <v>922879.56</v>
          </cell>
          <cell r="X66">
            <v>68</v>
          </cell>
          <cell r="Y66">
            <v>-271575</v>
          </cell>
          <cell r="AA66">
            <v>151</v>
          </cell>
          <cell r="AB66">
            <v>-21074.25</v>
          </cell>
          <cell r="BE66">
            <v>70</v>
          </cell>
          <cell r="BF66">
            <v>101945.3959799</v>
          </cell>
          <cell r="CF66">
            <v>66</v>
          </cell>
          <cell r="CG66" t="str">
            <v>Y</v>
          </cell>
        </row>
        <row r="67">
          <cell r="C67">
            <v>70</v>
          </cell>
          <cell r="D67">
            <v>39970342.579999998</v>
          </cell>
          <cell r="F67">
            <v>140</v>
          </cell>
          <cell r="G67">
            <v>4721115.71</v>
          </cell>
          <cell r="I67">
            <v>70</v>
          </cell>
          <cell r="J67">
            <v>-5323401.34</v>
          </cell>
          <cell r="R67">
            <v>77</v>
          </cell>
          <cell r="S67">
            <v>0</v>
          </cell>
          <cell r="U67">
            <v>81</v>
          </cell>
          <cell r="V67">
            <v>11436</v>
          </cell>
          <cell r="X67">
            <v>69</v>
          </cell>
          <cell r="Y67">
            <v>229531</v>
          </cell>
          <cell r="AA67">
            <v>160</v>
          </cell>
          <cell r="AB67">
            <v>-118949.1</v>
          </cell>
          <cell r="BE67">
            <v>71</v>
          </cell>
          <cell r="BF67">
            <v>49876.842957700035</v>
          </cell>
          <cell r="CF67">
            <v>67</v>
          </cell>
          <cell r="CG67" t="str">
            <v>Y</v>
          </cell>
        </row>
        <row r="68">
          <cell r="C68">
            <v>71</v>
          </cell>
          <cell r="D68">
            <v>9609705.4900000002</v>
          </cell>
          <cell r="F68">
            <v>151</v>
          </cell>
          <cell r="G68">
            <v>0</v>
          </cell>
          <cell r="I68">
            <v>71</v>
          </cell>
          <cell r="J68">
            <v>-1583103.82</v>
          </cell>
          <cell r="R68">
            <v>79</v>
          </cell>
          <cell r="S68">
            <v>-6777533.75</v>
          </cell>
          <cell r="U68">
            <v>83</v>
          </cell>
          <cell r="V68">
            <v>72005.990000000005</v>
          </cell>
          <cell r="X68">
            <v>70</v>
          </cell>
          <cell r="Y68">
            <v>-1798289</v>
          </cell>
          <cell r="AA68">
            <v>165</v>
          </cell>
          <cell r="AB68">
            <v>-21500</v>
          </cell>
          <cell r="BE68">
            <v>72</v>
          </cell>
          <cell r="BF68">
            <v>11342.433411999995</v>
          </cell>
          <cell r="CF68">
            <v>68</v>
          </cell>
          <cell r="CG68" t="str">
            <v>Y</v>
          </cell>
        </row>
        <row r="69">
          <cell r="C69">
            <v>72</v>
          </cell>
          <cell r="D69">
            <v>4106210.3</v>
          </cell>
          <cell r="F69">
            <v>160</v>
          </cell>
          <cell r="G69">
            <v>217345.06</v>
          </cell>
          <cell r="I69">
            <v>72</v>
          </cell>
          <cell r="J69">
            <v>-1280756.05</v>
          </cell>
          <cell r="R69">
            <v>80</v>
          </cell>
          <cell r="S69">
            <v>-33046498.280000001</v>
          </cell>
          <cell r="U69">
            <v>85</v>
          </cell>
          <cell r="V69">
            <v>0</v>
          </cell>
          <cell r="X69">
            <v>71</v>
          </cell>
          <cell r="Y69">
            <v>-530116</v>
          </cell>
          <cell r="BE69">
            <v>73</v>
          </cell>
          <cell r="BF69">
            <v>14301.041122599996</v>
          </cell>
          <cell r="CF69">
            <v>69</v>
          </cell>
          <cell r="CG69" t="str">
            <v>Y</v>
          </cell>
        </row>
        <row r="70">
          <cell r="C70">
            <v>73</v>
          </cell>
          <cell r="D70">
            <v>6191525.9500000002</v>
          </cell>
          <cell r="F70">
            <v>165</v>
          </cell>
          <cell r="G70">
            <v>0</v>
          </cell>
          <cell r="I70">
            <v>73</v>
          </cell>
          <cell r="J70">
            <v>-2935368.34</v>
          </cell>
          <cell r="R70">
            <v>81</v>
          </cell>
          <cell r="S70">
            <v>-47497.59</v>
          </cell>
          <cell r="U70">
            <v>86</v>
          </cell>
          <cell r="V70">
            <v>3428.44</v>
          </cell>
          <cell r="X70">
            <v>72</v>
          </cell>
          <cell r="Y70">
            <v>-30698</v>
          </cell>
          <cell r="BE70">
            <v>74</v>
          </cell>
          <cell r="BF70">
            <v>1138.7309018999995</v>
          </cell>
          <cell r="CF70">
            <v>70</v>
          </cell>
          <cell r="CG70" t="str">
            <v>Y</v>
          </cell>
        </row>
        <row r="71">
          <cell r="C71">
            <v>74</v>
          </cell>
          <cell r="D71">
            <v>307832.58</v>
          </cell>
          <cell r="I71">
            <v>74</v>
          </cell>
          <cell r="J71">
            <v>-27787.43</v>
          </cell>
          <cell r="R71">
            <v>83</v>
          </cell>
          <cell r="S71">
            <v>-10265035.779999999</v>
          </cell>
          <cell r="U71">
            <v>87</v>
          </cell>
          <cell r="V71">
            <v>60249.8</v>
          </cell>
          <cell r="X71">
            <v>73</v>
          </cell>
          <cell r="Y71">
            <v>-154709</v>
          </cell>
          <cell r="BE71">
            <v>75</v>
          </cell>
          <cell r="BF71">
            <v>12115.671968600003</v>
          </cell>
          <cell r="CF71">
            <v>71</v>
          </cell>
          <cell r="CG71" t="str">
            <v>N</v>
          </cell>
        </row>
        <row r="72">
          <cell r="C72">
            <v>75</v>
          </cell>
          <cell r="D72">
            <v>5431410.4900000002</v>
          </cell>
          <cell r="I72">
            <v>75</v>
          </cell>
          <cell r="J72">
            <v>-599780.57999999996</v>
          </cell>
          <cell r="R72">
            <v>85</v>
          </cell>
          <cell r="S72">
            <v>-50894.94</v>
          </cell>
          <cell r="U72">
            <v>88</v>
          </cell>
          <cell r="V72">
            <v>72969.119999999995</v>
          </cell>
          <cell r="X72">
            <v>74</v>
          </cell>
          <cell r="Y72">
            <v>-42757</v>
          </cell>
          <cell r="BE72">
            <v>77</v>
          </cell>
          <cell r="BF72">
            <v>0</v>
          </cell>
          <cell r="CF72">
            <v>72</v>
          </cell>
          <cell r="CG72" t="str">
            <v>Y</v>
          </cell>
        </row>
        <row r="73">
          <cell r="C73">
            <v>77</v>
          </cell>
          <cell r="D73">
            <v>0</v>
          </cell>
          <cell r="I73">
            <v>77</v>
          </cell>
          <cell r="J73">
            <v>0</v>
          </cell>
          <cell r="R73">
            <v>86</v>
          </cell>
          <cell r="S73">
            <v>-3854909.92</v>
          </cell>
          <cell r="U73">
            <v>89</v>
          </cell>
          <cell r="V73">
            <v>2781</v>
          </cell>
          <cell r="X73">
            <v>75</v>
          </cell>
          <cell r="Y73">
            <v>-384570</v>
          </cell>
          <cell r="BE73">
            <v>79</v>
          </cell>
          <cell r="BF73">
            <v>17336.925242000001</v>
          </cell>
          <cell r="CF73">
            <v>73</v>
          </cell>
          <cell r="CG73" t="str">
            <v>N</v>
          </cell>
        </row>
        <row r="74">
          <cell r="C74">
            <v>79</v>
          </cell>
          <cell r="D74">
            <v>12004929.439999999</v>
          </cell>
          <cell r="I74">
            <v>79</v>
          </cell>
          <cell r="J74">
            <v>-2964792.57</v>
          </cell>
          <cell r="R74">
            <v>87</v>
          </cell>
          <cell r="S74">
            <v>-519851.69</v>
          </cell>
          <cell r="U74">
            <v>90</v>
          </cell>
          <cell r="V74">
            <v>393334.43</v>
          </cell>
          <cell r="X74">
            <v>77</v>
          </cell>
          <cell r="Y74">
            <v>0</v>
          </cell>
          <cell r="BE74">
            <v>80</v>
          </cell>
          <cell r="BF74">
            <v>216066.30235519994</v>
          </cell>
          <cell r="CF74">
            <v>74</v>
          </cell>
          <cell r="CG74" t="str">
            <v>Y</v>
          </cell>
        </row>
        <row r="75">
          <cell r="C75">
            <v>80</v>
          </cell>
          <cell r="D75">
            <v>87305363.549999997</v>
          </cell>
          <cell r="I75">
            <v>80</v>
          </cell>
          <cell r="J75">
            <v>-15777978.869999999</v>
          </cell>
          <cell r="R75">
            <v>88</v>
          </cell>
          <cell r="S75">
            <v>-1521082.66</v>
          </cell>
          <cell r="U75">
            <v>91</v>
          </cell>
          <cell r="V75">
            <v>70160.179999999993</v>
          </cell>
          <cell r="X75">
            <v>79</v>
          </cell>
          <cell r="Y75">
            <v>-511171</v>
          </cell>
          <cell r="BE75">
            <v>81</v>
          </cell>
          <cell r="BF75">
            <v>1967.8688475999993</v>
          </cell>
          <cell r="CF75">
            <v>75</v>
          </cell>
          <cell r="CG75" t="str">
            <v>Y</v>
          </cell>
        </row>
        <row r="76">
          <cell r="C76">
            <v>81</v>
          </cell>
          <cell r="D76">
            <v>1537084.66</v>
          </cell>
          <cell r="I76">
            <v>81</v>
          </cell>
          <cell r="J76">
            <v>-252784.59</v>
          </cell>
          <cell r="R76">
            <v>89</v>
          </cell>
          <cell r="S76">
            <v>-17267824.66</v>
          </cell>
          <cell r="U76">
            <v>92</v>
          </cell>
          <cell r="V76">
            <v>2333</v>
          </cell>
          <cell r="X76">
            <v>80</v>
          </cell>
          <cell r="Y76">
            <v>-4922354</v>
          </cell>
          <cell r="BE76">
            <v>83</v>
          </cell>
          <cell r="BF76">
            <v>61038.529934400009</v>
          </cell>
          <cell r="CF76">
            <v>77</v>
          </cell>
          <cell r="CG76" t="str">
            <v>Y</v>
          </cell>
        </row>
        <row r="77">
          <cell r="C77">
            <v>83</v>
          </cell>
          <cell r="D77">
            <v>20649057.960000001</v>
          </cell>
          <cell r="I77">
            <v>83</v>
          </cell>
          <cell r="J77">
            <v>-4284777.1500000004</v>
          </cell>
          <cell r="R77">
            <v>90</v>
          </cell>
          <cell r="S77">
            <v>-988573.75</v>
          </cell>
          <cell r="U77">
            <v>101</v>
          </cell>
          <cell r="V77">
            <v>31909.05</v>
          </cell>
          <cell r="X77">
            <v>81</v>
          </cell>
          <cell r="Y77">
            <v>-92428</v>
          </cell>
          <cell r="BE77">
            <v>85</v>
          </cell>
          <cell r="BF77">
            <v>1244.4690747999996</v>
          </cell>
          <cell r="CF77">
            <v>79</v>
          </cell>
          <cell r="CG77" t="str">
            <v>N</v>
          </cell>
        </row>
        <row r="78">
          <cell r="C78">
            <v>85</v>
          </cell>
          <cell r="D78">
            <v>277282.78000000003</v>
          </cell>
          <cell r="I78">
            <v>85</v>
          </cell>
          <cell r="J78">
            <v>-42959.86</v>
          </cell>
          <cell r="R78">
            <v>91</v>
          </cell>
          <cell r="S78">
            <v>-473233.51</v>
          </cell>
          <cell r="U78">
            <v>103</v>
          </cell>
          <cell r="V78">
            <v>38183.72</v>
          </cell>
          <cell r="X78">
            <v>83</v>
          </cell>
          <cell r="Y78">
            <v>-1333565</v>
          </cell>
          <cell r="BE78">
            <v>86</v>
          </cell>
          <cell r="BF78">
            <v>13367.725961199996</v>
          </cell>
          <cell r="CF78">
            <v>80</v>
          </cell>
          <cell r="CG78" t="str">
            <v>Y</v>
          </cell>
        </row>
        <row r="79">
          <cell r="C79">
            <v>86</v>
          </cell>
          <cell r="D79">
            <v>6309084.3399999999</v>
          </cell>
          <cell r="I79">
            <v>86</v>
          </cell>
          <cell r="J79">
            <v>-1043550.19</v>
          </cell>
          <cell r="R79">
            <v>92</v>
          </cell>
          <cell r="S79">
            <v>-837770.99</v>
          </cell>
          <cell r="U79">
            <v>104</v>
          </cell>
          <cell r="V79">
            <v>68131.899999999994</v>
          </cell>
          <cell r="X79">
            <v>85</v>
          </cell>
          <cell r="Y79">
            <v>-34693</v>
          </cell>
          <cell r="BE79">
            <v>87</v>
          </cell>
          <cell r="BF79">
            <v>15203.626373500001</v>
          </cell>
          <cell r="CF79">
            <v>81</v>
          </cell>
          <cell r="CG79" t="str">
            <v>Y</v>
          </cell>
        </row>
        <row r="80">
          <cell r="C80">
            <v>87</v>
          </cell>
          <cell r="D80">
            <v>9945525.0199999996</v>
          </cell>
          <cell r="I80">
            <v>87</v>
          </cell>
          <cell r="J80">
            <v>-2825445.2</v>
          </cell>
          <cell r="R80">
            <v>101</v>
          </cell>
          <cell r="S80">
            <v>-7352578.4100000001</v>
          </cell>
          <cell r="U80">
            <v>105</v>
          </cell>
          <cell r="V80">
            <v>31199.89</v>
          </cell>
          <cell r="X80">
            <v>86</v>
          </cell>
          <cell r="Y80">
            <v>-220972</v>
          </cell>
          <cell r="BE80">
            <v>88</v>
          </cell>
          <cell r="BF80">
            <v>15778.216984100003</v>
          </cell>
          <cell r="CF80">
            <v>83</v>
          </cell>
          <cell r="CG80" t="str">
            <v>Y</v>
          </cell>
        </row>
        <row r="81">
          <cell r="C81">
            <v>88</v>
          </cell>
          <cell r="D81">
            <v>6575926.7000000002</v>
          </cell>
          <cell r="I81">
            <v>88</v>
          </cell>
          <cell r="J81">
            <v>-1828359.89</v>
          </cell>
          <cell r="R81">
            <v>103</v>
          </cell>
          <cell r="S81">
            <v>-1495918.53</v>
          </cell>
          <cell r="U81">
            <v>106</v>
          </cell>
          <cell r="V81">
            <v>77097.37</v>
          </cell>
          <cell r="X81">
            <v>87</v>
          </cell>
          <cell r="Y81">
            <v>-288895</v>
          </cell>
          <cell r="BE81">
            <v>89</v>
          </cell>
          <cell r="BF81">
            <v>60526.496573299992</v>
          </cell>
          <cell r="CF81">
            <v>85</v>
          </cell>
          <cell r="CG81" t="str">
            <v>Y</v>
          </cell>
        </row>
        <row r="82">
          <cell r="C82">
            <v>89</v>
          </cell>
          <cell r="D82">
            <v>29794822.359999999</v>
          </cell>
          <cell r="I82">
            <v>89</v>
          </cell>
          <cell r="J82">
            <v>-3753981.35</v>
          </cell>
          <cell r="R82">
            <v>104</v>
          </cell>
          <cell r="S82">
            <v>-9126.7999999999993</v>
          </cell>
          <cell r="U82">
            <v>107</v>
          </cell>
          <cell r="V82">
            <v>150</v>
          </cell>
          <cell r="X82">
            <v>88</v>
          </cell>
          <cell r="Y82">
            <v>-135386</v>
          </cell>
          <cell r="BE82">
            <v>90</v>
          </cell>
          <cell r="BF82">
            <v>58043.765607800007</v>
          </cell>
          <cell r="CF82">
            <v>86</v>
          </cell>
          <cell r="CG82" t="str">
            <v>N</v>
          </cell>
        </row>
        <row r="83">
          <cell r="C83">
            <v>90</v>
          </cell>
          <cell r="D83">
            <v>13495427.01</v>
          </cell>
          <cell r="I83">
            <v>90</v>
          </cell>
          <cell r="J83">
            <v>-4406658.1100000003</v>
          </cell>
          <cell r="R83">
            <v>105</v>
          </cell>
          <cell r="S83">
            <v>-327585.15000000002</v>
          </cell>
          <cell r="U83">
            <v>108</v>
          </cell>
          <cell r="V83">
            <v>23721.26</v>
          </cell>
          <cell r="X83">
            <v>89</v>
          </cell>
          <cell r="Y83">
            <v>-417186.12</v>
          </cell>
          <cell r="BE83">
            <v>91</v>
          </cell>
          <cell r="BF83">
            <v>9717.228866899999</v>
          </cell>
          <cell r="CF83">
            <v>87</v>
          </cell>
          <cell r="CG83" t="str">
            <v>Y</v>
          </cell>
        </row>
        <row r="84">
          <cell r="C84">
            <v>91</v>
          </cell>
          <cell r="D84">
            <v>3826020.21</v>
          </cell>
          <cell r="I84">
            <v>91</v>
          </cell>
          <cell r="J84">
            <v>-1044086.75</v>
          </cell>
          <cell r="R84">
            <v>106</v>
          </cell>
          <cell r="S84">
            <v>-342</v>
          </cell>
          <cell r="U84">
            <v>109</v>
          </cell>
          <cell r="V84">
            <v>9151.7800000000007</v>
          </cell>
          <cell r="X84">
            <v>90</v>
          </cell>
          <cell r="Y84">
            <v>-1076805</v>
          </cell>
          <cell r="BE84">
            <v>92</v>
          </cell>
          <cell r="BF84">
            <v>2081.9724169000006</v>
          </cell>
          <cell r="CF84">
            <v>88</v>
          </cell>
          <cell r="CG84" t="str">
            <v>Y</v>
          </cell>
        </row>
        <row r="85">
          <cell r="C85">
            <v>92</v>
          </cell>
          <cell r="D85">
            <v>1529495.68</v>
          </cell>
          <cell r="I85">
            <v>92</v>
          </cell>
          <cell r="J85">
            <v>-206276.28</v>
          </cell>
          <cell r="R85">
            <v>107</v>
          </cell>
          <cell r="S85">
            <v>-1468875.64</v>
          </cell>
          <cell r="U85">
            <v>120</v>
          </cell>
          <cell r="V85">
            <v>9760.06</v>
          </cell>
          <cell r="X85">
            <v>91</v>
          </cell>
          <cell r="Y85">
            <v>-386189</v>
          </cell>
          <cell r="BE85">
            <v>93</v>
          </cell>
          <cell r="BF85">
            <v>2031.7800385004375</v>
          </cell>
          <cell r="CF85">
            <v>89</v>
          </cell>
          <cell r="CG85" t="str">
            <v>Y</v>
          </cell>
        </row>
        <row r="86">
          <cell r="C86">
            <v>93</v>
          </cell>
          <cell r="D86">
            <v>3046256.94</v>
          </cell>
          <cell r="I86">
            <v>93</v>
          </cell>
          <cell r="J86">
            <v>-1028137.25</v>
          </cell>
          <cell r="R86">
            <v>108</v>
          </cell>
          <cell r="S86">
            <v>-324508.32</v>
          </cell>
          <cell r="U86">
            <v>121</v>
          </cell>
          <cell r="V86">
            <v>24431.82</v>
          </cell>
          <cell r="X86">
            <v>92</v>
          </cell>
          <cell r="Y86">
            <v>-62086</v>
          </cell>
          <cell r="BE86">
            <v>94</v>
          </cell>
          <cell r="BF86">
            <v>976.7031006000002</v>
          </cell>
          <cell r="CF86">
            <v>90</v>
          </cell>
          <cell r="CG86" t="str">
            <v>N</v>
          </cell>
        </row>
        <row r="87">
          <cell r="C87">
            <v>94</v>
          </cell>
          <cell r="D87">
            <v>11634.19</v>
          </cell>
          <cell r="I87">
            <v>94</v>
          </cell>
          <cell r="J87">
            <v>7099.3</v>
          </cell>
          <cell r="R87">
            <v>109</v>
          </cell>
          <cell r="S87">
            <v>-88173.62</v>
          </cell>
          <cell r="U87">
            <v>122</v>
          </cell>
          <cell r="V87">
            <v>47017.13</v>
          </cell>
          <cell r="X87">
            <v>93</v>
          </cell>
          <cell r="Y87">
            <v>37244</v>
          </cell>
          <cell r="BE87">
            <v>101</v>
          </cell>
          <cell r="BF87">
            <v>105625.41562209999</v>
          </cell>
          <cell r="CF87">
            <v>91</v>
          </cell>
          <cell r="CG87" t="str">
            <v>Y</v>
          </cell>
        </row>
        <row r="88">
          <cell r="C88">
            <v>101</v>
          </cell>
          <cell r="D88">
            <v>38755270.740000002</v>
          </cell>
          <cell r="I88">
            <v>101</v>
          </cell>
          <cell r="J88">
            <v>-19234060.050000001</v>
          </cell>
          <cell r="R88">
            <v>120</v>
          </cell>
          <cell r="S88">
            <v>-6636518.1299999999</v>
          </cell>
          <cell r="U88">
            <v>123</v>
          </cell>
          <cell r="V88">
            <v>26600.78</v>
          </cell>
          <cell r="X88">
            <v>94</v>
          </cell>
          <cell r="Y88">
            <v>-10</v>
          </cell>
          <cell r="BE88">
            <v>103</v>
          </cell>
          <cell r="BF88">
            <v>7098.6270731000013</v>
          </cell>
          <cell r="CF88">
            <v>92</v>
          </cell>
          <cell r="CG88" t="str">
            <v>Y</v>
          </cell>
        </row>
        <row r="89">
          <cell r="C89">
            <v>103</v>
          </cell>
          <cell r="D89">
            <v>2570856.2000000002</v>
          </cell>
          <cell r="I89">
            <v>103</v>
          </cell>
          <cell r="J89">
            <v>-833588.68</v>
          </cell>
          <cell r="R89">
            <v>121</v>
          </cell>
          <cell r="S89">
            <v>-18961.72</v>
          </cell>
          <cell r="U89">
            <v>133</v>
          </cell>
          <cell r="V89">
            <v>5167.32</v>
          </cell>
          <cell r="X89">
            <v>101</v>
          </cell>
          <cell r="Y89">
            <v>-47656</v>
          </cell>
          <cell r="BE89">
            <v>104</v>
          </cell>
          <cell r="BF89">
            <v>2270.6207198999982</v>
          </cell>
          <cell r="CF89">
            <v>93</v>
          </cell>
          <cell r="CG89" t="str">
            <v>Y</v>
          </cell>
        </row>
        <row r="90">
          <cell r="C90">
            <v>104</v>
          </cell>
          <cell r="D90">
            <v>716119.17</v>
          </cell>
          <cell r="I90">
            <v>104</v>
          </cell>
          <cell r="J90">
            <v>-329726.15999999997</v>
          </cell>
          <cell r="R90">
            <v>122</v>
          </cell>
          <cell r="S90">
            <v>-280640.56</v>
          </cell>
          <cell r="U90">
            <v>135</v>
          </cell>
          <cell r="V90">
            <v>16920.04</v>
          </cell>
          <cell r="X90">
            <v>103</v>
          </cell>
          <cell r="Y90">
            <v>84835</v>
          </cell>
          <cell r="BE90">
            <v>105</v>
          </cell>
          <cell r="BF90">
            <v>26108.754381600014</v>
          </cell>
          <cell r="CF90">
            <v>94</v>
          </cell>
          <cell r="CG90" t="str">
            <v>Y</v>
          </cell>
        </row>
        <row r="91">
          <cell r="C91">
            <v>105</v>
          </cell>
          <cell r="D91">
            <v>2830210.65</v>
          </cell>
          <cell r="I91">
            <v>105</v>
          </cell>
          <cell r="J91">
            <v>-1539261.59</v>
          </cell>
          <cell r="R91">
            <v>123</v>
          </cell>
          <cell r="S91">
            <v>-409933.66</v>
          </cell>
          <cell r="U91">
            <v>140</v>
          </cell>
          <cell r="V91">
            <v>28890.45</v>
          </cell>
          <cell r="X91">
            <v>104</v>
          </cell>
          <cell r="Y91">
            <v>-51305</v>
          </cell>
          <cell r="BE91">
            <v>106</v>
          </cell>
          <cell r="BF91">
            <v>8369.7166496000027</v>
          </cell>
          <cell r="CF91">
            <v>101</v>
          </cell>
          <cell r="CG91" t="str">
            <v>Y</v>
          </cell>
        </row>
        <row r="92">
          <cell r="C92">
            <v>106</v>
          </cell>
          <cell r="D92">
            <v>2178170.15</v>
          </cell>
          <cell r="I92">
            <v>106</v>
          </cell>
          <cell r="J92">
            <v>-538214.98</v>
          </cell>
          <cell r="R92">
            <v>135</v>
          </cell>
          <cell r="S92">
            <v>-2427089.38</v>
          </cell>
          <cell r="U92">
            <v>150</v>
          </cell>
          <cell r="V92">
            <v>53193.120000000003</v>
          </cell>
          <cell r="X92">
            <v>105</v>
          </cell>
          <cell r="Y92">
            <v>-71259</v>
          </cell>
          <cell r="BE92">
            <v>107</v>
          </cell>
          <cell r="BF92">
            <v>13318.277416699999</v>
          </cell>
          <cell r="CF92">
            <v>103</v>
          </cell>
          <cell r="CG92" t="str">
            <v>N</v>
          </cell>
        </row>
        <row r="93">
          <cell r="C93">
            <v>107</v>
          </cell>
          <cell r="D93">
            <v>4550461.16</v>
          </cell>
          <cell r="I93">
            <v>107</v>
          </cell>
          <cell r="J93">
            <v>-1436091.03</v>
          </cell>
          <cell r="R93">
            <v>140</v>
          </cell>
          <cell r="S93">
            <v>-13532276.01</v>
          </cell>
          <cell r="U93">
            <v>151</v>
          </cell>
          <cell r="V93">
            <v>0</v>
          </cell>
          <cell r="X93">
            <v>106</v>
          </cell>
          <cell r="Y93">
            <v>-118946</v>
          </cell>
          <cell r="BE93">
            <v>108</v>
          </cell>
          <cell r="BF93">
            <v>2207.0997682999996</v>
          </cell>
          <cell r="CF93">
            <v>104</v>
          </cell>
          <cell r="CG93" t="str">
            <v>Y</v>
          </cell>
        </row>
        <row r="94">
          <cell r="C94">
            <v>108</v>
          </cell>
          <cell r="D94">
            <v>3448405.55</v>
          </cell>
          <cell r="I94">
            <v>108</v>
          </cell>
          <cell r="J94">
            <v>-1524294.43</v>
          </cell>
          <cell r="R94">
            <v>150</v>
          </cell>
          <cell r="S94">
            <v>-3242.27</v>
          </cell>
          <cell r="U94">
            <v>160</v>
          </cell>
          <cell r="V94">
            <v>249269.69</v>
          </cell>
          <cell r="X94">
            <v>107</v>
          </cell>
          <cell r="Y94">
            <v>-31625</v>
          </cell>
          <cell r="BE94">
            <v>109</v>
          </cell>
          <cell r="BF94">
            <v>2349.3481518000003</v>
          </cell>
          <cell r="CF94">
            <v>105</v>
          </cell>
          <cell r="CG94" t="str">
            <v>N</v>
          </cell>
        </row>
        <row r="95">
          <cell r="C95">
            <v>109</v>
          </cell>
          <cell r="D95">
            <v>1864421.95</v>
          </cell>
          <cell r="I95">
            <v>109</v>
          </cell>
          <cell r="J95">
            <v>-794791.98</v>
          </cell>
          <cell r="R95">
            <v>151</v>
          </cell>
          <cell r="S95">
            <v>-392975.69</v>
          </cell>
          <cell r="X95">
            <v>108</v>
          </cell>
          <cell r="Y95">
            <v>-24687</v>
          </cell>
          <cell r="BE95">
            <v>120</v>
          </cell>
          <cell r="BF95">
            <v>19795.060191700009</v>
          </cell>
          <cell r="CF95">
            <v>106</v>
          </cell>
          <cell r="CG95" t="str">
            <v>N</v>
          </cell>
        </row>
        <row r="96">
          <cell r="C96">
            <v>120</v>
          </cell>
          <cell r="D96">
            <v>9833724.2599999998</v>
          </cell>
          <cell r="I96">
            <v>120</v>
          </cell>
          <cell r="J96">
            <v>-1744987.04</v>
          </cell>
          <cell r="R96">
            <v>160</v>
          </cell>
          <cell r="S96">
            <v>-76251.429999999993</v>
          </cell>
          <cell r="X96">
            <v>109</v>
          </cell>
          <cell r="Y96">
            <v>-79441</v>
          </cell>
          <cell r="BE96">
            <v>121</v>
          </cell>
          <cell r="BF96">
            <v>1634.3137754000006</v>
          </cell>
          <cell r="CF96">
            <v>107</v>
          </cell>
          <cell r="CG96" t="str">
            <v>N</v>
          </cell>
        </row>
        <row r="97">
          <cell r="C97">
            <v>121</v>
          </cell>
          <cell r="D97">
            <v>461430.26</v>
          </cell>
          <cell r="I97">
            <v>121</v>
          </cell>
          <cell r="J97">
            <v>-310966.19</v>
          </cell>
          <cell r="R97">
            <v>165</v>
          </cell>
          <cell r="S97">
            <v>-46098.14</v>
          </cell>
          <cell r="X97">
            <v>120</v>
          </cell>
          <cell r="Y97">
            <v>-100024</v>
          </cell>
          <cell r="BE97">
            <v>122</v>
          </cell>
          <cell r="BF97">
            <v>10397.667584499997</v>
          </cell>
          <cell r="CF97">
            <v>108</v>
          </cell>
          <cell r="CG97" t="str">
            <v>N</v>
          </cell>
        </row>
        <row r="98">
          <cell r="C98">
            <v>122</v>
          </cell>
          <cell r="D98">
            <v>3989333.29</v>
          </cell>
          <cell r="I98">
            <v>122</v>
          </cell>
          <cell r="J98">
            <v>-888980.55</v>
          </cell>
          <cell r="X98">
            <v>121</v>
          </cell>
          <cell r="Y98">
            <v>-26823</v>
          </cell>
          <cell r="BE98">
            <v>123</v>
          </cell>
          <cell r="BF98">
            <v>1379.4861351</v>
          </cell>
          <cell r="CF98">
            <v>109</v>
          </cell>
          <cell r="CG98" t="str">
            <v>Y</v>
          </cell>
        </row>
        <row r="99">
          <cell r="C99">
            <v>123</v>
          </cell>
          <cell r="D99">
            <v>546039.87</v>
          </cell>
          <cell r="I99">
            <v>123</v>
          </cell>
          <cell r="J99">
            <v>-62611.56</v>
          </cell>
          <cell r="X99">
            <v>122</v>
          </cell>
          <cell r="Y99">
            <v>-181561</v>
          </cell>
          <cell r="BE99">
            <v>133</v>
          </cell>
          <cell r="BF99">
            <v>4597.5310681999963</v>
          </cell>
          <cell r="CF99">
            <v>120</v>
          </cell>
          <cell r="CG99" t="str">
            <v>N</v>
          </cell>
        </row>
        <row r="100">
          <cell r="C100">
            <v>133</v>
          </cell>
          <cell r="D100">
            <v>2356116.27</v>
          </cell>
          <cell r="I100">
            <v>133</v>
          </cell>
          <cell r="J100">
            <v>-373811.89</v>
          </cell>
          <cell r="X100">
            <v>123</v>
          </cell>
          <cell r="Y100">
            <v>-27383</v>
          </cell>
          <cell r="BE100">
            <v>135</v>
          </cell>
          <cell r="BF100">
            <v>60878.416684899996</v>
          </cell>
          <cell r="CF100">
            <v>121</v>
          </cell>
          <cell r="CG100" t="str">
            <v>N</v>
          </cell>
        </row>
        <row r="101">
          <cell r="C101">
            <v>135</v>
          </cell>
          <cell r="D101">
            <v>10390962.67</v>
          </cell>
          <cell r="I101">
            <v>135</v>
          </cell>
          <cell r="J101">
            <v>-3805428.59</v>
          </cell>
          <cell r="X101">
            <v>133</v>
          </cell>
          <cell r="Y101">
            <v>-43217</v>
          </cell>
          <cell r="BE101">
            <v>140</v>
          </cell>
          <cell r="BF101">
            <v>55868.066294499993</v>
          </cell>
          <cell r="CF101">
            <v>122</v>
          </cell>
          <cell r="CG101" t="str">
            <v>Y</v>
          </cell>
        </row>
        <row r="102">
          <cell r="C102">
            <v>140</v>
          </cell>
          <cell r="D102">
            <v>26677223.27</v>
          </cell>
          <cell r="I102">
            <v>140</v>
          </cell>
          <cell r="J102">
            <v>-10111066.41</v>
          </cell>
          <cell r="X102">
            <v>135</v>
          </cell>
          <cell r="Y102">
            <v>-504503</v>
          </cell>
          <cell r="BE102">
            <v>150</v>
          </cell>
          <cell r="BF102">
            <v>5697.056729099997</v>
          </cell>
          <cell r="CF102">
            <v>123</v>
          </cell>
          <cell r="CG102" t="str">
            <v>N</v>
          </cell>
        </row>
        <row r="103">
          <cell r="C103">
            <v>150</v>
          </cell>
          <cell r="D103">
            <v>911439.58</v>
          </cell>
          <cell r="I103">
            <v>150</v>
          </cell>
          <cell r="J103">
            <v>-225628.1</v>
          </cell>
          <cell r="X103">
            <v>140</v>
          </cell>
          <cell r="Y103">
            <v>527767</v>
          </cell>
          <cell r="BE103">
            <v>151</v>
          </cell>
          <cell r="BF103">
            <v>12084.868768700004</v>
          </cell>
          <cell r="CF103">
            <v>133</v>
          </cell>
          <cell r="CG103" t="str">
            <v>Y</v>
          </cell>
        </row>
        <row r="104">
          <cell r="C104">
            <v>151</v>
          </cell>
          <cell r="D104">
            <v>1232028.31</v>
          </cell>
          <cell r="I104">
            <v>151</v>
          </cell>
          <cell r="J104">
            <v>-283063.76</v>
          </cell>
          <cell r="X104">
            <v>150</v>
          </cell>
          <cell r="Y104">
            <v>-146625</v>
          </cell>
          <cell r="BE104">
            <v>160</v>
          </cell>
          <cell r="BF104">
            <v>39447.98193400001</v>
          </cell>
          <cell r="CF104">
            <v>135</v>
          </cell>
          <cell r="CG104" t="str">
            <v>Y</v>
          </cell>
        </row>
        <row r="105">
          <cell r="C105">
            <v>160</v>
          </cell>
          <cell r="D105">
            <v>7692277.9299999997</v>
          </cell>
          <cell r="I105">
            <v>160</v>
          </cell>
          <cell r="J105">
            <v>-3194558</v>
          </cell>
          <cell r="X105">
            <v>151</v>
          </cell>
          <cell r="Y105">
            <v>-114843</v>
          </cell>
          <cell r="BE105">
            <v>165</v>
          </cell>
          <cell r="BF105">
            <v>15260.306241200004</v>
          </cell>
          <cell r="CF105">
            <v>140</v>
          </cell>
          <cell r="CG105" t="str">
            <v>N</v>
          </cell>
        </row>
        <row r="106">
          <cell r="C106">
            <v>165</v>
          </cell>
          <cell r="D106">
            <v>1994603.87</v>
          </cell>
          <cell r="I106">
            <v>165</v>
          </cell>
          <cell r="J106">
            <v>-121322.2</v>
          </cell>
          <cell r="X106">
            <v>160</v>
          </cell>
          <cell r="Y106">
            <v>-358150</v>
          </cell>
          <cell r="CF106">
            <v>150</v>
          </cell>
          <cell r="CG106" t="str">
            <v>Y</v>
          </cell>
        </row>
        <row r="107">
          <cell r="X107">
            <v>165</v>
          </cell>
          <cell r="Y107">
            <v>-160563</v>
          </cell>
          <cell r="CF107">
            <v>151</v>
          </cell>
          <cell r="CG107" t="str">
            <v>N</v>
          </cell>
        </row>
        <row r="108">
          <cell r="CF108">
            <v>160</v>
          </cell>
          <cell r="CG108" t="str">
            <v>Y</v>
          </cell>
        </row>
        <row r="109">
          <cell r="CF109">
            <v>165</v>
          </cell>
          <cell r="CG109" t="str">
            <v>Y</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3 COA"/>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3 COA"/>
      <sheetName val="B 4"/>
      <sheetName val="B 5"/>
      <sheetName val="B 6"/>
      <sheetName val="B 7"/>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3"/>
      <sheetName val="B 14"/>
      <sheetName val="B 15"/>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A 1 (I)"/>
      <sheetName val="A 2 (I)"/>
      <sheetName val="A 3 (I)"/>
      <sheetName val="B 1 (I)"/>
      <sheetName val="B 2 (I)"/>
      <sheetName val="B 3 (I)"/>
      <sheetName val="B 15 (I)"/>
      <sheetName val="C 1 (I)"/>
      <sheetName val="C 2 (W) (I)"/>
      <sheetName val="C 2 (S) (I)"/>
      <sheetName val="C 5 (W) (I)"/>
      <sheetName val="C 5 (S) (I)"/>
      <sheetName val="D 1 (I)"/>
      <sheetName val="D 2 (I) "/>
      <sheetName val="E 1 W (I)"/>
      <sheetName val="E 1 S (I)"/>
      <sheetName val="E-2 W (I)"/>
      <sheetName val="E-2 S (I)"/>
      <sheetName val="AR to MFR"/>
      <sheetName val="Trial Blc"/>
      <sheetName val="P&amp;L Per TB"/>
      <sheetName val="PROFORMA ADJUSTMENTS"/>
      <sheetName val="12-31-15 Plant Acc Bal_PerAR"/>
      <sheetName val="12-31-15 Depreciation Exp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C 5 Calculation"/>
      <sheetName val="AR_F-23"/>
      <sheetName val="Property Taxes"/>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 val="COA Depr Exp D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A1" t="str">
            <v>Analysis of Major Maintenance Projects - Water &amp; Sewer</v>
          </cell>
          <cell r="G1" t="str">
            <v>Florida Public Service Commission</v>
          </cell>
        </row>
        <row r="2">
          <cell r="A2" t="str">
            <v>For the Test Year and 2 Years Prior and 1 Year Subsequent</v>
          </cell>
        </row>
        <row r="4">
          <cell r="A4" t="str">
            <v xml:space="preserve">Company:  Utilities Inc. of Florida - Sanlando </v>
          </cell>
          <cell r="G4" t="str">
            <v>Schedule: B-11</v>
          </cell>
        </row>
        <row r="5">
          <cell r="A5" t="str">
            <v>Docket No.: 160101 - WS</v>
          </cell>
          <cell r="G5" t="str">
            <v>Page 1 of 1</v>
          </cell>
        </row>
        <row r="6">
          <cell r="A6" t="str">
            <v>Test Year Ended: December 31, 2015</v>
          </cell>
          <cell r="G6" t="str">
            <v>Preparer: Jared Deason</v>
          </cell>
        </row>
        <row r="8">
          <cell r="A8" t="str">
            <v>Explanation:  Provide an analysis of all maintenance projects greater than 2% of test year revenues per  system which occurred during the 2 years prior to the test year, the test year, and the budgeted amount for 1 year subsequent to the test year.  For each project, provide a description, the total cost or budgeted   amount and how often the project should be repeated.</v>
          </cell>
        </row>
        <row r="13">
          <cell r="A13" t="str">
            <v>Line</v>
          </cell>
          <cell r="E13" t="str">
            <v>Budget</v>
          </cell>
          <cell r="F13" t="str">
            <v>Term of</v>
          </cell>
          <cell r="G13" t="str">
            <v>Test Year</v>
          </cell>
        </row>
        <row r="14">
          <cell r="A14" t="str">
            <v>No.</v>
          </cell>
          <cell r="B14" t="str">
            <v>Description</v>
          </cell>
          <cell r="D14" t="str">
            <v>Period</v>
          </cell>
          <cell r="E14" t="str">
            <v>Amount</v>
          </cell>
          <cell r="F14" t="str">
            <v>Amort.</v>
          </cell>
          <cell r="G14" t="str">
            <v>Amortization</v>
          </cell>
        </row>
        <row r="18">
          <cell r="A18">
            <v>1</v>
          </cell>
          <cell r="B18" t="str">
            <v>Engineering Fees</v>
          </cell>
          <cell r="D18" t="str">
            <v>Q1 2011</v>
          </cell>
          <cell r="E18">
            <v>2150</v>
          </cell>
          <cell r="F18" t="str">
            <v>60 months</v>
          </cell>
          <cell r="G18">
            <v>430</v>
          </cell>
        </row>
        <row r="19">
          <cell r="A19">
            <v>2</v>
          </cell>
          <cell r="B19" t="str">
            <v>Despinar Facitliy Paint</v>
          </cell>
          <cell r="D19" t="str">
            <v>Q4 2011</v>
          </cell>
          <cell r="E19">
            <v>3229.03</v>
          </cell>
          <cell r="F19" t="str">
            <v>60 months</v>
          </cell>
          <cell r="G19">
            <v>646</v>
          </cell>
        </row>
        <row r="20">
          <cell r="A20">
            <v>3</v>
          </cell>
          <cell r="B20" t="str">
            <v>Tank Painting</v>
          </cell>
          <cell r="D20" t="str">
            <v>Q4 2011</v>
          </cell>
          <cell r="E20">
            <v>5397</v>
          </cell>
          <cell r="F20" t="str">
            <v>60 months</v>
          </cell>
          <cell r="G20">
            <v>1079</v>
          </cell>
        </row>
        <row r="21">
          <cell r="A21">
            <v>4</v>
          </cell>
          <cell r="B21" t="str">
            <v>Wekiva Wastewater Treatment Plant Grit Removal</v>
          </cell>
          <cell r="D21" t="str">
            <v>Q4 2011</v>
          </cell>
          <cell r="E21">
            <v>52405.8</v>
          </cell>
          <cell r="F21" t="str">
            <v>60 months</v>
          </cell>
          <cell r="G21">
            <v>10481</v>
          </cell>
        </row>
        <row r="22">
          <cell r="A22">
            <v>5</v>
          </cell>
          <cell r="B22" t="str">
            <v>EXCEL Engineering Consultatns</v>
          </cell>
          <cell r="D22" t="str">
            <v>Q1 2012</v>
          </cell>
          <cell r="E22">
            <v>5741.02</v>
          </cell>
          <cell r="F22" t="str">
            <v>60 months</v>
          </cell>
          <cell r="G22">
            <v>1148</v>
          </cell>
        </row>
        <row r="23">
          <cell r="A23">
            <v>6</v>
          </cell>
          <cell r="B23" t="str">
            <v>Wekiva Tank Painting</v>
          </cell>
          <cell r="D23" t="str">
            <v>Q2 2012</v>
          </cell>
          <cell r="E23">
            <v>3045</v>
          </cell>
          <cell r="F23" t="str">
            <v>60 months</v>
          </cell>
          <cell r="G23">
            <v>609</v>
          </cell>
        </row>
        <row r="24">
          <cell r="A24">
            <v>7</v>
          </cell>
          <cell r="B24" t="str">
            <v>Wekiva Tank Painting</v>
          </cell>
          <cell r="D24" t="str">
            <v>Q2 2012</v>
          </cell>
          <cell r="E24">
            <v>3059.52</v>
          </cell>
          <cell r="F24" t="str">
            <v>60 months</v>
          </cell>
          <cell r="G24">
            <v>612</v>
          </cell>
        </row>
        <row r="25">
          <cell r="A25">
            <v>8</v>
          </cell>
          <cell r="B25" t="str">
            <v>Wekiva Tank Painting</v>
          </cell>
          <cell r="D25" t="str">
            <v>Q2 2012</v>
          </cell>
          <cell r="E25">
            <v>7091.08</v>
          </cell>
          <cell r="F25" t="str">
            <v>60 months</v>
          </cell>
          <cell r="G25">
            <v>1418</v>
          </cell>
        </row>
        <row r="26">
          <cell r="A26">
            <v>9</v>
          </cell>
          <cell r="B26" t="str">
            <v>Wekiva Tank Painting</v>
          </cell>
          <cell r="D26" t="str">
            <v>Q2 2012</v>
          </cell>
          <cell r="E26">
            <v>23223.77</v>
          </cell>
          <cell r="F26" t="str">
            <v>60 months</v>
          </cell>
          <cell r="G26">
            <v>4645</v>
          </cell>
        </row>
        <row r="27">
          <cell r="A27">
            <v>10</v>
          </cell>
          <cell r="B27" t="str">
            <v>Wekiva Tank Painting</v>
          </cell>
          <cell r="D27" t="str">
            <v>Q2 2012</v>
          </cell>
          <cell r="E27">
            <v>2299.5</v>
          </cell>
          <cell r="F27" t="str">
            <v>60 months</v>
          </cell>
          <cell r="G27">
            <v>460</v>
          </cell>
        </row>
        <row r="28">
          <cell r="A28">
            <v>11</v>
          </cell>
          <cell r="B28" t="str">
            <v xml:space="preserve">Central Enviromental Services </v>
          </cell>
          <cell r="D28" t="str">
            <v>Q2 2014</v>
          </cell>
          <cell r="E28">
            <v>10890</v>
          </cell>
          <cell r="F28" t="str">
            <v>60 months</v>
          </cell>
          <cell r="G28">
            <v>2178</v>
          </cell>
        </row>
        <row r="29">
          <cell r="A29">
            <v>12</v>
          </cell>
          <cell r="B29" t="str">
            <v>ECO-2000 INC</v>
          </cell>
          <cell r="D29" t="str">
            <v>Q2 2014</v>
          </cell>
          <cell r="E29">
            <v>10000</v>
          </cell>
          <cell r="F29" t="str">
            <v>60 months</v>
          </cell>
          <cell r="G29">
            <v>2000</v>
          </cell>
        </row>
        <row r="30">
          <cell r="A30">
            <v>13</v>
          </cell>
          <cell r="B30" t="str">
            <v>Shelley's Septic Tanks Inc</v>
          </cell>
          <cell r="D30" t="str">
            <v>Q2 2014</v>
          </cell>
          <cell r="E30">
            <v>2108.5</v>
          </cell>
          <cell r="F30" t="str">
            <v>60 months</v>
          </cell>
          <cell r="G30">
            <v>422</v>
          </cell>
        </row>
        <row r="31">
          <cell r="A31">
            <v>14</v>
          </cell>
          <cell r="B31" t="str">
            <v>Wekiva Hunt Club WWTP app fee and renewal</v>
          </cell>
          <cell r="D31" t="str">
            <v>Q4 2015</v>
          </cell>
          <cell r="E31">
            <v>5000</v>
          </cell>
          <cell r="F31" t="str">
            <v>60 months</v>
          </cell>
          <cell r="G31">
            <v>250</v>
          </cell>
        </row>
        <row r="32">
          <cell r="A32">
            <v>15</v>
          </cell>
          <cell r="B32" t="str">
            <v>Engineering services realted to Wekiva Hunt Club WWTP app fee</v>
          </cell>
          <cell r="D32" t="str">
            <v>Q4 2015</v>
          </cell>
          <cell r="E32">
            <v>2900</v>
          </cell>
          <cell r="F32" t="str">
            <v>60 months</v>
          </cell>
          <cell r="G32">
            <v>145</v>
          </cell>
        </row>
        <row r="33">
          <cell r="A33">
            <v>16</v>
          </cell>
          <cell r="B33" t="str">
            <v>Wekiva , Des Pinar, KW - 6 GST's @ $1,500 each</v>
          </cell>
          <cell r="D33" t="str">
            <v>Q1 2016</v>
          </cell>
          <cell r="E33">
            <v>9000</v>
          </cell>
          <cell r="F33" t="str">
            <v>60 months</v>
          </cell>
        </row>
        <row r="34">
          <cell r="A34">
            <v>17</v>
          </cell>
          <cell r="B34" t="str">
            <v>Knollwood WTP - 1 Hydro Tank</v>
          </cell>
          <cell r="D34" t="str">
            <v>Q1 2016</v>
          </cell>
          <cell r="E34">
            <v>2100</v>
          </cell>
          <cell r="F34" t="str">
            <v>60 months</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9"/>
      <sheetName val="Combined"/>
      <sheetName val="12.31.06"/>
      <sheetName val="06.30.07"/>
    </sheetNames>
    <sheetDataSet>
      <sheetData sheetId="0">
        <row r="1">
          <cell r="A1" t="str">
            <v>Contractual Services</v>
          </cell>
          <cell r="E1" t="str">
            <v>Florida Public Service Commission</v>
          </cell>
        </row>
        <row r="3">
          <cell r="A3" t="str">
            <v>Company:  Miles Grant Water and Sewer Company</v>
          </cell>
          <cell r="E3" t="str">
            <v>Schedule: B-9</v>
          </cell>
        </row>
        <row r="4">
          <cell r="A4" t="str">
            <v>Docket No.:   070695-WS</v>
          </cell>
          <cell r="E4" t="str">
            <v>Page 1 of 1</v>
          </cell>
        </row>
        <row r="5">
          <cell r="A5" t="str">
            <v>Test Year Ended:  June 30, 2007</v>
          </cell>
          <cell r="E5" t="str">
            <v>Preparer: Erin Povich</v>
          </cell>
        </row>
        <row r="7">
          <cell r="A7" t="str">
            <v>Explanation:  Provide a complete list of outside services which were incurred during the test year.  List  by type of service, such as accounting, engineering or legal, and provide specific detail of work performed by each consultant and the associated co</v>
          </cell>
        </row>
        <row r="15">
          <cell r="A15" t="str">
            <v>(1)</v>
          </cell>
          <cell r="B15" t="str">
            <v>(2)</v>
          </cell>
          <cell r="C15" t="str">
            <v>(3)</v>
          </cell>
          <cell r="D15" t="str">
            <v>(4)</v>
          </cell>
          <cell r="E15" t="str">
            <v>(5)</v>
          </cell>
        </row>
        <row r="16">
          <cell r="A16" t="str">
            <v>Line</v>
          </cell>
        </row>
        <row r="17">
          <cell r="A17" t="str">
            <v>No.</v>
          </cell>
          <cell r="B17" t="str">
            <v>Consultant</v>
          </cell>
          <cell r="C17" t="str">
            <v>Type of Service</v>
          </cell>
          <cell r="D17" t="str">
            <v>Amount</v>
          </cell>
          <cell r="E17" t="str">
            <v>Description of Work Performed</v>
          </cell>
        </row>
        <row r="19">
          <cell r="A19">
            <v>1</v>
          </cell>
          <cell r="B19" t="str">
            <v>Miles Grant Water and Sewer Company did not have experience any charges that were greater than 2% of the revenues from any of our</v>
          </cell>
        </row>
        <row r="20">
          <cell r="A20">
            <v>2</v>
          </cell>
          <cell r="B20" t="str">
            <v xml:space="preserve">outside service providers. </v>
          </cell>
        </row>
        <row r="21">
          <cell r="A21">
            <v>3</v>
          </cell>
        </row>
        <row r="22">
          <cell r="A22">
            <v>4</v>
          </cell>
        </row>
        <row r="23">
          <cell r="A23">
            <v>5</v>
          </cell>
        </row>
        <row r="24">
          <cell r="A24">
            <v>6</v>
          </cell>
        </row>
        <row r="25">
          <cell r="A25">
            <v>7</v>
          </cell>
        </row>
        <row r="26">
          <cell r="A26">
            <v>8</v>
          </cell>
        </row>
        <row r="27">
          <cell r="A27">
            <v>9</v>
          </cell>
        </row>
        <row r="28">
          <cell r="A28">
            <v>10</v>
          </cell>
        </row>
        <row r="29">
          <cell r="A29">
            <v>11</v>
          </cell>
          <cell r="C29" t="str">
            <v>Total</v>
          </cell>
          <cell r="D29">
            <v>0</v>
          </cell>
        </row>
        <row r="33">
          <cell r="B33" t="str">
            <v>ABOVE VERBIAGE AS PROVIDED BY UI 4/30/06.  PLEASE REVIEW TO VERIFY THAT NO OTHER OUTSIDE SERVICES SHOULD</v>
          </cell>
        </row>
        <row r="34">
          <cell r="B34" t="str">
            <v>BE LISTED AND THAT THIS WAS NOT AN ISSUE IN THE OTHER FILINGS.</v>
          </cell>
        </row>
      </sheetData>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CH A, C, G, H"/>
      <sheetName val="A INC STAT, PROFORMA"/>
      <sheetName val="ACCT RECON EXCERPT"/>
      <sheetName val="B - BAL SHT"/>
      <sheetName val="C, D - RATES &amp; REV"/>
      <sheetName val="E - ANNUALIZED REVENUES"/>
      <sheetName val="F - FIXED ASSETS &amp; DEP"/>
      <sheetName val="PLANT ACCT REC"/>
      <sheetName val="G O&amp;M EXPENSE ADJUSTMENTS"/>
      <sheetName val="B 3"/>
      <sheetName val="A1 OPERATING INCOME ADJUST"/>
      <sheetName val="H - COMP O&amp;M EXP"/>
      <sheetName val="I RATE CASE EXP"/>
      <sheetName val="J1 RATE BASE &amp; ROR EXIST. RATES"/>
      <sheetName val="J2 RATE BASE &amp; ROR PROP. RATES"/>
      <sheetName val="A 3 RATE BASE ADJ."/>
      <sheetName val="R CIAC SCHED"/>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SCHEDULE A</v>
          </cell>
          <cell r="I1" t="str">
            <v>SCHEDULE A</v>
          </cell>
        </row>
        <row r="2">
          <cell r="A2" t="str">
            <v>SANDY CREEK UTILITIES, INC.</v>
          </cell>
          <cell r="I2" t="str">
            <v>SANDY CREEK UTILITIES, INC.</v>
          </cell>
        </row>
        <row r="3">
          <cell r="A3" t="str">
            <v>SUPPORTING SCHEDULE - DETAIL DESCRIPTION OF PRO FORMA ADJUSTMENTS TO RATE BASE - WATER</v>
          </cell>
          <cell r="I3" t="str">
            <v>SUPPORTING SCHEDULE - DETAIL DESCRIPTION OF PRO FORMA ADJUSTMENTS TO RATE BASE - WATER</v>
          </cell>
        </row>
        <row r="5">
          <cell r="A5" t="str">
            <v>Line</v>
          </cell>
          <cell r="I5" t="str">
            <v>Line</v>
          </cell>
        </row>
        <row r="6">
          <cell r="A6" t="str">
            <v>No.</v>
          </cell>
          <cell r="B6" t="str">
            <v>Description</v>
          </cell>
          <cell r="G6" t="str">
            <v>Water</v>
          </cell>
          <cell r="H6" t="str">
            <v>Wastewater</v>
          </cell>
          <cell r="I6" t="str">
            <v>No.</v>
          </cell>
          <cell r="J6" t="str">
            <v>Description</v>
          </cell>
          <cell r="O6" t="str">
            <v>Water</v>
          </cell>
          <cell r="P6" t="str">
            <v>Wastewater</v>
          </cell>
        </row>
        <row r="8">
          <cell r="B8" t="str">
            <v>(A)</v>
          </cell>
          <cell r="C8" t="str">
            <v xml:space="preserve">Test year revenue </v>
          </cell>
          <cell r="J8" t="str">
            <v>(E)</v>
          </cell>
          <cell r="K8" t="str">
            <v>Revenue Increase</v>
          </cell>
        </row>
        <row r="9">
          <cell r="C9" t="str">
            <v>To accrued Fire Protection Revenues for the test year</v>
          </cell>
          <cell r="G9">
            <v>3850.59</v>
          </cell>
          <cell r="K9" t="str">
            <v>Increase in revenue required by the Utility to realize a</v>
          </cell>
        </row>
        <row r="10">
          <cell r="C10" t="str">
            <v>Test year revenue - actual per Schedule B-4</v>
          </cell>
          <cell r="G10">
            <v>0</v>
          </cell>
          <cell r="K10">
            <v>0</v>
          </cell>
          <cell r="L10" t="str">
            <v>% rate of return</v>
          </cell>
          <cell r="O10">
            <v>0</v>
          </cell>
        </row>
        <row r="12">
          <cell r="C12" t="str">
            <v>Adjustment required</v>
          </cell>
          <cell r="G12">
            <v>3850.59</v>
          </cell>
          <cell r="H12">
            <v>0</v>
          </cell>
          <cell r="J12" t="str">
            <v>(F)</v>
          </cell>
          <cell r="K12" t="str">
            <v>Operations &amp; Maintenance (O &amp; M) Expenses</v>
          </cell>
        </row>
        <row r="13">
          <cell r="K13" t="str">
            <v>(1)  Salaries &amp; Wages</v>
          </cell>
        </row>
        <row r="14">
          <cell r="B14" t="str">
            <v>(B)</v>
          </cell>
          <cell r="C14" t="str">
            <v>Operations &amp; Maintenance (O &amp; M) Expenses</v>
          </cell>
          <cell r="K14" t="str">
            <v>A) Add sewer plant laborer</v>
          </cell>
          <cell r="P14">
            <v>0</v>
          </cell>
        </row>
        <row r="15">
          <cell r="C15" t="str">
            <v>(1) Engineering</v>
          </cell>
          <cell r="K15" t="str">
            <v>B) Add plant operator</v>
          </cell>
          <cell r="O15">
            <v>0</v>
          </cell>
        </row>
        <row r="16">
          <cell r="C16" t="str">
            <v>A) Remove engineering expense benefiting future periods</v>
          </cell>
          <cell r="G16">
            <v>0</v>
          </cell>
          <cell r="H16">
            <v>0</v>
          </cell>
          <cell r="K16" t="str">
            <v>C) Reclassify salaries of general and administrative  employees</v>
          </cell>
        </row>
        <row r="17">
          <cell r="C17" t="str">
            <v>B) Remove engineering expense for abandoned projects</v>
          </cell>
          <cell r="K17" t="str">
            <v>to utility per Adjustment (F)(5)(J) (below)</v>
          </cell>
        </row>
        <row r="18">
          <cell r="C18" t="str">
            <v xml:space="preserve">C) Annual amortization of expenses benefiting future </v>
          </cell>
          <cell r="O18" t="str">
            <v>.</v>
          </cell>
        </row>
        <row r="19">
          <cell r="C19" t="str">
            <v>periods (5 years)</v>
          </cell>
          <cell r="G19">
            <v>0</v>
          </cell>
          <cell r="H19">
            <v>0</v>
          </cell>
          <cell r="K19" t="str">
            <v>Total salaries and wages</v>
          </cell>
          <cell r="O19">
            <v>0</v>
          </cell>
          <cell r="P19">
            <v>0</v>
          </cell>
        </row>
        <row r="21">
          <cell r="C21" t="str">
            <v>Net adjustment</v>
          </cell>
          <cell r="G21">
            <v>0</v>
          </cell>
          <cell r="H21">
            <v>0</v>
          </cell>
          <cell r="K21" t="str">
            <v>(2) DEP required expenses per permit renewal conditions (1)</v>
          </cell>
        </row>
        <row r="22">
          <cell r="K22" t="str">
            <v>A) Additional testing</v>
          </cell>
        </row>
        <row r="23">
          <cell r="C23" t="str">
            <v>(2) Legal</v>
          </cell>
          <cell r="K23" t="str">
            <v>B) Annual meter calibration</v>
          </cell>
        </row>
        <row r="24">
          <cell r="C24" t="str">
            <v>A) Reclassify legal expenses to deferred account</v>
          </cell>
          <cell r="K24" t="str">
            <v>C) Clean &amp; scarify pond</v>
          </cell>
        </row>
        <row r="25">
          <cell r="C25" t="str">
            <v>B) Reclassify rate case expense</v>
          </cell>
          <cell r="G25">
            <v>0</v>
          </cell>
          <cell r="H25">
            <v>0</v>
          </cell>
          <cell r="K25" t="str">
            <v>D) Aquatic weed control</v>
          </cell>
        </row>
        <row r="26">
          <cell r="K26" t="str">
            <v>E) Mow &amp; maintain pond embankments and access areas</v>
          </cell>
        </row>
        <row r="27">
          <cell r="C27" t="str">
            <v>Net adjustment</v>
          </cell>
          <cell r="G27">
            <v>0</v>
          </cell>
          <cell r="H27">
            <v>0</v>
          </cell>
          <cell r="K27" t="str">
            <v>F) Increase in purchased power due required plant additions</v>
          </cell>
        </row>
        <row r="28">
          <cell r="K28" t="str">
            <v>G) Monitor 5 sites</v>
          </cell>
        </row>
        <row r="29">
          <cell r="C29" t="str">
            <v>(3) Other Expenses</v>
          </cell>
          <cell r="K29" t="str">
            <v>H) Soil testing</v>
          </cell>
        </row>
        <row r="30">
          <cell r="C30" t="str">
            <v>A) Remove miscellaneous non-utility expenses</v>
          </cell>
          <cell r="K30" t="str">
            <v>I) Engineering reports to DEP</v>
          </cell>
          <cell r="P30">
            <v>0</v>
          </cell>
        </row>
        <row r="31">
          <cell r="C31" t="str">
            <v>B) Adjust management fees for prior period expense</v>
          </cell>
        </row>
        <row r="32">
          <cell r="C32" t="str">
            <v>C) Remove and defer cost of painting facilities</v>
          </cell>
          <cell r="K32" t="str">
            <v>Total DEP required annual expenses</v>
          </cell>
          <cell r="P32">
            <v>0</v>
          </cell>
        </row>
        <row r="33">
          <cell r="C33" t="str">
            <v>D) Amortize deferred cost of painting facilities (5 years)</v>
          </cell>
          <cell r="G33">
            <v>0</v>
          </cell>
          <cell r="H33" t="str">
            <v xml:space="preserve"> </v>
          </cell>
        </row>
        <row r="34">
          <cell r="K34" t="str">
            <v>(3) Y2k compliance expenditures</v>
          </cell>
        </row>
        <row r="35">
          <cell r="C35" t="str">
            <v>Net adjustment</v>
          </cell>
          <cell r="G35">
            <v>0</v>
          </cell>
          <cell r="H35">
            <v>0</v>
          </cell>
          <cell r="K35" t="str">
            <v>A) Service bureau access license</v>
          </cell>
        </row>
        <row r="36">
          <cell r="K36" t="str">
            <v>B) Annual software fees</v>
          </cell>
        </row>
        <row r="37">
          <cell r="C37" t="str">
            <v>Total adjustment to O &amp; M Expense</v>
          </cell>
          <cell r="G37">
            <v>0</v>
          </cell>
          <cell r="H37">
            <v>0</v>
          </cell>
          <cell r="K37" t="str">
            <v>C) Annual telecommunications charges</v>
          </cell>
        </row>
        <row r="38">
          <cell r="K38" t="str">
            <v>D) Remove test year telecommunications charges</v>
          </cell>
        </row>
        <row r="39">
          <cell r="B39" t="str">
            <v>(C)</v>
          </cell>
          <cell r="C39" t="str">
            <v>Non-used and useful depreciation</v>
          </cell>
          <cell r="K39" t="str">
            <v>E) MIS manager allocated charges</v>
          </cell>
        </row>
        <row r="40">
          <cell r="C40" t="str">
            <v>Non-used and useful depreciation per Page B-14</v>
          </cell>
          <cell r="H40">
            <v>0</v>
          </cell>
          <cell r="K40" t="str">
            <v>F) Remove test year MIS manager allocated charges</v>
          </cell>
        </row>
        <row r="41">
          <cell r="K41" t="str">
            <v>G) Service bureau processing fees</v>
          </cell>
        </row>
        <row r="42">
          <cell r="B42" t="str">
            <v>(D)</v>
          </cell>
          <cell r="C42" t="str">
            <v>Taxes Other Than Income</v>
          </cell>
          <cell r="K42" t="str">
            <v>H) Remove test year service bureau processing fees</v>
          </cell>
          <cell r="O42">
            <v>0</v>
          </cell>
          <cell r="P42">
            <v>0</v>
          </cell>
        </row>
        <row r="43">
          <cell r="C43" t="str">
            <v>(2) Regulatory Assessment Fees (RAF's)</v>
          </cell>
        </row>
        <row r="44">
          <cell r="C44" t="str">
            <v xml:space="preserve">     RAF's associated with Adjustment (A) X 4.5%</v>
          </cell>
          <cell r="G44">
            <v>173</v>
          </cell>
          <cell r="H44">
            <v>0</v>
          </cell>
          <cell r="K44" t="str">
            <v>Total Y2k compliance expenditures</v>
          </cell>
          <cell r="O44">
            <v>0</v>
          </cell>
          <cell r="P44">
            <v>0</v>
          </cell>
        </row>
        <row r="49">
          <cell r="A49" t="str">
            <v>SCHEDULE A</v>
          </cell>
          <cell r="I49" t="str">
            <v>SCHEDULE A</v>
          </cell>
        </row>
        <row r="50">
          <cell r="A50" t="str">
            <v>SANDY CREEK UTILITIES, INC.</v>
          </cell>
          <cell r="I50" t="str">
            <v>SANDY CREEK UTILITIES, INC.</v>
          </cell>
        </row>
        <row r="51">
          <cell r="A51" t="str">
            <v>SUPPORTING SCHEDULE - DETAIL DESCRIPTION OF PRO FORMA ADJUSTMENTS TO RATE BASE - WATER</v>
          </cell>
          <cell r="I51" t="str">
            <v>SUPPORTING SCHEDULE - DETAIL DESCRIPTION OF PRO FORMA ADJUSTMENTS TO RATE BASE - WATER</v>
          </cell>
        </row>
        <row r="53">
          <cell r="A53" t="str">
            <v>Line</v>
          </cell>
          <cell r="I53" t="str">
            <v>Line</v>
          </cell>
        </row>
        <row r="54">
          <cell r="A54" t="str">
            <v>No.</v>
          </cell>
          <cell r="B54" t="str">
            <v>Description</v>
          </cell>
          <cell r="G54" t="str">
            <v>Water</v>
          </cell>
          <cell r="H54" t="str">
            <v>Wastewater</v>
          </cell>
          <cell r="I54" t="str">
            <v>No.</v>
          </cell>
          <cell r="J54" t="str">
            <v>Description</v>
          </cell>
          <cell r="O54" t="str">
            <v>Water</v>
          </cell>
          <cell r="P54" t="str">
            <v>Wastewater</v>
          </cell>
        </row>
        <row r="56">
          <cell r="B56" t="str">
            <v>(F)</v>
          </cell>
          <cell r="C56" t="str">
            <v>Operations &amp; Maintenance (O &amp; M) Expenses (Continued)</v>
          </cell>
          <cell r="J56" t="str">
            <v>(G)</v>
          </cell>
          <cell r="K56" t="str">
            <v>Depreciation Expense (Continued)</v>
          </cell>
        </row>
        <row r="57">
          <cell r="C57" t="str">
            <v>(4) Amortization of rate case expense</v>
          </cell>
          <cell r="K57" t="str">
            <v>(1) Depreciation on assets per Schedule A-3 (Continued)</v>
          </cell>
        </row>
        <row r="58">
          <cell r="C58" t="str">
            <v>Amortization per Schedule B-10</v>
          </cell>
          <cell r="G58">
            <v>0</v>
          </cell>
          <cell r="H58">
            <v>0</v>
          </cell>
          <cell r="K58" t="str">
            <v>K) Convert old generator to mobile</v>
          </cell>
          <cell r="O58">
            <v>0</v>
          </cell>
          <cell r="P58">
            <v>0</v>
          </cell>
        </row>
        <row r="59">
          <cell r="C59" t="str">
            <v>Less: Test year amortization</v>
          </cell>
          <cell r="G59">
            <v>0</v>
          </cell>
          <cell r="H59">
            <v>0</v>
          </cell>
          <cell r="K59" t="str">
            <v>L) Capitalize WIP - Indian Mound Rd</v>
          </cell>
        </row>
        <row r="60">
          <cell r="K60" t="str">
            <v>M) Capitalize WIP - Berms at Ponds 6 &amp; 7</v>
          </cell>
          <cell r="O60" t="str">
            <v xml:space="preserve"> </v>
          </cell>
        </row>
        <row r="61">
          <cell r="C61" t="str">
            <v>Net rate case amortization</v>
          </cell>
          <cell r="G61">
            <v>0</v>
          </cell>
          <cell r="H61">
            <v>0</v>
          </cell>
        </row>
        <row r="62">
          <cell r="K62" t="str">
            <v>Total adjustment required</v>
          </cell>
          <cell r="O62">
            <v>0</v>
          </cell>
          <cell r="P62">
            <v>0</v>
          </cell>
        </row>
        <row r="63">
          <cell r="C63" t="str">
            <v>(5) Other Expenses</v>
          </cell>
        </row>
        <row r="64">
          <cell r="C64" t="str">
            <v>A) Indianwood maintenance (2)</v>
          </cell>
          <cell r="K64" t="str">
            <v>(2) Depreciation on assets acquired during the test year</v>
          </cell>
        </row>
        <row r="65">
          <cell r="C65" t="str">
            <v>B) Copier expenses</v>
          </cell>
          <cell r="K65" t="str">
            <v>A) Total annual depreciation</v>
          </cell>
        </row>
        <row r="66">
          <cell r="C66" t="str">
            <v>C) T-1 line expenses</v>
          </cell>
          <cell r="K66" t="str">
            <v>B) Remove depreciation taken during test year</v>
          </cell>
          <cell r="O66">
            <v>0</v>
          </cell>
          <cell r="P66">
            <v>0</v>
          </cell>
        </row>
        <row r="67">
          <cell r="C67" t="str">
            <v>D) Sludge hauling expenses</v>
          </cell>
        </row>
        <row r="68">
          <cell r="C68" t="str">
            <v>E) Remove test year sludge hauling expenses</v>
          </cell>
          <cell r="K68" t="str">
            <v>Total adjustment required</v>
          </cell>
          <cell r="O68">
            <v>0</v>
          </cell>
          <cell r="P68">
            <v>0</v>
          </cell>
        </row>
        <row r="69">
          <cell r="C69" t="str">
            <v>F) Land lease for effluent disposal</v>
          </cell>
        </row>
        <row r="70">
          <cell r="C70" t="str">
            <v>G) Remove test year land lease for effluent disposal</v>
          </cell>
          <cell r="K70" t="str">
            <v>(3) Non-used and useful depreciation</v>
          </cell>
        </row>
        <row r="71">
          <cell r="C71" t="str">
            <v>H) Adjust benefits for increase in health insurance</v>
          </cell>
          <cell r="K71" t="str">
            <v>Non-used and useful depreciation on Adjustment 1(C) above</v>
          </cell>
          <cell r="P71">
            <v>0</v>
          </cell>
        </row>
        <row r="72">
          <cell r="C72" t="str">
            <v>I) Adjust management fees for increase in health insurance</v>
          </cell>
        </row>
        <row r="73">
          <cell r="C73" t="str">
            <v>J) Adjust management fees for reclassification of utility employees</v>
          </cell>
          <cell r="K73" t="str">
            <v>Total depreciation adjustment</v>
          </cell>
          <cell r="O73">
            <v>0</v>
          </cell>
          <cell r="P73">
            <v>0</v>
          </cell>
        </row>
        <row r="74">
          <cell r="C74" t="str">
            <v>from management fees to direct utility</v>
          </cell>
        </row>
        <row r="75">
          <cell r="C75" t="str">
            <v xml:space="preserve">K) Adjust employee benefits for reclassification of utility </v>
          </cell>
          <cell r="J75" t="str">
            <v>(H)</v>
          </cell>
          <cell r="K75" t="str">
            <v>Amortization</v>
          </cell>
        </row>
        <row r="76">
          <cell r="C76" t="str">
            <v>employees per (F)(5)(J) (above)</v>
          </cell>
          <cell r="K76" t="str">
            <v>Annual amortization of deferred legal expenses for acquisition</v>
          </cell>
        </row>
        <row r="77">
          <cell r="C77" t="str">
            <v>L) Employee benefits for new employees per (F)(1)(A) and</v>
          </cell>
          <cell r="K77" t="str">
            <v>of Indianwood system per (B)(2)(A) (above)</v>
          </cell>
          <cell r="O77">
            <v>0</v>
          </cell>
          <cell r="P77">
            <v>0</v>
          </cell>
        </row>
        <row r="78">
          <cell r="C78" t="str">
            <v>(F)(1)(B) (above)</v>
          </cell>
          <cell r="G78">
            <v>0</v>
          </cell>
          <cell r="H78">
            <v>0</v>
          </cell>
        </row>
        <row r="79">
          <cell r="J79" t="str">
            <v>(I)</v>
          </cell>
          <cell r="K79" t="str">
            <v>Taxes Other Than Income</v>
          </cell>
        </row>
        <row r="80">
          <cell r="C80" t="str">
            <v>Total other expenses</v>
          </cell>
          <cell r="G80">
            <v>0</v>
          </cell>
          <cell r="H80">
            <v>0</v>
          </cell>
          <cell r="K80" t="str">
            <v>(1) Regulatory Assessment Fees (RAF's)</v>
          </cell>
        </row>
        <row r="81">
          <cell r="K81" t="str">
            <v>Total revenue requested</v>
          </cell>
          <cell r="O81">
            <v>0</v>
          </cell>
          <cell r="P81">
            <v>0</v>
          </cell>
        </row>
        <row r="82">
          <cell r="C82" t="str">
            <v>Total adjustments to O &amp; M expenses</v>
          </cell>
          <cell r="G82">
            <v>0</v>
          </cell>
          <cell r="H82">
            <v>0</v>
          </cell>
          <cell r="K82" t="str">
            <v>RAF rate</v>
          </cell>
          <cell r="O82">
            <v>4.4999999999999998E-2</v>
          </cell>
        </row>
        <row r="84">
          <cell r="B84" t="str">
            <v>(G)</v>
          </cell>
          <cell r="C84" t="str">
            <v>Depreciation Expense</v>
          </cell>
          <cell r="K84" t="str">
            <v>Total RAF's</v>
          </cell>
          <cell r="O84">
            <v>0</v>
          </cell>
          <cell r="P84">
            <v>0</v>
          </cell>
        </row>
        <row r="85">
          <cell r="C85" t="str">
            <v>(1) Depreciation on assets per Schedule A-3</v>
          </cell>
          <cell r="K85" t="str">
            <v>Adjusted test year RAF's</v>
          </cell>
          <cell r="O85">
            <v>0</v>
          </cell>
        </row>
        <row r="86">
          <cell r="C86" t="str">
            <v>A) Truck addition</v>
          </cell>
          <cell r="G86">
            <v>0</v>
          </cell>
          <cell r="H86">
            <v>0</v>
          </cell>
        </row>
        <row r="87">
          <cell r="C87" t="str">
            <v>B) Truck addition</v>
          </cell>
          <cell r="K87" t="str">
            <v>Adjustment required</v>
          </cell>
          <cell r="O87">
            <v>0</v>
          </cell>
          <cell r="P87">
            <v>0</v>
          </cell>
        </row>
        <row r="88">
          <cell r="C88" t="str">
            <v>C) DEP required improvements</v>
          </cell>
        </row>
        <row r="89">
          <cell r="C89" t="str">
            <v>D) Copier</v>
          </cell>
          <cell r="K89" t="str">
            <v>(2) Payroll Taxes</v>
          </cell>
        </row>
        <row r="90">
          <cell r="C90" t="str">
            <v>F) T-1 line</v>
          </cell>
          <cell r="K90" t="str">
            <v>Total increase in salaries per Adjustment (F)(1) (above)</v>
          </cell>
          <cell r="O90">
            <v>0</v>
          </cell>
          <cell r="P90">
            <v>0</v>
          </cell>
        </row>
        <row r="91">
          <cell r="C91" t="str">
            <v>G) Water plant improvements</v>
          </cell>
          <cell r="K91" t="str">
            <v>Payroll tax rate</v>
          </cell>
          <cell r="O91">
            <v>7.6499999999999999E-2</v>
          </cell>
        </row>
        <row r="92">
          <cell r="C92" t="str">
            <v>H) Phone system</v>
          </cell>
        </row>
        <row r="93">
          <cell r="C93" t="str">
            <v>I) Water plant tie-in to sewer plant</v>
          </cell>
          <cell r="K93" t="str">
            <v>Total increase in payroll taxes</v>
          </cell>
          <cell r="O93">
            <v>0</v>
          </cell>
          <cell r="P93">
            <v>0</v>
          </cell>
        </row>
        <row r="94">
          <cell r="C94" t="str">
            <v>J) Generator</v>
          </cell>
        </row>
        <row r="97">
          <cell r="A97" t="str">
            <v>SCHEDULE A</v>
          </cell>
          <cell r="I97" t="str">
            <v>SCHEDULE A</v>
          </cell>
        </row>
      </sheetData>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CH A, C, G, H"/>
      <sheetName val="A INC STAT, PROFORMA"/>
      <sheetName val="ACCT RECON EXCERPT"/>
      <sheetName val="B - BAL SHT"/>
      <sheetName val="C, D - RATES &amp; REV"/>
      <sheetName val="E - ANNUALIZED REVENUES"/>
      <sheetName val="F - FIXED ASSETS &amp; DEP"/>
      <sheetName val="PLANT ACCT REC"/>
      <sheetName val="G O&amp;M EXPENSE ADJUSTMENTS"/>
      <sheetName val="B 3"/>
      <sheetName val="A1 OPERATING INCOME ADJUST"/>
      <sheetName val="H - COMP O&amp;M EXP"/>
      <sheetName val="I RATE CASE EXP"/>
      <sheetName val="J1 RATE BASE &amp; ROR EXIST. RATES"/>
      <sheetName val="J2 RATE BASE &amp; ROR PROP. RATES"/>
      <sheetName val="A 3 RATE BASE ADJ."/>
      <sheetName val="R CIAC SCHED"/>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
          <cell r="A1" t="str">
            <v>SCHEDULE A</v>
          </cell>
          <cell r="I1" t="str">
            <v>SCHEDULE A</v>
          </cell>
        </row>
        <row r="2">
          <cell r="A2" t="str">
            <v>SANDY CREEK UTILITIES, INC.</v>
          </cell>
          <cell r="I2" t="str">
            <v>SANDY CREEK UTILITIES, INC.</v>
          </cell>
        </row>
        <row r="3">
          <cell r="A3" t="str">
            <v>SUPPORTING SCHEDULE - DETAIL DESCRIPTION OF PRO FORMA ADJUSTMENTS TO RATE BASE - WATER</v>
          </cell>
          <cell r="I3" t="str">
            <v>SUPPORTING SCHEDULE - DETAIL DESCRIPTION OF PRO FORMA ADJUSTMENTS TO RATE BASE - WATER</v>
          </cell>
        </row>
        <row r="5">
          <cell r="A5" t="str">
            <v>Line</v>
          </cell>
          <cell r="I5" t="str">
            <v>Line</v>
          </cell>
        </row>
        <row r="6">
          <cell r="A6" t="str">
            <v>No.</v>
          </cell>
          <cell r="B6" t="str">
            <v>Description</v>
          </cell>
          <cell r="G6" t="str">
            <v>Water</v>
          </cell>
          <cell r="H6" t="str">
            <v>Wastewater</v>
          </cell>
          <cell r="I6" t="str">
            <v>No.</v>
          </cell>
          <cell r="J6" t="str">
            <v>Description</v>
          </cell>
          <cell r="O6" t="str">
            <v>Water</v>
          </cell>
          <cell r="P6" t="str">
            <v>Wastewater</v>
          </cell>
        </row>
        <row r="8">
          <cell r="B8" t="str">
            <v>(A)</v>
          </cell>
          <cell r="C8" t="str">
            <v xml:space="preserve">Test year revenue </v>
          </cell>
          <cell r="J8" t="str">
            <v>(E)</v>
          </cell>
          <cell r="K8" t="str">
            <v>Revenue Increase</v>
          </cell>
        </row>
        <row r="9">
          <cell r="C9" t="str">
            <v>To accrued Fire Protection Revenues for the test year</v>
          </cell>
          <cell r="G9">
            <v>3850.59</v>
          </cell>
          <cell r="K9" t="str">
            <v>Increase in revenue required by the Utility to realize a</v>
          </cell>
        </row>
        <row r="10">
          <cell r="C10" t="str">
            <v>Test year revenue - actual per Schedule B-4</v>
          </cell>
          <cell r="G10">
            <v>0</v>
          </cell>
          <cell r="K10">
            <v>0</v>
          </cell>
          <cell r="L10" t="str">
            <v>% rate of return</v>
          </cell>
          <cell r="O10">
            <v>0</v>
          </cell>
        </row>
        <row r="12">
          <cell r="C12" t="str">
            <v>Adjustment required</v>
          </cell>
          <cell r="G12">
            <v>3850.59</v>
          </cell>
          <cell r="H12">
            <v>0</v>
          </cell>
          <cell r="J12" t="str">
            <v>(F)</v>
          </cell>
          <cell r="K12" t="str">
            <v>Operations &amp; Maintenance (O &amp; M) Expenses</v>
          </cell>
        </row>
        <row r="13">
          <cell r="K13" t="str">
            <v>(1)  Salaries &amp; Wages</v>
          </cell>
        </row>
        <row r="14">
          <cell r="B14" t="str">
            <v>(B)</v>
          </cell>
          <cell r="C14" t="str">
            <v>Operations &amp; Maintenance (O &amp; M) Expenses</v>
          </cell>
          <cell r="K14" t="str">
            <v>A) Add sewer plant laborer</v>
          </cell>
          <cell r="P14">
            <v>0</v>
          </cell>
        </row>
        <row r="15">
          <cell r="C15" t="str">
            <v>(1) Engineering</v>
          </cell>
          <cell r="K15" t="str">
            <v>B) Add plant operator</v>
          </cell>
          <cell r="O15">
            <v>0</v>
          </cell>
        </row>
        <row r="16">
          <cell r="C16" t="str">
            <v>A) Remove engineering expense benefiting future periods</v>
          </cell>
          <cell r="G16">
            <v>0</v>
          </cell>
          <cell r="H16">
            <v>0</v>
          </cell>
          <cell r="K16" t="str">
            <v>C) Reclassify salaries of general and administrative  employees</v>
          </cell>
        </row>
        <row r="17">
          <cell r="C17" t="str">
            <v>B) Remove engineering expense for abandoned projects</v>
          </cell>
          <cell r="K17" t="str">
            <v>to utility per Adjustment (F)(5)(J) (below)</v>
          </cell>
        </row>
        <row r="18">
          <cell r="C18" t="str">
            <v xml:space="preserve">C) Annual amortization of expenses benefiting future </v>
          </cell>
          <cell r="O18" t="str">
            <v>.</v>
          </cell>
        </row>
        <row r="19">
          <cell r="C19" t="str">
            <v>periods (5 years)</v>
          </cell>
          <cell r="G19">
            <v>0</v>
          </cell>
          <cell r="H19">
            <v>0</v>
          </cell>
          <cell r="K19" t="str">
            <v>Total salaries and wages</v>
          </cell>
          <cell r="O19">
            <v>0</v>
          </cell>
          <cell r="P19">
            <v>0</v>
          </cell>
        </row>
        <row r="21">
          <cell r="C21" t="str">
            <v>Net adjustment</v>
          </cell>
          <cell r="G21">
            <v>0</v>
          </cell>
          <cell r="H21">
            <v>0</v>
          </cell>
          <cell r="K21" t="str">
            <v>(2) DEP required expenses per permit renewal conditions (1)</v>
          </cell>
        </row>
        <row r="22">
          <cell r="K22" t="str">
            <v>A) Additional testing</v>
          </cell>
        </row>
        <row r="23">
          <cell r="C23" t="str">
            <v>(2) Legal</v>
          </cell>
          <cell r="K23" t="str">
            <v>B) Annual meter calibration</v>
          </cell>
        </row>
        <row r="24">
          <cell r="C24" t="str">
            <v>A) Reclassify legal expenses to deferred account</v>
          </cell>
          <cell r="K24" t="str">
            <v>C) Clean &amp; scarify pond</v>
          </cell>
        </row>
        <row r="25">
          <cell r="C25" t="str">
            <v>B) Reclassify rate case expense</v>
          </cell>
          <cell r="G25">
            <v>0</v>
          </cell>
          <cell r="H25">
            <v>0</v>
          </cell>
          <cell r="K25" t="str">
            <v>D) Aquatic weed control</v>
          </cell>
        </row>
        <row r="26">
          <cell r="K26" t="str">
            <v>E) Mow &amp; maintain pond embankments and access areas</v>
          </cell>
        </row>
        <row r="27">
          <cell r="C27" t="str">
            <v>Net adjustment</v>
          </cell>
          <cell r="G27">
            <v>0</v>
          </cell>
          <cell r="H27">
            <v>0</v>
          </cell>
          <cell r="K27" t="str">
            <v>F) Increase in purchased power due required plant additions</v>
          </cell>
        </row>
        <row r="28">
          <cell r="K28" t="str">
            <v>G) Monitor 5 sites</v>
          </cell>
        </row>
        <row r="29">
          <cell r="C29" t="str">
            <v>(3) Other Expenses</v>
          </cell>
          <cell r="K29" t="str">
            <v>H) Soil testing</v>
          </cell>
        </row>
        <row r="30">
          <cell r="C30" t="str">
            <v>A) Remove miscellaneous non-utility expenses</v>
          </cell>
          <cell r="K30" t="str">
            <v>I) Engineering reports to DEP</v>
          </cell>
          <cell r="P30">
            <v>0</v>
          </cell>
        </row>
        <row r="31">
          <cell r="C31" t="str">
            <v>B) Adjust management fees for prior period expense</v>
          </cell>
        </row>
        <row r="32">
          <cell r="C32" t="str">
            <v>C) Remove and defer cost of painting facilities</v>
          </cell>
          <cell r="K32" t="str">
            <v>Total DEP required annual expenses</v>
          </cell>
          <cell r="P32">
            <v>0</v>
          </cell>
        </row>
        <row r="33">
          <cell r="C33" t="str">
            <v>D) Amortize deferred cost of painting facilities (5 years)</v>
          </cell>
          <cell r="G33">
            <v>0</v>
          </cell>
          <cell r="H33" t="str">
            <v xml:space="preserve"> </v>
          </cell>
        </row>
        <row r="34">
          <cell r="K34" t="str">
            <v>(3) Y2k compliance expenditures</v>
          </cell>
        </row>
        <row r="35">
          <cell r="C35" t="str">
            <v>Net adjustment</v>
          </cell>
          <cell r="G35">
            <v>0</v>
          </cell>
          <cell r="H35">
            <v>0</v>
          </cell>
          <cell r="K35" t="str">
            <v>A) Service bureau access license</v>
          </cell>
        </row>
        <row r="36">
          <cell r="K36" t="str">
            <v>B) Annual software fees</v>
          </cell>
        </row>
        <row r="37">
          <cell r="C37" t="str">
            <v>Total adjustment to O &amp; M Expense</v>
          </cell>
          <cell r="G37">
            <v>0</v>
          </cell>
          <cell r="H37">
            <v>0</v>
          </cell>
          <cell r="K37" t="str">
            <v>C) Annual telecommunications charges</v>
          </cell>
        </row>
        <row r="38">
          <cell r="K38" t="str">
            <v>D) Remove test year telecommunications charges</v>
          </cell>
        </row>
        <row r="39">
          <cell r="B39" t="str">
            <v>(C)</v>
          </cell>
          <cell r="C39" t="str">
            <v>Non-used and useful depreciation</v>
          </cell>
          <cell r="K39" t="str">
            <v>E) MIS manager allocated charges</v>
          </cell>
        </row>
        <row r="40">
          <cell r="C40" t="str">
            <v>Non-used and useful depreciation per Page B-14</v>
          </cell>
          <cell r="H40">
            <v>0</v>
          </cell>
          <cell r="K40" t="str">
            <v>F) Remove test year MIS manager allocated charges</v>
          </cell>
        </row>
        <row r="41">
          <cell r="K41" t="str">
            <v>G) Service bureau processing fees</v>
          </cell>
        </row>
        <row r="42">
          <cell r="B42" t="str">
            <v>(D)</v>
          </cell>
          <cell r="C42" t="str">
            <v>Taxes Other Than Income</v>
          </cell>
          <cell r="K42" t="str">
            <v>H) Remove test year service bureau processing fees</v>
          </cell>
          <cell r="O42">
            <v>0</v>
          </cell>
          <cell r="P42">
            <v>0</v>
          </cell>
        </row>
        <row r="43">
          <cell r="C43" t="str">
            <v>(2) Regulatory Assessment Fees (RAF's)</v>
          </cell>
        </row>
        <row r="44">
          <cell r="C44" t="str">
            <v xml:space="preserve">     RAF's associated with Adjustment (A) X 4.5%</v>
          </cell>
          <cell r="G44">
            <v>173</v>
          </cell>
          <cell r="H44">
            <v>0</v>
          </cell>
          <cell r="K44" t="str">
            <v>Total Y2k compliance expenditures</v>
          </cell>
          <cell r="O44">
            <v>0</v>
          </cell>
          <cell r="P44">
            <v>0</v>
          </cell>
        </row>
        <row r="49">
          <cell r="A49" t="str">
            <v>SCHEDULE A</v>
          </cell>
          <cell r="I49" t="str">
            <v>SCHEDULE A</v>
          </cell>
        </row>
        <row r="50">
          <cell r="A50" t="str">
            <v>SANDY CREEK UTILITIES, INC.</v>
          </cell>
          <cell r="I50" t="str">
            <v>SANDY CREEK UTILITIES, INC.</v>
          </cell>
        </row>
        <row r="51">
          <cell r="A51" t="str">
            <v>SUPPORTING SCHEDULE - DETAIL DESCRIPTION OF PRO FORMA ADJUSTMENTS TO RATE BASE - WATER</v>
          </cell>
          <cell r="I51" t="str">
            <v>SUPPORTING SCHEDULE - DETAIL DESCRIPTION OF PRO FORMA ADJUSTMENTS TO RATE BASE - WATER</v>
          </cell>
        </row>
        <row r="53">
          <cell r="A53" t="str">
            <v>Line</v>
          </cell>
          <cell r="I53" t="str">
            <v>Line</v>
          </cell>
        </row>
        <row r="54">
          <cell r="A54" t="str">
            <v>No.</v>
          </cell>
          <cell r="B54" t="str">
            <v>Description</v>
          </cell>
          <cell r="G54" t="str">
            <v>Water</v>
          </cell>
          <cell r="H54" t="str">
            <v>Wastewater</v>
          </cell>
          <cell r="I54" t="str">
            <v>No.</v>
          </cell>
          <cell r="J54" t="str">
            <v>Description</v>
          </cell>
          <cell r="O54" t="str">
            <v>Water</v>
          </cell>
          <cell r="P54" t="str">
            <v>Wastewater</v>
          </cell>
        </row>
        <row r="56">
          <cell r="B56" t="str">
            <v>(F)</v>
          </cell>
          <cell r="C56" t="str">
            <v>Operations &amp; Maintenance (O &amp; M) Expenses (Continued)</v>
          </cell>
          <cell r="J56" t="str">
            <v>(G)</v>
          </cell>
          <cell r="K56" t="str">
            <v>Depreciation Expense (Continued)</v>
          </cell>
        </row>
        <row r="57">
          <cell r="C57" t="str">
            <v>(4) Amortization of rate case expense</v>
          </cell>
          <cell r="K57" t="str">
            <v>(1) Depreciation on assets per Schedule A-3 (Continued)</v>
          </cell>
        </row>
        <row r="58">
          <cell r="C58" t="str">
            <v>Amortization per Schedule B-10</v>
          </cell>
          <cell r="G58">
            <v>0</v>
          </cell>
          <cell r="H58">
            <v>0</v>
          </cell>
          <cell r="K58" t="str">
            <v>K) Convert old generator to mobile</v>
          </cell>
          <cell r="O58">
            <v>0</v>
          </cell>
          <cell r="P58">
            <v>0</v>
          </cell>
        </row>
        <row r="59">
          <cell r="C59" t="str">
            <v>Less: Test year amortization</v>
          </cell>
          <cell r="G59">
            <v>0</v>
          </cell>
          <cell r="H59">
            <v>0</v>
          </cell>
          <cell r="K59" t="str">
            <v>L) Capitalize WIP - Indian Mound Rd</v>
          </cell>
        </row>
        <row r="60">
          <cell r="K60" t="str">
            <v>M) Capitalize WIP - Berms at Ponds 6 &amp; 7</v>
          </cell>
          <cell r="O60" t="str">
            <v xml:space="preserve"> </v>
          </cell>
        </row>
        <row r="61">
          <cell r="C61" t="str">
            <v>Net rate case amortization</v>
          </cell>
          <cell r="G61">
            <v>0</v>
          </cell>
          <cell r="H61">
            <v>0</v>
          </cell>
        </row>
        <row r="62">
          <cell r="K62" t="str">
            <v>Total adjustment required</v>
          </cell>
          <cell r="O62">
            <v>0</v>
          </cell>
          <cell r="P62">
            <v>0</v>
          </cell>
        </row>
        <row r="63">
          <cell r="C63" t="str">
            <v>(5) Other Expenses</v>
          </cell>
        </row>
        <row r="64">
          <cell r="C64" t="str">
            <v>A) Indianwood maintenance (2)</v>
          </cell>
          <cell r="K64" t="str">
            <v>(2) Depreciation on assets acquired during the test year</v>
          </cell>
        </row>
        <row r="65">
          <cell r="C65" t="str">
            <v>B) Copier expenses</v>
          </cell>
          <cell r="K65" t="str">
            <v>A) Total annual depreciation</v>
          </cell>
        </row>
        <row r="66">
          <cell r="C66" t="str">
            <v>C) T-1 line expenses</v>
          </cell>
          <cell r="K66" t="str">
            <v>B) Remove depreciation taken during test year</v>
          </cell>
          <cell r="O66">
            <v>0</v>
          </cell>
          <cell r="P66">
            <v>0</v>
          </cell>
        </row>
        <row r="67">
          <cell r="C67" t="str">
            <v>D) Sludge hauling expenses</v>
          </cell>
        </row>
        <row r="68">
          <cell r="C68" t="str">
            <v>E) Remove test year sludge hauling expenses</v>
          </cell>
          <cell r="K68" t="str">
            <v>Total adjustment required</v>
          </cell>
          <cell r="O68">
            <v>0</v>
          </cell>
          <cell r="P68">
            <v>0</v>
          </cell>
        </row>
        <row r="69">
          <cell r="C69" t="str">
            <v>F) Land lease for effluent disposal</v>
          </cell>
        </row>
        <row r="70">
          <cell r="C70" t="str">
            <v>G) Remove test year land lease for effluent disposal</v>
          </cell>
          <cell r="K70" t="str">
            <v>(3) Non-used and useful depreciation</v>
          </cell>
        </row>
        <row r="71">
          <cell r="C71" t="str">
            <v>H) Adjust benefits for increase in health insurance</v>
          </cell>
          <cell r="K71" t="str">
            <v>Non-used and useful depreciation on Adjustment 1(C) above</v>
          </cell>
          <cell r="P71">
            <v>0</v>
          </cell>
        </row>
        <row r="72">
          <cell r="C72" t="str">
            <v>I) Adjust management fees for increase in health insurance</v>
          </cell>
        </row>
        <row r="73">
          <cell r="C73" t="str">
            <v>J) Adjust management fees for reclassification of utility employees</v>
          </cell>
          <cell r="K73" t="str">
            <v>Total depreciation adjustment</v>
          </cell>
          <cell r="O73">
            <v>0</v>
          </cell>
          <cell r="P73">
            <v>0</v>
          </cell>
        </row>
        <row r="74">
          <cell r="C74" t="str">
            <v>from management fees to direct utility</v>
          </cell>
        </row>
        <row r="75">
          <cell r="C75" t="str">
            <v xml:space="preserve">K) Adjust employee benefits for reclassification of utility </v>
          </cell>
          <cell r="J75" t="str">
            <v>(H)</v>
          </cell>
          <cell r="K75" t="str">
            <v>Amortization</v>
          </cell>
        </row>
        <row r="76">
          <cell r="C76" t="str">
            <v>employees per (F)(5)(J) (above)</v>
          </cell>
          <cell r="K76" t="str">
            <v>Annual amortization of deferred legal expenses for acquisition</v>
          </cell>
        </row>
        <row r="77">
          <cell r="C77" t="str">
            <v>L) Employee benefits for new employees per (F)(1)(A) and</v>
          </cell>
          <cell r="K77" t="str">
            <v>of Indianwood system per (B)(2)(A) (above)</v>
          </cell>
          <cell r="O77">
            <v>0</v>
          </cell>
          <cell r="P77">
            <v>0</v>
          </cell>
        </row>
        <row r="78">
          <cell r="C78" t="str">
            <v>(F)(1)(B) (above)</v>
          </cell>
          <cell r="G78">
            <v>0</v>
          </cell>
          <cell r="H78">
            <v>0</v>
          </cell>
        </row>
        <row r="79">
          <cell r="J79" t="str">
            <v>(I)</v>
          </cell>
          <cell r="K79" t="str">
            <v>Taxes Other Than Income</v>
          </cell>
        </row>
        <row r="80">
          <cell r="C80" t="str">
            <v>Total other expenses</v>
          </cell>
          <cell r="G80">
            <v>0</v>
          </cell>
          <cell r="H80">
            <v>0</v>
          </cell>
          <cell r="K80" t="str">
            <v>(1) Regulatory Assessment Fees (RAF's)</v>
          </cell>
        </row>
        <row r="81">
          <cell r="K81" t="str">
            <v>Total revenue requested</v>
          </cell>
          <cell r="O81">
            <v>0</v>
          </cell>
          <cell r="P81">
            <v>0</v>
          </cell>
        </row>
        <row r="82">
          <cell r="C82" t="str">
            <v>Total adjustments to O &amp; M expenses</v>
          </cell>
          <cell r="G82">
            <v>0</v>
          </cell>
          <cell r="H82">
            <v>0</v>
          </cell>
          <cell r="K82" t="str">
            <v>RAF rate</v>
          </cell>
          <cell r="O82">
            <v>4.4999999999999998E-2</v>
          </cell>
        </row>
        <row r="84">
          <cell r="B84" t="str">
            <v>(G)</v>
          </cell>
          <cell r="C84" t="str">
            <v>Depreciation Expense</v>
          </cell>
          <cell r="K84" t="str">
            <v>Total RAF's</v>
          </cell>
          <cell r="O84">
            <v>0</v>
          </cell>
          <cell r="P84">
            <v>0</v>
          </cell>
        </row>
        <row r="85">
          <cell r="C85" t="str">
            <v>(1) Depreciation on assets per Schedule A-3</v>
          </cell>
          <cell r="K85" t="str">
            <v>Adjusted test year RAF's</v>
          </cell>
          <cell r="O85">
            <v>0</v>
          </cell>
        </row>
        <row r="86">
          <cell r="C86" t="str">
            <v>A) Truck addition</v>
          </cell>
          <cell r="G86">
            <v>0</v>
          </cell>
          <cell r="H86">
            <v>0</v>
          </cell>
        </row>
        <row r="87">
          <cell r="C87" t="str">
            <v>B) Truck addition</v>
          </cell>
          <cell r="K87" t="str">
            <v>Adjustment required</v>
          </cell>
          <cell r="O87">
            <v>0</v>
          </cell>
          <cell r="P87">
            <v>0</v>
          </cell>
        </row>
        <row r="88">
          <cell r="C88" t="str">
            <v>C) DEP required improvements</v>
          </cell>
        </row>
        <row r="89">
          <cell r="C89" t="str">
            <v>D) Copier</v>
          </cell>
          <cell r="K89" t="str">
            <v>(2) Payroll Taxes</v>
          </cell>
        </row>
        <row r="90">
          <cell r="C90" t="str">
            <v>F) T-1 line</v>
          </cell>
          <cell r="K90" t="str">
            <v>Total increase in salaries per Adjustment (F)(1) (above)</v>
          </cell>
          <cell r="O90">
            <v>0</v>
          </cell>
          <cell r="P90">
            <v>0</v>
          </cell>
        </row>
        <row r="91">
          <cell r="C91" t="str">
            <v>G) Water plant improvements</v>
          </cell>
          <cell r="K91" t="str">
            <v>Payroll tax rate</v>
          </cell>
          <cell r="O91">
            <v>7.6499999999999999E-2</v>
          </cell>
        </row>
        <row r="92">
          <cell r="C92" t="str">
            <v>H) Phone system</v>
          </cell>
        </row>
        <row r="93">
          <cell r="C93" t="str">
            <v>I) Water plant tie-in to sewer plant</v>
          </cell>
          <cell r="K93" t="str">
            <v>Total increase in payroll taxes</v>
          </cell>
          <cell r="O93">
            <v>0</v>
          </cell>
          <cell r="P93">
            <v>0</v>
          </cell>
        </row>
        <row r="94">
          <cell r="C94" t="str">
            <v>J) Generator</v>
          </cell>
        </row>
        <row r="97">
          <cell r="A97" t="str">
            <v>SCHEDULE A</v>
          </cell>
          <cell r="I97" t="str">
            <v>SCHEDULE A</v>
          </cell>
        </row>
      </sheetData>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SE50 JE Clear WSC"/>
      <sheetName val="SE50 JE WSC"/>
      <sheetName val="SE50 JE Benefits"/>
      <sheetName val="SE50 JE Sal &amp; PR Tax"/>
      <sheetName val="Summary by State"/>
      <sheetName val="Summary by Co"/>
      <sheetName val="Salary Alloc"/>
      <sheetName val="FICA Alloc"/>
      <sheetName val="FUT Alloc"/>
      <sheetName val="SUT Alloc"/>
      <sheetName val="Pension Alloc"/>
      <sheetName val="401k Alloc"/>
      <sheetName val="Health Alloc"/>
      <sheetName val="Other Alloc"/>
      <sheetName val="Cust Eq %"/>
      <sheetName val="Cust Eq Allocation"/>
      <sheetName val="Benefits Rates Input"/>
      <sheetName val="GL Detail"/>
      <sheetName val="Salary Input"/>
      <sheetName val="Employee Info Input"/>
      <sheetName val="Employee by Sub Input"/>
      <sheetName val="Cust Eq Input"/>
      <sheetName val="InvoiceBill Count Input"/>
      <sheetName val="Prior Allocations Input"/>
      <sheetName val="FORM.COS.SUB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 A 2"/>
      <sheetName val="A 3"/>
      <sheetName val="A 3 (2)"/>
      <sheetName val="A 4"/>
      <sheetName val="A-6"/>
      <sheetName val=" A 6(2)"/>
      <sheetName val="A 7"/>
      <sheetName val="A 8"/>
      <sheetName val=" A-10"/>
      <sheetName val="A 10(2)"/>
      <sheetName val="A 11"/>
      <sheetName val="A-12"/>
      <sheetName val="A-12(2)"/>
      <sheetName val="A 13"/>
      <sheetName val="A 14"/>
      <sheetName val=" A 14(2)"/>
      <sheetName val="A 15"/>
      <sheetName val="A 16"/>
      <sheetName val="A 17 "/>
      <sheetName val=" A-18"/>
      <sheetName val="A-18(a)"/>
      <sheetName val=" A-19"/>
      <sheetName val=" A-19(a)"/>
      <sheetName val="B-2"/>
      <sheetName val="B 3"/>
      <sheetName val="B 4"/>
      <sheetName val="B-6"/>
      <sheetName val="B 8"/>
      <sheetName val="B-9"/>
      <sheetName val="B 10"/>
      <sheetName val="B 11"/>
      <sheetName val="B12 - 1.31.2014"/>
      <sheetName val="B12 - 2.28.2014"/>
      <sheetName val="B12 - 3.31.2014"/>
      <sheetName val="B12 - 4.30.2014"/>
      <sheetName val="B12 - 5.31.2014"/>
      <sheetName val="B12 - 6.30.2014"/>
      <sheetName val="B12 - 7.31.2014"/>
      <sheetName val="B12 - 8.31.2014"/>
      <sheetName val="B12 - 9.30.2014"/>
      <sheetName val="B12 - 10.31.2014"/>
      <sheetName val="B12 - 11.30.2014"/>
      <sheetName val="B12 - 12.31.2014"/>
      <sheetName val="B12 - Test Year"/>
      <sheetName val=" B-14"/>
      <sheetName val="B 8x"/>
      <sheetName val="B 9x"/>
      <sheetName val="DefRC"/>
      <sheetName val=" B-15"/>
      <sheetName val="C 1"/>
      <sheetName val="C 2"/>
      <sheetName val="C 3"/>
      <sheetName val="C 4"/>
      <sheetName val="C 5"/>
      <sheetName val="C 6"/>
      <sheetName val="C 7"/>
      <sheetName val="C 7 (2)"/>
      <sheetName val="C 7 (3)"/>
      <sheetName val="C 7 (4)"/>
      <sheetName val="C 8"/>
      <sheetName val="C 9"/>
      <sheetName val="C 10"/>
      <sheetName val="D 1"/>
      <sheetName val="D 2"/>
      <sheetName val="D 3"/>
      <sheetName val="D 4"/>
      <sheetName val="D 5"/>
      <sheetName val="D 6"/>
      <sheetName val="D 7"/>
      <sheetName val="LTD"/>
      <sheetName val="STD"/>
      <sheetName val="EQUITY"/>
      <sheetName val="ADIT"/>
      <sheetName val="E 1 "/>
      <sheetName val="E-2"/>
      <sheetName val="E 3"/>
      <sheetName val="E-4 "/>
      <sheetName val="E-5"/>
      <sheetName val="E 6"/>
      <sheetName val="E 7"/>
      <sheetName val="E 8"/>
      <sheetName val="E 9 "/>
      <sheetName val="E-10"/>
      <sheetName val="E 11"/>
      <sheetName val="E 12"/>
      <sheetName val="E 13"/>
      <sheetName val="E 14"/>
      <sheetName val="F 2"/>
      <sheetName val="F 4"/>
      <sheetName val="F 6"/>
      <sheetName val="F 6 (2)"/>
      <sheetName val="F 6 (3)"/>
      <sheetName val="F 7"/>
      <sheetName val="F 8"/>
      <sheetName val="F 10"/>
      <sheetName val=" A 2 (I)"/>
      <sheetName val="A 3 (I)"/>
      <sheetName val="B-2 (I)"/>
      <sheetName val="B 3 (I)"/>
      <sheetName val=" B-15 (I)"/>
      <sheetName val="C 1 (I)"/>
      <sheetName val="C 2 (I)"/>
      <sheetName val="C 3 (I)"/>
      <sheetName val="C 5 (I)"/>
      <sheetName val="D 1 (I)"/>
      <sheetName val="D 2 (I)"/>
      <sheetName val="E 1  (I)"/>
      <sheetName val="E-2 (I)"/>
      <sheetName val="RB 2 (6)"/>
      <sheetName val="OI 2 (2)"/>
      <sheetName val="OPINC"/>
      <sheetName val="WSC"/>
      <sheetName val="Salaries"/>
      <sheetName val="O&amp;M"/>
      <sheetName val="OI 6 (2)"/>
      <sheetName val="13 Month TB"/>
      <sheetName val="12 Mo IS"/>
      <sheetName val="WWFLOW"/>
      <sheetName val="REUSE"/>
      <sheetName val="Hist Consump"/>
      <sheetName val="Hist Cust"/>
      <sheetName val="AR to MFR"/>
      <sheetName val="Interest Expense Adj_PerAR"/>
      <sheetName val="Rev Requirements Final"/>
      <sheetName val="Rev Requirements Interim"/>
      <sheetName val="Correction"/>
      <sheetName val="Net Loss"/>
      <sheetName val="Da Agreements"/>
      <sheetName val="Recalculation of EWD amort_cy"/>
      <sheetName val="Sheet1"/>
    </sheetNames>
    <sheetDataSet>
      <sheetData sheetId="0">
        <row r="6">
          <cell r="E6" t="str">
            <v>Docket No.: 150102-SU</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B2015"/>
      <sheetName val="COVER"/>
      <sheetName val="CONTENTS vol 1"/>
      <sheetName val="CONTENTS vol 2"/>
      <sheetName val="APPENDIX A PLANT ACCT REC"/>
      <sheetName val="A 1"/>
      <sheetName val="A 2"/>
      <sheetName val="A 3 "/>
      <sheetName val="A 4"/>
      <sheetName val="A 5 "/>
      <sheetName val="ProformaExp"/>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
      <sheetName val="A 18"/>
      <sheetName val="A 18 (a)"/>
      <sheetName val="A 19 "/>
      <sheetName val="A 19 (a) "/>
      <sheetName val="B 1"/>
      <sheetName val="B 2"/>
      <sheetName val="B 3"/>
      <sheetName val="B 4"/>
      <sheetName val="B 5"/>
      <sheetName val="B 6"/>
      <sheetName val="B 7"/>
      <sheetName val="B 8"/>
      <sheetName val="B 9 "/>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3"/>
      <sheetName val="B 14"/>
      <sheetName val="B 15"/>
      <sheetName val="C INSTRUCT"/>
      <sheetName val="C 1"/>
      <sheetName val="C 2 (W)"/>
      <sheetName val="C 2 (S)"/>
      <sheetName val="C 3 "/>
      <sheetName val="C 4"/>
      <sheetName val="C 5  (W)"/>
      <sheetName val="C 5 (S)"/>
      <sheetName val="C 6"/>
      <sheetName val="C 7"/>
      <sheetName val="C 8"/>
      <sheetName val="C 9"/>
      <sheetName val="C 10"/>
      <sheetName val="D 1"/>
      <sheetName val="D 2 "/>
      <sheetName val="D 3"/>
      <sheetName val="D 4"/>
      <sheetName val="D 5"/>
      <sheetName val="D 6"/>
      <sheetName val="D 7"/>
      <sheetName val="E 1 W"/>
      <sheetName val="E 1 S"/>
      <sheetName val="E 2 W"/>
      <sheetName val="E 2 S"/>
      <sheetName val="E 3"/>
      <sheetName val="E 4 Water"/>
      <sheetName val="E 4 Sewer"/>
      <sheetName val="E 5 (W)"/>
      <sheetName val="E 5 (S) "/>
      <sheetName val="E 6"/>
      <sheetName val="E 7"/>
      <sheetName val="E 8"/>
      <sheetName val="E 9 "/>
      <sheetName val="E 10"/>
      <sheetName val="E 11"/>
      <sheetName val="E 12"/>
      <sheetName val="E 13"/>
      <sheetName val="E 14"/>
      <sheetName val="F 1"/>
      <sheetName val="F 2"/>
      <sheetName val="F 3"/>
      <sheetName val="F 4"/>
      <sheetName val="F 5"/>
      <sheetName val="F 6"/>
      <sheetName val="F 6(2)"/>
      <sheetName val="F 7"/>
      <sheetName val="F 8"/>
      <sheetName val="F 9"/>
      <sheetName val="F 10"/>
      <sheetName val="A 1 (I)"/>
      <sheetName val="A 2 (I) "/>
      <sheetName val="A 3 (I) "/>
      <sheetName val="B 1 (I)"/>
      <sheetName val="B 2 (I)"/>
      <sheetName val="B 3 (I)"/>
      <sheetName val="B 15 (I)"/>
      <sheetName val="C 1 (I)"/>
      <sheetName val="C 2 (W) (I)"/>
      <sheetName val="C 2 (S) (I)"/>
      <sheetName val="C 5  (W) (I)"/>
      <sheetName val="C 5 (S) (I)"/>
      <sheetName val="D 1 (I) "/>
      <sheetName val="D 2 (I) "/>
      <sheetName val="E 1 W (I)"/>
      <sheetName val="E 1 S (I)"/>
      <sheetName val="E 2 W (I)"/>
      <sheetName val="E 2 S (I)"/>
      <sheetName val="12-31-15Plant Acc Bal_PerAR"/>
      <sheetName val="12-31-15 CIAC Bal &amp; Proj_PerAR"/>
      <sheetName val="IncAllocPerAR "/>
      <sheetName val="IncomeAccounts_Water BU"/>
      <sheetName val="IncomeAccounts_Sewer BU"/>
      <sheetName val="12-31-15 Depreciation Exp_PerAR"/>
      <sheetName val="12-31-15 CIAC Amort Exp_PerAR"/>
      <sheetName val="Working Capital_PerAR"/>
      <sheetName val="ADJUSTED MONTHLY FINAL"/>
      <sheetName val="APPENDIX B INC. STAT.ACCT RECON"/>
      <sheetName val="CommonPlant_PerAR"/>
      <sheetName val="Interest Expense Adj_PerAR"/>
      <sheetName val="Other BalSheet Acct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Chemicals"/>
      <sheetName val="MFR to AR"/>
    </sheetNames>
    <sheetDataSet>
      <sheetData sheetId="0">
        <row r="6">
          <cell r="E6" t="str">
            <v>Docket No.: 160101-WS</v>
          </cell>
        </row>
        <row r="10">
          <cell r="E10" t="str">
            <v>Preparer: Frank Seidman</v>
          </cell>
        </row>
        <row r="11">
          <cell r="E11" t="str">
            <v>Preparer: John Hoy</v>
          </cell>
        </row>
        <row r="15">
          <cell r="E15" t="str">
            <v>Test Year Ended:  12/31/2015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6"/>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B 14"/>
      <sheetName val="B 15"/>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A 2 (I)"/>
      <sheetName val="A 3 (I)"/>
      <sheetName val="B 2 (I)"/>
      <sheetName val="B 3 (I)"/>
      <sheetName val="B 15 (I)"/>
      <sheetName val="C 1 (I)"/>
      <sheetName val="C 2 (S) (I)"/>
      <sheetName val="C 5 (S) (I)"/>
      <sheetName val="D 1 (I)"/>
      <sheetName val="D 2 (I)"/>
      <sheetName val="E 1 S (I)"/>
      <sheetName val="E 2 S (I)"/>
      <sheetName val="AR to MFR"/>
      <sheetName val="Trial Blc"/>
      <sheetName val="O&amp;M Per TB"/>
      <sheetName val="PROFORMA ADJUSTMENTS"/>
      <sheetName val="12-31-15 Plant Acc Bal_PerAR"/>
      <sheetName val="12-31-15 CIAC Bal &amp; Proj_PerAR"/>
      <sheetName val="Other BalSheet Acct_PerAR"/>
      <sheetName val="O&amp;M"/>
      <sheetName val="12-31-15 Depreciation Exp_PerAR"/>
      <sheetName val="12-31-13 CIAC Amort Exp_PerAR"/>
      <sheetName val="Rev &amp; other exp"/>
      <sheetName val="Working Capital_PerAR"/>
      <sheetName val="Property Taxes"/>
      <sheetName val="IncomeAccountsAllocationPerAR "/>
      <sheetName val="IncomeAccounts_Water BU"/>
      <sheetName val="IncomeAccounts_Sewer BU"/>
      <sheetName val="ADJUSTED MONTHLY FINAL"/>
      <sheetName val="APPENDIX B INC. STAT.ACCT RECON"/>
      <sheetName val="CommonPlant_PerAR"/>
      <sheetName val="APPENDIX A PLANT ACCT REC"/>
      <sheetName val="Interest Expense Adj_PerAR"/>
      <sheetName val="AR_F-23"/>
      <sheetName val="RateCase&amp;Other Deferred_PerAR"/>
      <sheetName val="C 5 Calculation"/>
      <sheetName val="Rev Requirements Final"/>
      <sheetName val="Rev Requirements Interim"/>
      <sheetName val="Reuse RateBase"/>
      <sheetName val="REVENUE REQUIREMENTS"/>
      <sheetName val="PROFORMA YEAR"/>
      <sheetName val="INTERIM COST OF CAPITAL"/>
    </sheetNames>
    <sheetDataSet>
      <sheetData sheetId="0">
        <row r="6">
          <cell r="E6" t="str">
            <v>Docket No.: 160101 - WS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6"/>
      <sheetName val="B 8"/>
      <sheetName val="B 9"/>
      <sheetName val="B 10"/>
      <sheetName val="B 11"/>
      <sheetName val="B 14"/>
      <sheetName val="B 15"/>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A 2 (I)"/>
      <sheetName val="A 3 (I)"/>
      <sheetName val="B 2 (I)"/>
      <sheetName val="B 3 (I)"/>
      <sheetName val="B 15 (I)"/>
      <sheetName val="C 1 (I)"/>
      <sheetName val="C 2 (S) (I)"/>
      <sheetName val="C 5 (S) (I)"/>
      <sheetName val="D 1 (I)"/>
      <sheetName val="D 2 (I)"/>
      <sheetName val="E 1 S (I)"/>
      <sheetName val="E 2 S (I)"/>
      <sheetName val="AR to MFR"/>
      <sheetName val="Trial Blc"/>
      <sheetName val="O&amp;M Per TB"/>
      <sheetName val="PROFORMA ADJUSTMENTS"/>
      <sheetName val="12-31-15 Plant Acc Bal_PerAR"/>
      <sheetName val="12-31-15 CIAC Bal &amp; Proj_PerAR"/>
      <sheetName val="Other BalSheet Acct_PerAR"/>
      <sheetName val="O&amp;M"/>
      <sheetName val="12-31-15 Depreciation Exp_PerAR"/>
      <sheetName val="12-31-13 CIAC Amort Exp_PerAR"/>
      <sheetName val="Rev &amp; other exp"/>
      <sheetName val="Working Capital_PerAR"/>
      <sheetName val="Property Taxes"/>
      <sheetName val="IncomeAccountsAllocationPerAR "/>
      <sheetName val="IncomeAccounts_Water BU"/>
      <sheetName val="IncomeAccounts_Sewer BU"/>
      <sheetName val="ADJUSTED MONTHLY FINAL"/>
      <sheetName val="APPENDIX B INC. STAT.ACCT RECON"/>
      <sheetName val="CommonPlant_PerAR"/>
      <sheetName val="APPENDIX A PLANT ACCT REC"/>
      <sheetName val="Interest Expense Adj_PerAR"/>
      <sheetName val="AR_F-23"/>
      <sheetName val="RateCase&amp;Other Deferred_PerAR"/>
      <sheetName val="C 5 Calculation"/>
      <sheetName val="Rev Requirements Final"/>
      <sheetName val="Rev Requirements Interim"/>
      <sheetName val="Reuse RateBase"/>
      <sheetName val="REVENUE REQUIREMENTS"/>
      <sheetName val="PROFORMA YEAR"/>
      <sheetName val="INTERIM COST OF CAPITAL"/>
    </sheetNames>
    <sheetDataSet>
      <sheetData sheetId="0" refreshError="1">
        <row r="6">
          <cell r="E6" t="str">
            <v>Docket No.: 160101 - WS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Request"/>
      <sheetName val="Budget"/>
      <sheetName val="General Inputs"/>
      <sheetName val="Cust"/>
      <sheetName val="SAC"/>
      <sheetName val="Plant Inputs"/>
      <sheetName val="TOC"/>
      <sheetName val="TOC (2)"/>
      <sheetName val="A-1"/>
      <sheetName val="A-2"/>
      <sheetName val="A-3"/>
      <sheetName val="A-4"/>
      <sheetName val="A-5"/>
      <sheetName val="A-6"/>
      <sheetName val="A-6 (2)"/>
      <sheetName val="A-7"/>
      <sheetName val="A-8"/>
      <sheetName val="A-9"/>
      <sheetName val="A-10"/>
      <sheetName val="A-10 (2)"/>
      <sheetName val="A-11"/>
      <sheetName val="A-12"/>
      <sheetName val="A-12(2)"/>
      <sheetName val="A-12 (3)"/>
      <sheetName val="A-13"/>
      <sheetName val="A-14"/>
      <sheetName val="A-14 (2)"/>
      <sheetName val="A-15"/>
      <sheetName val="A-16"/>
      <sheetName val="A-17"/>
      <sheetName val="A-18"/>
      <sheetName val="A-19"/>
      <sheetName val="B-1"/>
      <sheetName val="B-2"/>
      <sheetName val="B-3"/>
      <sheetName val="B-4"/>
      <sheetName val="B-5"/>
      <sheetName val="B-6"/>
      <sheetName val="B-6 (2)"/>
      <sheetName val="B-7"/>
      <sheetName val="B-8"/>
      <sheetName val="B-8 (2)"/>
      <sheetName val="B-9"/>
      <sheetName val="B-10"/>
      <sheetName val="B-11"/>
      <sheetName val="B-12"/>
      <sheetName val="B-12 (2)"/>
      <sheetName val="B-12 (3)"/>
      <sheetName val="B-12 (4)"/>
      <sheetName val="B-13"/>
      <sheetName val="B-14"/>
      <sheetName val="B-15"/>
      <sheetName val="C-1"/>
      <sheetName val="C-2"/>
      <sheetName val="C-3"/>
      <sheetName val="C-4"/>
      <sheetName val="C-5"/>
      <sheetName val="C-6"/>
      <sheetName val="C-6 (2)"/>
      <sheetName val="C-6 (3)"/>
      <sheetName val="C-7"/>
      <sheetName val="C-8"/>
      <sheetName val="C-9"/>
      <sheetName val="C-10"/>
      <sheetName val="D-1"/>
      <sheetName val="D-2"/>
      <sheetName val="D-3"/>
      <sheetName val="D-4"/>
      <sheetName val="D-5"/>
      <sheetName val="D-6"/>
      <sheetName val="D-7"/>
      <sheetName val="E-1"/>
      <sheetName val="E-2"/>
      <sheetName val="E-2 (2)"/>
      <sheetName val="E-3"/>
      <sheetName val="E-4"/>
      <sheetName val="E-5"/>
      <sheetName val="E-6"/>
      <sheetName val="E-7"/>
      <sheetName val="E-8"/>
      <sheetName val="E-9"/>
      <sheetName val="E-10"/>
      <sheetName val="E-11"/>
      <sheetName val="E-12"/>
      <sheetName val="E-13"/>
      <sheetName val="E-13(2)"/>
      <sheetName val="E-14 x"/>
      <sheetName val="E-14"/>
      <sheetName val="F-1"/>
      <sheetName val="F 2"/>
      <sheetName val="F-3"/>
      <sheetName val="F 4"/>
      <sheetName val="F-5"/>
      <sheetName val="F 6"/>
      <sheetName val="F 6(2)"/>
      <sheetName val="F 7"/>
      <sheetName val="F 8"/>
      <sheetName val="F-9"/>
      <sheetName val="F 10"/>
      <sheetName val="RCW"/>
      <sheetName val="RCWW"/>
    </sheetNames>
    <sheetDataSet>
      <sheetData sheetId="0"/>
      <sheetData sheetId="1"/>
      <sheetData sheetId="2">
        <row r="5">
          <cell r="B5" t="str">
            <v>December 31, 2005</v>
          </cell>
        </row>
        <row r="6">
          <cell r="B6" t="str">
            <v>December 31, 2007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Request"/>
      <sheetName val="General Inputs"/>
      <sheetName val="Plant Inputs"/>
      <sheetName val="TOC"/>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B-1"/>
      <sheetName val="B-2"/>
      <sheetName val="B-3"/>
      <sheetName val="B-4"/>
      <sheetName val="B-5"/>
      <sheetName val="B-6"/>
      <sheetName val="B-7"/>
      <sheetName val="B-8"/>
      <sheetName val="B-9"/>
      <sheetName val="B-10"/>
      <sheetName val="B-11"/>
      <sheetName val="B-12"/>
      <sheetName val="B-13"/>
      <sheetName val="B-14"/>
      <sheetName val="B-15"/>
      <sheetName val="C-1"/>
      <sheetName val="C-2"/>
      <sheetName val="C-3"/>
      <sheetName val="C-4"/>
      <sheetName val="C-5"/>
      <sheetName val="C-6"/>
      <sheetName val="C-7"/>
      <sheetName val="C-8"/>
      <sheetName val="C-9"/>
      <sheetName val="C-10"/>
      <sheetName val="D-1"/>
      <sheetName val="D-2"/>
      <sheetName val="D-3"/>
      <sheetName val="D-4"/>
      <sheetName val="D-5"/>
      <sheetName val="D-6"/>
      <sheetName val="D-7"/>
      <sheetName val="E-1"/>
      <sheetName val="E-2"/>
      <sheetName val="E-3"/>
      <sheetName val="E-4"/>
      <sheetName val="E-5"/>
      <sheetName val="E-6"/>
      <sheetName val="E-7"/>
      <sheetName val="E-8"/>
      <sheetName val="E-9"/>
      <sheetName val="E-10"/>
      <sheetName val="E-11"/>
      <sheetName val="E-12"/>
      <sheetName val="E-13"/>
      <sheetName val="E-14"/>
      <sheetName val="F 1"/>
      <sheetName val="F 2"/>
      <sheetName val="F 3"/>
      <sheetName val="F 4"/>
      <sheetName val="F 5"/>
      <sheetName val="F 6"/>
      <sheetName val="F 7"/>
      <sheetName val="F 8"/>
      <sheetName val="F 9"/>
      <sheetName val="F 10"/>
      <sheetName val="Rates Calculations Water"/>
      <sheetName val="Rates Calculations Wastewater"/>
    </sheetNames>
    <sheetDataSet>
      <sheetData sheetId="0" refreshError="1"/>
      <sheetData sheetId="1" refreshError="1"/>
      <sheetData sheetId="2">
        <row r="4">
          <cell r="D4" t="str">
            <v>A-5 Label</v>
          </cell>
          <cell r="F4">
            <v>2002</v>
          </cell>
          <cell r="G4">
            <v>2003</v>
          </cell>
          <cell r="H4">
            <v>2004</v>
          </cell>
          <cell r="I4">
            <v>2005</v>
          </cell>
        </row>
        <row r="5">
          <cell r="A5">
            <v>1</v>
          </cell>
          <cell r="B5" t="str">
            <v>Intangible Plant</v>
          </cell>
          <cell r="D5" t="str">
            <v>INTANGIBLE PLANT</v>
          </cell>
        </row>
        <row r="6">
          <cell r="A6">
            <v>2</v>
          </cell>
          <cell r="B6">
            <v>301</v>
          </cell>
          <cell r="C6">
            <v>1</v>
          </cell>
          <cell r="D6" t="str">
            <v>301.1  Organization</v>
          </cell>
          <cell r="E6" t="str">
            <v>Organization</v>
          </cell>
          <cell r="F6">
            <v>5274</v>
          </cell>
          <cell r="G6">
            <v>15288</v>
          </cell>
          <cell r="H6">
            <v>15288</v>
          </cell>
          <cell r="I6">
            <v>15338</v>
          </cell>
        </row>
        <row r="7">
          <cell r="A7">
            <v>3</v>
          </cell>
          <cell r="B7">
            <v>302</v>
          </cell>
          <cell r="C7">
            <v>1</v>
          </cell>
          <cell r="D7" t="str">
            <v>302.1  Franchises</v>
          </cell>
          <cell r="E7" t="str">
            <v>Franchises</v>
          </cell>
          <cell r="F7">
            <v>7933</v>
          </cell>
          <cell r="G7">
            <v>7933</v>
          </cell>
          <cell r="H7">
            <v>7933</v>
          </cell>
          <cell r="I7">
            <v>7933</v>
          </cell>
        </row>
        <row r="8">
          <cell r="A8">
            <v>4</v>
          </cell>
          <cell r="B8">
            <v>339</v>
          </cell>
          <cell r="C8">
            <v>1</v>
          </cell>
          <cell r="D8" t="str">
            <v>339.1  Other Plant &amp; Misc. Equipment</v>
          </cell>
          <cell r="E8" t="str">
            <v>Other Plant &amp; Misc. Equipment</v>
          </cell>
          <cell r="F8">
            <v>0</v>
          </cell>
        </row>
        <row r="9">
          <cell r="A9">
            <v>5</v>
          </cell>
          <cell r="B9" t="str">
            <v>Source of Supply and Pumping Plant</v>
          </cell>
          <cell r="D9" t="str">
            <v>SOURCE OF SUPPLY AND PUMPING PLANT</v>
          </cell>
        </row>
        <row r="10">
          <cell r="A10">
            <v>6</v>
          </cell>
          <cell r="B10">
            <v>303</v>
          </cell>
          <cell r="C10">
            <v>2</v>
          </cell>
          <cell r="D10" t="str">
            <v>303.2  Land &amp; Land Rights</v>
          </cell>
          <cell r="E10" t="str">
            <v>Land &amp; Land Rights</v>
          </cell>
          <cell r="F10">
            <v>0</v>
          </cell>
        </row>
        <row r="11">
          <cell r="A11">
            <v>7</v>
          </cell>
          <cell r="B11">
            <v>304</v>
          </cell>
          <cell r="C11">
            <v>2</v>
          </cell>
          <cell r="D11" t="str">
            <v>304.2  Structrures &amp; Improvements</v>
          </cell>
          <cell r="E11" t="str">
            <v>Structrures &amp; Improvements</v>
          </cell>
          <cell r="F11">
            <v>280</v>
          </cell>
          <cell r="G11">
            <v>9349</v>
          </cell>
          <cell r="H11">
            <v>9435</v>
          </cell>
          <cell r="I11">
            <v>14759</v>
          </cell>
        </row>
        <row r="12">
          <cell r="A12">
            <v>8</v>
          </cell>
          <cell r="B12">
            <v>305</v>
          </cell>
          <cell r="C12">
            <v>2</v>
          </cell>
          <cell r="D12" t="str">
            <v>305.2  Collect. &amp; Impound. Reservoirs</v>
          </cell>
          <cell r="E12" t="str">
            <v>Collect. &amp; Impound. Reservoirs</v>
          </cell>
          <cell r="F12">
            <v>0</v>
          </cell>
        </row>
        <row r="13">
          <cell r="A13">
            <v>9</v>
          </cell>
          <cell r="B13">
            <v>306</v>
          </cell>
          <cell r="C13">
            <v>2</v>
          </cell>
          <cell r="D13" t="str">
            <v>306.2  Lake, River &amp; Other Intakes</v>
          </cell>
          <cell r="E13" t="str">
            <v>Lake, River &amp; Other Intakes</v>
          </cell>
          <cell r="F13">
            <v>0</v>
          </cell>
        </row>
        <row r="14">
          <cell r="A14">
            <v>10</v>
          </cell>
          <cell r="B14">
            <v>307</v>
          </cell>
          <cell r="C14">
            <v>2</v>
          </cell>
          <cell r="D14" t="str">
            <v>307.2  Wells &amp; Springs</v>
          </cell>
          <cell r="E14" t="str">
            <v>Wells &amp; Springs</v>
          </cell>
          <cell r="F14">
            <v>47406</v>
          </cell>
          <cell r="G14">
            <v>52075</v>
          </cell>
          <cell r="H14">
            <v>52432</v>
          </cell>
          <cell r="I14">
            <v>55401</v>
          </cell>
        </row>
        <row r="15">
          <cell r="A15">
            <v>11</v>
          </cell>
          <cell r="B15">
            <v>308</v>
          </cell>
          <cell r="C15">
            <v>2</v>
          </cell>
          <cell r="D15" t="str">
            <v>308.2  Infiltration Galleries &amp; Tunnels</v>
          </cell>
          <cell r="E15" t="str">
            <v>Infiltration Galleries &amp; Tunnels</v>
          </cell>
          <cell r="F15">
            <v>0</v>
          </cell>
        </row>
        <row r="16">
          <cell r="A16">
            <v>12</v>
          </cell>
          <cell r="B16">
            <v>309</v>
          </cell>
          <cell r="C16">
            <v>2</v>
          </cell>
          <cell r="D16" t="str">
            <v>309.2  Supply Mains</v>
          </cell>
          <cell r="E16" t="str">
            <v>Supply Mains</v>
          </cell>
          <cell r="F16">
            <v>0</v>
          </cell>
        </row>
        <row r="17">
          <cell r="A17">
            <v>13</v>
          </cell>
          <cell r="B17">
            <v>310</v>
          </cell>
          <cell r="C17">
            <v>2</v>
          </cell>
          <cell r="D17" t="str">
            <v>310.2  Power Generation Equipment</v>
          </cell>
          <cell r="E17" t="str">
            <v>Power Generation Equipment</v>
          </cell>
          <cell r="F17">
            <v>0</v>
          </cell>
        </row>
        <row r="18">
          <cell r="A18">
            <v>14</v>
          </cell>
          <cell r="B18">
            <v>311</v>
          </cell>
          <cell r="C18">
            <v>2</v>
          </cell>
          <cell r="D18" t="str">
            <v>311.2  Pumping Equipment</v>
          </cell>
          <cell r="E18" t="str">
            <v>Pumping Equipment</v>
          </cell>
          <cell r="F18">
            <v>15752</v>
          </cell>
          <cell r="G18">
            <v>20314</v>
          </cell>
          <cell r="H18">
            <v>55149</v>
          </cell>
          <cell r="I18">
            <v>54992</v>
          </cell>
        </row>
        <row r="19">
          <cell r="A19">
            <v>15</v>
          </cell>
          <cell r="B19">
            <v>339</v>
          </cell>
          <cell r="C19">
            <v>2</v>
          </cell>
          <cell r="D19" t="str">
            <v>339.2  Other Plant &amp; Misc. Equipment</v>
          </cell>
          <cell r="E19" t="str">
            <v>Other Plant &amp; Misc. Equipment</v>
          </cell>
          <cell r="F19">
            <v>0</v>
          </cell>
        </row>
        <row r="20">
          <cell r="A20">
            <v>16</v>
          </cell>
          <cell r="B20" t="str">
            <v>Water Treatment Plant</v>
          </cell>
          <cell r="D20" t="str">
            <v>WATER TREATMENT PLANT</v>
          </cell>
        </row>
        <row r="21">
          <cell r="A21">
            <v>17</v>
          </cell>
          <cell r="B21">
            <v>303</v>
          </cell>
          <cell r="C21">
            <v>3</v>
          </cell>
          <cell r="D21" t="str">
            <v>303.3  Land &amp; Land Rights</v>
          </cell>
          <cell r="E21" t="str">
            <v>Land &amp; Land Rights</v>
          </cell>
          <cell r="F21">
            <v>0</v>
          </cell>
        </row>
        <row r="22">
          <cell r="A22">
            <v>18</v>
          </cell>
          <cell r="B22">
            <v>304</v>
          </cell>
          <cell r="C22">
            <v>3</v>
          </cell>
          <cell r="D22" t="str">
            <v>304.3  Structrures &amp; Improvements</v>
          </cell>
          <cell r="E22" t="str">
            <v>Structrures &amp; Improvements</v>
          </cell>
          <cell r="F22">
            <v>0</v>
          </cell>
        </row>
        <row r="23">
          <cell r="A23">
            <v>19</v>
          </cell>
          <cell r="B23">
            <v>320</v>
          </cell>
          <cell r="C23">
            <v>3</v>
          </cell>
          <cell r="D23" t="str">
            <v>320.3  Water Treatment Equipment</v>
          </cell>
          <cell r="E23" t="str">
            <v>Water Treatment Equipment</v>
          </cell>
          <cell r="F23">
            <v>5046</v>
          </cell>
          <cell r="G23">
            <v>5283</v>
          </cell>
          <cell r="H23">
            <v>6609</v>
          </cell>
          <cell r="I23">
            <v>10347</v>
          </cell>
        </row>
        <row r="24">
          <cell r="A24">
            <v>20</v>
          </cell>
          <cell r="B24">
            <v>339</v>
          </cell>
          <cell r="C24">
            <v>3</v>
          </cell>
          <cell r="D24" t="str">
            <v>339.3  Other Plant &amp; Misc. Equipment</v>
          </cell>
          <cell r="E24" t="str">
            <v>Other Plant &amp; Misc. Equipment</v>
          </cell>
          <cell r="F24">
            <v>0</v>
          </cell>
        </row>
        <row r="25">
          <cell r="A25">
            <v>21</v>
          </cell>
          <cell r="B25" t="str">
            <v>Transmission and Distribution Plant</v>
          </cell>
          <cell r="D25" t="str">
            <v>TRANSMISSION AND DISTRIBUTION PLANT</v>
          </cell>
        </row>
        <row r="26">
          <cell r="A26">
            <v>22</v>
          </cell>
          <cell r="B26">
            <v>303</v>
          </cell>
          <cell r="C26">
            <v>4</v>
          </cell>
          <cell r="D26" t="str">
            <v>303.4  Land &amp; Land Rights</v>
          </cell>
          <cell r="E26" t="str">
            <v>Land &amp; Land Rights</v>
          </cell>
          <cell r="F26">
            <v>0</v>
          </cell>
        </row>
        <row r="27">
          <cell r="A27">
            <v>23</v>
          </cell>
          <cell r="B27">
            <v>304</v>
          </cell>
          <cell r="C27">
            <v>4</v>
          </cell>
          <cell r="D27" t="str">
            <v>304.4  Structrures &amp; Improvements</v>
          </cell>
          <cell r="E27" t="str">
            <v>Structrures &amp; Improvements</v>
          </cell>
          <cell r="F27">
            <v>0</v>
          </cell>
        </row>
        <row r="28">
          <cell r="A28">
            <v>24</v>
          </cell>
          <cell r="B28">
            <v>330</v>
          </cell>
          <cell r="C28">
            <v>4</v>
          </cell>
          <cell r="D28" t="str">
            <v>330.4  Distr. Reservoirs &amp; Standpipes</v>
          </cell>
          <cell r="E28" t="str">
            <v>Distr. Reservoirs &amp; Standpipes</v>
          </cell>
          <cell r="F28">
            <v>30988</v>
          </cell>
          <cell r="G28">
            <v>31780</v>
          </cell>
          <cell r="H28">
            <v>35581</v>
          </cell>
          <cell r="I28">
            <v>35822</v>
          </cell>
        </row>
        <row r="29">
          <cell r="A29">
            <v>25</v>
          </cell>
          <cell r="B29">
            <v>331</v>
          </cell>
          <cell r="C29">
            <v>4</v>
          </cell>
          <cell r="D29" t="str">
            <v>331.4  Transm. &amp; Distribution Mains</v>
          </cell>
          <cell r="E29" t="str">
            <v>Transm. &amp; Distribution Mains</v>
          </cell>
          <cell r="F29">
            <v>249642</v>
          </cell>
          <cell r="G29">
            <v>249699</v>
          </cell>
          <cell r="H29">
            <v>250269</v>
          </cell>
          <cell r="I29">
            <v>250269</v>
          </cell>
        </row>
        <row r="30">
          <cell r="A30">
            <v>26</v>
          </cell>
          <cell r="B30">
            <v>333</v>
          </cell>
          <cell r="C30">
            <v>4</v>
          </cell>
          <cell r="D30" t="str">
            <v>333.4  Services</v>
          </cell>
          <cell r="E30" t="str">
            <v>Services</v>
          </cell>
          <cell r="F30">
            <v>2975</v>
          </cell>
          <cell r="G30">
            <v>10625</v>
          </cell>
          <cell r="H30">
            <v>14161</v>
          </cell>
          <cell r="I30">
            <v>17949</v>
          </cell>
        </row>
        <row r="31">
          <cell r="A31">
            <v>27</v>
          </cell>
          <cell r="B31">
            <v>334</v>
          </cell>
          <cell r="C31">
            <v>4</v>
          </cell>
          <cell r="D31" t="str">
            <v>334.4  Meters &amp; Meter Installations</v>
          </cell>
          <cell r="E31" t="str">
            <v>Meters &amp; Meter Installations</v>
          </cell>
          <cell r="F31">
            <v>11859</v>
          </cell>
          <cell r="G31">
            <v>16813</v>
          </cell>
          <cell r="H31">
            <v>19654</v>
          </cell>
          <cell r="I31">
            <v>34918</v>
          </cell>
        </row>
        <row r="32">
          <cell r="A32">
            <v>28</v>
          </cell>
          <cell r="B32">
            <v>335</v>
          </cell>
          <cell r="C32">
            <v>4</v>
          </cell>
          <cell r="D32" t="str">
            <v>335.4  Hydrants</v>
          </cell>
          <cell r="E32" t="str">
            <v>Hydrants</v>
          </cell>
          <cell r="F32">
            <v>0</v>
          </cell>
          <cell r="G32">
            <v>56</v>
          </cell>
          <cell r="H32">
            <v>3356</v>
          </cell>
          <cell r="I32">
            <v>3356</v>
          </cell>
        </row>
        <row r="33">
          <cell r="A33">
            <v>29</v>
          </cell>
          <cell r="B33">
            <v>339</v>
          </cell>
          <cell r="C33">
            <v>4</v>
          </cell>
          <cell r="D33" t="str">
            <v>339.4  Other Plant &amp; Misc. Equipment</v>
          </cell>
          <cell r="E33" t="str">
            <v>Other Plant &amp; Misc. Equipment</v>
          </cell>
          <cell r="F33">
            <v>0</v>
          </cell>
        </row>
        <row r="34">
          <cell r="A34">
            <v>30</v>
          </cell>
          <cell r="B34" t="str">
            <v>General Plant</v>
          </cell>
          <cell r="D34" t="str">
            <v>GENERAL PLANT</v>
          </cell>
        </row>
        <row r="35">
          <cell r="A35">
            <v>31</v>
          </cell>
          <cell r="B35">
            <v>303</v>
          </cell>
          <cell r="C35">
            <v>5</v>
          </cell>
          <cell r="D35" t="str">
            <v>303.5  Land &amp; Land Rights</v>
          </cell>
          <cell r="E35" t="str">
            <v>Land &amp; Land Rights</v>
          </cell>
          <cell r="F35">
            <v>0</v>
          </cell>
        </row>
        <row r="36">
          <cell r="A36">
            <v>32</v>
          </cell>
          <cell r="B36">
            <v>304</v>
          </cell>
          <cell r="C36">
            <v>5</v>
          </cell>
          <cell r="D36" t="str">
            <v>304.5  Structrures &amp; Improvements</v>
          </cell>
          <cell r="E36" t="str">
            <v>Structrures &amp; Improvements</v>
          </cell>
          <cell r="F36">
            <v>0</v>
          </cell>
        </row>
        <row r="37">
          <cell r="A37">
            <v>33</v>
          </cell>
          <cell r="B37">
            <v>340</v>
          </cell>
          <cell r="C37">
            <v>5</v>
          </cell>
          <cell r="D37" t="str">
            <v>340.5  Office Furniture &amp; Equipment</v>
          </cell>
          <cell r="E37" t="str">
            <v>Office Furniture &amp; Equipment</v>
          </cell>
          <cell r="F37">
            <v>383</v>
          </cell>
          <cell r="G37">
            <v>765</v>
          </cell>
          <cell r="H37">
            <v>977</v>
          </cell>
          <cell r="I37">
            <v>1711</v>
          </cell>
        </row>
        <row r="38">
          <cell r="A38">
            <v>34</v>
          </cell>
          <cell r="B38">
            <v>341</v>
          </cell>
          <cell r="C38">
            <v>5</v>
          </cell>
          <cell r="D38" t="str">
            <v>341.5  Transportation Equipment</v>
          </cell>
          <cell r="E38" t="str">
            <v>Transportation Equipment</v>
          </cell>
          <cell r="F38">
            <v>19053</v>
          </cell>
          <cell r="G38">
            <v>19053</v>
          </cell>
          <cell r="H38">
            <v>16588</v>
          </cell>
          <cell r="I38">
            <v>-2409</v>
          </cell>
        </row>
        <row r="39">
          <cell r="A39">
            <v>35</v>
          </cell>
          <cell r="B39">
            <v>342</v>
          </cell>
          <cell r="C39">
            <v>5</v>
          </cell>
          <cell r="D39" t="str">
            <v>342.5  Stores Equipment</v>
          </cell>
          <cell r="E39" t="str">
            <v>Stores Equipment</v>
          </cell>
          <cell r="F39">
            <v>0</v>
          </cell>
        </row>
        <row r="40">
          <cell r="A40">
            <v>36</v>
          </cell>
          <cell r="B40">
            <v>343</v>
          </cell>
          <cell r="C40">
            <v>5</v>
          </cell>
          <cell r="D40" t="str">
            <v>343.5  Tools, Shop &amp; Garage Equipment</v>
          </cell>
          <cell r="E40" t="str">
            <v>Tools, Shop &amp; Garage Equipment</v>
          </cell>
          <cell r="F40">
            <v>15573</v>
          </cell>
          <cell r="G40">
            <v>32948</v>
          </cell>
          <cell r="H40">
            <v>33286</v>
          </cell>
          <cell r="I40">
            <v>28720</v>
          </cell>
        </row>
        <row r="41">
          <cell r="A41">
            <v>37</v>
          </cell>
          <cell r="B41">
            <v>344</v>
          </cell>
          <cell r="C41">
            <v>5</v>
          </cell>
          <cell r="D41" t="str">
            <v>344.5  Laboratory Equipment</v>
          </cell>
          <cell r="E41" t="str">
            <v>Laboratory Equipment</v>
          </cell>
          <cell r="F41">
            <v>358</v>
          </cell>
          <cell r="G41">
            <v>358</v>
          </cell>
          <cell r="H41">
            <v>358</v>
          </cell>
          <cell r="I41">
            <v>358</v>
          </cell>
        </row>
        <row r="42">
          <cell r="A42">
            <v>38</v>
          </cell>
          <cell r="B42">
            <v>345</v>
          </cell>
          <cell r="C42">
            <v>5</v>
          </cell>
          <cell r="D42" t="str">
            <v>345.5  Power Operated Equipment</v>
          </cell>
          <cell r="E42" t="str">
            <v>Power Operated Equipment</v>
          </cell>
          <cell r="F42">
            <v>0</v>
          </cell>
        </row>
        <row r="43">
          <cell r="A43">
            <v>39</v>
          </cell>
          <cell r="B43">
            <v>346</v>
          </cell>
          <cell r="C43">
            <v>5</v>
          </cell>
          <cell r="D43" t="str">
            <v>346.5  Communication Equipment</v>
          </cell>
          <cell r="E43" t="str">
            <v>Communication Equipment</v>
          </cell>
          <cell r="F43">
            <v>0</v>
          </cell>
          <cell r="G43">
            <v>1079</v>
          </cell>
          <cell r="H43">
            <v>1079</v>
          </cell>
          <cell r="I43">
            <v>1079</v>
          </cell>
        </row>
        <row r="44">
          <cell r="A44">
            <v>40</v>
          </cell>
          <cell r="B44">
            <v>347</v>
          </cell>
          <cell r="C44">
            <v>5</v>
          </cell>
          <cell r="D44" t="str">
            <v>347.5  Miscellaneous Equipment</v>
          </cell>
          <cell r="E44" t="str">
            <v>Miscellaneous Equipment</v>
          </cell>
          <cell r="F44">
            <v>0</v>
          </cell>
        </row>
        <row r="45">
          <cell r="A45">
            <v>41</v>
          </cell>
          <cell r="B45">
            <v>348</v>
          </cell>
          <cell r="C45">
            <v>5</v>
          </cell>
          <cell r="D45" t="str">
            <v>348.5  Other Tangible Plant</v>
          </cell>
          <cell r="E45" t="str">
            <v>Other Tangible Plant</v>
          </cell>
          <cell r="F45">
            <v>22165</v>
          </cell>
          <cell r="G45">
            <v>34061</v>
          </cell>
          <cell r="H45">
            <v>32405</v>
          </cell>
          <cell r="I45">
            <v>24105</v>
          </cell>
        </row>
        <row r="149">
          <cell r="D149" t="str">
            <v>A-10 Label</v>
          </cell>
          <cell r="F149">
            <v>2002</v>
          </cell>
          <cell r="G149">
            <v>2003</v>
          </cell>
          <cell r="H149">
            <v>2004</v>
          </cell>
          <cell r="I149">
            <v>2005</v>
          </cell>
        </row>
        <row r="150">
          <cell r="A150">
            <v>1</v>
          </cell>
          <cell r="B150" t="str">
            <v>Intangible Plant</v>
          </cell>
          <cell r="D150" t="str">
            <v>INTANGIBLE PLANT</v>
          </cell>
        </row>
        <row r="151">
          <cell r="A151">
            <v>2</v>
          </cell>
          <cell r="B151">
            <v>351</v>
          </cell>
          <cell r="C151">
            <v>1</v>
          </cell>
          <cell r="D151" t="str">
            <v>351.1  Organization</v>
          </cell>
          <cell r="E151" t="str">
            <v>Organization</v>
          </cell>
        </row>
        <row r="152">
          <cell r="A152">
            <v>3</v>
          </cell>
          <cell r="B152">
            <v>352</v>
          </cell>
          <cell r="C152">
            <v>1</v>
          </cell>
          <cell r="D152" t="str">
            <v>352.1  Franchises</v>
          </cell>
          <cell r="E152" t="str">
            <v>Franchises</v>
          </cell>
        </row>
        <row r="153">
          <cell r="A153">
            <v>4</v>
          </cell>
          <cell r="B153">
            <v>389</v>
          </cell>
          <cell r="C153">
            <v>1</v>
          </cell>
          <cell r="D153" t="str">
            <v>389.1  Other Plant &amp; Misc. Equipment</v>
          </cell>
          <cell r="E153" t="str">
            <v>Other Plant &amp; Misc. Equipment</v>
          </cell>
        </row>
        <row r="154">
          <cell r="A154">
            <v>5</v>
          </cell>
          <cell r="B154" t="str">
            <v>Collection Plant</v>
          </cell>
          <cell r="D154" t="str">
            <v>COLLECTION PLANT</v>
          </cell>
        </row>
        <row r="155">
          <cell r="A155">
            <v>6</v>
          </cell>
          <cell r="B155">
            <v>353</v>
          </cell>
          <cell r="C155">
            <v>2</v>
          </cell>
          <cell r="D155" t="str">
            <v>353.2  Land &amp; Land Rights</v>
          </cell>
          <cell r="E155" t="str">
            <v>Land &amp; Land Rights</v>
          </cell>
        </row>
        <row r="156">
          <cell r="A156">
            <v>7</v>
          </cell>
          <cell r="B156">
            <v>354</v>
          </cell>
          <cell r="C156">
            <v>2</v>
          </cell>
          <cell r="D156" t="str">
            <v>354.2  Structrures &amp; Improvements</v>
          </cell>
          <cell r="E156" t="str">
            <v>Structrures &amp; Improvements</v>
          </cell>
          <cell r="F156">
            <v>198</v>
          </cell>
          <cell r="G156">
            <v>-3397</v>
          </cell>
          <cell r="H156">
            <v>-3198</v>
          </cell>
          <cell r="I156">
            <v>203006</v>
          </cell>
        </row>
        <row r="157">
          <cell r="A157">
            <v>8</v>
          </cell>
          <cell r="B157">
            <v>360</v>
          </cell>
          <cell r="C157">
            <v>2</v>
          </cell>
          <cell r="D157" t="str">
            <v>360.2  Collection Sewers - Force</v>
          </cell>
          <cell r="E157" t="str">
            <v>Collection Sewers - Force</v>
          </cell>
          <cell r="F157">
            <v>96188</v>
          </cell>
          <cell r="G157">
            <v>-1942</v>
          </cell>
          <cell r="H157">
            <v>-1858</v>
          </cell>
          <cell r="I157">
            <v>-6167</v>
          </cell>
        </row>
        <row r="158">
          <cell r="A158">
            <v>9</v>
          </cell>
          <cell r="B158">
            <v>361</v>
          </cell>
          <cell r="C158">
            <v>2</v>
          </cell>
          <cell r="D158" t="str">
            <v>361.2  Collection Sewers - Gravity</v>
          </cell>
          <cell r="E158" t="str">
            <v>Collection Sewers - Gravity</v>
          </cell>
          <cell r="G158">
            <v>112949</v>
          </cell>
          <cell r="H158">
            <v>119704</v>
          </cell>
          <cell r="I158">
            <v>127908</v>
          </cell>
        </row>
        <row r="159">
          <cell r="A159">
            <v>10</v>
          </cell>
          <cell r="B159">
            <v>362</v>
          </cell>
          <cell r="C159">
            <v>2</v>
          </cell>
          <cell r="D159" t="str">
            <v>362.2  Special Collecting Structures</v>
          </cell>
          <cell r="E159" t="str">
            <v>Special Collecting Structures</v>
          </cell>
        </row>
        <row r="160">
          <cell r="A160">
            <v>11</v>
          </cell>
          <cell r="B160">
            <v>363</v>
          </cell>
          <cell r="C160">
            <v>2</v>
          </cell>
          <cell r="D160" t="str">
            <v>363.2  Services to Customers</v>
          </cell>
          <cell r="E160" t="str">
            <v>Services to Customers</v>
          </cell>
        </row>
        <row r="161">
          <cell r="A161">
            <v>12</v>
          </cell>
          <cell r="B161">
            <v>364</v>
          </cell>
          <cell r="C161">
            <v>2</v>
          </cell>
          <cell r="D161" t="str">
            <v>364.2  Flow Measuring Devices</v>
          </cell>
          <cell r="E161" t="str">
            <v>Flow Measuring Devices</v>
          </cell>
        </row>
        <row r="162">
          <cell r="A162">
            <v>13</v>
          </cell>
          <cell r="B162">
            <v>365</v>
          </cell>
          <cell r="C162">
            <v>2</v>
          </cell>
          <cell r="D162" t="str">
            <v>365.2  Flow Measuring Installations</v>
          </cell>
          <cell r="E162" t="str">
            <v>Flow Measuring Installations</v>
          </cell>
        </row>
        <row r="163">
          <cell r="A163">
            <v>14</v>
          </cell>
          <cell r="B163">
            <v>375</v>
          </cell>
          <cell r="C163">
            <v>2</v>
          </cell>
          <cell r="D163" t="str">
            <v>375.2  Reuse Services</v>
          </cell>
          <cell r="E163" t="str">
            <v>Reuse Services</v>
          </cell>
        </row>
        <row r="164">
          <cell r="A164">
            <v>15</v>
          </cell>
          <cell r="B164">
            <v>389</v>
          </cell>
          <cell r="C164">
            <v>2</v>
          </cell>
          <cell r="D164" t="str">
            <v>389.2  Other Plant &amp; Misc. Equipment</v>
          </cell>
          <cell r="E164" t="str">
            <v>Other Plant &amp; Misc. Equipment</v>
          </cell>
        </row>
        <row r="165">
          <cell r="A165">
            <v>16</v>
          </cell>
          <cell r="B165" t="str">
            <v>System Pumping Plant</v>
          </cell>
          <cell r="D165" t="str">
            <v>SYSTEM PUMPING PLANT</v>
          </cell>
        </row>
        <row r="166">
          <cell r="A166">
            <v>17</v>
          </cell>
          <cell r="B166">
            <v>353</v>
          </cell>
          <cell r="C166">
            <v>3</v>
          </cell>
          <cell r="D166" t="str">
            <v>353.3  Land &amp; Land Rights</v>
          </cell>
          <cell r="E166" t="str">
            <v>Land &amp; Land Rights</v>
          </cell>
        </row>
        <row r="167">
          <cell r="A167">
            <v>18</v>
          </cell>
          <cell r="B167">
            <v>354</v>
          </cell>
          <cell r="C167">
            <v>3</v>
          </cell>
          <cell r="D167" t="str">
            <v>354.3  Structrures &amp; Improvements</v>
          </cell>
          <cell r="E167" t="str">
            <v>Structrures &amp; Improvements</v>
          </cell>
        </row>
        <row r="168">
          <cell r="A168">
            <v>19</v>
          </cell>
          <cell r="B168">
            <v>370</v>
          </cell>
          <cell r="C168">
            <v>3</v>
          </cell>
          <cell r="D168" t="str">
            <v>370.3  Receiving Wells</v>
          </cell>
          <cell r="E168" t="str">
            <v>Receiving Wells</v>
          </cell>
          <cell r="F168">
            <v>11000</v>
          </cell>
        </row>
        <row r="169">
          <cell r="A169">
            <v>20</v>
          </cell>
          <cell r="B169">
            <v>371</v>
          </cell>
          <cell r="C169">
            <v>3</v>
          </cell>
          <cell r="D169" t="str">
            <v>371.3  Pumping Equipment</v>
          </cell>
          <cell r="E169" t="str">
            <v>Pumping Equipment</v>
          </cell>
        </row>
        <row r="170">
          <cell r="A170">
            <v>21</v>
          </cell>
          <cell r="B170">
            <v>389</v>
          </cell>
          <cell r="C170">
            <v>3</v>
          </cell>
          <cell r="D170" t="str">
            <v>389.3  Other Plant &amp; Misc. Equipment</v>
          </cell>
          <cell r="E170" t="str">
            <v>Other Plant &amp; Misc. Equipment</v>
          </cell>
        </row>
        <row r="171">
          <cell r="A171">
            <v>22</v>
          </cell>
          <cell r="B171" t="str">
            <v>Treatment and Disposal Plant</v>
          </cell>
          <cell r="D171" t="str">
            <v>TREATMENT AND DISPOSAL PLANT</v>
          </cell>
        </row>
        <row r="172">
          <cell r="A172">
            <v>23</v>
          </cell>
          <cell r="B172">
            <v>353</v>
          </cell>
          <cell r="C172">
            <v>4</v>
          </cell>
          <cell r="D172" t="str">
            <v>353.4  Land &amp; Land Rights</v>
          </cell>
          <cell r="E172" t="str">
            <v>Land &amp; Land Rights</v>
          </cell>
        </row>
        <row r="173">
          <cell r="A173">
            <v>24</v>
          </cell>
          <cell r="B173">
            <v>354</v>
          </cell>
          <cell r="C173">
            <v>4</v>
          </cell>
          <cell r="D173" t="str">
            <v>354.4  Structrures &amp; Improvements</v>
          </cell>
          <cell r="E173" t="str">
            <v>Structrures &amp; Improvements</v>
          </cell>
        </row>
        <row r="174">
          <cell r="A174">
            <v>25</v>
          </cell>
          <cell r="B174">
            <v>380</v>
          </cell>
          <cell r="C174">
            <v>4</v>
          </cell>
          <cell r="D174" t="str">
            <v>380.4  Treatment &amp; Disposal Equipment</v>
          </cell>
          <cell r="E174" t="str">
            <v>Treatment &amp; Disposal Equipment</v>
          </cell>
          <cell r="G174">
            <v>235491</v>
          </cell>
          <cell r="H174">
            <v>256760</v>
          </cell>
          <cell r="I174">
            <v>74852</v>
          </cell>
        </row>
        <row r="175">
          <cell r="A175">
            <v>26</v>
          </cell>
          <cell r="B175">
            <v>381</v>
          </cell>
          <cell r="C175">
            <v>4</v>
          </cell>
          <cell r="D175" t="str">
            <v>381.4  Plant Sewers</v>
          </cell>
          <cell r="E175" t="str">
            <v>Plant Sewers</v>
          </cell>
          <cell r="F175">
            <v>153339</v>
          </cell>
        </row>
        <row r="176">
          <cell r="A176">
            <v>27</v>
          </cell>
          <cell r="B176">
            <v>382</v>
          </cell>
          <cell r="C176">
            <v>4</v>
          </cell>
          <cell r="D176" t="str">
            <v>382.4  Outfall Sewer Lines</v>
          </cell>
          <cell r="E176" t="str">
            <v>Outfall Sewer Lines</v>
          </cell>
        </row>
        <row r="177">
          <cell r="A177">
            <v>28</v>
          </cell>
          <cell r="B177">
            <v>389</v>
          </cell>
          <cell r="C177">
            <v>4</v>
          </cell>
          <cell r="D177" t="str">
            <v>389.4  Other Plant &amp; Misc. Equipment</v>
          </cell>
          <cell r="E177" t="str">
            <v>Other Plant &amp; Misc. Equipment</v>
          </cell>
        </row>
        <row r="178">
          <cell r="A178">
            <v>29</v>
          </cell>
          <cell r="B178" t="str">
            <v>General Plant</v>
          </cell>
          <cell r="D178" t="str">
            <v>GENERAL PLANT</v>
          </cell>
        </row>
        <row r="179">
          <cell r="A179">
            <v>30</v>
          </cell>
          <cell r="B179">
            <v>353</v>
          </cell>
          <cell r="C179">
            <v>5</v>
          </cell>
          <cell r="D179" t="str">
            <v>353.5  Land &amp; Land Rights</v>
          </cell>
          <cell r="E179" t="str">
            <v>Land &amp; Land Rights</v>
          </cell>
        </row>
        <row r="180">
          <cell r="A180">
            <v>31</v>
          </cell>
          <cell r="B180">
            <v>354</v>
          </cell>
          <cell r="C180">
            <v>5</v>
          </cell>
          <cell r="D180" t="str">
            <v>354.5  Structrures &amp; Improvements</v>
          </cell>
          <cell r="E180" t="str">
            <v>Structrures &amp; Improvements</v>
          </cell>
        </row>
        <row r="181">
          <cell r="A181">
            <v>32</v>
          </cell>
          <cell r="B181">
            <v>390</v>
          </cell>
          <cell r="C181">
            <v>5</v>
          </cell>
          <cell r="D181" t="str">
            <v>390.5  Office Furniture &amp; Equipment</v>
          </cell>
          <cell r="E181" t="str">
            <v>Office Furniture &amp; Equipment</v>
          </cell>
          <cell r="F181">
            <v>38</v>
          </cell>
          <cell r="G181">
            <v>9</v>
          </cell>
          <cell r="H181">
            <v>18</v>
          </cell>
          <cell r="I181">
            <v>27</v>
          </cell>
        </row>
        <row r="182">
          <cell r="A182">
            <v>33</v>
          </cell>
          <cell r="B182">
            <v>391</v>
          </cell>
          <cell r="C182">
            <v>5</v>
          </cell>
          <cell r="D182" t="str">
            <v>391.5  Transportation Equipment</v>
          </cell>
          <cell r="E182" t="str">
            <v>Transportation Equipment</v>
          </cell>
        </row>
        <row r="183">
          <cell r="A183">
            <v>34</v>
          </cell>
          <cell r="B183">
            <v>392</v>
          </cell>
          <cell r="C183">
            <v>5</v>
          </cell>
          <cell r="D183" t="str">
            <v>392.5  Stores Equipment</v>
          </cell>
          <cell r="E183" t="str">
            <v>Stores Equipment</v>
          </cell>
        </row>
        <row r="184">
          <cell r="A184">
            <v>35</v>
          </cell>
          <cell r="B184">
            <v>393</v>
          </cell>
          <cell r="C184">
            <v>5</v>
          </cell>
          <cell r="D184" t="str">
            <v>393.5  Tools, Shop &amp; Garage Equipment</v>
          </cell>
          <cell r="E184" t="str">
            <v>Tools, Shop &amp; Garage Equipment</v>
          </cell>
          <cell r="F184">
            <v>2020</v>
          </cell>
          <cell r="G184">
            <v>4</v>
          </cell>
          <cell r="H184">
            <v>7</v>
          </cell>
          <cell r="I184">
            <v>11</v>
          </cell>
        </row>
        <row r="185">
          <cell r="A185">
            <v>36</v>
          </cell>
          <cell r="B185">
            <v>394</v>
          </cell>
          <cell r="C185">
            <v>5</v>
          </cell>
          <cell r="D185" t="str">
            <v>394.5  Laboratory Equipment</v>
          </cell>
          <cell r="E185" t="str">
            <v>Laboratory Equipment</v>
          </cell>
        </row>
        <row r="186">
          <cell r="A186">
            <v>37</v>
          </cell>
          <cell r="B186">
            <v>395</v>
          </cell>
          <cell r="C186">
            <v>5</v>
          </cell>
          <cell r="D186" t="str">
            <v>395.5  Power Operated Equipment</v>
          </cell>
          <cell r="E186" t="str">
            <v>Power Operated Equipment</v>
          </cell>
        </row>
        <row r="187">
          <cell r="A187">
            <v>38</v>
          </cell>
          <cell r="B187">
            <v>396</v>
          </cell>
          <cell r="C187">
            <v>5</v>
          </cell>
          <cell r="D187" t="str">
            <v>396.5  Communication Equipment</v>
          </cell>
          <cell r="E187" t="str">
            <v>Communication Equipment</v>
          </cell>
        </row>
        <row r="188">
          <cell r="A188">
            <v>39</v>
          </cell>
          <cell r="B188">
            <v>397</v>
          </cell>
          <cell r="C188">
            <v>5</v>
          </cell>
          <cell r="D188" t="str">
            <v>397.5  Miscellaneous Equipment</v>
          </cell>
          <cell r="E188" t="str">
            <v>Miscellaneous Equipment</v>
          </cell>
        </row>
        <row r="189">
          <cell r="A189">
            <v>40</v>
          </cell>
          <cell r="B189">
            <v>398</v>
          </cell>
          <cell r="C189">
            <v>5</v>
          </cell>
          <cell r="D189" t="str">
            <v>398.5  Other Tangible Plant</v>
          </cell>
          <cell r="E189" t="str">
            <v>Other Tangible Plant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1 (2)"/>
      <sheetName val="H"/>
      <sheetName val="TB2010"/>
      <sheetName val="TB2010 (2)"/>
      <sheetName val="BalComp"/>
      <sheetName val="Dep Adj"/>
      <sheetName val="Alloc Adj"/>
      <sheetName val="RB 1"/>
      <sheetName val="RB 2"/>
      <sheetName val="RB 2 (2)"/>
      <sheetName val="RB 2 (3)"/>
      <sheetName val="RB 2 (4)"/>
      <sheetName val="RB 2 (5)"/>
      <sheetName val="RB 2 (6)"/>
      <sheetName val="RB 3"/>
      <sheetName val="RB 4"/>
      <sheetName val="RB 4 (2)"/>
      <sheetName val="RB 5"/>
      <sheetName val="A 8x"/>
      <sheetName val="RB 6"/>
      <sheetName val="RB 6 (2)"/>
      <sheetName val="A 11x"/>
      <sheetName val="RB 7"/>
      <sheetName val="RB 7 (2)"/>
      <sheetName val="A 13x"/>
      <sheetName val="RB 8"/>
      <sheetName val="RB 8 (2)"/>
      <sheetName val="RB 9"/>
      <sheetName val="RB 10"/>
      <sheetName val="RB 11"/>
      <sheetName val="RB 12"/>
      <sheetName val="RB 12 (2)"/>
      <sheetName val="RB 13"/>
      <sheetName val="RB 13 (2) "/>
      <sheetName val="RB 14"/>
      <sheetName val="OI 1"/>
      <sheetName val="OI 2"/>
      <sheetName val="OI 2 (2)"/>
      <sheetName val="OPINC"/>
      <sheetName val="WSC"/>
      <sheetName val="Salaries"/>
      <sheetName val="B 4x"/>
      <sheetName val="O&amp;M"/>
      <sheetName val="OI 3"/>
      <sheetName val="B 8x"/>
      <sheetName val="B 9x"/>
      <sheetName val="OI 4"/>
      <sheetName val="B 11"/>
      <sheetName val="OI 5"/>
      <sheetName val="OI 6"/>
      <sheetName val="OI 6 (2)"/>
      <sheetName val="OI 7"/>
      <sheetName val="C INSTRUCT"/>
      <sheetName val="IS2010"/>
      <sheetName val="T 1"/>
      <sheetName val="T 2"/>
      <sheetName val="T 3"/>
      <sheetName val="T 4"/>
      <sheetName val="T 5"/>
      <sheetName val="T 6"/>
      <sheetName val="C 6 (2)"/>
      <sheetName val="C 6 (3)"/>
      <sheetName val="T 7"/>
      <sheetName val="T 7 (2)"/>
      <sheetName val="T 7 (3)"/>
      <sheetName val="T 7 (4)"/>
      <sheetName val="C 8x"/>
      <sheetName val="C 9x"/>
      <sheetName val="C 10x"/>
      <sheetName val="C 1"/>
      <sheetName val="C 2"/>
      <sheetName val="C 3"/>
      <sheetName val="C 4"/>
      <sheetName val="C 5"/>
      <sheetName val="C 6"/>
      <sheetName val="C 7"/>
      <sheetName val="LTD"/>
      <sheetName val="STD"/>
      <sheetName val="EQUITY"/>
      <sheetName val="ADIT"/>
      <sheetName val="R 1"/>
      <sheetName val="Sheet1"/>
      <sheetName val="R 2"/>
      <sheetName val="R 2 (2)"/>
      <sheetName val="R 2 (3)"/>
      <sheetName val="R 3"/>
      <sheetName val="R 4"/>
      <sheetName val="E 5x"/>
      <sheetName val="E 6x"/>
      <sheetName val="E 7x"/>
      <sheetName val="R 5"/>
      <sheetName val="R 6"/>
      <sheetName val="R 7"/>
      <sheetName val="R 8"/>
      <sheetName val="E 12"/>
      <sheetName val="E 13"/>
      <sheetName val="R 9"/>
      <sheetName val="E 1"/>
      <sheetName val="E 2"/>
      <sheetName val="E 3"/>
      <sheetName val="E-3 (2)"/>
      <sheetName val="EWD INVEST"/>
      <sheetName val="E 4"/>
      <sheetName val="E 5"/>
      <sheetName val="E 6"/>
      <sheetName val="WWFLOW"/>
      <sheetName val="REUSE"/>
      <sheetName val="Hist Consump"/>
      <sheetName val="Hist Cust"/>
      <sheetName val="Correction"/>
    </sheetNames>
    <sheetDataSet>
      <sheetData sheetId="0" refreshError="1">
        <row r="4">
          <cell r="E4" t="str">
            <v>Utilities, Inc. of Sandalhaven</v>
          </cell>
        </row>
        <row r="12">
          <cell r="E12" t="str">
            <v>Preparer:  Kirsten Weeks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2"/>
      <sheetName val="A 3"/>
      <sheetName val="A 4"/>
      <sheetName val="A 6"/>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6"/>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B 14"/>
      <sheetName val="B 15"/>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A 2 (I)"/>
      <sheetName val="A 3 (I)"/>
      <sheetName val="B 2 (I)"/>
      <sheetName val="B 3 (I)"/>
      <sheetName val="B 15 (I)"/>
      <sheetName val="C 1 (I)"/>
      <sheetName val="C 2 (S) (I)"/>
      <sheetName val="C 5 (S) (I)"/>
      <sheetName val="D 1 (I)"/>
      <sheetName val="D 2 (I)"/>
      <sheetName val="E 1 S (I)"/>
      <sheetName val="E 2 S (I)"/>
      <sheetName val="F-2"/>
      <sheetName val="F-4"/>
      <sheetName val="F-6"/>
      <sheetName val="F-6(2)"/>
      <sheetName val="F-7"/>
      <sheetName val="F-8"/>
      <sheetName val="F-10"/>
      <sheetName val="AR to MFR"/>
      <sheetName val="Trial Blc"/>
      <sheetName val="O&amp;M Per TB"/>
      <sheetName val="12-31-15 Plant Acc Bal_PerAR"/>
      <sheetName val="12-31-15 CIAC Bal &amp; Proj_PerAR"/>
      <sheetName val="Other BalSheet Acct_PerAR"/>
      <sheetName val="O&amp;M"/>
      <sheetName val="12-31-15 Depreciation Exp_PerAR"/>
      <sheetName val="12-31-13 CIAC Amort Exp_PerAR"/>
      <sheetName val="Rev &amp; other exp"/>
      <sheetName val="Working Capital_PerAR"/>
      <sheetName val="Property Taxes"/>
      <sheetName val="IncomeAccountsAllocationPerAR "/>
      <sheetName val="IncomeAccounts_Water BU"/>
      <sheetName val="IncomeAccounts_Sewer BU"/>
      <sheetName val="ADJUSTED MONTHLY FINAL"/>
      <sheetName val="APPENDIX B INC. STAT.ACCT RECON"/>
      <sheetName val="CommonPlant_PerAR"/>
      <sheetName val="APPENDIX A PLANT ACCT REC"/>
      <sheetName val="Interest Expense Adj_PerAR"/>
      <sheetName val="AR_F-23"/>
      <sheetName val="RateCase&amp;Other Deferred_PerAR"/>
      <sheetName val="C 5 Calculation"/>
      <sheetName val="Rev Requirements Final"/>
      <sheetName val="Rev Requirements Interim"/>
      <sheetName val="Reuse RateBase"/>
      <sheetName val="REVENUE REQUIREMENTS"/>
      <sheetName val="PROFORMA YEAR"/>
      <sheetName val="INTERIM COST OF CAPITAL"/>
    </sheetNames>
    <sheetDataSet>
      <sheetData sheetId="0">
        <row r="4">
          <cell r="E4" t="str">
            <v>Company: Utilities, Inc. of Florida - Longwood</v>
          </cell>
        </row>
        <row r="6">
          <cell r="E6" t="str">
            <v>Docket No.: 160101 - WS</v>
          </cell>
        </row>
        <row r="9">
          <cell r="E9" t="str">
            <v>Schedule Year Ended: December 31, 2015</v>
          </cell>
        </row>
        <row r="10">
          <cell r="E10" t="str">
            <v>Preparer:  Deborah Swain</v>
          </cell>
        </row>
        <row r="11">
          <cell r="E11" t="str">
            <v>Preparer:  John Hoy</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4">
          <cell r="C4" t="str">
            <v>Page 1 of 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
      <sheetName val="A 18"/>
      <sheetName val="A 18 (a)"/>
      <sheetName val="A 19 "/>
      <sheetName val="A 19 (a) "/>
      <sheetName val="B 1"/>
      <sheetName val="B 2"/>
      <sheetName val="B 3"/>
      <sheetName val="B 4"/>
      <sheetName val="B 5"/>
      <sheetName val="B 6"/>
      <sheetName val="B 7"/>
      <sheetName val="B 8"/>
      <sheetName val="B 9"/>
      <sheetName val="B 10"/>
      <sheetName val="B 11"/>
      <sheetName val="B 12"/>
      <sheetName val="B 13"/>
      <sheetName val="B 14"/>
      <sheetName val="B 15"/>
      <sheetName val="C INSTRUCT"/>
      <sheetName val="C 1"/>
      <sheetName val="C 2 (w)"/>
      <sheetName val="C 2 (s)"/>
      <sheetName val="C 3 "/>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
      <sheetName val="E 6"/>
      <sheetName val="E 7"/>
      <sheetName val="E 8"/>
      <sheetName val="E 9 "/>
      <sheetName val="E 10"/>
      <sheetName val="E 11"/>
      <sheetName val="E 12"/>
      <sheetName val="E 13"/>
      <sheetName val="E 14"/>
      <sheetName val="A 2 (I) "/>
      <sheetName val="A 3 (I) "/>
      <sheetName val="B 2 (I) "/>
      <sheetName val="B 3 (I)"/>
      <sheetName val="B 15 (I)"/>
      <sheetName val="D 1 (I)"/>
      <sheetName val="D-2 (I)"/>
      <sheetName val="E 1 S (I)"/>
      <sheetName val="E 2 S (I)"/>
      <sheetName val="AR to MFR"/>
      <sheetName val="A 1 (I)"/>
      <sheetName val="B 1 (I) "/>
      <sheetName val="E 1 W (I)"/>
      <sheetName val="E 2 W (I)"/>
      <sheetName val="Trial Blc"/>
      <sheetName val="P&amp;L Per TB"/>
      <sheetName val="12-31-15 Plant Acc Bal_PerAR"/>
      <sheetName val="COAS-V2"/>
      <sheetName val="COAS-V1"/>
      <sheetName val="Other BalSheet Acct_PerAR"/>
      <sheetName val="12-31-15 CIAC Bal &amp; Proj_PerAR"/>
      <sheetName val="12-31-15 Depreciation Exp_PerAR"/>
      <sheetName val="12 Month IS UC"/>
      <sheetName val="IncomeAccountsAllocationPerAR "/>
      <sheetName val="O&amp;M EXPENSES TO BE ALLOCATED"/>
      <sheetName val="O&amp;M EXPENSES ALLOCATED TO WATER"/>
      <sheetName val="O&amp;M EXPENSES ALLOCATED TO SEWER"/>
      <sheetName val="Pro Forma Expense"/>
      <sheetName val="Working Capital_PerAR"/>
      <sheetName val="ADJUSTED MONTHLY FINAL"/>
      <sheetName val="APPENDIX B INC. STAT.ACCT RECON"/>
      <sheetName val="Interest Expense Adj_PerAR"/>
      <sheetName val="C 5 Calculation"/>
      <sheetName val="AR_F-23"/>
      <sheetName val="Property Taxes"/>
      <sheetName val="Annualized TY deprec."/>
      <sheetName val="Water UPIS TY Adds"/>
      <sheetName val="Sewer UPIS TY Adds"/>
      <sheetName val="Rev Requirements Final"/>
      <sheetName val="Rev Requirements Interim"/>
      <sheetName val="Reuse RateBase"/>
      <sheetName val="CommonPlant_PerAR-not used"/>
      <sheetName val="F-23"/>
      <sheetName val="TAX EXPENSE-not used"/>
      <sheetName val="REVENUE REQUIREMENTS"/>
      <sheetName val="PROFORMA YEAR"/>
      <sheetName val="INTERIM COST OF CAPITAL"/>
    </sheetNames>
    <sheetDataSet>
      <sheetData sheetId="0" refreshError="1"/>
      <sheetData sheetId="1">
        <row r="4">
          <cell r="E4" t="str">
            <v>Company: Utilities, Inc. of Florida - Lake Utility Services</v>
          </cell>
        </row>
        <row r="6">
          <cell r="E6" t="str">
            <v>Docket No.: 160101 - WS</v>
          </cell>
        </row>
        <row r="15">
          <cell r="E15" t="str">
            <v>Test Year Ended:  12/31/2015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C4" t="str">
            <v>Page 1 of 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PPENDIX A PLANT ACCT REC"/>
      <sheetName val="A 2"/>
      <sheetName val="A 3"/>
      <sheetName val="A 4"/>
      <sheetName val="A 6"/>
      <sheetName val="ProformaExp"/>
      <sheetName val="A 6 (a)"/>
      <sheetName val="A 7"/>
      <sheetName val="A 8"/>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2"/>
      <sheetName val="B 3"/>
      <sheetName val="B 4"/>
      <sheetName val="B 5"/>
      <sheetName val="B 6"/>
      <sheetName val="B 8"/>
      <sheetName val="B 9"/>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4"/>
      <sheetName val="B 15"/>
      <sheetName val="C INSTRUCT"/>
      <sheetName val="C 1"/>
      <sheetName val="C 2 (s)"/>
      <sheetName val="C 3"/>
      <sheetName val="C 4"/>
      <sheetName val="C 5 (s)"/>
      <sheetName val="C 6"/>
      <sheetName val="C 7"/>
      <sheetName val="C 8"/>
      <sheetName val="C 9"/>
      <sheetName val="C 10"/>
      <sheetName val="D 1"/>
      <sheetName val="D 2"/>
      <sheetName val="D 3"/>
      <sheetName val="D 4"/>
      <sheetName val="D 5"/>
      <sheetName val="D 6"/>
      <sheetName val="D 7"/>
      <sheetName val="E 1 (s)"/>
      <sheetName val="E 2 (s)"/>
      <sheetName val="E 3"/>
      <sheetName val="E 4 (s)"/>
      <sheetName val="E 5 (s)"/>
      <sheetName val="E 6"/>
      <sheetName val="E 7"/>
      <sheetName val="E 8"/>
      <sheetName val="E 9"/>
      <sheetName val="E 10"/>
      <sheetName val="E 11"/>
      <sheetName val="E 12"/>
      <sheetName val="E 13"/>
      <sheetName val="E 14"/>
      <sheetName val="F 2"/>
      <sheetName val="F 4"/>
      <sheetName val="F 6"/>
      <sheetName val="F 6(2)"/>
      <sheetName val="F 7"/>
      <sheetName val="F 8"/>
      <sheetName val="F 10"/>
      <sheetName val="A 2 (I)"/>
      <sheetName val="A 3 (I)"/>
      <sheetName val="B 2 (I)"/>
      <sheetName val="B 3 (I)"/>
      <sheetName val="B 15 (I)"/>
      <sheetName val="C 1 (I)"/>
      <sheetName val="C 2 (S) (I)"/>
      <sheetName val="C 5 (S) (I)"/>
      <sheetName val="D 1 (I) "/>
      <sheetName val="D-2 (I) "/>
      <sheetName val="E 1 S (I)"/>
      <sheetName val="E 2 S (I)"/>
      <sheetName val="Trial Blc"/>
      <sheetName val="O&amp;M per TB"/>
      <sheetName val="12-31-15 Plant Acc Bal_PerAR"/>
      <sheetName val="12-31-15 CIAC Bal &amp; Proj_PerAR"/>
      <sheetName val="Working Capital_PerAR"/>
      <sheetName val="Other BalSheet Acct_PerAR"/>
      <sheetName val="O&amp;M"/>
      <sheetName val="12-31-15 Depreciation Exp_PerAR"/>
      <sheetName val="12-31-15 CIAC Amort Exp_PerAR"/>
      <sheetName val="Rev &amp; other exp"/>
      <sheetName val="12 Mo IS"/>
      <sheetName val="IncomeAccountsAllocationPerAR "/>
      <sheetName val="IncomeAccounts_Water BU"/>
      <sheetName val="IncomeAccounts_Sewer BU"/>
      <sheetName val="ADJUSTED MONTHLY FINAL"/>
      <sheetName val="APPENDIX B INC. STAT.ACCT RECON"/>
      <sheetName val="CommonPlant_PerAR"/>
      <sheetName val="Interest Expense Adj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AR to MFR"/>
      <sheetName val="Chemicals"/>
    </sheetNames>
    <sheetDataSet>
      <sheetData sheetId="0">
        <row r="4">
          <cell r="E4" t="str">
            <v>Company: Utilities, Inc. of Florida - Mid County</v>
          </cell>
        </row>
        <row r="6">
          <cell r="E6" t="str">
            <v>Docket No.: 160101-WS</v>
          </cell>
        </row>
        <row r="15">
          <cell r="E15" t="str">
            <v>Test Year Ended: December 31, 2015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B2015"/>
      <sheetName val="COVER"/>
      <sheetName val="CONTENTS vol 1"/>
      <sheetName val="CONTENTS vol 2"/>
      <sheetName val="APPENDIX A PLANT ACCT REC"/>
      <sheetName val="A 1"/>
      <sheetName val="A 2"/>
      <sheetName val="A 3"/>
      <sheetName val="A 4"/>
      <sheetName val="A 5"/>
      <sheetName val="ProformaExp"/>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 4"/>
      <sheetName val="B 5"/>
      <sheetName val="B 6"/>
      <sheetName val="B 7"/>
      <sheetName val="B 8"/>
      <sheetName val="B 9"/>
      <sheetName val="B 10"/>
      <sheetName val="B 11"/>
      <sheetName val="B 12"/>
      <sheetName val="B 12 (2)"/>
      <sheetName val="B 12 (3)"/>
      <sheetName val="B 12 (4)"/>
      <sheetName val="B 12 (5)"/>
      <sheetName val="B 12 (6)"/>
      <sheetName val="B 12 (7)"/>
      <sheetName val="B 12 (8)"/>
      <sheetName val="B 12 (9)"/>
      <sheetName val="B 12 (10)"/>
      <sheetName val="B 12 (11)"/>
      <sheetName val="B 12 (12)"/>
      <sheetName val="B 12 (13)"/>
      <sheetName val="B 13"/>
      <sheetName val="B 14"/>
      <sheetName val="B 15"/>
      <sheetName val="C INSTRUCT"/>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ater"/>
      <sheetName val="E 4 Sewer"/>
      <sheetName val="E 5 (W)"/>
      <sheetName val="E 5 (S)"/>
      <sheetName val="E 6"/>
      <sheetName val="Hydrants"/>
      <sheetName val="E 7"/>
      <sheetName val="E 8"/>
      <sheetName val="E 9 "/>
      <sheetName val="E 10"/>
      <sheetName val="E 11"/>
      <sheetName val="E 12"/>
      <sheetName val="E 13"/>
      <sheetName val="E 14"/>
      <sheetName val="F 1"/>
      <sheetName val="F 2"/>
      <sheetName val="F 3"/>
      <sheetName val="F 4"/>
      <sheetName val="F 5"/>
      <sheetName val="F 6"/>
      <sheetName val="F 6(2)"/>
      <sheetName val="F 7"/>
      <sheetName val="F 8"/>
      <sheetName val="F 9"/>
      <sheetName val="F 10 "/>
      <sheetName val="A 1 (I)"/>
      <sheetName val="A 2 (I)"/>
      <sheetName val="A 3 (I)"/>
      <sheetName val="B 1 (I)"/>
      <sheetName val="B 2 (I)"/>
      <sheetName val="B 3 (I)"/>
      <sheetName val="B 15 (I)"/>
      <sheetName val="C 1 (I)"/>
      <sheetName val="C 2 (W) (I)"/>
      <sheetName val="C 2 (S) (I)"/>
      <sheetName val="C 5 (W) (I)"/>
      <sheetName val="C 5 (S) (I)"/>
      <sheetName val="D 1 (I)"/>
      <sheetName val="D 2 (I)"/>
      <sheetName val="E 1 W (I)"/>
      <sheetName val="E 1 S (I)"/>
      <sheetName val="E 2 W (I)"/>
      <sheetName val="E 2 S (I)"/>
      <sheetName val="12-31-15Plant Acc Bal_PerAR"/>
      <sheetName val="12-31-15 CIAC Bal &amp; Proj_PerAR"/>
      <sheetName val="IncAllocperAR"/>
      <sheetName val="IncomeAccounts_Water BU"/>
      <sheetName val="IncomeAccounts_Sewer BU"/>
      <sheetName val="12-31-15 Depreciation Exp_PerAR"/>
      <sheetName val="12-31-15 CIAC Amort Exp_PerAR"/>
      <sheetName val="Working Capital_PerAR"/>
      <sheetName val="ADJUSTED MONTHLY FINAL"/>
      <sheetName val="APPENDIX B INC. STAT.ACCT RECON"/>
      <sheetName val="CommonPlant_PerAR"/>
      <sheetName val="Interest Expense Adj_PerAR"/>
      <sheetName val="Other BalSheet Acct_PerAR"/>
      <sheetName val="RateCase&amp;Other Deferred_PerAR"/>
      <sheetName val="Property Taxes"/>
      <sheetName val="C 5 Calculation"/>
      <sheetName val="Rev Requirements Final"/>
      <sheetName val="Rev Requirements Interim"/>
      <sheetName val="Reuse RateBase"/>
      <sheetName val="REVENUE REQUIREMENTS"/>
      <sheetName val="PROFORMA YEAR"/>
      <sheetName val="INTERIM COST OF CAPITAL"/>
      <sheetName val="MFRtoAR"/>
      <sheetName val="Chemicals"/>
    </sheetNames>
    <sheetDataSet>
      <sheetData sheetId="0">
        <row r="6">
          <cell r="E6" t="str">
            <v>Docket No. 160101-WS</v>
          </cell>
        </row>
        <row r="11">
          <cell r="E11" t="str">
            <v>Preparer: John Hoy</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WWFLOW"/>
      <sheetName val="Newsales"/>
      <sheetName val="Sheet1"/>
    </sheetNames>
    <sheetDataSet>
      <sheetData sheetId="0"/>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cros"/>
      <sheetName val="COVER"/>
      <sheetName val="CONTENTS vol 1"/>
      <sheetName val="CONTENTS vol 2"/>
      <sheetName val="APPENDIX A PLANT ACCT REC"/>
      <sheetName val="A 1"/>
      <sheetName val="A 2"/>
      <sheetName val="A 3"/>
      <sheetName val="A-3 COA"/>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8 (a)"/>
      <sheetName val="A 19"/>
      <sheetName val="A 19 (a)"/>
      <sheetName val="B 1"/>
      <sheetName val="B 2"/>
      <sheetName val="B 3"/>
      <sheetName val="B-3 COA"/>
      <sheetName val="B 4"/>
      <sheetName val="B 5"/>
      <sheetName val="B 6"/>
      <sheetName val="B 7"/>
      <sheetName val="B 8"/>
      <sheetName val="B 9"/>
      <sheetName val="B 10"/>
      <sheetName val="B 11"/>
      <sheetName val="B12 - 1.31.2015"/>
      <sheetName val="B12 - 2.28.2015"/>
      <sheetName val="B12 - 3.31.2015"/>
      <sheetName val="B12 - 4.30.2015"/>
      <sheetName val="B12 - 5.31.2015"/>
      <sheetName val="B12 - 6.30.2015"/>
      <sheetName val="B12 - 7.31.2015"/>
      <sheetName val="B12 - 8.31.2015"/>
      <sheetName val="B12 - 9.30.2015"/>
      <sheetName val="B12 - 10.31.2015"/>
      <sheetName val="B12 - 11.30.2015"/>
      <sheetName val="B12 - 12.31.2015"/>
      <sheetName val="B12 - Test Year"/>
      <sheetName val="C INSTRUCT"/>
      <sheetName val="B 13"/>
      <sheetName val="B 14"/>
      <sheetName val="B 15"/>
      <sheetName val="C 1"/>
      <sheetName val="C 2 (w)"/>
      <sheetName val="C 2 (s)"/>
      <sheetName val="C 3"/>
      <sheetName val="C 4"/>
      <sheetName val="C 5 (w)"/>
      <sheetName val="C 5 (s)"/>
      <sheetName val="C 6"/>
      <sheetName val="C 7"/>
      <sheetName val="C 8"/>
      <sheetName val="C 9"/>
      <sheetName val="C 10"/>
      <sheetName val="D 1"/>
      <sheetName val="D 2"/>
      <sheetName val="D 3"/>
      <sheetName val="D 4"/>
      <sheetName val="D 5"/>
      <sheetName val="D 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F 1"/>
      <sheetName val="F 2"/>
      <sheetName val="F 3"/>
      <sheetName val="F 4"/>
      <sheetName val="F 5"/>
      <sheetName val="F 6"/>
      <sheetName val="F 6 (2)"/>
      <sheetName val="F 7"/>
      <sheetName val="F 8"/>
      <sheetName val="F 9"/>
      <sheetName val="F 10"/>
      <sheetName val="A 1 (I)"/>
      <sheetName val="A 2 (I)"/>
      <sheetName val="A 3 (I)"/>
      <sheetName val="B 1 (I)"/>
      <sheetName val="B 2 (I)"/>
      <sheetName val="B 3 (I)"/>
      <sheetName val="B 15 (I)"/>
      <sheetName val="C 1 (I)"/>
      <sheetName val="C 2 (W) (I)"/>
      <sheetName val="C 2 (S) (I)"/>
      <sheetName val="C 5 (W) (I)"/>
      <sheetName val="C 5 (S) (I)"/>
      <sheetName val="D 1 (I)"/>
      <sheetName val="D 2 (I) "/>
      <sheetName val="E 1 W (I)"/>
      <sheetName val="E 1 S (I)"/>
      <sheetName val="E-2 W (I)"/>
      <sheetName val="E-2 S (I)"/>
      <sheetName val="AR to MFR"/>
      <sheetName val="Trial Blc"/>
      <sheetName val="P&amp;L Per TB"/>
      <sheetName val="12-31-15 Plant Acc Bal_PerAR"/>
      <sheetName val="12-31-15 Depreciation Exp_PerAR"/>
      <sheetName val="12-31-15 CIAC Bal &amp; Proj_PerAR"/>
      <sheetName val="Other BalSheet Acct_PerAR"/>
      <sheetName val="12 Month IS UC"/>
      <sheetName val="IncomeAccountsAllocationPerAR "/>
      <sheetName val="O&amp;M EXPENSES TO BE ALLOCATED"/>
      <sheetName val="O&amp;M EXPENSES ALLOCATED TO WATER"/>
      <sheetName val="O&amp;M EXPENSES ALLOCATED TO SEWER"/>
      <sheetName val="Working Capital_PerAR"/>
      <sheetName val="ADJUSTED MONTHLY FINAL"/>
      <sheetName val="APPENDIX B INC. STAT.ACCT RECON"/>
      <sheetName val="Interest Expense Adj_PerAR"/>
      <sheetName val="C 5 Calculation"/>
      <sheetName val="AR_F-23"/>
      <sheetName val="Property Taxes"/>
      <sheetName val="Rev Requirements Final"/>
      <sheetName val="Rev Requirements Interim"/>
      <sheetName val="Reuse RateBase"/>
      <sheetName val="CommonPlant_PerAR-not used"/>
      <sheetName val="TAX EXPENSE-not used"/>
      <sheetName val="REVENUE REQUIREMENTS"/>
      <sheetName val="PROFORMA YEAR"/>
      <sheetName val="INTERIM COST OF CAPITAL"/>
      <sheetName val="COA Depr Exp DNU"/>
    </sheetNames>
    <sheetDataSet>
      <sheetData sheetId="0" refreshError="1"/>
      <sheetData sheetId="1">
        <row r="4">
          <cell r="E4" t="str">
            <v xml:space="preserve">Company:  Utilities, Inc. of Florida - Sanlando </v>
          </cell>
        </row>
        <row r="6">
          <cell r="E6" t="str">
            <v>Docket No.: 160101 - WS</v>
          </cell>
        </row>
        <row r="10">
          <cell r="E10" t="str">
            <v>Preparer: Deborah Swain</v>
          </cell>
        </row>
        <row r="15">
          <cell r="E15" t="str">
            <v>Test Year Ended:  12/31/2015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4">
          <cell r="C4" t="str">
            <v>Page 1 of 1</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workbookViewId="0"/>
  </sheetViews>
  <sheetFormatPr defaultColWidth="9.1796875" defaultRowHeight="12.5"/>
  <cols>
    <col min="1" max="1" width="72.81640625" style="35" customWidth="1"/>
    <col min="2" max="2" width="11.1796875" style="35" bestFit="1" customWidth="1"/>
    <col min="3" max="8" width="9.1796875" style="35"/>
    <col min="9" max="9" width="12.26953125" style="35" bestFit="1" customWidth="1"/>
    <col min="10" max="16384" width="9.1796875" style="35"/>
  </cols>
  <sheetData>
    <row r="1" spans="1:16" ht="13">
      <c r="A1" s="1" t="s">
        <v>104</v>
      </c>
      <c r="B1" s="1"/>
      <c r="C1" s="1"/>
      <c r="D1" s="1"/>
      <c r="E1" s="1"/>
      <c r="F1" s="1"/>
      <c r="G1" s="1"/>
      <c r="H1" s="1"/>
      <c r="I1" s="1"/>
      <c r="J1" s="1"/>
      <c r="K1" s="1"/>
      <c r="L1" s="1"/>
      <c r="M1" s="1"/>
      <c r="N1" s="1"/>
      <c r="O1" s="1"/>
      <c r="P1" s="1"/>
    </row>
    <row r="2" spans="1:16" ht="13">
      <c r="A2" s="1" t="s">
        <v>71</v>
      </c>
      <c r="B2" s="1"/>
      <c r="C2" s="1"/>
      <c r="D2" s="1"/>
      <c r="E2" s="1"/>
      <c r="F2" s="1"/>
      <c r="G2" s="1"/>
      <c r="H2" s="1"/>
      <c r="I2" s="1"/>
      <c r="J2" s="1"/>
      <c r="K2" s="1"/>
      <c r="L2" s="1"/>
      <c r="M2" s="1"/>
      <c r="N2" s="1"/>
      <c r="O2" s="1"/>
      <c r="P2" s="1"/>
    </row>
    <row r="3" spans="1:16" ht="13">
      <c r="A3" s="1"/>
      <c r="B3" s="1"/>
      <c r="C3" s="1"/>
      <c r="D3" s="1"/>
      <c r="E3" s="1"/>
      <c r="F3" s="1"/>
      <c r="G3" s="1"/>
      <c r="H3" s="1"/>
      <c r="I3" s="1"/>
      <c r="J3" s="1"/>
      <c r="K3" s="1"/>
      <c r="L3" s="1"/>
      <c r="M3" s="1"/>
      <c r="N3" s="1"/>
      <c r="O3" s="1"/>
      <c r="P3" s="1"/>
    </row>
    <row r="4" spans="1:16" ht="13">
      <c r="A4" s="1"/>
      <c r="B4" s="1"/>
      <c r="C4" s="1"/>
      <c r="D4" s="1"/>
      <c r="E4" s="1"/>
      <c r="F4" s="1"/>
      <c r="G4" s="1"/>
      <c r="H4" s="1"/>
      <c r="I4" s="1"/>
      <c r="J4" s="1"/>
      <c r="K4" s="1"/>
      <c r="L4" s="1"/>
      <c r="M4" s="1"/>
      <c r="N4" s="1"/>
      <c r="O4" s="1"/>
      <c r="P4" s="1"/>
    </row>
    <row r="5" spans="1:16" ht="13">
      <c r="A5" s="1"/>
      <c r="B5" s="1"/>
      <c r="C5" s="1"/>
      <c r="D5" s="1"/>
      <c r="E5" s="240" t="s">
        <v>59</v>
      </c>
      <c r="F5" s="240"/>
      <c r="G5" s="240"/>
      <c r="H5" s="36"/>
      <c r="I5" s="240" t="s">
        <v>70</v>
      </c>
      <c r="J5" s="240"/>
      <c r="K5" s="240"/>
      <c r="L5" s="240" t="s">
        <v>57</v>
      </c>
      <c r="M5" s="240"/>
      <c r="N5" s="37"/>
      <c r="O5" s="1"/>
      <c r="P5" s="1"/>
    </row>
    <row r="6" spans="1:16" ht="13">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c r="B7" s="1"/>
      <c r="C7" s="1"/>
      <c r="D7" s="1"/>
      <c r="E7" s="1"/>
      <c r="F7" s="1"/>
      <c r="G7" s="1"/>
      <c r="H7" s="1" t="s">
        <v>51</v>
      </c>
      <c r="I7" s="1"/>
      <c r="J7" s="1"/>
      <c r="K7" s="1"/>
      <c r="L7" s="1"/>
      <c r="M7" s="1"/>
      <c r="N7" s="1"/>
      <c r="O7" s="1" t="s">
        <v>50</v>
      </c>
      <c r="P7" s="1" t="s">
        <v>49</v>
      </c>
    </row>
    <row r="8" spans="1:16" ht="48.5" thickBot="1">
      <c r="A8" s="38" t="s">
        <v>48</v>
      </c>
      <c r="B8" s="39" t="s">
        <v>47</v>
      </c>
      <c r="C8" s="39" t="s">
        <v>40</v>
      </c>
      <c r="D8" s="40" t="s">
        <v>69</v>
      </c>
      <c r="E8" s="28">
        <v>341.5</v>
      </c>
      <c r="F8" s="28">
        <v>108.3415</v>
      </c>
      <c r="G8" s="28">
        <v>403.3415</v>
      </c>
      <c r="H8" s="28">
        <v>5</v>
      </c>
      <c r="I8" s="11">
        <v>793</v>
      </c>
      <c r="J8" s="11">
        <f t="shared" ref="J8:J14" si="0">+I8/H8/2</f>
        <v>79.3</v>
      </c>
      <c r="K8" s="11">
        <f t="shared" ref="K8:K14" si="1">+J8*2</f>
        <v>158.6</v>
      </c>
      <c r="L8" s="1">
        <v>5</v>
      </c>
      <c r="M8" s="11">
        <f t="shared" ref="M8:M14" si="2">ROUND(+I8/L8,2)</f>
        <v>158.6</v>
      </c>
      <c r="N8" s="41">
        <f t="shared" ref="N8:N14" si="3">+M8-K8</f>
        <v>0</v>
      </c>
      <c r="O8" s="42">
        <v>0.37630000000000002</v>
      </c>
      <c r="P8" s="1">
        <f t="shared" ref="P8:P14" si="4">ROUND(+N8*O8,0)</f>
        <v>0</v>
      </c>
    </row>
    <row r="9" spans="1:16" ht="13.5" thickBot="1">
      <c r="A9" s="38"/>
      <c r="B9" s="39"/>
      <c r="C9" s="39"/>
      <c r="D9" s="40" t="s">
        <v>60</v>
      </c>
      <c r="E9" s="28">
        <v>391.7</v>
      </c>
      <c r="F9" s="28">
        <v>108.3917</v>
      </c>
      <c r="G9" s="28">
        <v>403.39170000000001</v>
      </c>
      <c r="H9" s="28">
        <v>5</v>
      </c>
      <c r="I9" s="11">
        <v>755</v>
      </c>
      <c r="J9" s="11">
        <f t="shared" si="0"/>
        <v>75.5</v>
      </c>
      <c r="K9" s="11">
        <f t="shared" si="1"/>
        <v>151</v>
      </c>
      <c r="L9" s="1">
        <v>5</v>
      </c>
      <c r="M9" s="11">
        <f t="shared" si="2"/>
        <v>151</v>
      </c>
      <c r="N9" s="41">
        <f t="shared" si="3"/>
        <v>0</v>
      </c>
      <c r="O9" s="42">
        <v>0.37630000000000002</v>
      </c>
      <c r="P9" s="1">
        <f t="shared" si="4"/>
        <v>0</v>
      </c>
    </row>
    <row r="10" spans="1:16" ht="13.5" thickBot="1">
      <c r="A10" s="43" t="s">
        <v>68</v>
      </c>
      <c r="B10" s="44" t="s">
        <v>47</v>
      </c>
      <c r="C10" s="45" t="s">
        <v>40</v>
      </c>
      <c r="D10" s="46" t="s">
        <v>61</v>
      </c>
      <c r="E10" s="28">
        <v>341.5</v>
      </c>
      <c r="F10" s="28">
        <v>108.3415</v>
      </c>
      <c r="G10" s="28">
        <v>403.3415</v>
      </c>
      <c r="H10" s="28">
        <v>5</v>
      </c>
      <c r="I10" s="11">
        <v>12048</v>
      </c>
      <c r="J10" s="11">
        <f t="shared" si="0"/>
        <v>1204.8</v>
      </c>
      <c r="K10" s="11">
        <f t="shared" si="1"/>
        <v>2409.6</v>
      </c>
      <c r="L10" s="1">
        <v>5</v>
      </c>
      <c r="M10" s="11">
        <f t="shared" si="2"/>
        <v>2409.6</v>
      </c>
      <c r="N10" s="41">
        <f t="shared" si="3"/>
        <v>0</v>
      </c>
      <c r="O10" s="42">
        <v>0.37630000000000002</v>
      </c>
      <c r="P10" s="1">
        <f t="shared" si="4"/>
        <v>0</v>
      </c>
    </row>
    <row r="11" spans="1:16" ht="13.5" thickBot="1">
      <c r="A11" s="47"/>
      <c r="B11" s="48"/>
      <c r="C11" s="49"/>
      <c r="D11" s="46" t="s">
        <v>60</v>
      </c>
      <c r="E11" s="28">
        <v>391.7</v>
      </c>
      <c r="F11" s="28">
        <v>108.3917</v>
      </c>
      <c r="G11" s="28">
        <v>403.39170000000001</v>
      </c>
      <c r="H11" s="28">
        <v>5</v>
      </c>
      <c r="I11" s="11">
        <v>11460</v>
      </c>
      <c r="J11" s="11">
        <f t="shared" si="0"/>
        <v>1146</v>
      </c>
      <c r="K11" s="11">
        <f t="shared" si="1"/>
        <v>2292</v>
      </c>
      <c r="L11" s="1">
        <v>5</v>
      </c>
      <c r="M11" s="11">
        <f t="shared" si="2"/>
        <v>2292</v>
      </c>
      <c r="N11" s="41">
        <f t="shared" si="3"/>
        <v>0</v>
      </c>
      <c r="O11" s="42">
        <v>0.37630000000000002</v>
      </c>
      <c r="P11" s="1">
        <f t="shared" si="4"/>
        <v>0</v>
      </c>
    </row>
    <row r="12" spans="1:16" ht="48.5" thickBot="1">
      <c r="A12" s="38" t="s">
        <v>41</v>
      </c>
      <c r="B12" s="39" t="s">
        <v>40</v>
      </c>
      <c r="C12" s="39" t="s">
        <v>40</v>
      </c>
      <c r="D12" s="40" t="s">
        <v>67</v>
      </c>
      <c r="E12" s="28">
        <v>340.5</v>
      </c>
      <c r="F12" s="28">
        <v>108.34050000000001</v>
      </c>
      <c r="G12" s="28">
        <v>403.34050000000002</v>
      </c>
      <c r="H12" s="28">
        <v>6</v>
      </c>
      <c r="I12" s="11">
        <v>12419</v>
      </c>
      <c r="J12" s="11">
        <f t="shared" si="0"/>
        <v>1034.9166666666667</v>
      </c>
      <c r="K12" s="11">
        <f t="shared" si="1"/>
        <v>2069.8333333333335</v>
      </c>
      <c r="L12" s="1">
        <v>3</v>
      </c>
      <c r="M12" s="11">
        <f t="shared" si="2"/>
        <v>4139.67</v>
      </c>
      <c r="N12" s="41">
        <f t="shared" si="3"/>
        <v>2069.8366666666666</v>
      </c>
      <c r="O12" s="42">
        <v>0.37630000000000002</v>
      </c>
      <c r="P12" s="1">
        <f t="shared" si="4"/>
        <v>779</v>
      </c>
    </row>
    <row r="13" spans="1:16" ht="13.5" thickBot="1">
      <c r="A13" s="1"/>
      <c r="B13" s="1"/>
      <c r="C13" s="1"/>
      <c r="D13" s="36" t="s">
        <v>60</v>
      </c>
      <c r="E13" s="50" t="s">
        <v>66</v>
      </c>
      <c r="F13" s="50" t="s">
        <v>65</v>
      </c>
      <c r="G13" s="50" t="s">
        <v>64</v>
      </c>
      <c r="H13" s="28">
        <v>6</v>
      </c>
      <c r="I13" s="11">
        <v>11813</v>
      </c>
      <c r="J13" s="11">
        <f t="shared" si="0"/>
        <v>984.41666666666663</v>
      </c>
      <c r="K13" s="11">
        <f t="shared" si="1"/>
        <v>1968.8333333333333</v>
      </c>
      <c r="L13" s="1">
        <v>3</v>
      </c>
      <c r="M13" s="11">
        <f t="shared" si="2"/>
        <v>3937.67</v>
      </c>
      <c r="N13" s="41">
        <f t="shared" si="3"/>
        <v>1968.8366666666668</v>
      </c>
      <c r="O13" s="42">
        <v>0.37630000000000002</v>
      </c>
      <c r="P13" s="1">
        <f t="shared" si="4"/>
        <v>741</v>
      </c>
    </row>
    <row r="14" spans="1:16" ht="62.5" thickBot="1">
      <c r="A14" s="51" t="s">
        <v>103</v>
      </c>
      <c r="B14" s="39" t="s">
        <v>96</v>
      </c>
      <c r="C14" s="39" t="s">
        <v>102</v>
      </c>
      <c r="D14" s="40" t="s">
        <v>34</v>
      </c>
      <c r="E14" s="52" t="s">
        <v>100</v>
      </c>
      <c r="F14" s="52" t="s">
        <v>99</v>
      </c>
      <c r="G14" s="52" t="s">
        <v>92</v>
      </c>
      <c r="H14" s="28">
        <v>37</v>
      </c>
      <c r="I14" s="11">
        <v>20000</v>
      </c>
      <c r="J14" s="11">
        <f t="shared" si="0"/>
        <v>270.27027027027026</v>
      </c>
      <c r="K14" s="11">
        <f t="shared" si="1"/>
        <v>540.54054054054052</v>
      </c>
      <c r="L14" s="1">
        <v>25</v>
      </c>
      <c r="M14" s="11">
        <f t="shared" si="2"/>
        <v>800</v>
      </c>
      <c r="N14" s="41">
        <f t="shared" si="3"/>
        <v>259.45945945945948</v>
      </c>
      <c r="O14" s="42">
        <v>0.37630000000000002</v>
      </c>
      <c r="P14" s="1">
        <f t="shared" si="4"/>
        <v>98</v>
      </c>
    </row>
    <row r="15" spans="1:16" ht="13" thickBot="1"/>
    <row r="16" spans="1:16" ht="13.5" thickBot="1">
      <c r="A16" s="53" t="s">
        <v>63</v>
      </c>
      <c r="B16" s="54"/>
      <c r="C16" s="54"/>
      <c r="D16" s="55"/>
      <c r="E16" s="56"/>
      <c r="F16" s="56"/>
      <c r="G16" s="56"/>
      <c r="H16" s="56"/>
      <c r="I16" s="57">
        <f t="shared" ref="I16:P16" si="5">SUM(I8:I14)</f>
        <v>69288</v>
      </c>
      <c r="J16" s="57">
        <f t="shared" si="5"/>
        <v>4795.2036036036034</v>
      </c>
      <c r="K16" s="57">
        <f t="shared" si="5"/>
        <v>9590.4072072072067</v>
      </c>
      <c r="L16" s="57">
        <f t="shared" si="5"/>
        <v>51</v>
      </c>
      <c r="M16" s="57">
        <f t="shared" si="5"/>
        <v>13888.539999999999</v>
      </c>
      <c r="N16" s="57">
        <f t="shared" si="5"/>
        <v>4298.1327927927923</v>
      </c>
      <c r="O16" s="57">
        <f t="shared" si="5"/>
        <v>2.6341000000000001</v>
      </c>
      <c r="P16" s="57">
        <f t="shared" si="5"/>
        <v>1618</v>
      </c>
    </row>
    <row r="17" spans="1:16" ht="13">
      <c r="A17" s="1" t="s">
        <v>101</v>
      </c>
      <c r="B17" s="1"/>
      <c r="C17" s="1"/>
      <c r="D17" s="1"/>
      <c r="E17" s="52" t="s">
        <v>100</v>
      </c>
      <c r="F17" s="52" t="s">
        <v>99</v>
      </c>
      <c r="G17" s="52" t="s">
        <v>92</v>
      </c>
      <c r="H17" s="1">
        <v>35</v>
      </c>
      <c r="I17" s="11">
        <f>-0.75*I14</f>
        <v>-15000</v>
      </c>
      <c r="J17" s="11">
        <f>I17</f>
        <v>-15000</v>
      </c>
      <c r="K17" s="11">
        <f>+I17/H17/2</f>
        <v>-214.28571428571428</v>
      </c>
      <c r="L17" s="1"/>
      <c r="M17" s="11"/>
      <c r="N17" s="41"/>
      <c r="O17" s="42"/>
      <c r="P17" s="1"/>
    </row>
    <row r="18" spans="1:16" ht="13">
      <c r="A18" s="1" t="s">
        <v>62</v>
      </c>
      <c r="B18" s="1"/>
      <c r="C18" s="1"/>
      <c r="D18" s="1" t="s">
        <v>61</v>
      </c>
      <c r="E18" s="28">
        <v>341.5</v>
      </c>
      <c r="F18" s="28">
        <v>108.3415</v>
      </c>
      <c r="G18" s="28">
        <v>403.3415</v>
      </c>
      <c r="H18" s="28">
        <v>5</v>
      </c>
      <c r="I18" s="11">
        <f>-I10*0.75</f>
        <v>-9036</v>
      </c>
      <c r="J18" s="11">
        <f>+I18</f>
        <v>-9036</v>
      </c>
      <c r="K18" s="11">
        <f>+I18/H18</f>
        <v>-1807.2</v>
      </c>
      <c r="L18" s="1"/>
      <c r="M18" s="11"/>
      <c r="N18" s="41"/>
      <c r="O18" s="42"/>
      <c r="P18" s="1"/>
    </row>
    <row r="19" spans="1:16" ht="13">
      <c r="A19" s="1"/>
      <c r="B19" s="1"/>
      <c r="C19" s="1"/>
      <c r="D19" s="1" t="s">
        <v>60</v>
      </c>
      <c r="E19" s="28">
        <v>391.7</v>
      </c>
      <c r="F19" s="28">
        <v>108.3917</v>
      </c>
      <c r="G19" s="28">
        <v>403.39170000000001</v>
      </c>
      <c r="H19" s="28">
        <v>5</v>
      </c>
      <c r="I19" s="11">
        <f>-I11*0.75</f>
        <v>-8595</v>
      </c>
      <c r="J19" s="11">
        <f>+I19</f>
        <v>-8595</v>
      </c>
      <c r="K19" s="11">
        <f>+I19/H19</f>
        <v>-1719</v>
      </c>
      <c r="L19" s="1"/>
      <c r="M19" s="1"/>
      <c r="N19" s="1"/>
      <c r="O19" s="1"/>
      <c r="P19" s="1"/>
    </row>
    <row r="20" spans="1:16" ht="13">
      <c r="A20" s="1" t="s">
        <v>0</v>
      </c>
      <c r="B20" s="1"/>
      <c r="C20" s="1"/>
      <c r="D20" s="1"/>
      <c r="E20" s="1"/>
      <c r="F20" s="1"/>
      <c r="G20" s="1"/>
      <c r="H20" s="1"/>
      <c r="I20" s="41">
        <f>SUM(I16:I19)</f>
        <v>36657</v>
      </c>
      <c r="J20" s="41">
        <f>SUM(J16:J19)</f>
        <v>-27835.796396396396</v>
      </c>
      <c r="K20" s="41">
        <f>SUM(K16:K19)</f>
        <v>5849.9214929214932</v>
      </c>
      <c r="L20" s="41"/>
      <c r="M20" s="41">
        <f>SUM(M16:M19)</f>
        <v>13888.539999999999</v>
      </c>
      <c r="N20" s="41">
        <f>SUM(N16:N19)</f>
        <v>4298.1327927927923</v>
      </c>
      <c r="O20" s="41"/>
      <c r="P20" s="41">
        <f>SUM(P16:P19)</f>
        <v>1618</v>
      </c>
    </row>
    <row r="21" spans="1:16" ht="13">
      <c r="A21" s="1"/>
      <c r="B21" s="1"/>
      <c r="C21" s="1"/>
      <c r="D21" s="1"/>
      <c r="E21" s="1"/>
      <c r="F21" s="1"/>
      <c r="G21" s="1"/>
      <c r="H21" s="1"/>
      <c r="I21" s="1"/>
      <c r="J21" s="1"/>
      <c r="K21" s="1"/>
      <c r="L21" s="1"/>
      <c r="M21" s="1"/>
      <c r="N21" s="1"/>
      <c r="O21" s="1"/>
      <c r="P21" s="1"/>
    </row>
    <row r="23" spans="1:16" ht="13" thickBot="1">
      <c r="A23" s="35" t="s">
        <v>98</v>
      </c>
      <c r="I23" s="58"/>
    </row>
    <row r="24" spans="1:16" ht="16" thickBot="1">
      <c r="A24" s="59" t="s">
        <v>97</v>
      </c>
      <c r="B24" s="39" t="s">
        <v>96</v>
      </c>
      <c r="C24" s="39" t="s">
        <v>25</v>
      </c>
      <c r="D24" s="40" t="s">
        <v>95</v>
      </c>
      <c r="E24" s="52" t="s">
        <v>94</v>
      </c>
      <c r="F24" s="52" t="s">
        <v>93</v>
      </c>
      <c r="G24" s="52" t="s">
        <v>92</v>
      </c>
      <c r="H24" s="28">
        <v>10</v>
      </c>
      <c r="I24" s="11">
        <v>51000</v>
      </c>
      <c r="J24" s="11">
        <f>+I24/H24/2</f>
        <v>2550</v>
      </c>
      <c r="K24" s="11">
        <f>+J24*2</f>
        <v>5100</v>
      </c>
      <c r="L24" s="1"/>
      <c r="M24" s="11"/>
      <c r="N24" s="41"/>
      <c r="O24" s="42"/>
      <c r="P24" s="1"/>
    </row>
  </sheetData>
  <mergeCells count="3">
    <mergeCell ref="E5:G5"/>
    <mergeCell ref="I5:K5"/>
    <mergeCell ref="L5:M5"/>
  </mergeCells>
  <printOptions headings="1"/>
  <pageMargins left="0.7" right="0.7" top="0.75" bottom="0.75" header="0.3" footer="0.3"/>
  <pageSetup scale="57"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2"/>
  <sheetViews>
    <sheetView workbookViewId="0"/>
  </sheetViews>
  <sheetFormatPr defaultColWidth="9.1796875" defaultRowHeight="12"/>
  <cols>
    <col min="1" max="1" width="72.81640625" style="1" customWidth="1"/>
    <col min="2" max="3" width="11.1796875" style="1" bestFit="1" customWidth="1"/>
    <col min="4" max="4" width="10.7265625" style="1" bestFit="1" customWidth="1"/>
    <col min="5" max="8" width="9.1796875" style="1"/>
    <col min="9" max="10" width="11.1796875" style="1" bestFit="1" customWidth="1"/>
    <col min="11" max="11" width="9.7265625" style="1" bestFit="1" customWidth="1"/>
    <col min="12" max="16384" width="9.1796875" style="1"/>
  </cols>
  <sheetData>
    <row r="1" spans="1:16">
      <c r="A1" s="1" t="s">
        <v>26</v>
      </c>
    </row>
    <row r="5" spans="1:16">
      <c r="E5" s="240" t="s">
        <v>59</v>
      </c>
      <c r="F5" s="240"/>
      <c r="G5" s="240"/>
      <c r="H5" s="240" t="s">
        <v>58</v>
      </c>
      <c r="I5" s="240"/>
      <c r="J5" s="240"/>
      <c r="K5" s="240"/>
      <c r="L5" s="240" t="s">
        <v>57</v>
      </c>
      <c r="M5" s="240"/>
      <c r="N5" s="240"/>
      <c r="O5" s="240"/>
      <c r="P5" s="240"/>
    </row>
    <row r="6" spans="1:16">
      <c r="E6" s="36" t="s">
        <v>56</v>
      </c>
      <c r="F6" s="36" t="s">
        <v>6</v>
      </c>
      <c r="G6" s="36" t="s">
        <v>5</v>
      </c>
      <c r="H6" s="36" t="s">
        <v>55</v>
      </c>
      <c r="I6" s="36" t="s">
        <v>56</v>
      </c>
      <c r="J6" s="36" t="s">
        <v>6</v>
      </c>
      <c r="K6" s="36" t="s">
        <v>5</v>
      </c>
      <c r="L6" s="1" t="s">
        <v>55</v>
      </c>
      <c r="M6" s="1" t="s">
        <v>5</v>
      </c>
      <c r="N6" s="1" t="s">
        <v>54</v>
      </c>
      <c r="O6" s="1" t="s">
        <v>53</v>
      </c>
      <c r="P6" s="1" t="s">
        <v>52</v>
      </c>
    </row>
    <row r="7" spans="1:16" ht="12.5" thickBot="1">
      <c r="H7" s="1" t="s">
        <v>51</v>
      </c>
      <c r="O7" s="1" t="s">
        <v>50</v>
      </c>
      <c r="P7" s="1" t="s">
        <v>49</v>
      </c>
    </row>
    <row r="8" spans="1:16" ht="48">
      <c r="A8" s="61" t="s">
        <v>48</v>
      </c>
      <c r="B8" s="62" t="s">
        <v>47</v>
      </c>
      <c r="C8" s="62" t="s">
        <v>79</v>
      </c>
      <c r="D8" s="63" t="s">
        <v>46</v>
      </c>
      <c r="E8" s="64" t="s">
        <v>91</v>
      </c>
      <c r="F8" s="64" t="s">
        <v>90</v>
      </c>
      <c r="G8" s="64" t="s">
        <v>89</v>
      </c>
      <c r="H8" s="63">
        <v>5</v>
      </c>
      <c r="I8" s="65">
        <v>8682</v>
      </c>
      <c r="J8" s="65">
        <f>ROUND(+I8/H8/2,0)</f>
        <v>868</v>
      </c>
      <c r="K8" s="65">
        <f>+J8*2</f>
        <v>1736</v>
      </c>
      <c r="L8" s="66">
        <v>5</v>
      </c>
      <c r="M8" s="65">
        <f>ROUND(+I8/L8,2)</f>
        <v>1736.4</v>
      </c>
      <c r="N8" s="67">
        <f>+M8-K8</f>
        <v>0.40000000000009095</v>
      </c>
      <c r="O8" s="68">
        <v>0.37630000000000002</v>
      </c>
      <c r="P8" s="69">
        <f>ROUND(+N8*O8,0)</f>
        <v>0</v>
      </c>
    </row>
    <row r="9" spans="1:16" ht="48">
      <c r="A9" s="70" t="s">
        <v>48</v>
      </c>
      <c r="B9" s="71" t="s">
        <v>47</v>
      </c>
      <c r="C9" s="71" t="s">
        <v>73</v>
      </c>
      <c r="D9" s="72" t="s">
        <v>46</v>
      </c>
      <c r="E9" s="73" t="s">
        <v>88</v>
      </c>
      <c r="F9" s="73" t="s">
        <v>87</v>
      </c>
      <c r="G9" s="73" t="s">
        <v>86</v>
      </c>
      <c r="H9" s="72">
        <v>5</v>
      </c>
      <c r="I9" s="74">
        <v>6985</v>
      </c>
      <c r="J9" s="74">
        <f>ROUND(+I9/H9/2,0)</f>
        <v>699</v>
      </c>
      <c r="K9" s="74">
        <f>+J9*2</f>
        <v>1398</v>
      </c>
      <c r="L9" s="75">
        <v>5</v>
      </c>
      <c r="M9" s="74">
        <f>ROUND(+I9/L9,2)</f>
        <v>1397</v>
      </c>
      <c r="N9" s="33">
        <f>+M9-K9</f>
        <v>-1</v>
      </c>
      <c r="O9" s="34">
        <v>0.37630000000000002</v>
      </c>
      <c r="P9" s="76">
        <f>ROUND(+N9*O9,0)</f>
        <v>0</v>
      </c>
    </row>
    <row r="10" spans="1:16">
      <c r="A10" s="77" t="s">
        <v>246</v>
      </c>
      <c r="B10" s="71" t="s">
        <v>40</v>
      </c>
      <c r="C10" s="71" t="s">
        <v>79</v>
      </c>
      <c r="D10" s="72" t="s">
        <v>39</v>
      </c>
      <c r="E10" s="73" t="s">
        <v>91</v>
      </c>
      <c r="F10" s="73" t="s">
        <v>90</v>
      </c>
      <c r="G10" s="73" t="s">
        <v>89</v>
      </c>
      <c r="H10" s="72">
        <v>5</v>
      </c>
      <c r="I10" s="74">
        <v>131813</v>
      </c>
      <c r="J10" s="74">
        <f>ROUND(+I10/H10/2,0)</f>
        <v>13181</v>
      </c>
      <c r="K10" s="74">
        <f>+J10*2</f>
        <v>26362</v>
      </c>
      <c r="L10" s="75">
        <v>5</v>
      </c>
      <c r="M10" s="74">
        <f>ROUND(+I10/L10,2)</f>
        <v>26362.6</v>
      </c>
      <c r="N10" s="33">
        <f>+M10-K10</f>
        <v>0.59999999999854481</v>
      </c>
      <c r="O10" s="34">
        <v>0.37630000000000002</v>
      </c>
      <c r="P10" s="78">
        <f>ROUND(+N10*O10,0)</f>
        <v>0</v>
      </c>
    </row>
    <row r="11" spans="1:16">
      <c r="A11" s="77" t="s">
        <v>245</v>
      </c>
      <c r="B11" s="71" t="s">
        <v>40</v>
      </c>
      <c r="C11" s="71" t="s">
        <v>73</v>
      </c>
      <c r="D11" s="72" t="s">
        <v>39</v>
      </c>
      <c r="E11" s="73" t="s">
        <v>88</v>
      </c>
      <c r="F11" s="73" t="s">
        <v>87</v>
      </c>
      <c r="G11" s="73" t="s">
        <v>86</v>
      </c>
      <c r="H11" s="72">
        <v>5</v>
      </c>
      <c r="I11" s="74">
        <v>106046</v>
      </c>
      <c r="J11" s="74">
        <f>ROUND(+I11/H11/2,0)</f>
        <v>10605</v>
      </c>
      <c r="K11" s="74">
        <f>+J11*2</f>
        <v>21210</v>
      </c>
      <c r="L11" s="75">
        <v>5</v>
      </c>
      <c r="M11" s="74">
        <f>ROUND(+I11/L11,2)</f>
        <v>21209.200000000001</v>
      </c>
      <c r="N11" s="33">
        <f>+M11-K11</f>
        <v>-0.7999999999992724</v>
      </c>
      <c r="O11" s="34">
        <v>0.37630000000000002</v>
      </c>
      <c r="P11" s="78">
        <f>ROUND(+N11*O11,0)</f>
        <v>0</v>
      </c>
    </row>
    <row r="12" spans="1:16">
      <c r="A12" s="79" t="s">
        <v>244</v>
      </c>
      <c r="B12" s="75"/>
      <c r="C12" s="75"/>
      <c r="D12" s="75"/>
      <c r="E12" s="75"/>
      <c r="F12" s="75"/>
      <c r="G12" s="75"/>
      <c r="H12" s="72">
        <v>5</v>
      </c>
      <c r="I12" s="74">
        <f>+I10*-0.75</f>
        <v>-98859.75</v>
      </c>
      <c r="J12" s="74">
        <f>+I12</f>
        <v>-98859.75</v>
      </c>
      <c r="K12" s="74">
        <f>+I12/H12</f>
        <v>-19771.95</v>
      </c>
      <c r="L12" s="75"/>
      <c r="M12" s="74"/>
      <c r="N12" s="33"/>
      <c r="O12" s="34"/>
      <c r="P12" s="76"/>
    </row>
    <row r="13" spans="1:16">
      <c r="A13" s="79" t="s">
        <v>243</v>
      </c>
      <c r="B13" s="75"/>
      <c r="C13" s="31"/>
      <c r="D13" s="80"/>
      <c r="E13" s="75"/>
      <c r="F13" s="75"/>
      <c r="G13" s="75"/>
      <c r="H13" s="75">
        <v>5</v>
      </c>
      <c r="I13" s="74">
        <f>+I11*-0.75</f>
        <v>-79534.5</v>
      </c>
      <c r="J13" s="74">
        <f>+I13</f>
        <v>-79534.5</v>
      </c>
      <c r="K13" s="74">
        <f>+I13/H13</f>
        <v>-15906.9</v>
      </c>
      <c r="L13" s="75"/>
      <c r="M13" s="74"/>
      <c r="N13" s="33"/>
      <c r="O13" s="34"/>
      <c r="P13" s="76"/>
    </row>
    <row r="14" spans="1:16" ht="48">
      <c r="A14" s="70" t="s">
        <v>41</v>
      </c>
      <c r="B14" s="71" t="s">
        <v>40</v>
      </c>
      <c r="C14" s="71" t="s">
        <v>79</v>
      </c>
      <c r="D14" s="72" t="s">
        <v>39</v>
      </c>
      <c r="E14" s="72">
        <v>340.5</v>
      </c>
      <c r="F14" s="72">
        <v>108.34050000000001</v>
      </c>
      <c r="G14" s="72">
        <v>403.34050000000002</v>
      </c>
      <c r="H14" s="72">
        <v>15</v>
      </c>
      <c r="I14" s="74">
        <v>135870</v>
      </c>
      <c r="J14" s="74">
        <f>ROUND(+I14/H14/2,0)</f>
        <v>4529</v>
      </c>
      <c r="K14" s="74">
        <f>+J14*2</f>
        <v>9058</v>
      </c>
      <c r="L14" s="75">
        <v>3</v>
      </c>
      <c r="M14" s="74">
        <f>ROUND(+I14/L14,2)</f>
        <v>45290</v>
      </c>
      <c r="N14" s="33">
        <f>+M14-K14</f>
        <v>36232</v>
      </c>
      <c r="O14" s="34">
        <v>0.37630000000000002</v>
      </c>
      <c r="P14" s="76">
        <f>ROUND(+N14*O14,0)</f>
        <v>13634</v>
      </c>
    </row>
    <row r="15" spans="1:16" ht="48.5" thickBot="1">
      <c r="A15" s="81" t="s">
        <v>41</v>
      </c>
      <c r="B15" s="82" t="s">
        <v>40</v>
      </c>
      <c r="C15" s="82" t="s">
        <v>73</v>
      </c>
      <c r="D15" s="83" t="s">
        <v>39</v>
      </c>
      <c r="E15" s="84">
        <v>390.7</v>
      </c>
      <c r="F15" s="84">
        <v>108.3907</v>
      </c>
      <c r="G15" s="84">
        <v>403.39069999999998</v>
      </c>
      <c r="H15" s="83">
        <v>15</v>
      </c>
      <c r="I15" s="85">
        <v>109309</v>
      </c>
      <c r="J15" s="85">
        <f>ROUND(+I15/H15/2,0)</f>
        <v>3644</v>
      </c>
      <c r="K15" s="85">
        <f>+J15*2</f>
        <v>7288</v>
      </c>
      <c r="L15" s="86">
        <v>3</v>
      </c>
      <c r="M15" s="85">
        <f>ROUND(+I15/L15,2)</f>
        <v>36436.33</v>
      </c>
      <c r="N15" s="87">
        <f>+M15-K15</f>
        <v>29148.33</v>
      </c>
      <c r="O15" s="88">
        <v>0.37630000000000002</v>
      </c>
      <c r="P15" s="89">
        <f>ROUND(+N15*O15,0)</f>
        <v>10969</v>
      </c>
    </row>
    <row r="16" spans="1:16" ht="48">
      <c r="A16" s="90" t="s">
        <v>242</v>
      </c>
      <c r="B16" s="91" t="s">
        <v>26</v>
      </c>
      <c r="C16" s="91" t="s">
        <v>102</v>
      </c>
      <c r="D16" s="92" t="s">
        <v>34</v>
      </c>
      <c r="E16" s="92">
        <v>331.4</v>
      </c>
      <c r="F16" s="92">
        <v>108.3314</v>
      </c>
      <c r="G16" s="92">
        <v>403.33139999999997</v>
      </c>
      <c r="H16" s="92">
        <v>43</v>
      </c>
      <c r="I16" s="93">
        <v>100000</v>
      </c>
      <c r="J16" s="93">
        <f>ROUND(+I16/H16/2,0)</f>
        <v>1163</v>
      </c>
      <c r="K16" s="93">
        <f>+J16*2</f>
        <v>2326</v>
      </c>
      <c r="L16" s="94">
        <v>25</v>
      </c>
      <c r="M16" s="93">
        <f>ROUND(+I16/L16,2)</f>
        <v>4000</v>
      </c>
      <c r="N16" s="95">
        <f>+M16-K16</f>
        <v>1674</v>
      </c>
      <c r="O16" s="96">
        <v>0.37630000000000002</v>
      </c>
      <c r="P16" s="95">
        <f>ROUND(+N16*O16,0)</f>
        <v>630</v>
      </c>
    </row>
    <row r="17" spans="1:16">
      <c r="A17" s="97" t="s">
        <v>241</v>
      </c>
      <c r="B17" s="75"/>
      <c r="C17" s="75"/>
      <c r="D17" s="75"/>
      <c r="E17" s="75"/>
      <c r="F17" s="75"/>
      <c r="G17" s="75"/>
      <c r="H17" s="72">
        <v>43</v>
      </c>
      <c r="I17" s="74">
        <f>+I16*-0.75</f>
        <v>-75000</v>
      </c>
      <c r="J17" s="74">
        <f>+I17</f>
        <v>-75000</v>
      </c>
      <c r="K17" s="74">
        <f>+I17/H17</f>
        <v>-1744.1860465116279</v>
      </c>
      <c r="L17" s="75"/>
      <c r="M17" s="74"/>
      <c r="N17" s="33"/>
      <c r="O17" s="34"/>
      <c r="P17" s="33"/>
    </row>
    <row r="18" spans="1:16" ht="24">
      <c r="A18" s="32" t="s">
        <v>240</v>
      </c>
      <c r="B18" s="71" t="s">
        <v>26</v>
      </c>
      <c r="C18" s="71" t="s">
        <v>25</v>
      </c>
      <c r="D18" s="72" t="s">
        <v>39</v>
      </c>
      <c r="E18" s="73">
        <v>389.3</v>
      </c>
      <c r="F18" s="73"/>
      <c r="G18" s="73"/>
      <c r="H18" s="72">
        <v>18</v>
      </c>
      <c r="I18" s="74">
        <v>327000</v>
      </c>
      <c r="J18" s="74">
        <f>ROUND(+I18/H18/2,0)</f>
        <v>9083</v>
      </c>
      <c r="K18" s="74">
        <f>+J18*2</f>
        <v>18166</v>
      </c>
      <c r="L18" s="75">
        <v>25</v>
      </c>
      <c r="M18" s="74">
        <f>ROUND(+I18/L18,2)</f>
        <v>13080</v>
      </c>
      <c r="N18" s="33">
        <f>+M18-K18</f>
        <v>-5086</v>
      </c>
      <c r="O18" s="34">
        <v>0.37630000000000002</v>
      </c>
      <c r="P18" s="33">
        <f>ROUND(+N18*O18,0)</f>
        <v>-1914</v>
      </c>
    </row>
    <row r="19" spans="1:16" ht="36">
      <c r="A19" s="32" t="s">
        <v>239</v>
      </c>
      <c r="B19" s="71" t="s">
        <v>26</v>
      </c>
      <c r="C19" s="71" t="s">
        <v>102</v>
      </c>
      <c r="D19" s="72" t="s">
        <v>34</v>
      </c>
      <c r="E19" s="72">
        <v>331.4</v>
      </c>
      <c r="F19" s="72">
        <v>108.3314</v>
      </c>
      <c r="G19" s="72">
        <v>403.33139999999997</v>
      </c>
      <c r="H19" s="72">
        <v>43</v>
      </c>
      <c r="I19" s="74">
        <v>64396</v>
      </c>
      <c r="J19" s="74">
        <f>ROUND(+I19/H19/2,0)</f>
        <v>749</v>
      </c>
      <c r="K19" s="74">
        <f>+J19*2</f>
        <v>1498</v>
      </c>
      <c r="L19" s="75">
        <v>25</v>
      </c>
      <c r="M19" s="74">
        <f>ROUND(+I19/L19,2)</f>
        <v>2575.84</v>
      </c>
      <c r="N19" s="33">
        <f>+M19-K19</f>
        <v>1077.8400000000001</v>
      </c>
      <c r="O19" s="34">
        <v>0.37630000000000002</v>
      </c>
      <c r="P19" s="33">
        <f>ROUND(+N19*O19,0)</f>
        <v>406</v>
      </c>
    </row>
    <row r="20" spans="1:16">
      <c r="A20" s="97" t="s">
        <v>238</v>
      </c>
      <c r="B20" s="75"/>
      <c r="C20" s="75"/>
      <c r="D20" s="75"/>
      <c r="E20" s="75"/>
      <c r="F20" s="75"/>
      <c r="G20" s="75"/>
      <c r="H20" s="72">
        <v>43</v>
      </c>
      <c r="I20" s="74">
        <f>+I19*-0.75</f>
        <v>-48297</v>
      </c>
      <c r="J20" s="74">
        <f>+I20</f>
        <v>-48297</v>
      </c>
      <c r="K20" s="74">
        <f>+I20/H20</f>
        <v>-1123.1860465116279</v>
      </c>
      <c r="L20" s="75"/>
      <c r="M20" s="74"/>
      <c r="N20" s="33"/>
      <c r="O20" s="34"/>
      <c r="P20" s="33"/>
    </row>
    <row r="21" spans="1:16" ht="60">
      <c r="A21" s="32" t="s">
        <v>237</v>
      </c>
      <c r="B21" s="71" t="s">
        <v>26</v>
      </c>
      <c r="C21" s="71" t="s">
        <v>102</v>
      </c>
      <c r="D21" s="72" t="s">
        <v>236</v>
      </c>
      <c r="E21" s="72">
        <v>331.4</v>
      </c>
      <c r="F21" s="72">
        <v>108.3314</v>
      </c>
      <c r="G21" s="72">
        <v>403.33139999999997</v>
      </c>
      <c r="H21" s="72">
        <v>43</v>
      </c>
      <c r="I21" s="74">
        <v>658854</v>
      </c>
      <c r="J21" s="74">
        <f>ROUND(+I21/H21/2,0)</f>
        <v>7661</v>
      </c>
      <c r="K21" s="74">
        <f>+J21*2</f>
        <v>15322</v>
      </c>
      <c r="L21" s="75">
        <v>25</v>
      </c>
      <c r="M21" s="74">
        <f>ROUND(+I21/L21,2)</f>
        <v>26354.16</v>
      </c>
      <c r="N21" s="33">
        <f>+M21-K21</f>
        <v>11032.16</v>
      </c>
      <c r="O21" s="34">
        <v>0.37630000000000002</v>
      </c>
      <c r="P21" s="33">
        <f>ROUND(+N21*O21,0)</f>
        <v>4151</v>
      </c>
    </row>
    <row r="22" spans="1:16">
      <c r="A22" s="98" t="s">
        <v>235</v>
      </c>
      <c r="B22" s="71"/>
      <c r="C22" s="71"/>
      <c r="D22" s="72"/>
      <c r="E22" s="72" t="s">
        <v>149</v>
      </c>
      <c r="F22" s="72"/>
      <c r="G22" s="72"/>
      <c r="H22" s="72"/>
      <c r="I22" s="74"/>
      <c r="J22" s="74"/>
      <c r="K22" s="74"/>
      <c r="L22" s="75"/>
      <c r="M22" s="74"/>
      <c r="N22" s="33"/>
      <c r="O22" s="34"/>
      <c r="P22" s="33"/>
    </row>
    <row r="23" spans="1:16" ht="48">
      <c r="A23" s="32" t="s">
        <v>234</v>
      </c>
      <c r="B23" s="31" t="s">
        <v>26</v>
      </c>
      <c r="C23" s="71" t="s">
        <v>25</v>
      </c>
      <c r="D23" s="72" t="s">
        <v>31</v>
      </c>
      <c r="E23" s="73">
        <v>361.2</v>
      </c>
      <c r="F23" s="73">
        <v>108.3612</v>
      </c>
      <c r="G23" s="73">
        <v>403.3612</v>
      </c>
      <c r="H23" s="72">
        <v>45</v>
      </c>
      <c r="I23" s="74">
        <f>1575183+130000</f>
        <v>1705183</v>
      </c>
      <c r="J23" s="74">
        <f>ROUND(+I23/H23/2,0)</f>
        <v>18946</v>
      </c>
      <c r="K23" s="74">
        <f>+J23*2</f>
        <v>37892</v>
      </c>
      <c r="L23" s="75">
        <v>25</v>
      </c>
      <c r="M23" s="74">
        <f>ROUND(+I23/L23,2)</f>
        <v>68207.320000000007</v>
      </c>
      <c r="N23" s="33">
        <f>+M23-K23</f>
        <v>30315.320000000007</v>
      </c>
      <c r="O23" s="34">
        <v>0.37630000000000002</v>
      </c>
      <c r="P23" s="33">
        <f>ROUND(+N23*O23,0)</f>
        <v>11408</v>
      </c>
    </row>
    <row r="24" spans="1:16" ht="56.25" customHeight="1">
      <c r="A24" s="243" t="s">
        <v>233</v>
      </c>
      <c r="B24" s="31" t="s">
        <v>26</v>
      </c>
      <c r="C24" s="31" t="s">
        <v>25</v>
      </c>
      <c r="D24" s="80" t="s">
        <v>232</v>
      </c>
      <c r="E24" s="75"/>
      <c r="F24" s="75"/>
      <c r="G24" s="75"/>
      <c r="H24" s="75"/>
      <c r="I24" s="74"/>
      <c r="J24" s="74"/>
      <c r="K24" s="74"/>
      <c r="L24" s="75"/>
      <c r="M24" s="74"/>
      <c r="N24" s="33"/>
      <c r="O24" s="34"/>
      <c r="P24" s="33"/>
    </row>
    <row r="25" spans="1:16">
      <c r="A25" s="244"/>
      <c r="B25" s="31"/>
      <c r="C25" s="31"/>
      <c r="D25" s="80"/>
      <c r="E25" s="75">
        <v>354.3</v>
      </c>
      <c r="F25" s="75"/>
      <c r="G25" s="75"/>
      <c r="H25" s="75">
        <v>32</v>
      </c>
      <c r="I25" s="74">
        <f>13800+243564</f>
        <v>257364</v>
      </c>
      <c r="J25" s="74">
        <f>ROUND(+I25/H25/2,0)</f>
        <v>4021</v>
      </c>
      <c r="K25" s="74">
        <f>+J25*2</f>
        <v>8042</v>
      </c>
      <c r="L25" s="75">
        <v>25</v>
      </c>
      <c r="M25" s="74">
        <f>ROUND(+I25/L25,2)</f>
        <v>10294.56</v>
      </c>
      <c r="N25" s="33">
        <f>+M25-K25</f>
        <v>2252.5599999999995</v>
      </c>
      <c r="O25" s="34">
        <v>0.37630000000000002</v>
      </c>
      <c r="P25" s="33">
        <f>ROUND(+N25*O25,0)</f>
        <v>848</v>
      </c>
    </row>
    <row r="26" spans="1:16">
      <c r="A26" s="244"/>
      <c r="B26" s="31"/>
      <c r="C26" s="31"/>
      <c r="D26" s="80"/>
      <c r="E26" s="75">
        <v>360.2</v>
      </c>
      <c r="F26" s="75"/>
      <c r="G26" s="75"/>
      <c r="H26" s="75">
        <v>30</v>
      </c>
      <c r="I26" s="74">
        <f>108100+1827343</f>
        <v>1935443</v>
      </c>
      <c r="J26" s="74">
        <f>ROUND(+I26/H26/2,0)</f>
        <v>32257</v>
      </c>
      <c r="K26" s="74">
        <f>+J26*2</f>
        <v>64514</v>
      </c>
      <c r="L26" s="75">
        <v>25</v>
      </c>
      <c r="M26" s="74">
        <f>ROUND(+I26/L26,2)</f>
        <v>77417.72</v>
      </c>
      <c r="N26" s="33">
        <f>+M26-K26</f>
        <v>12903.720000000001</v>
      </c>
      <c r="O26" s="34">
        <v>0.37630000000000002</v>
      </c>
      <c r="P26" s="33">
        <f>ROUND(+N26*O26,0)</f>
        <v>4856</v>
      </c>
    </row>
    <row r="27" spans="1:16">
      <c r="A27" s="244"/>
      <c r="B27" s="31"/>
      <c r="C27" s="31"/>
      <c r="D27" s="80"/>
      <c r="E27" s="75">
        <v>370.3</v>
      </c>
      <c r="F27" s="75"/>
      <c r="G27" s="75"/>
      <c r="H27" s="75">
        <v>30</v>
      </c>
      <c r="I27" s="74">
        <f>89700+1500673</f>
        <v>1590373</v>
      </c>
      <c r="J27" s="74">
        <f>ROUND(+I27/H27/2,0)</f>
        <v>26506</v>
      </c>
      <c r="K27" s="74">
        <f>+J27*2</f>
        <v>53012</v>
      </c>
      <c r="L27" s="75">
        <v>25</v>
      </c>
      <c r="M27" s="74">
        <f>ROUND(+I27/L27,2)</f>
        <v>63614.92</v>
      </c>
      <c r="N27" s="33">
        <f>+M27-K27</f>
        <v>10602.919999999998</v>
      </c>
      <c r="O27" s="34">
        <v>0.37630000000000002</v>
      </c>
      <c r="P27" s="33">
        <f>ROUND(+N27*O27,0)</f>
        <v>3990</v>
      </c>
    </row>
    <row r="28" spans="1:16">
      <c r="A28" s="244"/>
      <c r="B28" s="31"/>
      <c r="C28" s="31"/>
      <c r="D28" s="80"/>
      <c r="E28" s="75">
        <v>371.3</v>
      </c>
      <c r="F28" s="75">
        <v>0</v>
      </c>
      <c r="G28" s="75"/>
      <c r="H28" s="75">
        <v>18</v>
      </c>
      <c r="I28" s="74">
        <f>18400+311420</f>
        <v>329820</v>
      </c>
      <c r="J28" s="74">
        <f>ROUND(+I28/H28/2,0)</f>
        <v>9162</v>
      </c>
      <c r="K28" s="74">
        <f>+J28*2</f>
        <v>18324</v>
      </c>
      <c r="L28" s="75">
        <v>25</v>
      </c>
      <c r="M28" s="74">
        <f>ROUND(+I28/L28,2)</f>
        <v>13192.8</v>
      </c>
      <c r="N28" s="33">
        <f>+M28-K28</f>
        <v>-5131.2000000000007</v>
      </c>
      <c r="O28" s="34">
        <v>0.37630000000000002</v>
      </c>
      <c r="P28" s="33">
        <f>ROUND(+N28*O28,0)</f>
        <v>-1931</v>
      </c>
    </row>
    <row r="29" spans="1:16">
      <c r="A29" s="245"/>
      <c r="B29" s="31"/>
      <c r="C29" s="31"/>
      <c r="D29" s="80"/>
      <c r="E29" s="75">
        <v>380.4</v>
      </c>
      <c r="F29" s="75"/>
      <c r="G29" s="75"/>
      <c r="H29" s="75">
        <v>18</v>
      </c>
      <c r="I29" s="74">
        <v>100000</v>
      </c>
      <c r="J29" s="74">
        <f>ROUND(+I29/H29/2,0)</f>
        <v>2778</v>
      </c>
      <c r="K29" s="74">
        <f>+J29*2</f>
        <v>5556</v>
      </c>
      <c r="L29" s="75">
        <v>25</v>
      </c>
      <c r="M29" s="74">
        <f>ROUND(+I29/L29,2)</f>
        <v>4000</v>
      </c>
      <c r="N29" s="33">
        <f>+M29-K29</f>
        <v>-1556</v>
      </c>
      <c r="O29" s="34">
        <v>0.37630000000000002</v>
      </c>
      <c r="P29" s="33">
        <f>ROUND(+N29*O29,0)</f>
        <v>-586</v>
      </c>
    </row>
    <row r="30" spans="1:16">
      <c r="A30" s="79" t="s">
        <v>231</v>
      </c>
      <c r="B30" s="75"/>
      <c r="C30" s="31"/>
      <c r="D30" s="80"/>
      <c r="E30" s="75"/>
      <c r="F30" s="75"/>
      <c r="G30" s="75"/>
      <c r="H30" s="75">
        <v>18</v>
      </c>
      <c r="I30" s="74">
        <f>-I26*0.75</f>
        <v>-1451582.25</v>
      </c>
      <c r="J30" s="74">
        <f>+I30</f>
        <v>-1451582.25</v>
      </c>
      <c r="K30" s="74">
        <f>-K26*0.75</f>
        <v>-48385.5</v>
      </c>
      <c r="L30" s="75"/>
      <c r="M30" s="74"/>
      <c r="N30" s="33"/>
      <c r="O30" s="34"/>
      <c r="P30" s="33"/>
    </row>
    <row r="31" spans="1:16" ht="36">
      <c r="A31" s="32" t="s">
        <v>230</v>
      </c>
      <c r="B31" s="31" t="s">
        <v>26</v>
      </c>
      <c r="C31" s="71" t="s">
        <v>25</v>
      </c>
      <c r="D31" s="72" t="s">
        <v>39</v>
      </c>
      <c r="E31" s="73">
        <v>380.4</v>
      </c>
      <c r="F31" s="73" t="s">
        <v>229</v>
      </c>
      <c r="G31" s="73">
        <v>403.38040000000001</v>
      </c>
      <c r="H31" s="72">
        <v>18</v>
      </c>
      <c r="I31" s="74">
        <v>625000</v>
      </c>
      <c r="J31" s="74">
        <f>ROUND(+I31/H31/2,0)</f>
        <v>17361</v>
      </c>
      <c r="K31" s="74">
        <f>+J31*2</f>
        <v>34722</v>
      </c>
      <c r="L31" s="75">
        <v>25</v>
      </c>
      <c r="M31" s="74">
        <f>ROUND(+I31/L31,2)</f>
        <v>25000</v>
      </c>
      <c r="N31" s="33">
        <f>+M31-K31</f>
        <v>-9722</v>
      </c>
      <c r="O31" s="34">
        <v>0.37630000000000002</v>
      </c>
      <c r="P31" s="33">
        <f>ROUND(+N31*O31,0)</f>
        <v>-3658</v>
      </c>
    </row>
    <row r="32" spans="1:16">
      <c r="A32" s="98" t="s">
        <v>228</v>
      </c>
      <c r="B32" s="31"/>
      <c r="C32" s="31" t="s">
        <v>25</v>
      </c>
      <c r="D32" s="80"/>
      <c r="E32" s="75"/>
      <c r="F32" s="75"/>
      <c r="G32" s="75"/>
      <c r="H32" s="75">
        <v>18</v>
      </c>
      <c r="I32" s="74">
        <f>+I31*-0.75</f>
        <v>-468750</v>
      </c>
      <c r="J32" s="74">
        <f>+I32</f>
        <v>-468750</v>
      </c>
      <c r="K32" s="74">
        <f>+I32/H32</f>
        <v>-26041.666666666668</v>
      </c>
      <c r="L32" s="75"/>
      <c r="M32" s="74"/>
      <c r="N32" s="33"/>
      <c r="O32" s="34"/>
      <c r="P32" s="33"/>
    </row>
    <row r="33" spans="1:16" ht="36">
      <c r="A33" s="32" t="s">
        <v>227</v>
      </c>
      <c r="B33" s="31" t="s">
        <v>26</v>
      </c>
      <c r="C33" s="71" t="s">
        <v>102</v>
      </c>
      <c r="D33" s="72" t="s">
        <v>39</v>
      </c>
      <c r="E33" s="72">
        <v>311.39999999999998</v>
      </c>
      <c r="F33" s="72">
        <f>7680+157394</f>
        <v>165074</v>
      </c>
      <c r="G33" s="72"/>
      <c r="H33" s="72">
        <v>20</v>
      </c>
      <c r="I33" s="74">
        <f>7680+157394</f>
        <v>165074</v>
      </c>
      <c r="J33" s="74">
        <f>ROUND(+I33/H33/2,0)</f>
        <v>4127</v>
      </c>
      <c r="K33" s="74">
        <f>+J33*2</f>
        <v>8254</v>
      </c>
      <c r="L33" s="75">
        <v>25</v>
      </c>
      <c r="M33" s="74">
        <f>ROUND(+I33/L33,2)</f>
        <v>6602.96</v>
      </c>
      <c r="N33" s="33">
        <f>+M33-K33</f>
        <v>-1651.04</v>
      </c>
      <c r="O33" s="34">
        <v>0.37630000000000002</v>
      </c>
      <c r="P33" s="33">
        <f>ROUND(+N33*O33,0)</f>
        <v>-621</v>
      </c>
    </row>
    <row r="34" spans="1:16">
      <c r="A34" s="32" t="s">
        <v>226</v>
      </c>
      <c r="B34" s="31"/>
      <c r="C34" s="71" t="s">
        <v>102</v>
      </c>
      <c r="D34" s="72" t="s">
        <v>39</v>
      </c>
      <c r="E34" s="72">
        <v>331.4</v>
      </c>
      <c r="F34" s="72">
        <v>97343</v>
      </c>
      <c r="G34" s="72"/>
      <c r="H34" s="72">
        <v>43</v>
      </c>
      <c r="I34" s="74">
        <v>97343</v>
      </c>
      <c r="J34" s="74">
        <f>ROUND(+I34/H34/2,0)</f>
        <v>1132</v>
      </c>
      <c r="K34" s="74">
        <f>+J34*2</f>
        <v>2264</v>
      </c>
      <c r="L34" s="75">
        <v>25</v>
      </c>
      <c r="M34" s="74">
        <f>ROUND(+I34/L34,2)</f>
        <v>3893.72</v>
      </c>
      <c r="N34" s="33">
        <f>+M34-K34</f>
        <v>1629.7199999999998</v>
      </c>
      <c r="O34" s="34">
        <v>0.37630000000000002</v>
      </c>
      <c r="P34" s="33">
        <f>ROUND(+N34*O34,0)</f>
        <v>613</v>
      </c>
    </row>
    <row r="35" spans="1:16">
      <c r="A35" s="32" t="s">
        <v>225</v>
      </c>
      <c r="B35" s="31"/>
      <c r="C35" s="71" t="s">
        <v>25</v>
      </c>
      <c r="D35" s="72" t="s">
        <v>39</v>
      </c>
      <c r="E35" s="73">
        <v>371.3</v>
      </c>
      <c r="F35" s="73">
        <f>3840+77743</f>
        <v>81583</v>
      </c>
      <c r="G35" s="73"/>
      <c r="H35" s="72">
        <v>18</v>
      </c>
      <c r="I35" s="74">
        <f>3840+77743</f>
        <v>81583</v>
      </c>
      <c r="J35" s="74">
        <f>ROUND(+I35/H35/2,0)</f>
        <v>2266</v>
      </c>
      <c r="K35" s="74">
        <f>+J35*2</f>
        <v>4532</v>
      </c>
      <c r="L35" s="75">
        <v>25</v>
      </c>
      <c r="M35" s="74">
        <f>ROUND(+I35/L35,2)</f>
        <v>3263.32</v>
      </c>
      <c r="N35" s="33">
        <f>+M35-K35</f>
        <v>-1268.6799999999998</v>
      </c>
      <c r="O35" s="34">
        <v>0.37630000000000002</v>
      </c>
      <c r="P35" s="33">
        <f>ROUND(+N35*O35,0)</f>
        <v>-477</v>
      </c>
    </row>
    <row r="36" spans="1:16" ht="72">
      <c r="A36" s="32" t="s">
        <v>224</v>
      </c>
      <c r="B36" s="31" t="s">
        <v>26</v>
      </c>
      <c r="C36" s="71" t="s">
        <v>25</v>
      </c>
      <c r="D36" s="72" t="s">
        <v>46</v>
      </c>
      <c r="E36" s="73">
        <v>380.4</v>
      </c>
      <c r="F36" s="73">
        <v>108.38039999999999</v>
      </c>
      <c r="G36" s="73">
        <v>403.38040000000001</v>
      </c>
      <c r="H36" s="72">
        <v>18</v>
      </c>
      <c r="I36" s="74">
        <v>1807189</v>
      </c>
      <c r="J36" s="74">
        <f>ROUND(+I36/H36/2,0)</f>
        <v>50200</v>
      </c>
      <c r="K36" s="74">
        <f>+J36*2</f>
        <v>100400</v>
      </c>
      <c r="L36" s="75">
        <v>25</v>
      </c>
      <c r="M36" s="74">
        <f>ROUND(+I36/L36,2)</f>
        <v>72287.56</v>
      </c>
      <c r="N36" s="33">
        <f>+M36-K36</f>
        <v>-28112.440000000002</v>
      </c>
      <c r="O36" s="34">
        <v>0.37630000000000002</v>
      </c>
      <c r="P36" s="33">
        <f>ROUND(+N36*O36,0)</f>
        <v>-10579</v>
      </c>
    </row>
    <row r="37" spans="1:16">
      <c r="A37" s="1" t="s">
        <v>223</v>
      </c>
      <c r="B37" s="31" t="s">
        <v>26</v>
      </c>
      <c r="C37" s="71" t="s">
        <v>25</v>
      </c>
      <c r="D37" s="72" t="s">
        <v>3</v>
      </c>
      <c r="E37" s="73">
        <v>355.4</v>
      </c>
      <c r="F37" s="73"/>
      <c r="G37" s="73"/>
      <c r="H37" s="72">
        <v>20</v>
      </c>
      <c r="I37" s="74">
        <v>89900</v>
      </c>
      <c r="J37" s="74">
        <f>ROUND(+I37/18/12*95,0)</f>
        <v>39539</v>
      </c>
      <c r="K37" s="74">
        <f>+I37/H37</f>
        <v>4495</v>
      </c>
    </row>
    <row r="38" spans="1:16">
      <c r="I38" s="41">
        <f>SUM(I8:I37)</f>
        <v>8211203.5</v>
      </c>
      <c r="J38" s="41">
        <f>SUM(J8:J37)</f>
        <v>-1961546.5</v>
      </c>
      <c r="K38" s="41">
        <f>SUM(K8:K37)</f>
        <v>333397.61124031013</v>
      </c>
      <c r="M38" s="41">
        <f>SUM(M8:M37)</f>
        <v>526216.40999999992</v>
      </c>
      <c r="N38" s="41">
        <f>SUM(N8:N37)</f>
        <v>84340.410000000018</v>
      </c>
      <c r="O38" s="41">
        <f>SUM(O8:O37)</f>
        <v>7.9022999999999968</v>
      </c>
      <c r="P38" s="41">
        <f>SUM(P8:P37)</f>
        <v>31739</v>
      </c>
    </row>
    <row r="39" spans="1:16">
      <c r="A39" s="1" t="s">
        <v>222</v>
      </c>
      <c r="B39" s="1" t="s">
        <v>79</v>
      </c>
      <c r="C39" s="1" t="s">
        <v>73</v>
      </c>
      <c r="D39" s="1" t="s">
        <v>221</v>
      </c>
    </row>
    <row r="40" spans="1:16">
      <c r="A40" s="1" t="s">
        <v>220</v>
      </c>
      <c r="B40" s="41">
        <f>+I8+I10+I14+I16+I19+I21+I33+I34</f>
        <v>1362032</v>
      </c>
      <c r="C40" s="41">
        <f>+I9+I11+I15+I18+I23+I25+I26+I27+I28+I31+I35+I36+I29+I37</f>
        <v>9071195</v>
      </c>
      <c r="D40" s="41">
        <f>+C40+B40</f>
        <v>10433227</v>
      </c>
    </row>
    <row r="41" spans="1:16">
      <c r="A41" s="1" t="s">
        <v>6</v>
      </c>
      <c r="B41" s="41">
        <f>+J8+J10+J14+J16+J19+J21+J33+J34</f>
        <v>33410</v>
      </c>
      <c r="C41" s="41">
        <f>+J9+J11+J15+J18+J23+J25+J26+J27+J28+J31+J35+J36+J29+J37</f>
        <v>227067</v>
      </c>
      <c r="D41" s="41">
        <f>+C41+B41</f>
        <v>260477</v>
      </c>
      <c r="E41" s="41"/>
    </row>
    <row r="42" spans="1:16">
      <c r="A42" s="1" t="s">
        <v>5</v>
      </c>
      <c r="B42" s="41">
        <f>+K8+K10+K14+K16+K19+K21+K33+K34</f>
        <v>66820</v>
      </c>
      <c r="C42" s="41">
        <f>+K9+K11+K15+K18+K23+K25+K26+K27+K28+K31+K35+K36+K29+K37</f>
        <v>379551</v>
      </c>
      <c r="D42" s="41">
        <f>+C42+B42</f>
        <v>446371</v>
      </c>
      <c r="F42" s="41"/>
    </row>
    <row r="44" spans="1:16">
      <c r="A44" s="1" t="s">
        <v>170</v>
      </c>
    </row>
    <row r="45" spans="1:16">
      <c r="A45" s="1" t="s">
        <v>220</v>
      </c>
      <c r="B45" s="41">
        <f>+I12+I17+I20</f>
        <v>-222156.75</v>
      </c>
      <c r="C45" s="41">
        <f>+I13+I32+I30</f>
        <v>-1999866.75</v>
      </c>
      <c r="D45" s="41">
        <f>+C45+B45</f>
        <v>-2222023.5</v>
      </c>
    </row>
    <row r="46" spans="1:16">
      <c r="A46" s="1" t="s">
        <v>6</v>
      </c>
      <c r="B46" s="41">
        <f>+J12+J17+J20</f>
        <v>-222156.75</v>
      </c>
      <c r="C46" s="41">
        <f>+J13+J32+J30</f>
        <v>-1999866.75</v>
      </c>
      <c r="D46" s="41">
        <f>+C46+B46</f>
        <v>-2222023.5</v>
      </c>
    </row>
    <row r="47" spans="1:16">
      <c r="A47" s="1" t="s">
        <v>5</v>
      </c>
      <c r="B47" s="41">
        <f>+K12+K17+K20</f>
        <v>-22639.322093023256</v>
      </c>
      <c r="C47" s="41">
        <f>+K13+K32+K30</f>
        <v>-90334.066666666666</v>
      </c>
      <c r="D47" s="41">
        <f>+C47+B47</f>
        <v>-112973.38875968993</v>
      </c>
    </row>
    <row r="49" spans="1:4">
      <c r="A49" s="1" t="s">
        <v>0</v>
      </c>
    </row>
    <row r="50" spans="1:4">
      <c r="A50" s="1" t="s">
        <v>220</v>
      </c>
      <c r="B50" s="41">
        <f t="shared" ref="B50:C52" si="0">+B40+B45</f>
        <v>1139875.25</v>
      </c>
      <c r="C50" s="41">
        <f t="shared" si="0"/>
        <v>7071328.25</v>
      </c>
      <c r="D50" s="41">
        <f>+C50+B50</f>
        <v>8211203.5</v>
      </c>
    </row>
    <row r="51" spans="1:4">
      <c r="A51" s="1" t="s">
        <v>6</v>
      </c>
      <c r="B51" s="41">
        <f t="shared" si="0"/>
        <v>-188746.75</v>
      </c>
      <c r="C51" s="41">
        <f t="shared" si="0"/>
        <v>-1772799.75</v>
      </c>
      <c r="D51" s="41">
        <f>+C51+B51</f>
        <v>-1961546.5</v>
      </c>
    </row>
    <row r="52" spans="1:4">
      <c r="A52" s="1" t="s">
        <v>5</v>
      </c>
      <c r="B52" s="41">
        <f t="shared" si="0"/>
        <v>44180.677906976744</v>
      </c>
      <c r="C52" s="41">
        <f t="shared" si="0"/>
        <v>289216.93333333335</v>
      </c>
      <c r="D52" s="41">
        <f>+C52+B52</f>
        <v>333397.61124031007</v>
      </c>
    </row>
  </sheetData>
  <mergeCells count="4">
    <mergeCell ref="E5:G5"/>
    <mergeCell ref="H5:K5"/>
    <mergeCell ref="L5:P5"/>
    <mergeCell ref="A24:A29"/>
  </mergeCells>
  <pageMargins left="0.5" right="0.25" top="0.5" bottom="0.25" header="0.5" footer="0.5"/>
  <pageSetup paperSize="17"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workbookViewId="0"/>
  </sheetViews>
  <sheetFormatPr defaultColWidth="9.1796875" defaultRowHeight="12"/>
  <cols>
    <col min="1" max="1" width="72.81640625" style="1" customWidth="1"/>
    <col min="2" max="2" width="11.1796875" style="1" bestFit="1" customWidth="1"/>
    <col min="3" max="16384" width="9.1796875" style="1"/>
  </cols>
  <sheetData>
    <row r="1" spans="1:16">
      <c r="A1" s="1" t="s">
        <v>251</v>
      </c>
    </row>
    <row r="5" spans="1:16">
      <c r="E5" s="240" t="s">
        <v>59</v>
      </c>
      <c r="F5" s="240"/>
      <c r="G5" s="240"/>
      <c r="H5" s="36"/>
      <c r="I5" s="240" t="s">
        <v>70</v>
      </c>
      <c r="J5" s="240"/>
      <c r="K5" s="240"/>
      <c r="L5" s="240" t="s">
        <v>57</v>
      </c>
      <c r="M5" s="240"/>
      <c r="N5" s="37"/>
    </row>
    <row r="6" spans="1:16">
      <c r="E6" s="36" t="s">
        <v>56</v>
      </c>
      <c r="F6" s="36" t="s">
        <v>6</v>
      </c>
      <c r="G6" s="36" t="s">
        <v>5</v>
      </c>
      <c r="H6" s="36" t="s">
        <v>55</v>
      </c>
      <c r="I6" s="36" t="s">
        <v>56</v>
      </c>
      <c r="J6" s="36" t="s">
        <v>6</v>
      </c>
      <c r="K6" s="36" t="s">
        <v>5</v>
      </c>
      <c r="L6" s="1" t="s">
        <v>55</v>
      </c>
      <c r="M6" s="1" t="s">
        <v>5</v>
      </c>
      <c r="N6" s="1" t="s">
        <v>54</v>
      </c>
      <c r="O6" s="1" t="s">
        <v>53</v>
      </c>
      <c r="P6" s="1" t="s">
        <v>52</v>
      </c>
    </row>
    <row r="7" spans="1:16" ht="12.5" thickBot="1">
      <c r="H7" s="1" t="s">
        <v>51</v>
      </c>
      <c r="O7" s="1" t="s">
        <v>50</v>
      </c>
      <c r="P7" s="1" t="s">
        <v>49</v>
      </c>
    </row>
    <row r="8" spans="1:16" ht="48.5" thickBot="1">
      <c r="A8" s="38" t="s">
        <v>48</v>
      </c>
      <c r="B8" s="39" t="s">
        <v>47</v>
      </c>
      <c r="C8" s="39" t="s">
        <v>40</v>
      </c>
      <c r="D8" s="40" t="s">
        <v>46</v>
      </c>
      <c r="E8" s="28" t="s">
        <v>44</v>
      </c>
      <c r="F8" s="28" t="s">
        <v>43</v>
      </c>
      <c r="G8" s="28" t="s">
        <v>42</v>
      </c>
      <c r="H8" s="28">
        <v>5</v>
      </c>
      <c r="I8" s="11">
        <v>1313</v>
      </c>
      <c r="J8" s="11">
        <f>ROUND(+I8/H8/2,0)</f>
        <v>131</v>
      </c>
      <c r="K8" s="11">
        <f>ROUND(+I8/H8,0)</f>
        <v>263</v>
      </c>
      <c r="L8" s="1">
        <v>5</v>
      </c>
      <c r="M8" s="11">
        <f>ROUND(+I8/L8,2)</f>
        <v>262.60000000000002</v>
      </c>
      <c r="N8" s="41">
        <f>+M8-K8</f>
        <v>-0.39999999999997726</v>
      </c>
      <c r="O8" s="42">
        <v>0.37630000000000002</v>
      </c>
      <c r="P8" s="1">
        <f>ROUND(+N8*O8,0)</f>
        <v>0</v>
      </c>
    </row>
    <row r="9" spans="1:16" ht="24.5" thickBot="1">
      <c r="A9" s="1" t="s">
        <v>45</v>
      </c>
      <c r="B9" s="39" t="s">
        <v>40</v>
      </c>
      <c r="C9" s="39" t="s">
        <v>40</v>
      </c>
      <c r="D9" s="40" t="s">
        <v>39</v>
      </c>
      <c r="E9" s="28" t="s">
        <v>44</v>
      </c>
      <c r="F9" s="28" t="s">
        <v>43</v>
      </c>
      <c r="G9" s="28" t="s">
        <v>42</v>
      </c>
      <c r="H9" s="28">
        <v>5</v>
      </c>
      <c r="I9" s="11">
        <v>19934</v>
      </c>
      <c r="J9" s="11">
        <f>ROUND(+I9/H9/2,0)</f>
        <v>1993</v>
      </c>
      <c r="K9" s="11">
        <f>ROUND(+I9/H9,0)</f>
        <v>3987</v>
      </c>
      <c r="L9" s="1">
        <v>5</v>
      </c>
      <c r="M9" s="11">
        <f>ROUND(+I9/L9,2)</f>
        <v>3986.8</v>
      </c>
      <c r="N9" s="41">
        <f>+M9-K9</f>
        <v>-0.1999999999998181</v>
      </c>
      <c r="O9" s="42">
        <v>0.37630000000000002</v>
      </c>
      <c r="P9" s="1">
        <f>ROUND(+N9*O9,0)</f>
        <v>0</v>
      </c>
    </row>
    <row r="10" spans="1:16" ht="48.5" thickBot="1">
      <c r="A10" s="38" t="s">
        <v>41</v>
      </c>
      <c r="B10" s="39" t="s">
        <v>40</v>
      </c>
      <c r="C10" s="39" t="s">
        <v>40</v>
      </c>
      <c r="D10" s="40" t="s">
        <v>39</v>
      </c>
      <c r="E10" s="28" t="s">
        <v>38</v>
      </c>
      <c r="F10" s="28" t="s">
        <v>37</v>
      </c>
      <c r="G10" s="28" t="s">
        <v>36</v>
      </c>
      <c r="H10" s="28">
        <v>6</v>
      </c>
      <c r="I10" s="11">
        <v>20548</v>
      </c>
      <c r="J10" s="11">
        <f>ROUND(+I10/H10/2,0)</f>
        <v>1712</v>
      </c>
      <c r="K10" s="11">
        <f>ROUND(+I10/H10,0)</f>
        <v>3425</v>
      </c>
      <c r="L10" s="1">
        <v>3</v>
      </c>
      <c r="M10" s="11">
        <f>ROUND(+I10/L10,2)</f>
        <v>6849.33</v>
      </c>
      <c r="N10" s="41">
        <f>+M10-K10</f>
        <v>3424.33</v>
      </c>
      <c r="O10" s="42">
        <v>0.37630000000000002</v>
      </c>
      <c r="P10" s="1">
        <f>ROUND(+N10*O10,0)</f>
        <v>1289</v>
      </c>
    </row>
    <row r="11" spans="1:16" ht="12.5" thickBot="1">
      <c r="I11" s="11"/>
      <c r="J11" s="11"/>
      <c r="K11" s="11"/>
      <c r="M11" s="11"/>
      <c r="N11" s="41"/>
      <c r="O11" s="42"/>
    </row>
    <row r="12" spans="1:16" ht="51.5" thickBot="1">
      <c r="A12" s="38" t="s">
        <v>250</v>
      </c>
      <c r="B12" s="39" t="s">
        <v>249</v>
      </c>
      <c r="C12" s="39" t="s">
        <v>25</v>
      </c>
      <c r="D12" s="40" t="s">
        <v>34</v>
      </c>
      <c r="E12" s="28"/>
      <c r="F12" s="28"/>
      <c r="G12" s="28"/>
      <c r="H12" s="28">
        <v>45</v>
      </c>
      <c r="I12" s="11">
        <v>47300</v>
      </c>
      <c r="J12" s="11">
        <f>ROUND(+I12/H12/2,0)</f>
        <v>526</v>
      </c>
      <c r="K12" s="11">
        <f>ROUND(+I12/H12,0)</f>
        <v>1051</v>
      </c>
      <c r="L12" s="1">
        <v>25</v>
      </c>
      <c r="M12" s="11">
        <f>ROUND(+I12/L12,2)</f>
        <v>1892</v>
      </c>
      <c r="N12" s="41">
        <f>+M12-K12</f>
        <v>841</v>
      </c>
      <c r="O12" s="42">
        <v>0.37630000000000002</v>
      </c>
      <c r="P12" s="1">
        <f>ROUND(+N12*O12,0)</f>
        <v>316</v>
      </c>
    </row>
    <row r="13" spans="1:16">
      <c r="A13" s="9" t="s">
        <v>248</v>
      </c>
      <c r="B13" s="8"/>
      <c r="C13" s="8"/>
      <c r="D13" s="8"/>
      <c r="E13" s="8"/>
      <c r="F13" s="8"/>
      <c r="G13" s="8"/>
      <c r="H13" s="8">
        <v>5</v>
      </c>
      <c r="I13" s="6">
        <f>+I9*-0.75</f>
        <v>-14950.5</v>
      </c>
      <c r="J13" s="6">
        <f>+I13</f>
        <v>-14950.5</v>
      </c>
      <c r="K13" s="5">
        <f>ROUND(+I13/H13,0)</f>
        <v>-2990</v>
      </c>
      <c r="M13" s="11"/>
      <c r="N13" s="41"/>
      <c r="O13" s="42"/>
    </row>
    <row r="14" spans="1:16">
      <c r="A14" s="9" t="s">
        <v>247</v>
      </c>
      <c r="B14" s="8"/>
      <c r="C14" s="8"/>
      <c r="D14" s="8"/>
      <c r="E14" s="8"/>
      <c r="F14" s="8"/>
      <c r="G14" s="8"/>
      <c r="H14" s="8">
        <v>45</v>
      </c>
      <c r="I14" s="6">
        <f>+I12*-0.75</f>
        <v>-35475</v>
      </c>
      <c r="J14" s="6">
        <f>+I14</f>
        <v>-35475</v>
      </c>
      <c r="K14" s="5">
        <f>ROUND(+I14/H14,0)</f>
        <v>-788</v>
      </c>
    </row>
    <row r="16" spans="1:16">
      <c r="M16" s="60">
        <f>SUM(M8:M15)</f>
        <v>12990.73</v>
      </c>
      <c r="N16" s="60">
        <f>SUM(N8:N15)</f>
        <v>4264.7299999999996</v>
      </c>
      <c r="O16" s="60"/>
      <c r="P16" s="60">
        <f>SUM(P8:P15)</f>
        <v>1605</v>
      </c>
    </row>
  </sheetData>
  <mergeCells count="3">
    <mergeCell ref="E5:G5"/>
    <mergeCell ref="I5:K5"/>
    <mergeCell ref="L5:M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opLeftCell="G1" workbookViewId="0">
      <selection activeCell="G1" sqref="G1"/>
    </sheetView>
  </sheetViews>
  <sheetFormatPr defaultRowHeight="14.5"/>
  <cols>
    <col min="1" max="6" width="0" hidden="1" customWidth="1"/>
    <col min="7" max="7" width="45.7265625" customWidth="1"/>
    <col min="8" max="11" width="0" hidden="1" customWidth="1"/>
    <col min="13" max="13" width="0" hidden="1" customWidth="1"/>
    <col min="15" max="15" width="3.26953125" customWidth="1"/>
  </cols>
  <sheetData>
    <row r="1" spans="1:19">
      <c r="A1" s="201"/>
      <c r="B1" s="180"/>
      <c r="C1" s="180"/>
      <c r="D1" s="180"/>
      <c r="E1" s="180"/>
      <c r="F1" s="180"/>
      <c r="G1" s="210" t="s">
        <v>253</v>
      </c>
      <c r="H1" s="180"/>
      <c r="I1" s="180"/>
      <c r="J1" s="180"/>
      <c r="K1" s="180"/>
      <c r="L1" s="180"/>
      <c r="M1" s="180"/>
      <c r="N1" s="180"/>
      <c r="O1" s="180"/>
      <c r="P1" s="180"/>
      <c r="Q1" s="180"/>
      <c r="R1" s="180"/>
      <c r="S1" s="180"/>
    </row>
    <row r="2" spans="1:19">
      <c r="A2" s="180"/>
      <c r="B2" s="180"/>
      <c r="C2" s="180"/>
      <c r="D2" s="180"/>
      <c r="E2" s="180"/>
      <c r="F2" s="180"/>
      <c r="G2" s="180"/>
      <c r="H2" s="205"/>
      <c r="I2" s="206"/>
      <c r="J2" s="207"/>
      <c r="K2" s="208"/>
      <c r="L2" s="207" t="s">
        <v>254</v>
      </c>
      <c r="M2" s="209" t="s">
        <v>255</v>
      </c>
      <c r="N2" s="204" t="s">
        <v>256</v>
      </c>
      <c r="O2" s="180"/>
      <c r="P2" s="204" t="s">
        <v>56</v>
      </c>
      <c r="Q2" s="180"/>
      <c r="R2" s="204" t="s">
        <v>257</v>
      </c>
      <c r="S2" s="204" t="s">
        <v>258</v>
      </c>
    </row>
    <row r="3" spans="1:19">
      <c r="A3" s="199"/>
      <c r="B3" s="199"/>
      <c r="C3" s="199"/>
      <c r="D3" s="199"/>
      <c r="E3" s="199"/>
      <c r="F3" s="199"/>
      <c r="G3" s="211"/>
      <c r="H3" s="202"/>
      <c r="I3" s="203"/>
      <c r="J3" s="199"/>
      <c r="K3" s="199"/>
      <c r="L3" s="200"/>
      <c r="M3" s="199"/>
      <c r="N3" s="199"/>
      <c r="O3" s="183"/>
      <c r="P3" s="184"/>
      <c r="Q3" s="183"/>
      <c r="R3" s="184"/>
      <c r="S3" s="184"/>
    </row>
    <row r="4" spans="1:19">
      <c r="A4" s="199"/>
      <c r="B4" s="199"/>
      <c r="C4" s="199"/>
      <c r="D4" s="199"/>
      <c r="E4" s="199"/>
      <c r="F4" s="199"/>
      <c r="G4" s="234" t="s">
        <v>259</v>
      </c>
      <c r="H4" s="202"/>
      <c r="I4" s="203"/>
      <c r="J4" s="199"/>
      <c r="K4" s="199"/>
      <c r="L4" s="200"/>
      <c r="M4" s="199"/>
      <c r="N4" s="199"/>
      <c r="O4" s="183"/>
      <c r="P4" s="184"/>
      <c r="Q4" s="183"/>
      <c r="R4" s="184"/>
      <c r="S4" s="184"/>
    </row>
    <row r="5" spans="1:19">
      <c r="A5" s="199"/>
      <c r="B5" s="199"/>
      <c r="C5" s="199"/>
      <c r="D5" s="199"/>
      <c r="E5" s="199"/>
      <c r="F5" s="199"/>
      <c r="G5" s="234" t="s">
        <v>102</v>
      </c>
      <c r="H5" s="202"/>
      <c r="I5" s="203"/>
      <c r="J5" s="199"/>
      <c r="K5" s="199"/>
      <c r="L5" s="200"/>
      <c r="M5" s="199"/>
      <c r="N5" s="199"/>
      <c r="O5" s="183"/>
      <c r="P5" s="184"/>
      <c r="Q5" s="183"/>
      <c r="R5" s="184"/>
      <c r="S5" s="184"/>
    </row>
    <row r="6" spans="1:19">
      <c r="A6" s="199"/>
      <c r="B6" s="199"/>
      <c r="C6" s="199"/>
      <c r="D6" s="199"/>
      <c r="E6" s="199"/>
      <c r="F6" s="199"/>
      <c r="G6" s="232" t="s">
        <v>75</v>
      </c>
      <c r="H6" s="202"/>
      <c r="I6" s="203"/>
      <c r="J6" s="199"/>
      <c r="K6" s="199"/>
      <c r="L6" s="200"/>
      <c r="M6" s="199"/>
      <c r="N6" s="199"/>
      <c r="O6" s="183"/>
      <c r="P6" s="184"/>
      <c r="Q6" s="183"/>
      <c r="R6" s="184"/>
      <c r="S6" s="184"/>
    </row>
    <row r="7" spans="1:19">
      <c r="A7" s="180"/>
      <c r="B7" s="180"/>
      <c r="C7" s="180"/>
      <c r="D7" s="180"/>
      <c r="E7" s="180"/>
      <c r="F7" s="180"/>
      <c r="G7" s="221" t="s">
        <v>260</v>
      </c>
      <c r="H7" s="186"/>
      <c r="I7" s="180"/>
      <c r="J7" s="183"/>
      <c r="K7" s="188"/>
      <c r="L7" s="182" t="s">
        <v>261</v>
      </c>
      <c r="M7" s="180"/>
      <c r="N7" s="183">
        <v>304.3</v>
      </c>
      <c r="O7" s="180"/>
      <c r="P7" s="216">
        <v>165000</v>
      </c>
      <c r="Q7" s="189">
        <v>2.5000000000000001E-2</v>
      </c>
      <c r="R7" s="194">
        <v>4125</v>
      </c>
      <c r="S7" s="217">
        <v>-2062.5</v>
      </c>
    </row>
    <row r="8" spans="1:19">
      <c r="A8" s="180"/>
      <c r="B8" s="180"/>
      <c r="C8" s="180"/>
      <c r="D8" s="180"/>
      <c r="E8" s="180"/>
      <c r="F8" s="180"/>
      <c r="G8" s="219" t="s">
        <v>262</v>
      </c>
      <c r="H8" s="186"/>
      <c r="I8" s="180"/>
      <c r="J8" s="183"/>
      <c r="K8" s="188"/>
      <c r="L8" s="182"/>
      <c r="M8" s="180"/>
      <c r="N8" s="180"/>
      <c r="O8" s="180"/>
      <c r="P8" s="216"/>
      <c r="Q8" s="189"/>
      <c r="R8" s="194"/>
      <c r="S8" s="217"/>
    </row>
    <row r="9" spans="1:19">
      <c r="A9" s="180"/>
      <c r="B9" s="180"/>
      <c r="C9" s="180"/>
      <c r="D9" s="180"/>
      <c r="E9" s="180"/>
      <c r="F9" s="180"/>
      <c r="G9" s="219" t="s">
        <v>263</v>
      </c>
      <c r="H9" s="186"/>
      <c r="I9" s="180"/>
      <c r="J9" s="183"/>
      <c r="K9" s="188"/>
      <c r="L9" s="182"/>
      <c r="M9" s="180"/>
      <c r="N9" s="180"/>
      <c r="O9" s="180"/>
      <c r="P9" s="216"/>
      <c r="Q9" s="189"/>
      <c r="R9" s="194"/>
      <c r="S9" s="217"/>
    </row>
    <row r="10" spans="1:19">
      <c r="A10" s="180"/>
      <c r="B10" s="180"/>
      <c r="C10" s="180"/>
      <c r="D10" s="180"/>
      <c r="E10" s="180"/>
      <c r="F10" s="180"/>
      <c r="G10" s="219"/>
      <c r="H10" s="186"/>
      <c r="I10" s="180"/>
      <c r="J10" s="183"/>
      <c r="K10" s="188"/>
      <c r="L10" s="182"/>
      <c r="M10" s="180"/>
      <c r="N10" s="180"/>
      <c r="O10" s="180"/>
      <c r="P10" s="216"/>
      <c r="Q10" s="189"/>
      <c r="R10" s="194"/>
      <c r="S10" s="217"/>
    </row>
    <row r="11" spans="1:19">
      <c r="A11" s="180"/>
      <c r="B11" s="180"/>
      <c r="C11" s="180"/>
      <c r="D11" s="180"/>
      <c r="E11" s="180"/>
      <c r="F11" s="180"/>
      <c r="G11" s="221" t="s">
        <v>264</v>
      </c>
      <c r="H11" s="186"/>
      <c r="I11" s="180"/>
      <c r="J11" s="183"/>
      <c r="K11" s="188"/>
      <c r="L11" s="182" t="s">
        <v>265</v>
      </c>
      <c r="M11" s="180"/>
      <c r="N11" s="183">
        <v>311.39999999999998</v>
      </c>
      <c r="O11" s="180"/>
      <c r="P11" s="216">
        <v>53563</v>
      </c>
      <c r="Q11" s="189">
        <v>0.05</v>
      </c>
      <c r="R11" s="194">
        <v>2678.15</v>
      </c>
      <c r="S11" s="217">
        <v>-1339.075</v>
      </c>
    </row>
    <row r="12" spans="1:19">
      <c r="A12" s="180"/>
      <c r="B12" s="180"/>
      <c r="C12" s="180"/>
      <c r="D12" s="180"/>
      <c r="E12" s="180"/>
      <c r="F12" s="180"/>
      <c r="G12" s="221" t="s">
        <v>266</v>
      </c>
      <c r="H12" s="186"/>
      <c r="I12" s="180"/>
      <c r="J12" s="183"/>
      <c r="K12" s="188"/>
      <c r="L12" s="182" t="s">
        <v>265</v>
      </c>
      <c r="M12" s="180"/>
      <c r="N12" s="183">
        <v>330.4</v>
      </c>
      <c r="O12" s="180"/>
      <c r="P12" s="216">
        <v>433375</v>
      </c>
      <c r="Q12" s="189">
        <v>2.7E-2</v>
      </c>
      <c r="R12" s="194">
        <v>11701.13</v>
      </c>
      <c r="S12" s="217">
        <v>-5850.5625</v>
      </c>
    </row>
    <row r="13" spans="1:19">
      <c r="A13" s="180"/>
      <c r="B13" s="180"/>
      <c r="C13" s="180"/>
      <c r="D13" s="180"/>
      <c r="E13" s="180"/>
      <c r="F13" s="180"/>
      <c r="G13" s="221" t="s">
        <v>267</v>
      </c>
      <c r="H13" s="186"/>
      <c r="I13" s="180"/>
      <c r="J13" s="183"/>
      <c r="K13" s="188"/>
      <c r="L13" s="182" t="s">
        <v>265</v>
      </c>
      <c r="M13" s="180"/>
      <c r="N13" s="183">
        <v>331.4</v>
      </c>
      <c r="O13" s="180"/>
      <c r="P13" s="216">
        <v>244062</v>
      </c>
      <c r="Q13" s="189">
        <v>2.3300000000000001E-2</v>
      </c>
      <c r="R13" s="194">
        <v>5686.64</v>
      </c>
      <c r="S13" s="217">
        <v>-2843.3223000000003</v>
      </c>
    </row>
    <row r="14" spans="1:19">
      <c r="A14" s="180"/>
      <c r="B14" s="180"/>
      <c r="C14" s="180"/>
      <c r="D14" s="180"/>
      <c r="E14" s="180"/>
      <c r="F14" s="180"/>
      <c r="G14" s="219"/>
      <c r="H14" s="186"/>
      <c r="I14" s="180"/>
      <c r="J14" s="183"/>
      <c r="K14" s="188"/>
      <c r="L14" s="182"/>
      <c r="M14" s="180"/>
      <c r="N14" s="180"/>
      <c r="O14" s="180"/>
      <c r="P14" s="216"/>
      <c r="Q14" s="189"/>
      <c r="R14" s="194"/>
      <c r="S14" s="217"/>
    </row>
    <row r="15" spans="1:19">
      <c r="A15" s="180"/>
      <c r="B15" s="180"/>
      <c r="C15" s="180"/>
      <c r="D15" s="180"/>
      <c r="E15" s="180"/>
      <c r="F15" s="180"/>
      <c r="G15" s="220" t="s">
        <v>268</v>
      </c>
      <c r="H15" s="186"/>
      <c r="I15" s="180"/>
      <c r="J15" s="183"/>
      <c r="K15" s="188"/>
      <c r="L15" s="182" t="s">
        <v>261</v>
      </c>
      <c r="M15" s="180"/>
      <c r="N15" s="183">
        <v>331.4</v>
      </c>
      <c r="O15" s="180"/>
      <c r="P15" s="216">
        <v>8551884</v>
      </c>
      <c r="Q15" s="189">
        <v>2.3300000000000001E-2</v>
      </c>
      <c r="R15" s="194">
        <v>199258.9</v>
      </c>
      <c r="S15" s="217">
        <v>-99629.448600000003</v>
      </c>
    </row>
    <row r="16" spans="1:19">
      <c r="A16" s="180"/>
      <c r="B16" s="180"/>
      <c r="C16" s="180"/>
      <c r="D16" s="180"/>
      <c r="E16" s="180"/>
      <c r="F16" s="180"/>
      <c r="G16" s="222"/>
      <c r="H16" s="186"/>
      <c r="I16" s="180"/>
      <c r="J16" s="183"/>
      <c r="K16" s="188"/>
      <c r="L16" s="182"/>
      <c r="M16" s="180"/>
      <c r="N16" s="180"/>
      <c r="O16" s="180"/>
      <c r="P16" s="216"/>
      <c r="Q16" s="189"/>
      <c r="R16" s="194"/>
      <c r="S16" s="217"/>
    </row>
    <row r="17" spans="1:19">
      <c r="A17" s="182"/>
      <c r="B17" s="182"/>
      <c r="C17" s="183"/>
      <c r="D17" s="182"/>
      <c r="E17" s="183"/>
      <c r="F17" s="182"/>
      <c r="G17" s="220" t="s">
        <v>269</v>
      </c>
      <c r="H17" s="186"/>
      <c r="I17" s="185"/>
      <c r="J17" s="187"/>
      <c r="K17" s="188"/>
      <c r="L17" s="182" t="s">
        <v>265</v>
      </c>
      <c r="M17" s="180"/>
      <c r="N17" s="183">
        <v>340.5</v>
      </c>
      <c r="O17" s="180"/>
      <c r="P17" s="216">
        <v>26592</v>
      </c>
      <c r="Q17" s="189">
        <v>6.6699999999999995E-2</v>
      </c>
      <c r="R17" s="194">
        <v>1773.69</v>
      </c>
      <c r="S17" s="217">
        <v>-886.84319999999991</v>
      </c>
    </row>
    <row r="18" spans="1:19">
      <c r="A18" s="182"/>
      <c r="B18" s="182"/>
      <c r="C18" s="183"/>
      <c r="D18" s="182"/>
      <c r="E18" s="183"/>
      <c r="F18" s="182"/>
      <c r="G18" s="220" t="s">
        <v>270</v>
      </c>
      <c r="H18" s="186"/>
      <c r="I18" s="185"/>
      <c r="J18" s="187"/>
      <c r="K18" s="188"/>
      <c r="L18" s="182" t="s">
        <v>265</v>
      </c>
      <c r="M18" s="180"/>
      <c r="N18" s="183">
        <v>341.5</v>
      </c>
      <c r="O18" s="180"/>
      <c r="P18" s="216">
        <v>1699</v>
      </c>
      <c r="Q18" s="189">
        <v>0.2</v>
      </c>
      <c r="R18" s="194">
        <v>339.8</v>
      </c>
      <c r="S18" s="217">
        <v>-169.9</v>
      </c>
    </row>
    <row r="19" spans="1:19">
      <c r="A19" s="182"/>
      <c r="B19" s="182"/>
      <c r="C19" s="183"/>
      <c r="D19" s="182"/>
      <c r="E19" s="183"/>
      <c r="F19" s="182"/>
      <c r="G19" s="220" t="s">
        <v>85</v>
      </c>
      <c r="H19" s="186"/>
      <c r="I19" s="185"/>
      <c r="J19" s="187"/>
      <c r="K19" s="188"/>
      <c r="L19" s="182" t="s">
        <v>261</v>
      </c>
      <c r="M19" s="180"/>
      <c r="N19" s="183">
        <v>341.5</v>
      </c>
      <c r="O19" s="180"/>
      <c r="P19" s="216">
        <v>25798</v>
      </c>
      <c r="Q19" s="189">
        <v>0.2</v>
      </c>
      <c r="R19" s="194">
        <v>5159.6000000000004</v>
      </c>
      <c r="S19" s="217">
        <v>-2579.8000000000002</v>
      </c>
    </row>
    <row r="20" spans="1:19">
      <c r="A20" s="182"/>
      <c r="B20" s="182"/>
      <c r="C20" s="183"/>
      <c r="D20" s="182"/>
      <c r="E20" s="183"/>
      <c r="F20" s="182"/>
      <c r="G20" s="180"/>
      <c r="H20" s="186"/>
      <c r="I20" s="185"/>
      <c r="J20" s="187"/>
      <c r="K20" s="188"/>
      <c r="L20" s="182"/>
      <c r="M20" s="180"/>
      <c r="N20" s="180"/>
      <c r="O20" s="180"/>
      <c r="P20" s="228">
        <v>9501973</v>
      </c>
      <c r="Q20" s="189"/>
      <c r="R20" s="228">
        <v>230722.91</v>
      </c>
      <c r="S20" s="228">
        <v>-115361.4516</v>
      </c>
    </row>
    <row r="21" spans="1:19">
      <c r="A21" s="182"/>
      <c r="B21" s="182"/>
      <c r="C21" s="183"/>
      <c r="D21" s="182"/>
      <c r="E21" s="183"/>
      <c r="F21" s="182"/>
      <c r="G21" s="232"/>
      <c r="H21" s="186"/>
      <c r="I21" s="185"/>
      <c r="J21" s="187"/>
      <c r="K21" s="188"/>
      <c r="L21" s="182"/>
      <c r="M21" s="180"/>
      <c r="N21" s="180"/>
      <c r="O21" s="180"/>
      <c r="P21" s="233"/>
      <c r="Q21" s="230"/>
      <c r="R21" s="233"/>
      <c r="S21" s="233"/>
    </row>
    <row r="22" spans="1:19">
      <c r="A22" s="182"/>
      <c r="B22" s="182"/>
      <c r="C22" s="183"/>
      <c r="D22" s="182"/>
      <c r="E22" s="183"/>
      <c r="F22" s="182"/>
      <c r="G22" s="232" t="s">
        <v>77</v>
      </c>
      <c r="H22" s="186"/>
      <c r="I22" s="185"/>
      <c r="J22" s="187"/>
      <c r="K22" s="188"/>
      <c r="L22" s="182"/>
      <c r="M22" s="180"/>
      <c r="N22" s="180"/>
      <c r="O22" s="180"/>
      <c r="P22" s="216"/>
      <c r="Q22" s="189"/>
      <c r="R22" s="194"/>
      <c r="S22" s="217"/>
    </row>
    <row r="23" spans="1:19">
      <c r="A23" s="180"/>
      <c r="B23" s="180"/>
      <c r="C23" s="180"/>
      <c r="D23" s="180"/>
      <c r="E23" s="180"/>
      <c r="F23" s="180"/>
      <c r="G23" s="221" t="s">
        <v>260</v>
      </c>
      <c r="H23" s="186"/>
      <c r="I23" s="180"/>
      <c r="J23" s="183"/>
      <c r="K23" s="188"/>
      <c r="L23" s="182"/>
      <c r="M23" s="180"/>
      <c r="N23" s="183">
        <v>304.3</v>
      </c>
      <c r="O23" s="180"/>
      <c r="P23" s="216">
        <v>-123750</v>
      </c>
      <c r="Q23" s="189">
        <v>2.5000000000000001E-2</v>
      </c>
      <c r="R23" s="194">
        <v>-3093.75</v>
      </c>
      <c r="S23" s="194">
        <v>-123750</v>
      </c>
    </row>
    <row r="24" spans="1:19">
      <c r="A24" s="180"/>
      <c r="B24" s="180"/>
      <c r="C24" s="180"/>
      <c r="D24" s="180"/>
      <c r="E24" s="180"/>
      <c r="F24" s="180"/>
      <c r="G24" s="220" t="s">
        <v>268</v>
      </c>
      <c r="H24" s="186"/>
      <c r="I24" s="180"/>
      <c r="J24" s="183"/>
      <c r="K24" s="188"/>
      <c r="L24" s="182"/>
      <c r="M24" s="180"/>
      <c r="N24" s="183">
        <v>331.4</v>
      </c>
      <c r="O24" s="180"/>
      <c r="P24" s="216">
        <v>-6413913</v>
      </c>
      <c r="Q24" s="189">
        <v>2.3300000000000001E-2</v>
      </c>
      <c r="R24" s="194">
        <v>-149444.17000000001</v>
      </c>
      <c r="S24" s="194">
        <v>-6413913</v>
      </c>
    </row>
    <row r="25" spans="1:19">
      <c r="A25" s="180"/>
      <c r="B25" s="180"/>
      <c r="C25" s="180"/>
      <c r="D25" s="180"/>
      <c r="E25" s="180"/>
      <c r="F25" s="180"/>
      <c r="G25" s="220" t="s">
        <v>85</v>
      </c>
      <c r="H25" s="186"/>
      <c r="I25" s="180"/>
      <c r="J25" s="183"/>
      <c r="K25" s="188"/>
      <c r="L25" s="182"/>
      <c r="M25" s="180"/>
      <c r="N25" s="183">
        <v>341.5</v>
      </c>
      <c r="O25" s="180"/>
      <c r="P25" s="216">
        <v>-19348.5</v>
      </c>
      <c r="Q25" s="189">
        <v>0.2</v>
      </c>
      <c r="R25" s="194">
        <v>-3869.7</v>
      </c>
      <c r="S25" s="194">
        <v>-19348.5</v>
      </c>
    </row>
    <row r="26" spans="1:19">
      <c r="A26" s="180"/>
      <c r="B26" s="180"/>
      <c r="C26" s="180"/>
      <c r="D26" s="180"/>
      <c r="E26" s="180"/>
      <c r="F26" s="180"/>
      <c r="G26" s="183"/>
      <c r="H26" s="180"/>
      <c r="I26" s="180"/>
      <c r="J26" s="180"/>
      <c r="K26" s="180"/>
      <c r="L26" s="180"/>
      <c r="M26" s="180"/>
      <c r="N26" s="180"/>
      <c r="O26" s="180"/>
      <c r="P26" s="238">
        <v>-6557011.5</v>
      </c>
      <c r="Q26" s="189"/>
      <c r="R26" s="238">
        <v>-156407.62000000002</v>
      </c>
      <c r="S26" s="238">
        <v>-6557011.5</v>
      </c>
    </row>
    <row r="27" spans="1:19">
      <c r="A27" s="180"/>
      <c r="B27" s="180"/>
      <c r="C27" s="180"/>
      <c r="D27" s="180"/>
      <c r="E27" s="180"/>
      <c r="F27" s="180"/>
      <c r="G27" s="183"/>
      <c r="H27" s="180"/>
      <c r="I27" s="180"/>
      <c r="J27" s="180"/>
      <c r="K27" s="180"/>
      <c r="L27" s="180"/>
      <c r="M27" s="180"/>
      <c r="N27" s="180"/>
      <c r="O27" s="180"/>
      <c r="P27" s="236"/>
      <c r="Q27" s="189"/>
      <c r="R27" s="236"/>
      <c r="S27" s="236"/>
    </row>
    <row r="28" spans="1:19" ht="15" thickBot="1">
      <c r="A28" s="182"/>
      <c r="B28" s="182"/>
      <c r="C28" s="183"/>
      <c r="D28" s="182"/>
      <c r="E28" s="183"/>
      <c r="F28" s="182"/>
      <c r="G28" s="235" t="s">
        <v>271</v>
      </c>
      <c r="H28" s="186"/>
      <c r="I28" s="185"/>
      <c r="J28" s="187"/>
      <c r="K28" s="188"/>
      <c r="L28" s="182"/>
      <c r="M28" s="180"/>
      <c r="N28" s="180"/>
      <c r="O28" s="180"/>
      <c r="P28" s="229">
        <v>2944961.5</v>
      </c>
      <c r="Q28" s="189"/>
      <c r="R28" s="229">
        <v>74315.289999999979</v>
      </c>
      <c r="S28" s="229">
        <v>-6672372.9516000003</v>
      </c>
    </row>
    <row r="29" spans="1:19" ht="15" thickTop="1">
      <c r="A29" s="199"/>
      <c r="B29" s="199"/>
      <c r="C29" s="199"/>
      <c r="D29" s="199"/>
      <c r="E29" s="199"/>
      <c r="F29" s="199"/>
      <c r="G29" s="234" t="s">
        <v>25</v>
      </c>
      <c r="H29" s="202"/>
      <c r="I29" s="203"/>
      <c r="J29" s="199"/>
      <c r="K29" s="199"/>
      <c r="L29" s="200"/>
      <c r="M29" s="199"/>
      <c r="N29" s="199"/>
      <c r="O29" s="183"/>
      <c r="P29" s="184"/>
      <c r="Q29" s="183"/>
      <c r="R29" s="184"/>
      <c r="S29" s="184"/>
    </row>
    <row r="30" spans="1:19">
      <c r="A30" s="199"/>
      <c r="B30" s="199"/>
      <c r="C30" s="199"/>
      <c r="D30" s="199"/>
      <c r="E30" s="199"/>
      <c r="F30" s="199"/>
      <c r="G30" s="232" t="s">
        <v>75</v>
      </c>
      <c r="H30" s="202"/>
      <c r="I30" s="203"/>
      <c r="J30" s="199"/>
      <c r="K30" s="199"/>
      <c r="L30" s="200"/>
      <c r="M30" s="199"/>
      <c r="N30" s="199"/>
      <c r="O30" s="183"/>
      <c r="P30" s="184"/>
      <c r="Q30" s="183"/>
      <c r="R30" s="184"/>
      <c r="S30" s="184"/>
    </row>
    <row r="31" spans="1:19">
      <c r="A31" s="180"/>
      <c r="B31" s="180"/>
      <c r="C31" s="180"/>
      <c r="D31" s="180"/>
      <c r="E31" s="180"/>
      <c r="F31" s="180"/>
      <c r="G31" s="221" t="s">
        <v>272</v>
      </c>
      <c r="H31" s="186"/>
      <c r="I31" s="180"/>
      <c r="J31" s="183"/>
      <c r="K31" s="188"/>
      <c r="L31" s="182" t="s">
        <v>261</v>
      </c>
      <c r="M31" s="180"/>
      <c r="N31" s="183">
        <v>360.2</v>
      </c>
      <c r="O31" s="180"/>
      <c r="P31" s="216">
        <v>300000</v>
      </c>
      <c r="Q31" s="189">
        <v>3.3300000000000003E-2</v>
      </c>
      <c r="R31" s="194">
        <v>9990</v>
      </c>
      <c r="S31" s="217">
        <v>-4995.0000000000009</v>
      </c>
    </row>
    <row r="32" spans="1:19">
      <c r="A32" s="182"/>
      <c r="B32" s="182"/>
      <c r="C32" s="183"/>
      <c r="D32" s="182"/>
      <c r="E32" s="183"/>
      <c r="F32" s="182"/>
      <c r="G32" s="220" t="s">
        <v>273</v>
      </c>
      <c r="H32" s="186"/>
      <c r="I32" s="185"/>
      <c r="J32" s="187"/>
      <c r="K32" s="188"/>
      <c r="L32" s="182" t="s">
        <v>265</v>
      </c>
      <c r="M32" s="180"/>
      <c r="N32" s="183">
        <v>340.5</v>
      </c>
      <c r="O32" s="180"/>
      <c r="P32" s="216">
        <v>14461</v>
      </c>
      <c r="Q32" s="189">
        <v>6.6699999999999995E-2</v>
      </c>
      <c r="R32" s="194">
        <v>964.55</v>
      </c>
      <c r="S32" s="217">
        <v>-482.27434999999997</v>
      </c>
    </row>
    <row r="33" spans="1:19">
      <c r="A33" s="182"/>
      <c r="B33" s="182"/>
      <c r="C33" s="183"/>
      <c r="D33" s="182"/>
      <c r="E33" s="183"/>
      <c r="F33" s="182"/>
      <c r="G33" s="220" t="s">
        <v>270</v>
      </c>
      <c r="H33" s="186"/>
      <c r="I33" s="185"/>
      <c r="J33" s="187"/>
      <c r="K33" s="188"/>
      <c r="L33" s="182" t="s">
        <v>265</v>
      </c>
      <c r="M33" s="180"/>
      <c r="N33" s="183">
        <v>341.5</v>
      </c>
      <c r="O33" s="180"/>
      <c r="P33" s="216">
        <v>924</v>
      </c>
      <c r="Q33" s="189">
        <v>0.2</v>
      </c>
      <c r="R33" s="194">
        <v>184.8</v>
      </c>
      <c r="S33" s="217">
        <v>-92.4</v>
      </c>
    </row>
    <row r="34" spans="1:19">
      <c r="A34" s="182"/>
      <c r="B34" s="182"/>
      <c r="C34" s="183"/>
      <c r="D34" s="182"/>
      <c r="E34" s="183"/>
      <c r="F34" s="182"/>
      <c r="G34" s="220" t="s">
        <v>85</v>
      </c>
      <c r="H34" s="186"/>
      <c r="I34" s="185"/>
      <c r="J34" s="187"/>
      <c r="K34" s="188"/>
      <c r="L34" s="182" t="s">
        <v>261</v>
      </c>
      <c r="M34" s="180"/>
      <c r="N34" s="183">
        <v>341.5</v>
      </c>
      <c r="O34" s="180"/>
      <c r="P34" s="216">
        <v>14029</v>
      </c>
      <c r="Q34" s="189">
        <v>0.2</v>
      </c>
      <c r="R34" s="194">
        <v>2805.8</v>
      </c>
      <c r="S34" s="217">
        <v>-1402.9</v>
      </c>
    </row>
    <row r="35" spans="1:19">
      <c r="A35" s="182"/>
      <c r="B35" s="182"/>
      <c r="C35" s="183"/>
      <c r="D35" s="182"/>
      <c r="E35" s="183"/>
      <c r="F35" s="182"/>
      <c r="G35" s="220"/>
      <c r="H35" s="186"/>
      <c r="I35" s="185"/>
      <c r="J35" s="187"/>
      <c r="K35" s="188"/>
      <c r="L35" s="182"/>
      <c r="M35" s="180"/>
      <c r="N35" s="180"/>
      <c r="O35" s="180"/>
      <c r="P35" s="238">
        <v>329414</v>
      </c>
      <c r="Q35" s="189"/>
      <c r="R35" s="238">
        <v>13945.149999999998</v>
      </c>
      <c r="S35" s="238">
        <v>-6972.5743500000008</v>
      </c>
    </row>
    <row r="36" spans="1:19">
      <c r="A36" s="182"/>
      <c r="B36" s="182"/>
      <c r="C36" s="183"/>
      <c r="D36" s="182"/>
      <c r="E36" s="183"/>
      <c r="F36" s="182"/>
      <c r="G36" s="232" t="s">
        <v>77</v>
      </c>
      <c r="H36" s="186"/>
      <c r="I36" s="185"/>
      <c r="J36" s="187"/>
      <c r="K36" s="188"/>
      <c r="L36" s="182"/>
      <c r="M36" s="180"/>
      <c r="N36" s="180"/>
      <c r="O36" s="180"/>
      <c r="P36" s="216"/>
      <c r="Q36" s="189"/>
      <c r="R36" s="194"/>
      <c r="S36" s="217"/>
    </row>
    <row r="37" spans="1:19">
      <c r="A37" s="180"/>
      <c r="B37" s="180"/>
      <c r="C37" s="180"/>
      <c r="D37" s="180"/>
      <c r="E37" s="180"/>
      <c r="F37" s="180"/>
      <c r="G37" s="221" t="s">
        <v>274</v>
      </c>
      <c r="H37" s="180"/>
      <c r="I37" s="180"/>
      <c r="J37" s="180"/>
      <c r="K37" s="180"/>
      <c r="L37" s="182"/>
      <c r="M37" s="180"/>
      <c r="N37" s="183">
        <v>360.2</v>
      </c>
      <c r="O37" s="180"/>
      <c r="P37" s="231">
        <v>-225000</v>
      </c>
      <c r="Q37" s="189">
        <v>3.3300000000000003E-2</v>
      </c>
      <c r="R37" s="194">
        <v>-7492.5</v>
      </c>
      <c r="S37" s="194">
        <v>-225000</v>
      </c>
    </row>
    <row r="38" spans="1:19">
      <c r="A38" s="182"/>
      <c r="B38" s="182"/>
      <c r="C38" s="183"/>
      <c r="D38" s="182"/>
      <c r="E38" s="183"/>
      <c r="F38" s="182"/>
      <c r="G38" s="220" t="s">
        <v>85</v>
      </c>
      <c r="H38" s="186"/>
      <c r="I38" s="185"/>
      <c r="J38" s="187"/>
      <c r="K38" s="188"/>
      <c r="L38" s="182"/>
      <c r="M38" s="180"/>
      <c r="N38" s="183">
        <v>341.5</v>
      </c>
      <c r="O38" s="180"/>
      <c r="P38" s="216">
        <v>-10521.75</v>
      </c>
      <c r="Q38" s="189">
        <v>0.2</v>
      </c>
      <c r="R38" s="194">
        <v>-2104.35</v>
      </c>
      <c r="S38" s="194">
        <v>-10521.75</v>
      </c>
    </row>
    <row r="39" spans="1:19">
      <c r="A39" s="180"/>
      <c r="B39" s="180"/>
      <c r="C39" s="180"/>
      <c r="D39" s="180"/>
      <c r="E39" s="180"/>
      <c r="F39" s="180"/>
      <c r="G39" s="180"/>
      <c r="H39" s="180"/>
      <c r="I39" s="180"/>
      <c r="J39" s="180"/>
      <c r="K39" s="180"/>
      <c r="L39" s="180"/>
      <c r="M39" s="180"/>
      <c r="N39" s="180"/>
      <c r="O39" s="180"/>
      <c r="P39" s="228">
        <v>-235521.75</v>
      </c>
      <c r="Q39" s="180"/>
      <c r="R39" s="228">
        <v>-9596.85</v>
      </c>
      <c r="S39" s="194">
        <v>-235521.75</v>
      </c>
    </row>
    <row r="40" spans="1:19">
      <c r="A40" s="180"/>
      <c r="B40" s="180"/>
      <c r="C40" s="180"/>
      <c r="D40" s="180"/>
      <c r="E40" s="180"/>
      <c r="F40" s="180"/>
      <c r="G40" s="223"/>
      <c r="H40" s="180"/>
      <c r="I40" s="180"/>
      <c r="J40" s="180"/>
      <c r="K40" s="180"/>
      <c r="L40" s="180"/>
      <c r="M40" s="180"/>
      <c r="N40" s="180"/>
      <c r="O40" s="180"/>
      <c r="P40" s="233"/>
      <c r="Q40" s="180"/>
      <c r="R40" s="214"/>
      <c r="S40" s="233"/>
    </row>
    <row r="41" spans="1:19" ht="15" thickBot="1">
      <c r="A41" s="180"/>
      <c r="B41" s="180"/>
      <c r="C41" s="180"/>
      <c r="D41" s="180"/>
      <c r="E41" s="180"/>
      <c r="F41" s="180"/>
      <c r="G41" s="235" t="s">
        <v>275</v>
      </c>
      <c r="H41" s="186"/>
      <c r="I41" s="180"/>
      <c r="J41" s="183"/>
      <c r="K41" s="188"/>
      <c r="L41" s="182"/>
      <c r="M41" s="180"/>
      <c r="N41" s="180"/>
      <c r="O41" s="180"/>
      <c r="P41" s="229">
        <v>93892.25</v>
      </c>
      <c r="Q41" s="189"/>
      <c r="R41" s="229">
        <v>4348.2999999999975</v>
      </c>
      <c r="S41" s="229">
        <v>-242494.32435000001</v>
      </c>
    </row>
    <row r="42" spans="1:19" ht="15" thickTop="1">
      <c r="A42" s="199"/>
      <c r="B42" s="199"/>
      <c r="C42" s="199"/>
      <c r="D42" s="199"/>
      <c r="E42" s="199"/>
      <c r="F42" s="199"/>
      <c r="G42" s="234" t="s">
        <v>276</v>
      </c>
      <c r="H42" s="202"/>
      <c r="I42" s="203"/>
      <c r="J42" s="199"/>
      <c r="K42" s="199"/>
      <c r="L42" s="200"/>
      <c r="M42" s="199"/>
      <c r="N42" s="199"/>
      <c r="O42" s="183"/>
      <c r="P42" s="184"/>
      <c r="Q42" s="183"/>
      <c r="R42" s="184"/>
      <c r="S42" s="184"/>
    </row>
    <row r="43" spans="1:19">
      <c r="A43" s="199"/>
      <c r="B43" s="199"/>
      <c r="C43" s="199"/>
      <c r="D43" s="199"/>
      <c r="E43" s="199"/>
      <c r="F43" s="199"/>
      <c r="G43" s="234" t="s">
        <v>102</v>
      </c>
      <c r="H43" s="202"/>
      <c r="I43" s="203"/>
      <c r="J43" s="199"/>
      <c r="K43" s="199"/>
      <c r="L43" s="200"/>
      <c r="M43" s="199"/>
      <c r="N43" s="199"/>
      <c r="O43" s="183"/>
      <c r="P43" s="184"/>
      <c r="Q43" s="183"/>
      <c r="R43" s="184"/>
      <c r="S43" s="184"/>
    </row>
    <row r="44" spans="1:19">
      <c r="A44" s="199"/>
      <c r="B44" s="199"/>
      <c r="C44" s="199"/>
      <c r="D44" s="199"/>
      <c r="E44" s="199"/>
      <c r="F44" s="199"/>
      <c r="G44" s="232" t="s">
        <v>75</v>
      </c>
      <c r="H44" s="202"/>
      <c r="I44" s="203"/>
      <c r="J44" s="199"/>
      <c r="K44" s="199"/>
      <c r="L44" s="200"/>
      <c r="M44" s="199"/>
      <c r="N44" s="199"/>
      <c r="O44" s="183"/>
      <c r="P44" s="184"/>
      <c r="Q44" s="183"/>
      <c r="R44" s="184"/>
      <c r="S44" s="184"/>
    </row>
    <row r="45" spans="1:19">
      <c r="A45" s="182"/>
      <c r="B45" s="182"/>
      <c r="C45" s="183"/>
      <c r="D45" s="182"/>
      <c r="E45" s="183"/>
      <c r="F45" s="182"/>
      <c r="G45" s="223" t="s">
        <v>277</v>
      </c>
      <c r="H45" s="186"/>
      <c r="I45" s="185"/>
      <c r="J45" s="187"/>
      <c r="K45" s="188"/>
      <c r="L45" s="182"/>
      <c r="M45" s="180"/>
      <c r="N45" s="180"/>
      <c r="O45" s="180"/>
      <c r="P45" s="216"/>
      <c r="Q45" s="189"/>
      <c r="R45" s="194"/>
      <c r="S45" s="217"/>
    </row>
    <row r="46" spans="1:19">
      <c r="A46" s="182"/>
      <c r="B46" s="182"/>
      <c r="C46" s="183"/>
      <c r="D46" s="182"/>
      <c r="E46" s="183"/>
      <c r="F46" s="182"/>
      <c r="G46" s="220" t="s">
        <v>278</v>
      </c>
      <c r="H46" s="186"/>
      <c r="I46" s="185"/>
      <c r="J46" s="187"/>
      <c r="K46" s="188"/>
      <c r="L46" s="182" t="s">
        <v>261</v>
      </c>
      <c r="M46" s="180"/>
      <c r="N46" s="183">
        <v>331.4</v>
      </c>
      <c r="O46" s="180"/>
      <c r="P46" s="216">
        <v>1811360</v>
      </c>
      <c r="Q46" s="189">
        <v>2.3300000000000001E-2</v>
      </c>
      <c r="R46" s="194">
        <v>42204.69</v>
      </c>
      <c r="S46" s="217">
        <v>-21102.344000000001</v>
      </c>
    </row>
    <row r="47" spans="1:19">
      <c r="A47" s="182"/>
      <c r="B47" s="182"/>
      <c r="C47" s="183"/>
      <c r="D47" s="182"/>
      <c r="E47" s="183"/>
      <c r="F47" s="182"/>
      <c r="G47" s="220" t="s">
        <v>279</v>
      </c>
      <c r="H47" s="186"/>
      <c r="I47" s="185"/>
      <c r="J47" s="187"/>
      <c r="K47" s="188"/>
      <c r="L47" s="182" t="s">
        <v>265</v>
      </c>
      <c r="M47" s="180"/>
      <c r="N47" s="183">
        <v>340.5</v>
      </c>
      <c r="O47" s="180"/>
      <c r="P47" s="216">
        <v>3045</v>
      </c>
      <c r="Q47" s="189">
        <v>6.6699999999999995E-2</v>
      </c>
      <c r="R47" s="194">
        <v>203.1</v>
      </c>
      <c r="S47" s="217">
        <v>-101.55074999999999</v>
      </c>
    </row>
    <row r="48" spans="1:19">
      <c r="A48" s="182"/>
      <c r="B48" s="182"/>
      <c r="C48" s="183"/>
      <c r="D48" s="182"/>
      <c r="E48" s="183"/>
      <c r="F48" s="182"/>
      <c r="G48" s="220" t="s">
        <v>270</v>
      </c>
      <c r="H48" s="186"/>
      <c r="I48" s="185"/>
      <c r="J48" s="187"/>
      <c r="K48" s="188"/>
      <c r="L48" s="182" t="s">
        <v>265</v>
      </c>
      <c r="M48" s="180"/>
      <c r="N48" s="183">
        <v>341.5</v>
      </c>
      <c r="O48" s="180"/>
      <c r="P48" s="216">
        <v>195</v>
      </c>
      <c r="Q48" s="189">
        <v>0.2</v>
      </c>
      <c r="R48" s="194">
        <v>39</v>
      </c>
      <c r="S48" s="217">
        <v>-19.5</v>
      </c>
    </row>
    <row r="49" spans="1:19">
      <c r="A49" s="182"/>
      <c r="B49" s="182"/>
      <c r="C49" s="183"/>
      <c r="D49" s="182"/>
      <c r="E49" s="183"/>
      <c r="F49" s="182"/>
      <c r="G49" s="220" t="s">
        <v>85</v>
      </c>
      <c r="H49" s="186"/>
      <c r="I49" s="185"/>
      <c r="J49" s="187"/>
      <c r="K49" s="188"/>
      <c r="L49" s="182" t="s">
        <v>261</v>
      </c>
      <c r="M49" s="180"/>
      <c r="N49" s="183">
        <v>341.5</v>
      </c>
      <c r="O49" s="180"/>
      <c r="P49" s="216">
        <v>1844</v>
      </c>
      <c r="Q49" s="189">
        <v>0.2</v>
      </c>
      <c r="R49" s="194">
        <v>368.8</v>
      </c>
      <c r="S49" s="217">
        <v>-184.4</v>
      </c>
    </row>
    <row r="50" spans="1:19">
      <c r="A50" s="182"/>
      <c r="B50" s="182"/>
      <c r="C50" s="183"/>
      <c r="D50" s="182"/>
      <c r="E50" s="183"/>
      <c r="F50" s="182"/>
      <c r="G50" s="212"/>
      <c r="H50" s="186"/>
      <c r="I50" s="185"/>
      <c r="J50" s="187"/>
      <c r="K50" s="188"/>
      <c r="L50" s="182"/>
      <c r="M50" s="180"/>
      <c r="N50" s="180"/>
      <c r="O50" s="180"/>
      <c r="P50" s="228">
        <v>1816444</v>
      </c>
      <c r="Q50" s="189"/>
      <c r="R50" s="228">
        <v>42815.590000000004</v>
      </c>
      <c r="S50" s="228">
        <v>-21407.794750000001</v>
      </c>
    </row>
    <row r="51" spans="1:19">
      <c r="A51" s="182"/>
      <c r="B51" s="182"/>
      <c r="C51" s="183"/>
      <c r="D51" s="182"/>
      <c r="E51" s="183"/>
      <c r="F51" s="182"/>
      <c r="G51" s="232" t="s">
        <v>77</v>
      </c>
      <c r="H51" s="186"/>
      <c r="I51" s="185"/>
      <c r="J51" s="187"/>
      <c r="K51" s="188"/>
      <c r="L51" s="182"/>
      <c r="M51" s="180"/>
      <c r="N51" s="180"/>
      <c r="O51" s="180"/>
      <c r="P51" s="216"/>
      <c r="Q51" s="189"/>
      <c r="R51" s="194"/>
      <c r="S51" s="217"/>
    </row>
    <row r="52" spans="1:19">
      <c r="A52" s="182"/>
      <c r="B52" s="182"/>
      <c r="C52" s="183"/>
      <c r="D52" s="182"/>
      <c r="E52" s="183"/>
      <c r="F52" s="182"/>
      <c r="G52" s="220" t="s">
        <v>278</v>
      </c>
      <c r="H52" s="186"/>
      <c r="I52" s="185"/>
      <c r="J52" s="187"/>
      <c r="K52" s="188"/>
      <c r="L52" s="182"/>
      <c r="M52" s="182"/>
      <c r="N52" s="183">
        <v>331.4</v>
      </c>
      <c r="O52" s="183"/>
      <c r="P52" s="216">
        <v>-1358520</v>
      </c>
      <c r="Q52" s="189">
        <v>2.3300000000000001E-2</v>
      </c>
      <c r="R52" s="194">
        <v>-31653.52</v>
      </c>
      <c r="S52" s="194">
        <v>-1358520</v>
      </c>
    </row>
    <row r="53" spans="1:19">
      <c r="A53" s="182"/>
      <c r="B53" s="182"/>
      <c r="C53" s="183"/>
      <c r="D53" s="182"/>
      <c r="E53" s="183"/>
      <c r="F53" s="182"/>
      <c r="G53" s="220" t="s">
        <v>85</v>
      </c>
      <c r="H53" s="186"/>
      <c r="I53" s="185"/>
      <c r="J53" s="187"/>
      <c r="K53" s="188"/>
      <c r="L53" s="182"/>
      <c r="M53" s="182"/>
      <c r="N53" s="183">
        <v>341.5</v>
      </c>
      <c r="O53" s="183"/>
      <c r="P53" s="216">
        <v>-1383</v>
      </c>
      <c r="Q53" s="189">
        <v>0.2</v>
      </c>
      <c r="R53" s="194">
        <v>-276.60000000000002</v>
      </c>
      <c r="S53" s="217">
        <v>-1383</v>
      </c>
    </row>
    <row r="54" spans="1:19">
      <c r="A54" s="180"/>
      <c r="B54" s="180"/>
      <c r="C54" s="180"/>
      <c r="D54" s="180"/>
      <c r="E54" s="180"/>
      <c r="F54" s="180"/>
      <c r="G54" s="192"/>
      <c r="H54" s="186"/>
      <c r="I54" s="180"/>
      <c r="J54" s="183"/>
      <c r="K54" s="188"/>
      <c r="L54" s="182"/>
      <c r="M54" s="180"/>
      <c r="N54" s="180"/>
      <c r="O54" s="180"/>
      <c r="P54" s="228">
        <v>-1359903</v>
      </c>
      <c r="Q54" s="189"/>
      <c r="R54" s="228">
        <v>-31930.12</v>
      </c>
      <c r="S54" s="228">
        <v>-1359903</v>
      </c>
    </row>
    <row r="55" spans="1:19">
      <c r="A55" s="182"/>
      <c r="B55" s="182"/>
      <c r="C55" s="183"/>
      <c r="D55" s="182"/>
      <c r="E55" s="183"/>
      <c r="F55" s="182"/>
      <c r="G55" s="212"/>
      <c r="H55" s="186"/>
      <c r="I55" s="185"/>
      <c r="J55" s="187"/>
      <c r="K55" s="188"/>
      <c r="L55" s="182"/>
      <c r="M55" s="180"/>
      <c r="N55" s="180"/>
      <c r="O55" s="180"/>
      <c r="P55" s="218"/>
      <c r="Q55" s="189"/>
      <c r="R55" s="194"/>
      <c r="S55" s="217"/>
    </row>
    <row r="56" spans="1:19" ht="15" thickBot="1">
      <c r="A56" s="182"/>
      <c r="B56" s="182"/>
      <c r="C56" s="183"/>
      <c r="D56" s="182"/>
      <c r="E56" s="183"/>
      <c r="F56" s="182"/>
      <c r="G56" s="235" t="s">
        <v>271</v>
      </c>
      <c r="H56" s="186"/>
      <c r="I56" s="185"/>
      <c r="J56" s="187"/>
      <c r="K56" s="188"/>
      <c r="L56" s="182"/>
      <c r="M56" s="180"/>
      <c r="N56" s="180"/>
      <c r="O56" s="180"/>
      <c r="P56" s="229">
        <v>456541</v>
      </c>
      <c r="Q56" s="189"/>
      <c r="R56" s="229">
        <v>10885.470000000005</v>
      </c>
      <c r="S56" s="229">
        <v>-1381310.7947499999</v>
      </c>
    </row>
    <row r="57" spans="1:19" ht="15" thickTop="1">
      <c r="A57" s="182"/>
      <c r="B57" s="182"/>
      <c r="C57" s="183"/>
      <c r="D57" s="182"/>
      <c r="E57" s="183"/>
      <c r="F57" s="182"/>
      <c r="G57" s="234" t="s">
        <v>280</v>
      </c>
      <c r="H57" s="186"/>
      <c r="I57" s="185"/>
      <c r="J57" s="187"/>
      <c r="K57" s="188"/>
      <c r="L57" s="182"/>
      <c r="M57" s="180"/>
      <c r="N57" s="180"/>
      <c r="O57" s="180"/>
      <c r="P57" s="218"/>
      <c r="Q57" s="189"/>
      <c r="R57" s="194"/>
      <c r="S57" s="217"/>
    </row>
    <row r="58" spans="1:19">
      <c r="A58" s="182"/>
      <c r="B58" s="182"/>
      <c r="C58" s="183"/>
      <c r="D58" s="182"/>
      <c r="E58" s="183"/>
      <c r="F58" s="182"/>
      <c r="G58" s="234" t="s">
        <v>102</v>
      </c>
      <c r="H58" s="186"/>
      <c r="I58" s="185"/>
      <c r="J58" s="187"/>
      <c r="K58" s="188"/>
      <c r="L58" s="182"/>
      <c r="M58" s="180"/>
      <c r="N58" s="180"/>
      <c r="O58" s="180"/>
      <c r="P58" s="218"/>
      <c r="Q58" s="189"/>
      <c r="R58" s="194"/>
      <c r="S58" s="217"/>
    </row>
    <row r="59" spans="1:19">
      <c r="A59" s="182"/>
      <c r="B59" s="182"/>
      <c r="C59" s="183"/>
      <c r="D59" s="182"/>
      <c r="E59" s="183"/>
      <c r="F59" s="182"/>
      <c r="G59" s="232" t="s">
        <v>75</v>
      </c>
      <c r="H59" s="186"/>
      <c r="I59" s="185"/>
      <c r="J59" s="187"/>
      <c r="K59" s="188"/>
      <c r="L59" s="182"/>
      <c r="M59" s="180"/>
      <c r="N59" s="180"/>
      <c r="O59" s="180"/>
      <c r="P59" s="218"/>
      <c r="Q59" s="189"/>
      <c r="R59" s="194"/>
      <c r="S59" s="217"/>
    </row>
    <row r="60" spans="1:19">
      <c r="A60" s="182"/>
      <c r="B60" s="182"/>
      <c r="C60" s="183"/>
      <c r="D60" s="182"/>
      <c r="E60" s="183"/>
      <c r="F60" s="182"/>
      <c r="G60" s="223" t="s">
        <v>281</v>
      </c>
      <c r="H60" s="186"/>
      <c r="I60" s="185"/>
      <c r="J60" s="187"/>
      <c r="K60" s="188"/>
      <c r="L60" s="182"/>
      <c r="M60" s="180"/>
      <c r="N60" s="180"/>
      <c r="O60" s="180"/>
      <c r="P60" s="216"/>
      <c r="Q60" s="189"/>
      <c r="R60" s="194"/>
      <c r="S60" s="217"/>
    </row>
    <row r="61" spans="1:19">
      <c r="A61" s="182"/>
      <c r="B61" s="182"/>
      <c r="C61" s="183"/>
      <c r="D61" s="182"/>
      <c r="E61" s="183"/>
      <c r="F61" s="182"/>
      <c r="G61" s="220" t="s">
        <v>282</v>
      </c>
      <c r="H61" s="186"/>
      <c r="I61" s="185"/>
      <c r="J61" s="187"/>
      <c r="K61" s="188"/>
      <c r="L61" s="182" t="s">
        <v>261</v>
      </c>
      <c r="M61" s="180"/>
      <c r="N61" s="183">
        <v>331.4</v>
      </c>
      <c r="O61" s="180"/>
      <c r="P61" s="216">
        <v>1000000</v>
      </c>
      <c r="Q61" s="189">
        <v>2.3300000000000001E-2</v>
      </c>
      <c r="R61" s="194">
        <v>23300</v>
      </c>
      <c r="S61" s="217">
        <v>-11650</v>
      </c>
    </row>
    <row r="62" spans="1:19">
      <c r="A62" s="182"/>
      <c r="B62" s="182"/>
      <c r="C62" s="183"/>
      <c r="D62" s="182"/>
      <c r="E62" s="183"/>
      <c r="F62" s="182"/>
      <c r="G62" s="220" t="s">
        <v>279</v>
      </c>
      <c r="H62" s="186"/>
      <c r="I62" s="185"/>
      <c r="J62" s="187"/>
      <c r="K62" s="188"/>
      <c r="L62" s="182" t="s">
        <v>265</v>
      </c>
      <c r="M62" s="180"/>
      <c r="N62" s="183">
        <v>340.5</v>
      </c>
      <c r="O62" s="180"/>
      <c r="P62" s="216">
        <v>4218</v>
      </c>
      <c r="Q62" s="189">
        <v>6.6699999999999995E-2</v>
      </c>
      <c r="R62" s="194">
        <v>281.33999999999997</v>
      </c>
      <c r="S62" s="217">
        <v>-140.6703</v>
      </c>
    </row>
    <row r="63" spans="1:19">
      <c r="A63" s="182"/>
      <c r="B63" s="182"/>
      <c r="C63" s="183"/>
      <c r="D63" s="182"/>
      <c r="E63" s="183"/>
      <c r="F63" s="182"/>
      <c r="G63" s="220" t="s">
        <v>270</v>
      </c>
      <c r="H63" s="186"/>
      <c r="I63" s="185"/>
      <c r="J63" s="187"/>
      <c r="K63" s="188"/>
      <c r="L63" s="182" t="s">
        <v>265</v>
      </c>
      <c r="M63" s="180"/>
      <c r="N63" s="183">
        <v>341.5</v>
      </c>
      <c r="O63" s="180"/>
      <c r="P63" s="216">
        <v>270</v>
      </c>
      <c r="Q63" s="189">
        <v>0.2</v>
      </c>
      <c r="R63" s="194">
        <v>54</v>
      </c>
      <c r="S63" s="217">
        <v>-27</v>
      </c>
    </row>
    <row r="64" spans="1:19">
      <c r="A64" s="182"/>
      <c r="B64" s="182"/>
      <c r="C64" s="183"/>
      <c r="D64" s="182"/>
      <c r="E64" s="183"/>
      <c r="F64" s="182"/>
      <c r="G64" s="220" t="s">
        <v>85</v>
      </c>
      <c r="H64" s="186"/>
      <c r="I64" s="185"/>
      <c r="J64" s="187"/>
      <c r="K64" s="188"/>
      <c r="L64" s="182" t="s">
        <v>261</v>
      </c>
      <c r="M64" s="180"/>
      <c r="N64" s="183">
        <v>341.5</v>
      </c>
      <c r="O64" s="180"/>
      <c r="P64" s="216">
        <v>4092</v>
      </c>
      <c r="Q64" s="189">
        <v>0.2</v>
      </c>
      <c r="R64" s="194">
        <v>818.4</v>
      </c>
      <c r="S64" s="217">
        <v>-409.20000000000005</v>
      </c>
    </row>
    <row r="65" spans="1:19">
      <c r="A65" s="182"/>
      <c r="B65" s="182"/>
      <c r="C65" s="183"/>
      <c r="D65" s="182"/>
      <c r="E65" s="183"/>
      <c r="F65" s="182"/>
      <c r="G65" s="220"/>
      <c r="H65" s="186"/>
      <c r="I65" s="185"/>
      <c r="J65" s="187"/>
      <c r="K65" s="188"/>
      <c r="L65" s="182"/>
      <c r="M65" s="180"/>
      <c r="N65" s="180"/>
      <c r="O65" s="180"/>
      <c r="P65" s="228">
        <v>1008580</v>
      </c>
      <c r="Q65" s="189"/>
      <c r="R65" s="228">
        <v>24453.74</v>
      </c>
      <c r="S65" s="228">
        <v>-12226.8703</v>
      </c>
    </row>
    <row r="66" spans="1:19">
      <c r="A66" s="182"/>
      <c r="B66" s="182"/>
      <c r="C66" s="183"/>
      <c r="D66" s="182"/>
      <c r="E66" s="183"/>
      <c r="F66" s="182"/>
      <c r="G66" s="220"/>
      <c r="H66" s="186"/>
      <c r="I66" s="185"/>
      <c r="J66" s="187"/>
      <c r="K66" s="188"/>
      <c r="L66" s="182"/>
      <c r="M66" s="180"/>
      <c r="N66" s="180"/>
      <c r="O66" s="180"/>
      <c r="P66" s="216"/>
      <c r="Q66" s="189"/>
      <c r="R66" s="194"/>
      <c r="S66" s="217"/>
    </row>
    <row r="67" spans="1:19">
      <c r="A67" s="182"/>
      <c r="B67" s="182"/>
      <c r="C67" s="183"/>
      <c r="D67" s="182"/>
      <c r="E67" s="183"/>
      <c r="F67" s="182"/>
      <c r="G67" s="232" t="s">
        <v>77</v>
      </c>
      <c r="H67" s="186"/>
      <c r="I67" s="185"/>
      <c r="J67" s="187"/>
      <c r="K67" s="188"/>
      <c r="L67" s="182"/>
      <c r="M67" s="180"/>
      <c r="N67" s="180"/>
      <c r="O67" s="180"/>
      <c r="P67" s="216"/>
      <c r="Q67" s="189"/>
      <c r="R67" s="194"/>
      <c r="S67" s="217"/>
    </row>
    <row r="68" spans="1:19">
      <c r="A68" s="182"/>
      <c r="B68" s="182"/>
      <c r="C68" s="183"/>
      <c r="D68" s="182"/>
      <c r="E68" s="183"/>
      <c r="F68" s="182"/>
      <c r="G68" s="220" t="s">
        <v>282</v>
      </c>
      <c r="H68" s="186"/>
      <c r="I68" s="185"/>
      <c r="J68" s="187"/>
      <c r="K68" s="188"/>
      <c r="L68" s="182"/>
      <c r="M68" s="180"/>
      <c r="N68" s="183">
        <v>331.4</v>
      </c>
      <c r="O68" s="180"/>
      <c r="P68" s="216">
        <v>-750000</v>
      </c>
      <c r="Q68" s="189">
        <v>2.3300000000000001E-2</v>
      </c>
      <c r="R68" s="194">
        <v>-17475</v>
      </c>
      <c r="S68" s="217">
        <v>-750000</v>
      </c>
    </row>
    <row r="69" spans="1:19">
      <c r="A69" s="182"/>
      <c r="B69" s="182"/>
      <c r="C69" s="183"/>
      <c r="D69" s="182"/>
      <c r="E69" s="183"/>
      <c r="F69" s="182"/>
      <c r="G69" s="220" t="s">
        <v>85</v>
      </c>
      <c r="H69" s="186"/>
      <c r="I69" s="185"/>
      <c r="J69" s="187"/>
      <c r="K69" s="188"/>
      <c r="L69" s="182"/>
      <c r="M69" s="180"/>
      <c r="N69" s="183">
        <v>341.5</v>
      </c>
      <c r="O69" s="180"/>
      <c r="P69" s="216">
        <v>-3069</v>
      </c>
      <c r="Q69" s="189">
        <v>0.2</v>
      </c>
      <c r="R69" s="194">
        <v>-613.79999999999995</v>
      </c>
      <c r="S69" s="217">
        <v>-3069</v>
      </c>
    </row>
    <row r="70" spans="1:19">
      <c r="A70" s="182"/>
      <c r="B70" s="182"/>
      <c r="C70" s="183"/>
      <c r="D70" s="182"/>
      <c r="E70" s="183"/>
      <c r="F70" s="182"/>
      <c r="G70" s="220"/>
      <c r="H70" s="186"/>
      <c r="I70" s="185"/>
      <c r="J70" s="187"/>
      <c r="K70" s="188"/>
      <c r="L70" s="182"/>
      <c r="M70" s="180"/>
      <c r="N70" s="180"/>
      <c r="O70" s="180"/>
      <c r="P70" s="228">
        <v>-753069</v>
      </c>
      <c r="Q70" s="189"/>
      <c r="R70" s="228">
        <v>-18088.8</v>
      </c>
      <c r="S70" s="228">
        <v>-753069</v>
      </c>
    </row>
    <row r="71" spans="1:19">
      <c r="A71" s="182"/>
      <c r="B71" s="182"/>
      <c r="C71" s="183"/>
      <c r="D71" s="182"/>
      <c r="E71" s="183"/>
      <c r="F71" s="182"/>
      <c r="G71" s="220"/>
      <c r="H71" s="186"/>
      <c r="I71" s="185"/>
      <c r="J71" s="187"/>
      <c r="K71" s="188"/>
      <c r="L71" s="182"/>
      <c r="M71" s="180"/>
      <c r="N71" s="180"/>
      <c r="O71" s="180"/>
      <c r="P71" s="216"/>
      <c r="Q71" s="189"/>
      <c r="R71" s="194"/>
      <c r="S71" s="217"/>
    </row>
    <row r="72" spans="1:19" ht="15" thickBot="1">
      <c r="A72" s="182"/>
      <c r="B72" s="182"/>
      <c r="C72" s="183"/>
      <c r="D72" s="182"/>
      <c r="E72" s="183"/>
      <c r="F72" s="182"/>
      <c r="G72" s="235" t="s">
        <v>271</v>
      </c>
      <c r="H72" s="186"/>
      <c r="I72" s="185"/>
      <c r="J72" s="187"/>
      <c r="K72" s="188"/>
      <c r="L72" s="182"/>
      <c r="M72" s="180"/>
      <c r="N72" s="180"/>
      <c r="O72" s="180"/>
      <c r="P72" s="229">
        <v>255511</v>
      </c>
      <c r="Q72" s="189"/>
      <c r="R72" s="229">
        <v>6364.9400000000023</v>
      </c>
      <c r="S72" s="229">
        <v>-765295.87029999995</v>
      </c>
    </row>
    <row r="73" spans="1:19" ht="15" thickTop="1">
      <c r="A73" s="182"/>
      <c r="B73" s="182"/>
      <c r="C73" s="183"/>
      <c r="D73" s="182"/>
      <c r="E73" s="183"/>
      <c r="F73" s="182"/>
      <c r="G73" s="220"/>
      <c r="H73" s="186"/>
      <c r="I73" s="185"/>
      <c r="J73" s="187"/>
      <c r="K73" s="188"/>
      <c r="L73" s="182"/>
      <c r="M73" s="180"/>
      <c r="N73" s="180"/>
      <c r="O73" s="180"/>
      <c r="P73" s="216"/>
      <c r="Q73" s="189"/>
      <c r="R73" s="194"/>
      <c r="S73" s="217"/>
    </row>
    <row r="74" spans="1:19">
      <c r="A74" s="182"/>
      <c r="B74" s="182"/>
      <c r="C74" s="183"/>
      <c r="D74" s="182"/>
      <c r="E74" s="183"/>
      <c r="F74" s="182"/>
      <c r="G74" s="220"/>
      <c r="H74" s="186"/>
      <c r="I74" s="185"/>
      <c r="J74" s="187"/>
      <c r="K74" s="188"/>
      <c r="L74" s="182"/>
      <c r="M74" s="180"/>
      <c r="N74" s="180"/>
      <c r="O74" s="180"/>
      <c r="P74" s="216"/>
      <c r="Q74" s="189"/>
      <c r="R74" s="194"/>
      <c r="S74" s="217"/>
    </row>
    <row r="75" spans="1:19">
      <c r="A75" s="182"/>
      <c r="B75" s="182"/>
      <c r="C75" s="183"/>
      <c r="D75" s="182"/>
      <c r="E75" s="183"/>
      <c r="F75" s="182"/>
      <c r="G75" s="234" t="s">
        <v>283</v>
      </c>
      <c r="H75" s="186"/>
      <c r="I75" s="185"/>
      <c r="J75" s="187"/>
      <c r="K75" s="188"/>
      <c r="L75" s="182"/>
      <c r="M75" s="180"/>
      <c r="N75" s="180"/>
      <c r="O75" s="180"/>
      <c r="P75" s="216"/>
      <c r="Q75" s="189"/>
      <c r="R75" s="194"/>
      <c r="S75" s="217"/>
    </row>
    <row r="76" spans="1:19">
      <c r="A76" s="182"/>
      <c r="B76" s="182"/>
      <c r="C76" s="183"/>
      <c r="D76" s="182"/>
      <c r="E76" s="183"/>
      <c r="F76" s="182"/>
      <c r="G76" s="234" t="s">
        <v>102</v>
      </c>
      <c r="H76" s="186"/>
      <c r="I76" s="185"/>
      <c r="J76" s="187"/>
      <c r="K76" s="188"/>
      <c r="L76" s="182"/>
      <c r="M76" s="180"/>
      <c r="N76" s="180"/>
      <c r="O76" s="180"/>
      <c r="P76" s="216"/>
      <c r="Q76" s="189"/>
      <c r="R76" s="194"/>
      <c r="S76" s="217"/>
    </row>
    <row r="77" spans="1:19">
      <c r="A77" s="182"/>
      <c r="B77" s="182"/>
      <c r="C77" s="183"/>
      <c r="D77" s="182"/>
      <c r="E77" s="183"/>
      <c r="F77" s="182"/>
      <c r="G77" s="232" t="s">
        <v>75</v>
      </c>
      <c r="H77" s="186"/>
      <c r="I77" s="185"/>
      <c r="J77" s="187"/>
      <c r="K77" s="188"/>
      <c r="L77" s="182"/>
      <c r="M77" s="180"/>
      <c r="N77" s="180"/>
      <c r="O77" s="180"/>
      <c r="P77" s="216"/>
      <c r="Q77" s="189"/>
      <c r="R77" s="194"/>
      <c r="S77" s="217"/>
    </row>
    <row r="78" spans="1:19">
      <c r="A78" s="182"/>
      <c r="B78" s="182"/>
      <c r="C78" s="183"/>
      <c r="D78" s="182"/>
      <c r="E78" s="183"/>
      <c r="F78" s="182"/>
      <c r="G78" s="220" t="s">
        <v>279</v>
      </c>
      <c r="H78" s="186"/>
      <c r="I78" s="185"/>
      <c r="J78" s="187"/>
      <c r="K78" s="188"/>
      <c r="L78" s="182" t="s">
        <v>265</v>
      </c>
      <c r="M78" s="180"/>
      <c r="N78" s="183">
        <v>340.5</v>
      </c>
      <c r="O78" s="180"/>
      <c r="P78" s="216">
        <v>5382</v>
      </c>
      <c r="Q78" s="189">
        <v>6.6699999999999995E-2</v>
      </c>
      <c r="R78" s="194">
        <v>358.98</v>
      </c>
      <c r="S78" s="217">
        <v>-179.4897</v>
      </c>
    </row>
    <row r="79" spans="1:19">
      <c r="A79" s="182"/>
      <c r="B79" s="182"/>
      <c r="C79" s="183"/>
      <c r="D79" s="182"/>
      <c r="E79" s="183"/>
      <c r="F79" s="182"/>
      <c r="G79" s="220" t="s">
        <v>270</v>
      </c>
      <c r="H79" s="186"/>
      <c r="I79" s="185"/>
      <c r="J79" s="187"/>
      <c r="K79" s="188"/>
      <c r="L79" s="182" t="s">
        <v>265</v>
      </c>
      <c r="M79" s="180"/>
      <c r="N79" s="183">
        <v>341.5</v>
      </c>
      <c r="O79" s="180"/>
      <c r="P79" s="216">
        <v>344</v>
      </c>
      <c r="Q79" s="189">
        <v>0.2</v>
      </c>
      <c r="R79" s="194">
        <v>68.8</v>
      </c>
      <c r="S79" s="217">
        <v>-34.4</v>
      </c>
    </row>
    <row r="80" spans="1:19">
      <c r="A80" s="182"/>
      <c r="B80" s="182"/>
      <c r="C80" s="183"/>
      <c r="D80" s="182"/>
      <c r="E80" s="183"/>
      <c r="F80" s="182"/>
      <c r="G80" s="220" t="s">
        <v>85</v>
      </c>
      <c r="H80" s="186"/>
      <c r="I80" s="185"/>
      <c r="J80" s="187"/>
      <c r="K80" s="188"/>
      <c r="L80" s="182" t="s">
        <v>261</v>
      </c>
      <c r="M80" s="180"/>
      <c r="N80" s="183">
        <v>341.5</v>
      </c>
      <c r="O80" s="180"/>
      <c r="P80" s="216">
        <v>5222</v>
      </c>
      <c r="Q80" s="189">
        <v>0.2</v>
      </c>
      <c r="R80" s="194">
        <v>1044.4000000000001</v>
      </c>
      <c r="S80" s="217">
        <v>-522.20000000000005</v>
      </c>
    </row>
    <row r="81" spans="1:19">
      <c r="A81" s="180"/>
      <c r="B81" s="180"/>
      <c r="C81" s="180"/>
      <c r="D81" s="180"/>
      <c r="E81" s="180"/>
      <c r="F81" s="180"/>
      <c r="G81" s="213"/>
      <c r="H81" s="186"/>
      <c r="I81" s="180"/>
      <c r="J81" s="183"/>
      <c r="K81" s="188"/>
      <c r="L81" s="182"/>
      <c r="M81" s="180"/>
      <c r="N81" s="180"/>
      <c r="O81" s="180"/>
      <c r="P81" s="228">
        <v>10948</v>
      </c>
      <c r="Q81" s="189"/>
      <c r="R81" s="228">
        <v>1472.18</v>
      </c>
      <c r="S81" s="228">
        <v>-736.08969999999999</v>
      </c>
    </row>
    <row r="82" spans="1:19">
      <c r="A82" s="180"/>
      <c r="B82" s="180"/>
      <c r="C82" s="180"/>
      <c r="D82" s="180"/>
      <c r="E82" s="180"/>
      <c r="F82" s="180"/>
      <c r="G82" s="213"/>
      <c r="H82" s="186"/>
      <c r="I82" s="180"/>
      <c r="J82" s="183"/>
      <c r="K82" s="188"/>
      <c r="L82" s="182"/>
      <c r="M82" s="180"/>
      <c r="N82" s="180"/>
      <c r="O82" s="180"/>
      <c r="P82" s="233"/>
      <c r="Q82" s="230"/>
      <c r="R82" s="233"/>
      <c r="S82" s="233"/>
    </row>
    <row r="83" spans="1:19">
      <c r="A83" s="180"/>
      <c r="B83" s="180"/>
      <c r="C83" s="180"/>
      <c r="D83" s="180"/>
      <c r="E83" s="180"/>
      <c r="F83" s="180"/>
      <c r="G83" s="232" t="s">
        <v>77</v>
      </c>
      <c r="H83" s="186"/>
      <c r="I83" s="180"/>
      <c r="J83" s="183"/>
      <c r="K83" s="188"/>
      <c r="L83" s="182"/>
      <c r="M83" s="180"/>
      <c r="N83" s="180"/>
      <c r="O83" s="180"/>
      <c r="P83" s="233"/>
      <c r="Q83" s="230"/>
      <c r="R83" s="233"/>
      <c r="S83" s="233"/>
    </row>
    <row r="84" spans="1:19">
      <c r="A84" s="182"/>
      <c r="B84" s="182"/>
      <c r="C84" s="183"/>
      <c r="D84" s="182"/>
      <c r="E84" s="183"/>
      <c r="F84" s="182"/>
      <c r="G84" s="220" t="s">
        <v>85</v>
      </c>
      <c r="H84" s="186"/>
      <c r="I84" s="185"/>
      <c r="J84" s="187"/>
      <c r="K84" s="188"/>
      <c r="L84" s="182"/>
      <c r="M84" s="180"/>
      <c r="N84" s="183">
        <v>341.5</v>
      </c>
      <c r="O84" s="180"/>
      <c r="P84" s="216">
        <v>-3916.5</v>
      </c>
      <c r="Q84" s="189">
        <v>0.2</v>
      </c>
      <c r="R84" s="194">
        <v>-783.3</v>
      </c>
      <c r="S84" s="217">
        <v>-3916.5</v>
      </c>
    </row>
    <row r="85" spans="1:19">
      <c r="A85" s="182"/>
      <c r="B85" s="182"/>
      <c r="C85" s="183"/>
      <c r="D85" s="182"/>
      <c r="E85" s="183"/>
      <c r="F85" s="182"/>
      <c r="G85" s="212"/>
      <c r="H85" s="186"/>
      <c r="I85" s="185"/>
      <c r="J85" s="187"/>
      <c r="K85" s="188"/>
      <c r="L85" s="182"/>
      <c r="M85" s="180"/>
      <c r="N85" s="180"/>
      <c r="O85" s="180"/>
      <c r="P85" s="228">
        <v>-3916.5</v>
      </c>
      <c r="Q85" s="189"/>
      <c r="R85" s="228">
        <v>-783.3</v>
      </c>
      <c r="S85" s="228">
        <v>-3916.5</v>
      </c>
    </row>
    <row r="86" spans="1:19">
      <c r="A86" s="182"/>
      <c r="B86" s="182"/>
      <c r="C86" s="183"/>
      <c r="D86" s="182"/>
      <c r="E86" s="183"/>
      <c r="F86" s="182"/>
      <c r="G86" s="212"/>
      <c r="H86" s="186"/>
      <c r="I86" s="185"/>
      <c r="J86" s="187"/>
      <c r="K86" s="188"/>
      <c r="L86" s="182"/>
      <c r="M86" s="180"/>
      <c r="N86" s="180"/>
      <c r="O86" s="180"/>
      <c r="P86" s="233"/>
      <c r="Q86" s="189"/>
      <c r="R86" s="233"/>
      <c r="S86" s="233"/>
    </row>
    <row r="87" spans="1:19" ht="15" thickBot="1">
      <c r="A87" s="182"/>
      <c r="B87" s="182"/>
      <c r="C87" s="183"/>
      <c r="D87" s="182"/>
      <c r="E87" s="183"/>
      <c r="F87" s="182"/>
      <c r="G87" s="235" t="s">
        <v>271</v>
      </c>
      <c r="H87" s="186"/>
      <c r="I87" s="185"/>
      <c r="J87" s="187"/>
      <c r="K87" s="188"/>
      <c r="L87" s="182"/>
      <c r="M87" s="180"/>
      <c r="N87" s="180"/>
      <c r="O87" s="180"/>
      <c r="P87" s="229">
        <v>7031.5</v>
      </c>
      <c r="Q87" s="189"/>
      <c r="R87" s="229">
        <v>688.88000000000011</v>
      </c>
      <c r="S87" s="229">
        <v>-4652.5897000000004</v>
      </c>
    </row>
    <row r="88" spans="1:19" ht="15" thickTop="1">
      <c r="A88" s="182"/>
      <c r="B88" s="182"/>
      <c r="C88" s="183"/>
      <c r="D88" s="182"/>
      <c r="E88" s="183"/>
      <c r="F88" s="182"/>
      <c r="G88" s="212"/>
      <c r="H88" s="186"/>
      <c r="I88" s="185"/>
      <c r="J88" s="187"/>
      <c r="K88" s="188"/>
      <c r="L88" s="182"/>
      <c r="M88" s="180"/>
      <c r="N88" s="180"/>
      <c r="O88" s="180"/>
      <c r="P88" s="233"/>
      <c r="Q88" s="189"/>
      <c r="R88" s="233"/>
      <c r="S88" s="233"/>
    </row>
    <row r="89" spans="1:19">
      <c r="A89" s="199"/>
      <c r="B89" s="199"/>
      <c r="C89" s="199"/>
      <c r="D89" s="199"/>
      <c r="E89" s="199"/>
      <c r="F89" s="199"/>
      <c r="G89" s="234" t="s">
        <v>25</v>
      </c>
      <c r="H89" s="202"/>
      <c r="I89" s="203"/>
      <c r="J89" s="199"/>
      <c r="K89" s="199"/>
      <c r="L89" s="200"/>
      <c r="M89" s="199"/>
      <c r="N89" s="199"/>
      <c r="O89" s="183"/>
      <c r="P89" s="184"/>
      <c r="Q89" s="183"/>
      <c r="R89" s="184"/>
      <c r="S89" s="184"/>
    </row>
    <row r="90" spans="1:19">
      <c r="A90" s="199"/>
      <c r="B90" s="199"/>
      <c r="C90" s="199"/>
      <c r="D90" s="199"/>
      <c r="E90" s="199"/>
      <c r="F90" s="199"/>
      <c r="G90" s="232" t="s">
        <v>75</v>
      </c>
      <c r="H90" s="202"/>
      <c r="I90" s="203"/>
      <c r="J90" s="199"/>
      <c r="K90" s="199"/>
      <c r="L90" s="200"/>
      <c r="M90" s="199"/>
      <c r="N90" s="199"/>
      <c r="O90" s="183"/>
      <c r="P90" s="184"/>
      <c r="Q90" s="183"/>
      <c r="R90" s="184"/>
      <c r="S90" s="184"/>
    </row>
    <row r="91" spans="1:19">
      <c r="A91" s="182"/>
      <c r="B91" s="182"/>
      <c r="C91" s="183"/>
      <c r="D91" s="182"/>
      <c r="E91" s="183"/>
      <c r="F91" s="182"/>
      <c r="G91" s="220" t="s">
        <v>270</v>
      </c>
      <c r="H91" s="186"/>
      <c r="I91" s="185"/>
      <c r="J91" s="187"/>
      <c r="K91" s="188"/>
      <c r="L91" s="182" t="s">
        <v>265</v>
      </c>
      <c r="M91" s="180"/>
      <c r="N91" s="183">
        <v>341.5</v>
      </c>
      <c r="O91" s="180"/>
      <c r="P91" s="216">
        <v>48</v>
      </c>
      <c r="Q91" s="189">
        <v>0.2</v>
      </c>
      <c r="R91" s="194">
        <v>9.6</v>
      </c>
      <c r="S91" s="217">
        <v>-4.8000000000000007</v>
      </c>
    </row>
    <row r="92" spans="1:19">
      <c r="A92" s="182"/>
      <c r="B92" s="182"/>
      <c r="C92" s="183"/>
      <c r="D92" s="182"/>
      <c r="E92" s="183"/>
      <c r="F92" s="182"/>
      <c r="G92" s="220" t="s">
        <v>85</v>
      </c>
      <c r="H92" s="186"/>
      <c r="I92" s="185"/>
      <c r="J92" s="187"/>
      <c r="K92" s="188"/>
      <c r="L92" s="182" t="s">
        <v>261</v>
      </c>
      <c r="M92" s="180"/>
      <c r="N92" s="183">
        <v>341.5</v>
      </c>
      <c r="O92" s="180"/>
      <c r="P92" s="216">
        <v>727</v>
      </c>
      <c r="Q92" s="189">
        <v>0.2</v>
      </c>
      <c r="R92" s="194">
        <v>145.4</v>
      </c>
      <c r="S92" s="217">
        <v>-72.7</v>
      </c>
    </row>
    <row r="93" spans="1:19">
      <c r="A93" s="182"/>
      <c r="B93" s="182"/>
      <c r="C93" s="183"/>
      <c r="D93" s="182"/>
      <c r="E93" s="183"/>
      <c r="F93" s="182"/>
      <c r="G93" s="220" t="s">
        <v>273</v>
      </c>
      <c r="H93" s="186"/>
      <c r="I93" s="185"/>
      <c r="J93" s="187"/>
      <c r="K93" s="188"/>
      <c r="L93" s="182" t="s">
        <v>265</v>
      </c>
      <c r="M93" s="180"/>
      <c r="N93" s="183">
        <v>340.5</v>
      </c>
      <c r="O93" s="180"/>
      <c r="P93" s="216">
        <v>749</v>
      </c>
      <c r="Q93" s="189">
        <v>6.6699999999999995E-2</v>
      </c>
      <c r="R93" s="194">
        <v>49.96</v>
      </c>
      <c r="S93" s="217">
        <v>-24.979149999999997</v>
      </c>
    </row>
    <row r="94" spans="1:19">
      <c r="A94" s="180"/>
      <c r="B94" s="180"/>
      <c r="C94" s="180"/>
      <c r="D94" s="180"/>
      <c r="E94" s="180"/>
      <c r="F94" s="180"/>
      <c r="G94" s="224"/>
      <c r="H94" s="186"/>
      <c r="I94" s="180"/>
      <c r="J94" s="183"/>
      <c r="K94" s="188"/>
      <c r="L94" s="182"/>
      <c r="M94" s="180"/>
      <c r="N94" s="180"/>
      <c r="O94" s="180"/>
      <c r="P94" s="239">
        <v>1524</v>
      </c>
      <c r="Q94" s="189"/>
      <c r="R94" s="239">
        <v>204.96</v>
      </c>
      <c r="S94" s="239">
        <v>-102.47915</v>
      </c>
    </row>
    <row r="95" spans="1:19">
      <c r="A95" s="182"/>
      <c r="B95" s="182"/>
      <c r="C95" s="183"/>
      <c r="D95" s="182"/>
      <c r="E95" s="183"/>
      <c r="F95" s="182"/>
      <c r="G95" s="212"/>
      <c r="H95" s="186"/>
      <c r="I95" s="185"/>
      <c r="J95" s="187"/>
      <c r="K95" s="188"/>
      <c r="L95" s="182"/>
      <c r="M95" s="180"/>
      <c r="N95" s="180"/>
      <c r="O95" s="180"/>
      <c r="P95" s="233"/>
      <c r="Q95" s="189"/>
      <c r="R95" s="233"/>
      <c r="S95" s="233"/>
    </row>
    <row r="96" spans="1:19">
      <c r="A96" s="182" t="s">
        <v>284</v>
      </c>
      <c r="B96" s="183" t="s">
        <v>285</v>
      </c>
      <c r="C96" s="182">
        <v>646</v>
      </c>
      <c r="D96" s="183" t="s">
        <v>285</v>
      </c>
      <c r="E96" s="182">
        <v>4025</v>
      </c>
      <c r="F96" s="183" t="s">
        <v>286</v>
      </c>
      <c r="G96" s="232" t="s">
        <v>77</v>
      </c>
      <c r="H96" s="195"/>
      <c r="I96" s="196"/>
      <c r="J96" s="197"/>
      <c r="K96" s="197"/>
      <c r="L96" s="197"/>
      <c r="M96" s="197"/>
      <c r="N96" s="183"/>
      <c r="O96" s="198"/>
      <c r="P96" s="226"/>
      <c r="Q96" s="227"/>
      <c r="R96" s="226"/>
      <c r="S96" s="226"/>
    </row>
    <row r="97" spans="1:20">
      <c r="A97" s="182"/>
      <c r="B97" s="182"/>
      <c r="C97" s="183"/>
      <c r="D97" s="182"/>
      <c r="E97" s="183"/>
      <c r="F97" s="182"/>
      <c r="G97" s="220" t="s">
        <v>85</v>
      </c>
      <c r="H97" s="186"/>
      <c r="I97" s="185"/>
      <c r="J97" s="187"/>
      <c r="K97" s="188"/>
      <c r="L97" s="182"/>
      <c r="M97" s="180"/>
      <c r="N97" s="183">
        <v>341.5</v>
      </c>
      <c r="O97" s="180"/>
      <c r="P97" s="216">
        <v>-545.25</v>
      </c>
      <c r="Q97" s="189">
        <v>0.2</v>
      </c>
      <c r="R97" s="194">
        <v>-109.05</v>
      </c>
      <c r="S97" s="217">
        <v>-545.25</v>
      </c>
      <c r="T97" s="180"/>
    </row>
    <row r="98" spans="1:20">
      <c r="A98" s="180"/>
      <c r="B98" s="180"/>
      <c r="C98" s="180"/>
      <c r="D98" s="180"/>
      <c r="E98" s="180"/>
      <c r="F98" s="180"/>
      <c r="G98" s="180"/>
      <c r="H98" s="180"/>
      <c r="I98" s="180"/>
      <c r="J98" s="180"/>
      <c r="K98" s="180"/>
      <c r="L98" s="180"/>
      <c r="M98" s="180"/>
      <c r="N98" s="180"/>
      <c r="O98" s="180"/>
      <c r="P98" s="228">
        <v>-545.25</v>
      </c>
      <c r="Q98" s="189"/>
      <c r="R98" s="228">
        <v>-109.05</v>
      </c>
      <c r="S98" s="228">
        <v>-545.25</v>
      </c>
      <c r="T98" s="181"/>
    </row>
    <row r="99" spans="1:20">
      <c r="A99" s="182"/>
      <c r="B99" s="182"/>
      <c r="C99" s="183"/>
      <c r="D99" s="182"/>
      <c r="E99" s="183"/>
      <c r="F99" s="182"/>
      <c r="G99" s="212"/>
      <c r="H99" s="186"/>
      <c r="I99" s="185"/>
      <c r="J99" s="187"/>
      <c r="K99" s="188"/>
      <c r="L99" s="182"/>
      <c r="M99" s="180"/>
      <c r="N99" s="180"/>
      <c r="O99" s="180"/>
      <c r="P99" s="233"/>
      <c r="Q99" s="189"/>
      <c r="R99" s="233"/>
      <c r="S99" s="233"/>
      <c r="T99" s="180"/>
    </row>
    <row r="100" spans="1:20" ht="15" thickBot="1">
      <c r="A100" s="180"/>
      <c r="B100" s="180"/>
      <c r="C100" s="180"/>
      <c r="D100" s="180"/>
      <c r="E100" s="180"/>
      <c r="F100" s="180"/>
      <c r="G100" s="235" t="s">
        <v>275</v>
      </c>
      <c r="H100" s="186"/>
      <c r="I100" s="180"/>
      <c r="J100" s="183"/>
      <c r="K100" s="188"/>
      <c r="L100" s="182"/>
      <c r="M100" s="180"/>
      <c r="N100" s="180"/>
      <c r="O100" s="180"/>
      <c r="P100" s="229">
        <v>978.75</v>
      </c>
      <c r="Q100" s="189"/>
      <c r="R100" s="229">
        <v>95.910000000000011</v>
      </c>
      <c r="S100" s="229">
        <v>-647.72915</v>
      </c>
      <c r="T100" s="180"/>
    </row>
    <row r="101" spans="1:20" ht="15" thickTop="1">
      <c r="A101" s="182"/>
      <c r="B101" s="182"/>
      <c r="C101" s="183"/>
      <c r="D101" s="182"/>
      <c r="E101" s="183"/>
      <c r="F101" s="182"/>
      <c r="G101" s="212"/>
      <c r="H101" s="186"/>
      <c r="I101" s="185"/>
      <c r="J101" s="187"/>
      <c r="K101" s="188"/>
      <c r="L101" s="182"/>
      <c r="M101" s="180"/>
      <c r="N101" s="180"/>
      <c r="O101" s="180"/>
      <c r="P101" s="233"/>
      <c r="Q101" s="189"/>
      <c r="R101" s="233"/>
      <c r="S101" s="233"/>
      <c r="T101" s="180"/>
    </row>
    <row r="102" spans="1:20">
      <c r="A102" s="182"/>
      <c r="B102" s="182"/>
      <c r="C102" s="183"/>
      <c r="D102" s="182"/>
      <c r="E102" s="183"/>
      <c r="F102" s="182"/>
      <c r="G102" s="234" t="s">
        <v>287</v>
      </c>
      <c r="H102" s="186"/>
      <c r="I102" s="185"/>
      <c r="J102" s="187"/>
      <c r="K102" s="188"/>
      <c r="L102" s="182"/>
      <c r="M102" s="180"/>
      <c r="N102" s="180"/>
      <c r="O102" s="180"/>
      <c r="P102" s="216"/>
      <c r="Q102" s="189"/>
      <c r="R102" s="194"/>
      <c r="S102" s="217"/>
      <c r="T102" s="180"/>
    </row>
    <row r="103" spans="1:20">
      <c r="A103" s="182"/>
      <c r="B103" s="182"/>
      <c r="C103" s="183"/>
      <c r="D103" s="182"/>
      <c r="E103" s="183"/>
      <c r="F103" s="182"/>
      <c r="G103" s="234" t="s">
        <v>102</v>
      </c>
      <c r="H103" s="186"/>
      <c r="I103" s="185"/>
      <c r="J103" s="187"/>
      <c r="K103" s="188"/>
      <c r="L103" s="182"/>
      <c r="M103" s="180"/>
      <c r="N103" s="180"/>
      <c r="O103" s="180"/>
      <c r="P103" s="216"/>
      <c r="Q103" s="189"/>
      <c r="R103" s="194"/>
      <c r="S103" s="217"/>
      <c r="T103" s="180"/>
    </row>
    <row r="104" spans="1:20">
      <c r="A104" s="182"/>
      <c r="B104" s="182"/>
      <c r="C104" s="183"/>
      <c r="D104" s="182"/>
      <c r="E104" s="183"/>
      <c r="F104" s="182"/>
      <c r="G104" s="232" t="s">
        <v>75</v>
      </c>
      <c r="H104" s="186"/>
      <c r="I104" s="185"/>
      <c r="J104" s="187"/>
      <c r="K104" s="188"/>
      <c r="L104" s="182"/>
      <c r="M104" s="180"/>
      <c r="N104" s="180"/>
      <c r="O104" s="180"/>
      <c r="P104" s="216"/>
      <c r="Q104" s="189"/>
      <c r="R104" s="194"/>
      <c r="S104" s="217"/>
      <c r="T104" s="180"/>
    </row>
    <row r="105" spans="1:20">
      <c r="A105" s="180"/>
      <c r="B105" s="180"/>
      <c r="C105" s="180"/>
      <c r="D105" s="180"/>
      <c r="E105" s="180"/>
      <c r="F105" s="180"/>
      <c r="G105" s="220" t="s">
        <v>288</v>
      </c>
      <c r="H105" s="186"/>
      <c r="I105" s="180"/>
      <c r="J105" s="183"/>
      <c r="K105" s="188"/>
      <c r="L105" s="182" t="s">
        <v>261</v>
      </c>
      <c r="M105" s="180"/>
      <c r="N105" s="183">
        <v>331.4</v>
      </c>
      <c r="O105" s="180"/>
      <c r="P105" s="216">
        <v>1500000</v>
      </c>
      <c r="Q105" s="189">
        <v>2.3300000000000001E-2</v>
      </c>
      <c r="R105" s="194">
        <v>34950</v>
      </c>
      <c r="S105" s="217">
        <v>-17475</v>
      </c>
      <c r="T105" s="180"/>
    </row>
    <row r="106" spans="1:20">
      <c r="A106" s="182"/>
      <c r="B106" s="182"/>
      <c r="C106" s="183"/>
      <c r="D106" s="182"/>
      <c r="E106" s="183"/>
      <c r="F106" s="182"/>
      <c r="G106" s="220" t="s">
        <v>269</v>
      </c>
      <c r="H106" s="186"/>
      <c r="I106" s="185"/>
      <c r="J106" s="187"/>
      <c r="K106" s="188"/>
      <c r="L106" s="182" t="s">
        <v>265</v>
      </c>
      <c r="M106" s="180"/>
      <c r="N106" s="183">
        <v>340.5</v>
      </c>
      <c r="O106" s="180"/>
      <c r="P106" s="216">
        <v>28142</v>
      </c>
      <c r="Q106" s="189">
        <v>6.6699999999999995E-2</v>
      </c>
      <c r="R106" s="194">
        <v>1877.07</v>
      </c>
      <c r="S106" s="217">
        <v>-938.53569999999991</v>
      </c>
      <c r="T106" s="180"/>
    </row>
    <row r="107" spans="1:20">
      <c r="A107" s="182"/>
      <c r="B107" s="182"/>
      <c r="C107" s="183"/>
      <c r="D107" s="182"/>
      <c r="E107" s="183"/>
      <c r="F107" s="182"/>
      <c r="G107" s="220" t="s">
        <v>270</v>
      </c>
      <c r="H107" s="186"/>
      <c r="I107" s="185"/>
      <c r="J107" s="187"/>
      <c r="K107" s="188"/>
      <c r="L107" s="182" t="s">
        <v>265</v>
      </c>
      <c r="M107" s="180"/>
      <c r="N107" s="183">
        <v>341.5</v>
      </c>
      <c r="O107" s="180"/>
      <c r="P107" s="216">
        <v>1798</v>
      </c>
      <c r="Q107" s="189">
        <v>0.2</v>
      </c>
      <c r="R107" s="194">
        <v>359.6</v>
      </c>
      <c r="S107" s="217">
        <v>-179.8</v>
      </c>
      <c r="T107" s="180"/>
    </row>
    <row r="108" spans="1:20">
      <c r="A108" s="182"/>
      <c r="B108" s="182"/>
      <c r="C108" s="183"/>
      <c r="D108" s="182"/>
      <c r="E108" s="183"/>
      <c r="F108" s="182"/>
      <c r="G108" s="220" t="s">
        <v>85</v>
      </c>
      <c r="H108" s="186"/>
      <c r="I108" s="185"/>
      <c r="J108" s="187"/>
      <c r="K108" s="188"/>
      <c r="L108" s="182" t="s">
        <v>261</v>
      </c>
      <c r="M108" s="180"/>
      <c r="N108" s="183">
        <v>341.5</v>
      </c>
      <c r="O108" s="180"/>
      <c r="P108" s="216">
        <v>27302</v>
      </c>
      <c r="Q108" s="189">
        <v>0.2</v>
      </c>
      <c r="R108" s="194">
        <v>5460.4</v>
      </c>
      <c r="S108" s="217">
        <v>-2730.2000000000003</v>
      </c>
      <c r="T108" s="180"/>
    </row>
    <row r="109" spans="1:20">
      <c r="A109" s="180"/>
      <c r="B109" s="180"/>
      <c r="C109" s="180"/>
      <c r="D109" s="180"/>
      <c r="E109" s="180"/>
      <c r="F109" s="180"/>
      <c r="G109" s="192"/>
      <c r="H109" s="186"/>
      <c r="I109" s="180"/>
      <c r="J109" s="183"/>
      <c r="K109" s="188"/>
      <c r="L109" s="182"/>
      <c r="M109" s="180"/>
      <c r="N109" s="180"/>
      <c r="O109" s="180"/>
      <c r="P109" s="228">
        <v>1557242</v>
      </c>
      <c r="Q109" s="189"/>
      <c r="R109" s="228">
        <v>42647.07</v>
      </c>
      <c r="S109" s="228">
        <v>-21323.5357</v>
      </c>
      <c r="T109" s="180"/>
    </row>
    <row r="110" spans="1:20">
      <c r="A110" s="180"/>
      <c r="B110" s="180"/>
      <c r="C110" s="180"/>
      <c r="D110" s="180"/>
      <c r="E110" s="180"/>
      <c r="F110" s="180"/>
      <c r="G110" s="192"/>
      <c r="H110" s="186"/>
      <c r="I110" s="180"/>
      <c r="J110" s="183"/>
      <c r="K110" s="188"/>
      <c r="L110" s="182"/>
      <c r="M110" s="180"/>
      <c r="N110" s="180"/>
      <c r="O110" s="180"/>
      <c r="P110" s="216"/>
      <c r="Q110" s="189"/>
      <c r="R110" s="194"/>
      <c r="S110" s="217"/>
      <c r="T110" s="180"/>
    </row>
    <row r="111" spans="1:20">
      <c r="A111" s="182"/>
      <c r="B111" s="182"/>
      <c r="C111" s="183"/>
      <c r="D111" s="182"/>
      <c r="E111" s="183"/>
      <c r="F111" s="182"/>
      <c r="G111" s="232" t="s">
        <v>77</v>
      </c>
      <c r="H111" s="186"/>
      <c r="I111" s="185"/>
      <c r="J111" s="187"/>
      <c r="K111" s="188"/>
      <c r="L111" s="182"/>
      <c r="M111" s="180"/>
      <c r="N111" s="180"/>
      <c r="O111" s="180"/>
      <c r="P111" s="216"/>
      <c r="Q111" s="189"/>
      <c r="R111" s="194"/>
      <c r="S111" s="217"/>
      <c r="T111" s="180"/>
    </row>
    <row r="112" spans="1:20">
      <c r="A112" s="182"/>
      <c r="B112" s="182"/>
      <c r="C112" s="183"/>
      <c r="D112" s="182"/>
      <c r="E112" s="183"/>
      <c r="F112" s="182"/>
      <c r="G112" s="220" t="s">
        <v>288</v>
      </c>
      <c r="H112" s="186"/>
      <c r="I112" s="185"/>
      <c r="J112" s="187"/>
      <c r="K112" s="188"/>
      <c r="L112" s="182"/>
      <c r="M112" s="180"/>
      <c r="N112" s="183">
        <v>331.4</v>
      </c>
      <c r="O112" s="180"/>
      <c r="P112" s="216">
        <v>-1125000</v>
      </c>
      <c r="Q112" s="189">
        <v>2.3300000000000001E-2</v>
      </c>
      <c r="R112" s="194">
        <v>-26212.5</v>
      </c>
      <c r="S112" s="217">
        <v>-1125000</v>
      </c>
      <c r="T112" s="180"/>
    </row>
    <row r="113" spans="1:20">
      <c r="A113" s="182"/>
      <c r="B113" s="182"/>
      <c r="C113" s="183"/>
      <c r="D113" s="182"/>
      <c r="E113" s="183"/>
      <c r="F113" s="182"/>
      <c r="G113" s="220" t="s">
        <v>85</v>
      </c>
      <c r="H113" s="186"/>
      <c r="I113" s="185"/>
      <c r="J113" s="187"/>
      <c r="K113" s="188"/>
      <c r="L113" s="182"/>
      <c r="M113" s="180"/>
      <c r="N113" s="183">
        <v>341.5</v>
      </c>
      <c r="O113" s="180"/>
      <c r="P113" s="216">
        <v>-20477</v>
      </c>
      <c r="Q113" s="189">
        <v>0.2</v>
      </c>
      <c r="R113" s="194">
        <v>-4095.4</v>
      </c>
      <c r="S113" s="217">
        <v>-20477</v>
      </c>
      <c r="T113" s="180"/>
    </row>
    <row r="114" spans="1:20">
      <c r="A114" s="180"/>
      <c r="B114" s="180"/>
      <c r="C114" s="180"/>
      <c r="D114" s="180"/>
      <c r="E114" s="180"/>
      <c r="F114" s="180"/>
      <c r="G114" s="192"/>
      <c r="H114" s="180"/>
      <c r="I114" s="180"/>
      <c r="J114" s="180"/>
      <c r="K114" s="180"/>
      <c r="L114" s="180"/>
      <c r="M114" s="180"/>
      <c r="N114" s="180"/>
      <c r="O114" s="180"/>
      <c r="P114" s="238">
        <v>-1145477</v>
      </c>
      <c r="Q114" s="189"/>
      <c r="R114" s="238">
        <v>-30307.9</v>
      </c>
      <c r="S114" s="238">
        <v>-1145477</v>
      </c>
      <c r="T114" s="180"/>
    </row>
    <row r="115" spans="1:20">
      <c r="A115" s="182"/>
      <c r="B115" s="182"/>
      <c r="C115" s="183"/>
      <c r="D115" s="182"/>
      <c r="E115" s="183"/>
      <c r="F115" s="182"/>
      <c r="G115" s="225"/>
      <c r="H115" s="186"/>
      <c r="I115" s="185"/>
      <c r="J115" s="187"/>
      <c r="K115" s="188"/>
      <c r="L115" s="182"/>
      <c r="M115" s="180"/>
      <c r="N115" s="180"/>
      <c r="O115" s="180"/>
      <c r="P115" s="233"/>
      <c r="Q115" s="237"/>
      <c r="R115" s="233"/>
      <c r="S115" s="233"/>
      <c r="T115" s="180"/>
    </row>
    <row r="116" spans="1:20" ht="15" thickBot="1">
      <c r="A116" s="182"/>
      <c r="B116" s="182"/>
      <c r="C116" s="183"/>
      <c r="D116" s="182"/>
      <c r="E116" s="183"/>
      <c r="F116" s="182"/>
      <c r="G116" s="235" t="s">
        <v>271</v>
      </c>
      <c r="H116" s="186"/>
      <c r="I116" s="185"/>
      <c r="J116" s="187"/>
      <c r="K116" s="188"/>
      <c r="L116" s="182"/>
      <c r="M116" s="180"/>
      <c r="N116" s="180"/>
      <c r="O116" s="180"/>
      <c r="P116" s="229">
        <v>411765</v>
      </c>
      <c r="Q116" s="189"/>
      <c r="R116" s="229">
        <v>12339.169999999998</v>
      </c>
      <c r="S116" s="229">
        <v>-1166800.5356999999</v>
      </c>
      <c r="T116" s="180"/>
    </row>
    <row r="117" spans="1:20" ht="15" thickTop="1">
      <c r="A117" s="199"/>
      <c r="B117" s="199"/>
      <c r="C117" s="199"/>
      <c r="D117" s="199"/>
      <c r="E117" s="199"/>
      <c r="F117" s="199"/>
      <c r="G117" s="234" t="s">
        <v>25</v>
      </c>
      <c r="H117" s="202"/>
      <c r="I117" s="203"/>
      <c r="J117" s="199"/>
      <c r="K117" s="199"/>
      <c r="L117" s="200"/>
      <c r="M117" s="199"/>
      <c r="N117" s="199"/>
      <c r="O117" s="183"/>
      <c r="P117" s="184"/>
      <c r="Q117" s="183"/>
      <c r="R117" s="184"/>
      <c r="S117" s="184"/>
      <c r="T117" s="183"/>
    </row>
    <row r="118" spans="1:20">
      <c r="A118" s="199"/>
      <c r="B118" s="199"/>
      <c r="C118" s="199"/>
      <c r="D118" s="199"/>
      <c r="E118" s="199"/>
      <c r="F118" s="199"/>
      <c r="G118" s="232" t="s">
        <v>75</v>
      </c>
      <c r="H118" s="202"/>
      <c r="I118" s="203"/>
      <c r="J118" s="199"/>
      <c r="K118" s="199"/>
      <c r="L118" s="200"/>
      <c r="M118" s="199"/>
      <c r="N118" s="199"/>
      <c r="O118" s="183"/>
      <c r="P118" s="184"/>
      <c r="Q118" s="183"/>
      <c r="R118" s="184"/>
      <c r="S118" s="184"/>
      <c r="T118" s="183"/>
    </row>
    <row r="119" spans="1:20">
      <c r="A119" s="182"/>
      <c r="B119" s="182"/>
      <c r="C119" s="183"/>
      <c r="D119" s="182"/>
      <c r="E119" s="183"/>
      <c r="F119" s="182"/>
      <c r="G119" s="220" t="s">
        <v>273</v>
      </c>
      <c r="H119" s="186"/>
      <c r="I119" s="185"/>
      <c r="J119" s="187"/>
      <c r="K119" s="188"/>
      <c r="L119" s="182" t="s">
        <v>265</v>
      </c>
      <c r="M119" s="180"/>
      <c r="N119" s="183">
        <v>340.5</v>
      </c>
      <c r="O119" s="180"/>
      <c r="P119" s="216">
        <v>12212</v>
      </c>
      <c r="Q119" s="189">
        <v>6.6699999999999995E-2</v>
      </c>
      <c r="R119" s="194">
        <v>814.54</v>
      </c>
      <c r="S119" s="217">
        <v>-407.27019999999999</v>
      </c>
      <c r="T119" s="180"/>
    </row>
    <row r="120" spans="1:20">
      <c r="A120" s="182"/>
      <c r="B120" s="182"/>
      <c r="C120" s="183"/>
      <c r="D120" s="182"/>
      <c r="E120" s="183"/>
      <c r="F120" s="182"/>
      <c r="G120" s="220" t="s">
        <v>270</v>
      </c>
      <c r="H120" s="186"/>
      <c r="I120" s="185"/>
      <c r="J120" s="187"/>
      <c r="K120" s="188"/>
      <c r="L120" s="182" t="s">
        <v>265</v>
      </c>
      <c r="M120" s="180"/>
      <c r="N120" s="183">
        <v>341.5</v>
      </c>
      <c r="O120" s="180"/>
      <c r="P120" s="216">
        <v>780</v>
      </c>
      <c r="Q120" s="189">
        <v>0.2</v>
      </c>
      <c r="R120" s="194">
        <v>156</v>
      </c>
      <c r="S120" s="217">
        <v>-78</v>
      </c>
      <c r="T120" s="180"/>
    </row>
    <row r="121" spans="1:20">
      <c r="A121" s="182"/>
      <c r="B121" s="182"/>
      <c r="C121" s="183"/>
      <c r="D121" s="182"/>
      <c r="E121" s="183"/>
      <c r="F121" s="182"/>
      <c r="G121" s="220" t="s">
        <v>85</v>
      </c>
      <c r="H121" s="186"/>
      <c r="I121" s="185"/>
      <c r="J121" s="187"/>
      <c r="K121" s="188"/>
      <c r="L121" s="182" t="s">
        <v>261</v>
      </c>
      <c r="M121" s="180"/>
      <c r="N121" s="183">
        <v>341.5</v>
      </c>
      <c r="O121" s="180"/>
      <c r="P121" s="216">
        <v>11848</v>
      </c>
      <c r="Q121" s="189">
        <v>0.2</v>
      </c>
      <c r="R121" s="194">
        <v>2369.6</v>
      </c>
      <c r="S121" s="217">
        <v>-1184.8</v>
      </c>
      <c r="T121" s="180"/>
    </row>
    <row r="122" spans="1:20">
      <c r="A122" s="180"/>
      <c r="B122" s="180"/>
      <c r="C122" s="180"/>
      <c r="D122" s="180"/>
      <c r="E122" s="180"/>
      <c r="F122" s="180"/>
      <c r="G122" s="224"/>
      <c r="H122" s="186"/>
      <c r="I122" s="180"/>
      <c r="J122" s="183"/>
      <c r="K122" s="188"/>
      <c r="L122" s="182"/>
      <c r="M122" s="180"/>
      <c r="N122" s="180"/>
      <c r="O122" s="180"/>
      <c r="P122" s="228">
        <v>24840</v>
      </c>
      <c r="Q122" s="189"/>
      <c r="R122" s="228">
        <v>3340.14</v>
      </c>
      <c r="S122" s="228">
        <v>-1670.0701999999999</v>
      </c>
      <c r="T122" s="180"/>
    </row>
    <row r="123" spans="1:20">
      <c r="A123" s="180"/>
      <c r="B123" s="180"/>
      <c r="C123" s="180"/>
      <c r="D123" s="180"/>
      <c r="E123" s="180"/>
      <c r="F123" s="180"/>
      <c r="G123" s="224"/>
      <c r="H123" s="186"/>
      <c r="I123" s="180"/>
      <c r="J123" s="183"/>
      <c r="K123" s="188"/>
      <c r="L123" s="182"/>
      <c r="M123" s="180"/>
      <c r="N123" s="180"/>
      <c r="O123" s="180"/>
      <c r="P123" s="193"/>
      <c r="Q123" s="189"/>
      <c r="R123" s="214"/>
      <c r="S123" s="215"/>
      <c r="T123" s="180"/>
    </row>
    <row r="124" spans="1:20">
      <c r="A124" s="180"/>
      <c r="B124" s="180"/>
      <c r="C124" s="180"/>
      <c r="D124" s="180"/>
      <c r="E124" s="180"/>
      <c r="F124" s="180"/>
      <c r="G124" s="232" t="s">
        <v>77</v>
      </c>
      <c r="H124" s="180"/>
      <c r="I124" s="180"/>
      <c r="J124" s="180"/>
      <c r="K124" s="180"/>
      <c r="L124" s="180"/>
      <c r="M124" s="180"/>
      <c r="N124" s="180"/>
      <c r="O124" s="180"/>
      <c r="P124" s="214"/>
      <c r="Q124" s="180"/>
      <c r="R124" s="214"/>
      <c r="S124" s="214"/>
      <c r="T124" s="180"/>
    </row>
    <row r="125" spans="1:20">
      <c r="A125" s="182"/>
      <c r="B125" s="182"/>
      <c r="C125" s="183"/>
      <c r="D125" s="182"/>
      <c r="E125" s="183"/>
      <c r="F125" s="182"/>
      <c r="G125" s="220" t="s">
        <v>85</v>
      </c>
      <c r="H125" s="186"/>
      <c r="I125" s="185"/>
      <c r="J125" s="187"/>
      <c r="K125" s="188"/>
      <c r="L125" s="182"/>
      <c r="M125" s="180"/>
      <c r="N125" s="183">
        <v>341.5</v>
      </c>
      <c r="O125" s="180"/>
      <c r="P125" s="216">
        <v>-8886</v>
      </c>
      <c r="Q125" s="189">
        <v>0.2</v>
      </c>
      <c r="R125" s="194">
        <v>-1777.2</v>
      </c>
      <c r="S125" s="217">
        <v>-8886</v>
      </c>
      <c r="T125" s="180"/>
    </row>
    <row r="126" spans="1:20">
      <c r="A126" s="180"/>
      <c r="B126" s="180"/>
      <c r="C126" s="180"/>
      <c r="D126" s="180"/>
      <c r="E126" s="180"/>
      <c r="F126" s="180"/>
      <c r="G126" s="180"/>
      <c r="H126" s="180"/>
      <c r="I126" s="180"/>
      <c r="J126" s="180"/>
      <c r="K126" s="180"/>
      <c r="L126" s="180"/>
      <c r="M126" s="180"/>
      <c r="N126" s="180"/>
      <c r="O126" s="180"/>
      <c r="P126" s="228">
        <v>-8886</v>
      </c>
      <c r="Q126" s="189"/>
      <c r="R126" s="228">
        <v>-1777.2</v>
      </c>
      <c r="S126" s="228">
        <v>-8886</v>
      </c>
      <c r="T126" s="180"/>
    </row>
    <row r="127" spans="1:20">
      <c r="A127" s="180"/>
      <c r="B127" s="180"/>
      <c r="C127" s="180"/>
      <c r="D127" s="180"/>
      <c r="E127" s="180"/>
      <c r="F127" s="180"/>
      <c r="G127" s="180"/>
      <c r="H127" s="180"/>
      <c r="I127" s="180"/>
      <c r="J127" s="180"/>
      <c r="K127" s="180"/>
      <c r="L127" s="180"/>
      <c r="M127" s="180"/>
      <c r="N127" s="180"/>
      <c r="O127" s="180"/>
      <c r="P127" s="190"/>
      <c r="Q127" s="190"/>
      <c r="R127" s="190"/>
      <c r="S127" s="191"/>
      <c r="T127" s="181"/>
    </row>
    <row r="128" spans="1:20" ht="15" thickBot="1">
      <c r="A128" s="180"/>
      <c r="B128" s="180"/>
      <c r="C128" s="180"/>
      <c r="D128" s="180"/>
      <c r="E128" s="180"/>
      <c r="F128" s="180"/>
      <c r="G128" s="235" t="s">
        <v>275</v>
      </c>
      <c r="H128" s="186"/>
      <c r="I128" s="180"/>
      <c r="J128" s="183"/>
      <c r="K128" s="188"/>
      <c r="L128" s="182"/>
      <c r="M128" s="180"/>
      <c r="N128" s="180"/>
      <c r="O128" s="180"/>
      <c r="P128" s="229">
        <v>15954</v>
      </c>
      <c r="Q128" s="189"/>
      <c r="R128" s="229">
        <v>1562.9399999999998</v>
      </c>
      <c r="S128" s="229">
        <v>-10556.0702</v>
      </c>
      <c r="T128" s="180"/>
    </row>
    <row r="129" spans="16:20" ht="15" thickTop="1">
      <c r="P129" s="194"/>
      <c r="Q129" s="180"/>
      <c r="R129" s="180"/>
      <c r="S129" s="181"/>
      <c r="T129" s="18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3"/>
  <sheetViews>
    <sheetView workbookViewId="0"/>
  </sheetViews>
  <sheetFormatPr defaultColWidth="9.1796875" defaultRowHeight="12.5"/>
  <cols>
    <col min="1" max="1" width="72.81640625" style="35" customWidth="1"/>
    <col min="2" max="2" width="11.1796875" style="35" bestFit="1" customWidth="1"/>
    <col min="3" max="8" width="9.1796875" style="35"/>
    <col min="9" max="9" width="9.7265625" style="35" bestFit="1" customWidth="1"/>
    <col min="10" max="10" width="15.26953125" style="35" customWidth="1"/>
    <col min="11" max="16384" width="9.1796875" style="35"/>
  </cols>
  <sheetData>
    <row r="1" spans="1:16384" ht="13">
      <c r="A1" s="1" t="s">
        <v>116</v>
      </c>
      <c r="B1" s="1"/>
      <c r="C1" s="1"/>
      <c r="D1" s="1"/>
      <c r="E1" s="1"/>
      <c r="F1" s="1"/>
      <c r="G1" s="1"/>
      <c r="H1" s="1"/>
      <c r="I1" s="1"/>
      <c r="J1" s="1"/>
      <c r="K1" s="1"/>
      <c r="L1" s="1"/>
      <c r="M1" s="1"/>
      <c r="N1" s="1"/>
      <c r="O1" s="1"/>
      <c r="P1" s="1"/>
    </row>
    <row r="2" spans="1:16384" ht="13">
      <c r="A2" s="1" t="s">
        <v>71</v>
      </c>
      <c r="B2" s="1"/>
      <c r="C2" s="1"/>
      <c r="D2" s="1"/>
      <c r="E2" s="1"/>
      <c r="F2" s="1"/>
      <c r="G2" s="1"/>
      <c r="H2" s="1"/>
      <c r="I2" s="1"/>
      <c r="J2" s="1"/>
      <c r="K2" s="1"/>
      <c r="L2" s="1"/>
      <c r="M2" s="1"/>
      <c r="N2" s="1"/>
      <c r="O2" s="1"/>
      <c r="P2" s="1"/>
    </row>
    <row r="3" spans="1:16384" ht="13">
      <c r="A3" s="1"/>
      <c r="B3" s="1"/>
      <c r="C3" s="1"/>
      <c r="D3" s="1"/>
      <c r="E3" s="1"/>
      <c r="F3" s="1"/>
      <c r="G3" s="1"/>
      <c r="H3" s="1"/>
      <c r="I3" s="1"/>
      <c r="J3" s="1"/>
      <c r="K3" s="1"/>
      <c r="L3" s="1"/>
      <c r="M3" s="1"/>
      <c r="N3" s="1"/>
      <c r="O3" s="1"/>
      <c r="P3" s="1"/>
    </row>
    <row r="4" spans="1:16384" ht="13">
      <c r="A4" s="1"/>
      <c r="B4" s="1"/>
      <c r="C4" s="1"/>
      <c r="D4" s="1"/>
      <c r="E4" s="1"/>
      <c r="F4" s="1"/>
      <c r="G4" s="1"/>
      <c r="H4" s="1"/>
      <c r="I4" s="1"/>
      <c r="J4" s="1"/>
      <c r="K4" s="1"/>
      <c r="L4" s="1"/>
      <c r="M4" s="1"/>
      <c r="N4" s="1"/>
      <c r="O4" s="1"/>
      <c r="P4" s="1"/>
    </row>
    <row r="5" spans="1:16384" ht="13">
      <c r="A5" s="1"/>
      <c r="B5" s="1"/>
      <c r="C5" s="1"/>
      <c r="D5" s="1"/>
      <c r="E5" s="240" t="s">
        <v>59</v>
      </c>
      <c r="F5" s="240"/>
      <c r="G5" s="240"/>
      <c r="H5" s="36"/>
      <c r="I5" s="240" t="s">
        <v>70</v>
      </c>
      <c r="J5" s="240"/>
      <c r="K5" s="240"/>
      <c r="L5" s="240" t="s">
        <v>57</v>
      </c>
      <c r="M5" s="240"/>
      <c r="N5" s="37"/>
      <c r="O5" s="1"/>
      <c r="P5" s="1"/>
    </row>
    <row r="6" spans="1:16384" ht="13">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384" ht="13.5" thickBot="1">
      <c r="A7" s="1"/>
      <c r="B7" s="1"/>
      <c r="C7" s="1"/>
      <c r="D7" s="1"/>
      <c r="E7" s="1"/>
      <c r="F7" s="1"/>
      <c r="G7" s="1"/>
      <c r="H7" s="1" t="s">
        <v>51</v>
      </c>
      <c r="I7" s="1"/>
      <c r="J7" s="1"/>
      <c r="K7" s="1"/>
      <c r="L7" s="1"/>
      <c r="M7" s="1"/>
      <c r="N7" s="1"/>
      <c r="O7" s="1" t="s">
        <v>50</v>
      </c>
      <c r="P7" s="1" t="s">
        <v>49</v>
      </c>
    </row>
    <row r="8" spans="1:16384" ht="48.5" thickBot="1">
      <c r="A8" s="38" t="s">
        <v>48</v>
      </c>
      <c r="B8" s="39" t="s">
        <v>47</v>
      </c>
      <c r="C8" s="39" t="s">
        <v>40</v>
      </c>
      <c r="D8" s="40" t="s">
        <v>120</v>
      </c>
      <c r="E8" s="28">
        <v>391.7</v>
      </c>
      <c r="F8" s="28">
        <v>108.3917</v>
      </c>
      <c r="G8" s="28">
        <v>403.39170000000001</v>
      </c>
      <c r="H8" s="28">
        <v>5</v>
      </c>
      <c r="I8" s="11">
        <v>1584</v>
      </c>
      <c r="J8" s="11">
        <f>+I8/H8/2</f>
        <v>158.4</v>
      </c>
      <c r="K8" s="11">
        <f>+I8/H8</f>
        <v>316.8</v>
      </c>
      <c r="L8" s="1">
        <v>5</v>
      </c>
      <c r="M8" s="11">
        <f>ROUND(+I8/L8,2)</f>
        <v>316.8</v>
      </c>
      <c r="N8" s="41">
        <f>+M8-K8</f>
        <v>0</v>
      </c>
      <c r="O8" s="42">
        <v>0.37630000000000002</v>
      </c>
      <c r="P8" s="1">
        <f>ROUND(+N8*O8,0)</f>
        <v>0</v>
      </c>
    </row>
    <row r="9" spans="1:16384" ht="36.5" thickBot="1">
      <c r="A9" s="38" t="s">
        <v>45</v>
      </c>
      <c r="B9" s="39" t="s">
        <v>47</v>
      </c>
      <c r="C9" s="39" t="s">
        <v>40</v>
      </c>
      <c r="D9" s="40" t="s">
        <v>120</v>
      </c>
      <c r="E9" s="107">
        <v>391.7</v>
      </c>
      <c r="F9" s="107">
        <v>108.3917</v>
      </c>
      <c r="G9" s="107">
        <v>403.39170000000001</v>
      </c>
      <c r="H9" s="107">
        <v>5</v>
      </c>
      <c r="I9" s="27">
        <v>24049</v>
      </c>
      <c r="J9" s="27">
        <f>+I9/H9/2</f>
        <v>2404.9</v>
      </c>
      <c r="K9" s="27">
        <f>+J9*2</f>
        <v>4809.8</v>
      </c>
      <c r="L9" s="108">
        <v>5</v>
      </c>
      <c r="M9" s="27">
        <f>ROUND(+I9/L9,2)</f>
        <v>4809.8</v>
      </c>
      <c r="N9" s="109">
        <f>+M9-K9</f>
        <v>0</v>
      </c>
      <c r="O9" s="110">
        <v>0.37630000000000002</v>
      </c>
      <c r="P9" s="111">
        <f>ROUND(+N9*O9,0)</f>
        <v>0</v>
      </c>
      <c r="Q9" s="38" t="s">
        <v>45</v>
      </c>
      <c r="R9" s="39" t="s">
        <v>47</v>
      </c>
      <c r="S9" s="39" t="s">
        <v>40</v>
      </c>
      <c r="T9" s="40" t="s">
        <v>120</v>
      </c>
      <c r="U9" s="107">
        <v>391.7</v>
      </c>
      <c r="V9" s="107">
        <v>108.3917</v>
      </c>
      <c r="W9" s="107">
        <v>403.39170000000001</v>
      </c>
      <c r="X9" s="107">
        <v>5</v>
      </c>
      <c r="Y9" s="27">
        <v>53592</v>
      </c>
      <c r="Z9" s="27">
        <f>+Y9/X9/2</f>
        <v>5359.2</v>
      </c>
      <c r="AA9" s="27">
        <f>+Z9*2</f>
        <v>10718.4</v>
      </c>
      <c r="AB9" s="108">
        <v>5</v>
      </c>
      <c r="AC9" s="27">
        <f>ROUND(+Y9/AB9,2)</f>
        <v>10718.4</v>
      </c>
      <c r="AD9" s="109">
        <f>+AC9-AA9</f>
        <v>0</v>
      </c>
      <c r="AE9" s="110">
        <v>0.37630000000000002</v>
      </c>
      <c r="AF9" s="111">
        <f>ROUND(+AD9*AE9,0)</f>
        <v>0</v>
      </c>
      <c r="AG9" s="38" t="s">
        <v>45</v>
      </c>
      <c r="AH9" s="39" t="s">
        <v>47</v>
      </c>
      <c r="AI9" s="39" t="s">
        <v>40</v>
      </c>
      <c r="AJ9" s="40" t="s">
        <v>120</v>
      </c>
      <c r="AK9" s="107">
        <v>391.7</v>
      </c>
      <c r="AL9" s="107">
        <v>108.3917</v>
      </c>
      <c r="AM9" s="107">
        <v>403.39170000000001</v>
      </c>
      <c r="AN9" s="107">
        <v>5</v>
      </c>
      <c r="AO9" s="27">
        <v>53592</v>
      </c>
      <c r="AP9" s="27">
        <f>+AO9/AN9/2</f>
        <v>5359.2</v>
      </c>
      <c r="AQ9" s="27">
        <f>+AP9*2</f>
        <v>10718.4</v>
      </c>
      <c r="AR9" s="108">
        <v>5</v>
      </c>
      <c r="AS9" s="27">
        <f>ROUND(+AO9/AR9,2)</f>
        <v>10718.4</v>
      </c>
      <c r="AT9" s="109">
        <f>+AS9-AQ9</f>
        <v>0</v>
      </c>
      <c r="AU9" s="110">
        <v>0.37630000000000002</v>
      </c>
      <c r="AV9" s="111">
        <f>ROUND(+AT9*AU9,0)</f>
        <v>0</v>
      </c>
      <c r="AW9" s="38" t="s">
        <v>45</v>
      </c>
      <c r="AX9" s="39" t="s">
        <v>47</v>
      </c>
      <c r="AY9" s="39" t="s">
        <v>40</v>
      </c>
      <c r="AZ9" s="40" t="s">
        <v>120</v>
      </c>
      <c r="BA9" s="107">
        <v>391.7</v>
      </c>
      <c r="BB9" s="107">
        <v>108.3917</v>
      </c>
      <c r="BC9" s="107">
        <v>403.39170000000001</v>
      </c>
      <c r="BD9" s="107">
        <v>5</v>
      </c>
      <c r="BE9" s="27">
        <v>53592</v>
      </c>
      <c r="BF9" s="27">
        <f>+BE9/BD9/2</f>
        <v>5359.2</v>
      </c>
      <c r="BG9" s="27">
        <f>+BF9*2</f>
        <v>10718.4</v>
      </c>
      <c r="BH9" s="108">
        <v>5</v>
      </c>
      <c r="BI9" s="27">
        <f>ROUND(+BE9/BH9,2)</f>
        <v>10718.4</v>
      </c>
      <c r="BJ9" s="109">
        <f>+BI9-BG9</f>
        <v>0</v>
      </c>
      <c r="BK9" s="110">
        <v>0.37630000000000002</v>
      </c>
      <c r="BL9" s="111">
        <f>ROUND(+BJ9*BK9,0)</f>
        <v>0</v>
      </c>
      <c r="BM9" s="38" t="s">
        <v>45</v>
      </c>
      <c r="BN9" s="39" t="s">
        <v>47</v>
      </c>
      <c r="BO9" s="39" t="s">
        <v>40</v>
      </c>
      <c r="BP9" s="40" t="s">
        <v>120</v>
      </c>
      <c r="BQ9" s="107">
        <v>391.7</v>
      </c>
      <c r="BR9" s="107">
        <v>108.3917</v>
      </c>
      <c r="BS9" s="107">
        <v>403.39170000000001</v>
      </c>
      <c r="BT9" s="107">
        <v>5</v>
      </c>
      <c r="BU9" s="27">
        <v>53592</v>
      </c>
      <c r="BV9" s="27">
        <f>+BU9/BT9/2</f>
        <v>5359.2</v>
      </c>
      <c r="BW9" s="27">
        <f>+BV9*2</f>
        <v>10718.4</v>
      </c>
      <c r="BX9" s="108">
        <v>5</v>
      </c>
      <c r="BY9" s="27">
        <f>ROUND(+BU9/BX9,2)</f>
        <v>10718.4</v>
      </c>
      <c r="BZ9" s="109">
        <f>+BY9-BW9</f>
        <v>0</v>
      </c>
      <c r="CA9" s="110">
        <v>0.37630000000000002</v>
      </c>
      <c r="CB9" s="111">
        <f>ROUND(+BZ9*CA9,0)</f>
        <v>0</v>
      </c>
      <c r="CC9" s="38" t="s">
        <v>45</v>
      </c>
      <c r="CD9" s="39" t="s">
        <v>47</v>
      </c>
      <c r="CE9" s="39" t="s">
        <v>40</v>
      </c>
      <c r="CF9" s="40" t="s">
        <v>120</v>
      </c>
      <c r="CG9" s="107">
        <v>391.7</v>
      </c>
      <c r="CH9" s="107">
        <v>108.3917</v>
      </c>
      <c r="CI9" s="107">
        <v>403.39170000000001</v>
      </c>
      <c r="CJ9" s="107">
        <v>5</v>
      </c>
      <c r="CK9" s="27">
        <v>53592</v>
      </c>
      <c r="CL9" s="27">
        <f>+CK9/CJ9/2</f>
        <v>5359.2</v>
      </c>
      <c r="CM9" s="27">
        <f>+CL9*2</f>
        <v>10718.4</v>
      </c>
      <c r="CN9" s="108">
        <v>5</v>
      </c>
      <c r="CO9" s="27">
        <f>ROUND(+CK9/CN9,2)</f>
        <v>10718.4</v>
      </c>
      <c r="CP9" s="109">
        <f>+CO9-CM9</f>
        <v>0</v>
      </c>
      <c r="CQ9" s="110">
        <v>0.37630000000000002</v>
      </c>
      <c r="CR9" s="111">
        <f>ROUND(+CP9*CQ9,0)</f>
        <v>0</v>
      </c>
      <c r="CS9" s="38" t="s">
        <v>45</v>
      </c>
      <c r="CT9" s="39" t="s">
        <v>47</v>
      </c>
      <c r="CU9" s="39" t="s">
        <v>40</v>
      </c>
      <c r="CV9" s="40" t="s">
        <v>120</v>
      </c>
      <c r="CW9" s="107">
        <v>391.7</v>
      </c>
      <c r="CX9" s="107">
        <v>108.3917</v>
      </c>
      <c r="CY9" s="107">
        <v>403.39170000000001</v>
      </c>
      <c r="CZ9" s="107">
        <v>5</v>
      </c>
      <c r="DA9" s="27">
        <v>53592</v>
      </c>
      <c r="DB9" s="27">
        <f>+DA9/CZ9/2</f>
        <v>5359.2</v>
      </c>
      <c r="DC9" s="27">
        <f>+DB9*2</f>
        <v>10718.4</v>
      </c>
      <c r="DD9" s="108">
        <v>5</v>
      </c>
      <c r="DE9" s="27">
        <f>ROUND(+DA9/DD9,2)</f>
        <v>10718.4</v>
      </c>
      <c r="DF9" s="109">
        <f>+DE9-DC9</f>
        <v>0</v>
      </c>
      <c r="DG9" s="110">
        <v>0.37630000000000002</v>
      </c>
      <c r="DH9" s="111">
        <f>ROUND(+DF9*DG9,0)</f>
        <v>0</v>
      </c>
      <c r="DI9" s="38" t="s">
        <v>45</v>
      </c>
      <c r="DJ9" s="39" t="s">
        <v>47</v>
      </c>
      <c r="DK9" s="39" t="s">
        <v>40</v>
      </c>
      <c r="DL9" s="40" t="s">
        <v>120</v>
      </c>
      <c r="DM9" s="107">
        <v>391.7</v>
      </c>
      <c r="DN9" s="107">
        <v>108.3917</v>
      </c>
      <c r="DO9" s="107">
        <v>403.39170000000001</v>
      </c>
      <c r="DP9" s="107">
        <v>5</v>
      </c>
      <c r="DQ9" s="27">
        <v>53592</v>
      </c>
      <c r="DR9" s="27">
        <f>+DQ9/DP9/2</f>
        <v>5359.2</v>
      </c>
      <c r="DS9" s="27">
        <f>+DR9*2</f>
        <v>10718.4</v>
      </c>
      <c r="DT9" s="108">
        <v>5</v>
      </c>
      <c r="DU9" s="27">
        <f>ROUND(+DQ9/DT9,2)</f>
        <v>10718.4</v>
      </c>
      <c r="DV9" s="109">
        <f>+DU9-DS9</f>
        <v>0</v>
      </c>
      <c r="DW9" s="110">
        <v>0.37630000000000002</v>
      </c>
      <c r="DX9" s="111">
        <f>ROUND(+DV9*DW9,0)</f>
        <v>0</v>
      </c>
      <c r="DY9" s="38" t="s">
        <v>45</v>
      </c>
      <c r="DZ9" s="39" t="s">
        <v>47</v>
      </c>
      <c r="EA9" s="39" t="s">
        <v>40</v>
      </c>
      <c r="EB9" s="40" t="s">
        <v>120</v>
      </c>
      <c r="EC9" s="107">
        <v>391.7</v>
      </c>
      <c r="ED9" s="107">
        <v>108.3917</v>
      </c>
      <c r="EE9" s="107">
        <v>403.39170000000001</v>
      </c>
      <c r="EF9" s="107">
        <v>5</v>
      </c>
      <c r="EG9" s="27">
        <v>53592</v>
      </c>
      <c r="EH9" s="27">
        <f>+EG9/EF9/2</f>
        <v>5359.2</v>
      </c>
      <c r="EI9" s="27">
        <f>+EH9*2</f>
        <v>10718.4</v>
      </c>
      <c r="EJ9" s="108">
        <v>5</v>
      </c>
      <c r="EK9" s="27">
        <f>ROUND(+EG9/EJ9,2)</f>
        <v>10718.4</v>
      </c>
      <c r="EL9" s="109">
        <f>+EK9-EI9</f>
        <v>0</v>
      </c>
      <c r="EM9" s="110">
        <v>0.37630000000000002</v>
      </c>
      <c r="EN9" s="111">
        <f>ROUND(+EL9*EM9,0)</f>
        <v>0</v>
      </c>
      <c r="EO9" s="38" t="s">
        <v>45</v>
      </c>
      <c r="EP9" s="39" t="s">
        <v>47</v>
      </c>
      <c r="EQ9" s="39" t="s">
        <v>40</v>
      </c>
      <c r="ER9" s="40" t="s">
        <v>120</v>
      </c>
      <c r="ES9" s="107">
        <v>391.7</v>
      </c>
      <c r="ET9" s="107">
        <v>108.3917</v>
      </c>
      <c r="EU9" s="107">
        <v>403.39170000000001</v>
      </c>
      <c r="EV9" s="107">
        <v>5</v>
      </c>
      <c r="EW9" s="27">
        <v>53592</v>
      </c>
      <c r="EX9" s="27">
        <f>+EW9/EV9/2</f>
        <v>5359.2</v>
      </c>
      <c r="EY9" s="27">
        <f>+EX9*2</f>
        <v>10718.4</v>
      </c>
      <c r="EZ9" s="108">
        <v>5</v>
      </c>
      <c r="FA9" s="27">
        <f>ROUND(+EW9/EZ9,2)</f>
        <v>10718.4</v>
      </c>
      <c r="FB9" s="109">
        <f>+FA9-EY9</f>
        <v>0</v>
      </c>
      <c r="FC9" s="110">
        <v>0.37630000000000002</v>
      </c>
      <c r="FD9" s="111">
        <f>ROUND(+FB9*FC9,0)</f>
        <v>0</v>
      </c>
      <c r="FE9" s="38" t="s">
        <v>45</v>
      </c>
      <c r="FF9" s="39" t="s">
        <v>47</v>
      </c>
      <c r="FG9" s="39" t="s">
        <v>40</v>
      </c>
      <c r="FH9" s="40" t="s">
        <v>120</v>
      </c>
      <c r="FI9" s="107">
        <v>391.7</v>
      </c>
      <c r="FJ9" s="107">
        <v>108.3917</v>
      </c>
      <c r="FK9" s="107">
        <v>403.39170000000001</v>
      </c>
      <c r="FL9" s="107">
        <v>5</v>
      </c>
      <c r="FM9" s="27">
        <v>53592</v>
      </c>
      <c r="FN9" s="27">
        <f>+FM9/FL9/2</f>
        <v>5359.2</v>
      </c>
      <c r="FO9" s="27">
        <f>+FN9*2</f>
        <v>10718.4</v>
      </c>
      <c r="FP9" s="108">
        <v>5</v>
      </c>
      <c r="FQ9" s="27">
        <f>ROUND(+FM9/FP9,2)</f>
        <v>10718.4</v>
      </c>
      <c r="FR9" s="109">
        <f>+FQ9-FO9</f>
        <v>0</v>
      </c>
      <c r="FS9" s="110">
        <v>0.37630000000000002</v>
      </c>
      <c r="FT9" s="111">
        <f>ROUND(+FR9*FS9,0)</f>
        <v>0</v>
      </c>
      <c r="FU9" s="38" t="s">
        <v>45</v>
      </c>
      <c r="FV9" s="39" t="s">
        <v>47</v>
      </c>
      <c r="FW9" s="39" t="s">
        <v>40</v>
      </c>
      <c r="FX9" s="40" t="s">
        <v>120</v>
      </c>
      <c r="FY9" s="107">
        <v>391.7</v>
      </c>
      <c r="FZ9" s="107">
        <v>108.3917</v>
      </c>
      <c r="GA9" s="107">
        <v>403.39170000000001</v>
      </c>
      <c r="GB9" s="107">
        <v>5</v>
      </c>
      <c r="GC9" s="27">
        <v>53592</v>
      </c>
      <c r="GD9" s="27">
        <f>+GC9/GB9/2</f>
        <v>5359.2</v>
      </c>
      <c r="GE9" s="27">
        <f>+GD9*2</f>
        <v>10718.4</v>
      </c>
      <c r="GF9" s="108">
        <v>5</v>
      </c>
      <c r="GG9" s="27">
        <f>ROUND(+GC9/GF9,2)</f>
        <v>10718.4</v>
      </c>
      <c r="GH9" s="109">
        <f>+GG9-GE9</f>
        <v>0</v>
      </c>
      <c r="GI9" s="110">
        <v>0.37630000000000002</v>
      </c>
      <c r="GJ9" s="111">
        <f>ROUND(+GH9*GI9,0)</f>
        <v>0</v>
      </c>
      <c r="GK9" s="38" t="s">
        <v>45</v>
      </c>
      <c r="GL9" s="39" t="s">
        <v>47</v>
      </c>
      <c r="GM9" s="39" t="s">
        <v>40</v>
      </c>
      <c r="GN9" s="40" t="s">
        <v>120</v>
      </c>
      <c r="GO9" s="107">
        <v>391.7</v>
      </c>
      <c r="GP9" s="107">
        <v>108.3917</v>
      </c>
      <c r="GQ9" s="107">
        <v>403.39170000000001</v>
      </c>
      <c r="GR9" s="107">
        <v>5</v>
      </c>
      <c r="GS9" s="27">
        <v>53592</v>
      </c>
      <c r="GT9" s="27">
        <f>+GS9/GR9/2</f>
        <v>5359.2</v>
      </c>
      <c r="GU9" s="27">
        <f>+GT9*2</f>
        <v>10718.4</v>
      </c>
      <c r="GV9" s="108">
        <v>5</v>
      </c>
      <c r="GW9" s="27">
        <f>ROUND(+GS9/GV9,2)</f>
        <v>10718.4</v>
      </c>
      <c r="GX9" s="109">
        <f>+GW9-GU9</f>
        <v>0</v>
      </c>
      <c r="GY9" s="110">
        <v>0.37630000000000002</v>
      </c>
      <c r="GZ9" s="111">
        <f>ROUND(+GX9*GY9,0)</f>
        <v>0</v>
      </c>
      <c r="HA9" s="38" t="s">
        <v>45</v>
      </c>
      <c r="HB9" s="39" t="s">
        <v>47</v>
      </c>
      <c r="HC9" s="39" t="s">
        <v>40</v>
      </c>
      <c r="HD9" s="40" t="s">
        <v>120</v>
      </c>
      <c r="HE9" s="107">
        <v>391.7</v>
      </c>
      <c r="HF9" s="107">
        <v>108.3917</v>
      </c>
      <c r="HG9" s="107">
        <v>403.39170000000001</v>
      </c>
      <c r="HH9" s="107">
        <v>5</v>
      </c>
      <c r="HI9" s="27">
        <v>53592</v>
      </c>
      <c r="HJ9" s="27">
        <f>+HI9/HH9/2</f>
        <v>5359.2</v>
      </c>
      <c r="HK9" s="27">
        <f>+HJ9*2</f>
        <v>10718.4</v>
      </c>
      <c r="HL9" s="108">
        <v>5</v>
      </c>
      <c r="HM9" s="27">
        <f>ROUND(+HI9/HL9,2)</f>
        <v>10718.4</v>
      </c>
      <c r="HN9" s="109">
        <f>+HM9-HK9</f>
        <v>0</v>
      </c>
      <c r="HO9" s="110">
        <v>0.37630000000000002</v>
      </c>
      <c r="HP9" s="111">
        <f>ROUND(+HN9*HO9,0)</f>
        <v>0</v>
      </c>
      <c r="HQ9" s="38" t="s">
        <v>45</v>
      </c>
      <c r="HR9" s="39" t="s">
        <v>47</v>
      </c>
      <c r="HS9" s="39" t="s">
        <v>40</v>
      </c>
      <c r="HT9" s="40" t="s">
        <v>120</v>
      </c>
      <c r="HU9" s="107">
        <v>391.7</v>
      </c>
      <c r="HV9" s="107">
        <v>108.3917</v>
      </c>
      <c r="HW9" s="107">
        <v>403.39170000000001</v>
      </c>
      <c r="HX9" s="107">
        <v>5</v>
      </c>
      <c r="HY9" s="27">
        <v>53592</v>
      </c>
      <c r="HZ9" s="27">
        <f>+HY9/HX9/2</f>
        <v>5359.2</v>
      </c>
      <c r="IA9" s="27">
        <f>+HZ9*2</f>
        <v>10718.4</v>
      </c>
      <c r="IB9" s="108">
        <v>5</v>
      </c>
      <c r="IC9" s="27">
        <f>ROUND(+HY9/IB9,2)</f>
        <v>10718.4</v>
      </c>
      <c r="ID9" s="109">
        <f>+IC9-IA9</f>
        <v>0</v>
      </c>
      <c r="IE9" s="110">
        <v>0.37630000000000002</v>
      </c>
      <c r="IF9" s="111">
        <f>ROUND(+ID9*IE9,0)</f>
        <v>0</v>
      </c>
      <c r="IG9" s="38" t="s">
        <v>45</v>
      </c>
      <c r="IH9" s="39" t="s">
        <v>47</v>
      </c>
      <c r="II9" s="39" t="s">
        <v>40</v>
      </c>
      <c r="IJ9" s="40" t="s">
        <v>120</v>
      </c>
      <c r="IK9" s="107">
        <v>391.7</v>
      </c>
      <c r="IL9" s="107">
        <v>108.3917</v>
      </c>
      <c r="IM9" s="107">
        <v>403.39170000000001</v>
      </c>
      <c r="IN9" s="107">
        <v>5</v>
      </c>
      <c r="IO9" s="27">
        <v>53592</v>
      </c>
      <c r="IP9" s="27">
        <f>+IO9/IN9/2</f>
        <v>5359.2</v>
      </c>
      <c r="IQ9" s="27">
        <f>+IP9*2</f>
        <v>10718.4</v>
      </c>
      <c r="IR9" s="108">
        <v>5</v>
      </c>
      <c r="IS9" s="27">
        <f>ROUND(+IO9/IR9,2)</f>
        <v>10718.4</v>
      </c>
      <c r="IT9" s="109">
        <f>+IS9-IQ9</f>
        <v>0</v>
      </c>
      <c r="IU9" s="110">
        <v>0.37630000000000002</v>
      </c>
      <c r="IV9" s="111">
        <f>ROUND(+IT9*IU9,0)</f>
        <v>0</v>
      </c>
      <c r="IW9" s="38" t="s">
        <v>45</v>
      </c>
      <c r="IX9" s="39" t="s">
        <v>47</v>
      </c>
      <c r="IY9" s="39" t="s">
        <v>40</v>
      </c>
      <c r="IZ9" s="40" t="s">
        <v>120</v>
      </c>
      <c r="JA9" s="107">
        <v>391.7</v>
      </c>
      <c r="JB9" s="107">
        <v>108.3917</v>
      </c>
      <c r="JC9" s="107">
        <v>403.39170000000001</v>
      </c>
      <c r="JD9" s="107">
        <v>5</v>
      </c>
      <c r="JE9" s="27">
        <v>53592</v>
      </c>
      <c r="JF9" s="27">
        <f>+JE9/JD9/2</f>
        <v>5359.2</v>
      </c>
      <c r="JG9" s="27">
        <f>+JF9*2</f>
        <v>10718.4</v>
      </c>
      <c r="JH9" s="108">
        <v>5</v>
      </c>
      <c r="JI9" s="27">
        <f>ROUND(+JE9/JH9,2)</f>
        <v>10718.4</v>
      </c>
      <c r="JJ9" s="109">
        <f>+JI9-JG9</f>
        <v>0</v>
      </c>
      <c r="JK9" s="110">
        <v>0.37630000000000002</v>
      </c>
      <c r="JL9" s="111">
        <f>ROUND(+JJ9*JK9,0)</f>
        <v>0</v>
      </c>
      <c r="JM9" s="38" t="s">
        <v>45</v>
      </c>
      <c r="JN9" s="39" t="s">
        <v>47</v>
      </c>
      <c r="JO9" s="39" t="s">
        <v>40</v>
      </c>
      <c r="JP9" s="40" t="s">
        <v>120</v>
      </c>
      <c r="JQ9" s="107">
        <v>391.7</v>
      </c>
      <c r="JR9" s="107">
        <v>108.3917</v>
      </c>
      <c r="JS9" s="107">
        <v>403.39170000000001</v>
      </c>
      <c r="JT9" s="107">
        <v>5</v>
      </c>
      <c r="JU9" s="27">
        <v>53592</v>
      </c>
      <c r="JV9" s="27">
        <f>+JU9/JT9/2</f>
        <v>5359.2</v>
      </c>
      <c r="JW9" s="27">
        <f>+JV9*2</f>
        <v>10718.4</v>
      </c>
      <c r="JX9" s="108">
        <v>5</v>
      </c>
      <c r="JY9" s="27">
        <f>ROUND(+JU9/JX9,2)</f>
        <v>10718.4</v>
      </c>
      <c r="JZ9" s="109">
        <f>+JY9-JW9</f>
        <v>0</v>
      </c>
      <c r="KA9" s="110">
        <v>0.37630000000000002</v>
      </c>
      <c r="KB9" s="111">
        <f>ROUND(+JZ9*KA9,0)</f>
        <v>0</v>
      </c>
      <c r="KC9" s="38" t="s">
        <v>45</v>
      </c>
      <c r="KD9" s="39" t="s">
        <v>47</v>
      </c>
      <c r="KE9" s="39" t="s">
        <v>40</v>
      </c>
      <c r="KF9" s="40" t="s">
        <v>120</v>
      </c>
      <c r="KG9" s="107">
        <v>391.7</v>
      </c>
      <c r="KH9" s="107">
        <v>108.3917</v>
      </c>
      <c r="KI9" s="107">
        <v>403.39170000000001</v>
      </c>
      <c r="KJ9" s="107">
        <v>5</v>
      </c>
      <c r="KK9" s="27">
        <v>53592</v>
      </c>
      <c r="KL9" s="27">
        <f>+KK9/KJ9/2</f>
        <v>5359.2</v>
      </c>
      <c r="KM9" s="27">
        <f>+KL9*2</f>
        <v>10718.4</v>
      </c>
      <c r="KN9" s="108">
        <v>5</v>
      </c>
      <c r="KO9" s="27">
        <f>ROUND(+KK9/KN9,2)</f>
        <v>10718.4</v>
      </c>
      <c r="KP9" s="109">
        <f>+KO9-KM9</f>
        <v>0</v>
      </c>
      <c r="KQ9" s="110">
        <v>0.37630000000000002</v>
      </c>
      <c r="KR9" s="111">
        <f>ROUND(+KP9*KQ9,0)</f>
        <v>0</v>
      </c>
      <c r="KS9" s="38" t="s">
        <v>45</v>
      </c>
      <c r="KT9" s="39" t="s">
        <v>47</v>
      </c>
      <c r="KU9" s="39" t="s">
        <v>40</v>
      </c>
      <c r="KV9" s="40" t="s">
        <v>120</v>
      </c>
      <c r="KW9" s="107">
        <v>391.7</v>
      </c>
      <c r="KX9" s="107">
        <v>108.3917</v>
      </c>
      <c r="KY9" s="107">
        <v>403.39170000000001</v>
      </c>
      <c r="KZ9" s="107">
        <v>5</v>
      </c>
      <c r="LA9" s="27">
        <v>53592</v>
      </c>
      <c r="LB9" s="27">
        <f>+LA9/KZ9/2</f>
        <v>5359.2</v>
      </c>
      <c r="LC9" s="27">
        <f>+LB9*2</f>
        <v>10718.4</v>
      </c>
      <c r="LD9" s="108">
        <v>5</v>
      </c>
      <c r="LE9" s="27">
        <f>ROUND(+LA9/LD9,2)</f>
        <v>10718.4</v>
      </c>
      <c r="LF9" s="109">
        <f>+LE9-LC9</f>
        <v>0</v>
      </c>
      <c r="LG9" s="110">
        <v>0.37630000000000002</v>
      </c>
      <c r="LH9" s="111">
        <f>ROUND(+LF9*LG9,0)</f>
        <v>0</v>
      </c>
      <c r="LI9" s="38" t="s">
        <v>45</v>
      </c>
      <c r="LJ9" s="39" t="s">
        <v>47</v>
      </c>
      <c r="LK9" s="39" t="s">
        <v>40</v>
      </c>
      <c r="LL9" s="40" t="s">
        <v>120</v>
      </c>
      <c r="LM9" s="107">
        <v>391.7</v>
      </c>
      <c r="LN9" s="107">
        <v>108.3917</v>
      </c>
      <c r="LO9" s="107">
        <v>403.39170000000001</v>
      </c>
      <c r="LP9" s="107">
        <v>5</v>
      </c>
      <c r="LQ9" s="27">
        <v>53592</v>
      </c>
      <c r="LR9" s="27">
        <f>+LQ9/LP9/2</f>
        <v>5359.2</v>
      </c>
      <c r="LS9" s="27">
        <f>+LR9*2</f>
        <v>10718.4</v>
      </c>
      <c r="LT9" s="108">
        <v>5</v>
      </c>
      <c r="LU9" s="27">
        <f>ROUND(+LQ9/LT9,2)</f>
        <v>10718.4</v>
      </c>
      <c r="LV9" s="109">
        <f>+LU9-LS9</f>
        <v>0</v>
      </c>
      <c r="LW9" s="110">
        <v>0.37630000000000002</v>
      </c>
      <c r="LX9" s="111">
        <f>ROUND(+LV9*LW9,0)</f>
        <v>0</v>
      </c>
      <c r="LY9" s="38" t="s">
        <v>45</v>
      </c>
      <c r="LZ9" s="39" t="s">
        <v>47</v>
      </c>
      <c r="MA9" s="39" t="s">
        <v>40</v>
      </c>
      <c r="MB9" s="40" t="s">
        <v>120</v>
      </c>
      <c r="MC9" s="107">
        <v>391.7</v>
      </c>
      <c r="MD9" s="107">
        <v>108.3917</v>
      </c>
      <c r="ME9" s="107">
        <v>403.39170000000001</v>
      </c>
      <c r="MF9" s="107">
        <v>5</v>
      </c>
      <c r="MG9" s="27">
        <v>53592</v>
      </c>
      <c r="MH9" s="27">
        <f>+MG9/MF9/2</f>
        <v>5359.2</v>
      </c>
      <c r="MI9" s="27">
        <f>+MH9*2</f>
        <v>10718.4</v>
      </c>
      <c r="MJ9" s="108">
        <v>5</v>
      </c>
      <c r="MK9" s="27">
        <f>ROUND(+MG9/MJ9,2)</f>
        <v>10718.4</v>
      </c>
      <c r="ML9" s="109">
        <f>+MK9-MI9</f>
        <v>0</v>
      </c>
      <c r="MM9" s="110">
        <v>0.37630000000000002</v>
      </c>
      <c r="MN9" s="111">
        <f>ROUND(+ML9*MM9,0)</f>
        <v>0</v>
      </c>
      <c r="MO9" s="38" t="s">
        <v>45</v>
      </c>
      <c r="MP9" s="39" t="s">
        <v>47</v>
      </c>
      <c r="MQ9" s="39" t="s">
        <v>40</v>
      </c>
      <c r="MR9" s="40" t="s">
        <v>120</v>
      </c>
      <c r="MS9" s="107">
        <v>391.7</v>
      </c>
      <c r="MT9" s="107">
        <v>108.3917</v>
      </c>
      <c r="MU9" s="107">
        <v>403.39170000000001</v>
      </c>
      <c r="MV9" s="107">
        <v>5</v>
      </c>
      <c r="MW9" s="27">
        <v>53592</v>
      </c>
      <c r="MX9" s="27">
        <f>+MW9/MV9/2</f>
        <v>5359.2</v>
      </c>
      <c r="MY9" s="27">
        <f>+MX9*2</f>
        <v>10718.4</v>
      </c>
      <c r="MZ9" s="108">
        <v>5</v>
      </c>
      <c r="NA9" s="27">
        <f>ROUND(+MW9/MZ9,2)</f>
        <v>10718.4</v>
      </c>
      <c r="NB9" s="109">
        <f>+NA9-MY9</f>
        <v>0</v>
      </c>
      <c r="NC9" s="110">
        <v>0.37630000000000002</v>
      </c>
      <c r="ND9" s="111">
        <f>ROUND(+NB9*NC9,0)</f>
        <v>0</v>
      </c>
      <c r="NE9" s="38" t="s">
        <v>45</v>
      </c>
      <c r="NF9" s="39" t="s">
        <v>47</v>
      </c>
      <c r="NG9" s="39" t="s">
        <v>40</v>
      </c>
      <c r="NH9" s="40" t="s">
        <v>120</v>
      </c>
      <c r="NI9" s="107">
        <v>391.7</v>
      </c>
      <c r="NJ9" s="107">
        <v>108.3917</v>
      </c>
      <c r="NK9" s="107">
        <v>403.39170000000001</v>
      </c>
      <c r="NL9" s="107">
        <v>5</v>
      </c>
      <c r="NM9" s="27">
        <v>53592</v>
      </c>
      <c r="NN9" s="27">
        <f>+NM9/NL9/2</f>
        <v>5359.2</v>
      </c>
      <c r="NO9" s="27">
        <f>+NN9*2</f>
        <v>10718.4</v>
      </c>
      <c r="NP9" s="108">
        <v>5</v>
      </c>
      <c r="NQ9" s="27">
        <f>ROUND(+NM9/NP9,2)</f>
        <v>10718.4</v>
      </c>
      <c r="NR9" s="109">
        <f>+NQ9-NO9</f>
        <v>0</v>
      </c>
      <c r="NS9" s="110">
        <v>0.37630000000000002</v>
      </c>
      <c r="NT9" s="111">
        <f>ROUND(+NR9*NS9,0)</f>
        <v>0</v>
      </c>
      <c r="NU9" s="38" t="s">
        <v>45</v>
      </c>
      <c r="NV9" s="39" t="s">
        <v>47</v>
      </c>
      <c r="NW9" s="39" t="s">
        <v>40</v>
      </c>
      <c r="NX9" s="40" t="s">
        <v>120</v>
      </c>
      <c r="NY9" s="107">
        <v>391.7</v>
      </c>
      <c r="NZ9" s="107">
        <v>108.3917</v>
      </c>
      <c r="OA9" s="107">
        <v>403.39170000000001</v>
      </c>
      <c r="OB9" s="107">
        <v>5</v>
      </c>
      <c r="OC9" s="27">
        <v>53592</v>
      </c>
      <c r="OD9" s="27">
        <f>+OC9/OB9/2</f>
        <v>5359.2</v>
      </c>
      <c r="OE9" s="27">
        <f>+OD9*2</f>
        <v>10718.4</v>
      </c>
      <c r="OF9" s="108">
        <v>5</v>
      </c>
      <c r="OG9" s="27">
        <f>ROUND(+OC9/OF9,2)</f>
        <v>10718.4</v>
      </c>
      <c r="OH9" s="109">
        <f>+OG9-OE9</f>
        <v>0</v>
      </c>
      <c r="OI9" s="110">
        <v>0.37630000000000002</v>
      </c>
      <c r="OJ9" s="111">
        <f>ROUND(+OH9*OI9,0)</f>
        <v>0</v>
      </c>
      <c r="OK9" s="38" t="s">
        <v>45</v>
      </c>
      <c r="OL9" s="39" t="s">
        <v>47</v>
      </c>
      <c r="OM9" s="39" t="s">
        <v>40</v>
      </c>
      <c r="ON9" s="40" t="s">
        <v>120</v>
      </c>
      <c r="OO9" s="107">
        <v>391.7</v>
      </c>
      <c r="OP9" s="107">
        <v>108.3917</v>
      </c>
      <c r="OQ9" s="107">
        <v>403.39170000000001</v>
      </c>
      <c r="OR9" s="107">
        <v>5</v>
      </c>
      <c r="OS9" s="27">
        <v>53592</v>
      </c>
      <c r="OT9" s="27">
        <f>+OS9/OR9/2</f>
        <v>5359.2</v>
      </c>
      <c r="OU9" s="27">
        <f>+OT9*2</f>
        <v>10718.4</v>
      </c>
      <c r="OV9" s="108">
        <v>5</v>
      </c>
      <c r="OW9" s="27">
        <f>ROUND(+OS9/OV9,2)</f>
        <v>10718.4</v>
      </c>
      <c r="OX9" s="109">
        <f>+OW9-OU9</f>
        <v>0</v>
      </c>
      <c r="OY9" s="110">
        <v>0.37630000000000002</v>
      </c>
      <c r="OZ9" s="111">
        <f>ROUND(+OX9*OY9,0)</f>
        <v>0</v>
      </c>
      <c r="PA9" s="38" t="s">
        <v>45</v>
      </c>
      <c r="PB9" s="39" t="s">
        <v>47</v>
      </c>
      <c r="PC9" s="39" t="s">
        <v>40</v>
      </c>
      <c r="PD9" s="40" t="s">
        <v>120</v>
      </c>
      <c r="PE9" s="107">
        <v>391.7</v>
      </c>
      <c r="PF9" s="107">
        <v>108.3917</v>
      </c>
      <c r="PG9" s="107">
        <v>403.39170000000001</v>
      </c>
      <c r="PH9" s="107">
        <v>5</v>
      </c>
      <c r="PI9" s="27">
        <v>53592</v>
      </c>
      <c r="PJ9" s="27">
        <f>+PI9/PH9/2</f>
        <v>5359.2</v>
      </c>
      <c r="PK9" s="27">
        <f>+PJ9*2</f>
        <v>10718.4</v>
      </c>
      <c r="PL9" s="108">
        <v>5</v>
      </c>
      <c r="PM9" s="27">
        <f>ROUND(+PI9/PL9,2)</f>
        <v>10718.4</v>
      </c>
      <c r="PN9" s="109">
        <f>+PM9-PK9</f>
        <v>0</v>
      </c>
      <c r="PO9" s="110">
        <v>0.37630000000000002</v>
      </c>
      <c r="PP9" s="111">
        <f>ROUND(+PN9*PO9,0)</f>
        <v>0</v>
      </c>
      <c r="PQ9" s="38" t="s">
        <v>45</v>
      </c>
      <c r="PR9" s="39" t="s">
        <v>47</v>
      </c>
      <c r="PS9" s="39" t="s">
        <v>40</v>
      </c>
      <c r="PT9" s="40" t="s">
        <v>120</v>
      </c>
      <c r="PU9" s="107">
        <v>391.7</v>
      </c>
      <c r="PV9" s="107">
        <v>108.3917</v>
      </c>
      <c r="PW9" s="107">
        <v>403.39170000000001</v>
      </c>
      <c r="PX9" s="107">
        <v>5</v>
      </c>
      <c r="PY9" s="27">
        <v>53592</v>
      </c>
      <c r="PZ9" s="27">
        <f>+PY9/PX9/2</f>
        <v>5359.2</v>
      </c>
      <c r="QA9" s="27">
        <f>+PZ9*2</f>
        <v>10718.4</v>
      </c>
      <c r="QB9" s="108">
        <v>5</v>
      </c>
      <c r="QC9" s="27">
        <f>ROUND(+PY9/QB9,2)</f>
        <v>10718.4</v>
      </c>
      <c r="QD9" s="109">
        <f>+QC9-QA9</f>
        <v>0</v>
      </c>
      <c r="QE9" s="110">
        <v>0.37630000000000002</v>
      </c>
      <c r="QF9" s="111">
        <f>ROUND(+QD9*QE9,0)</f>
        <v>0</v>
      </c>
      <c r="QG9" s="38" t="s">
        <v>45</v>
      </c>
      <c r="QH9" s="39" t="s">
        <v>47</v>
      </c>
      <c r="QI9" s="39" t="s">
        <v>40</v>
      </c>
      <c r="QJ9" s="40" t="s">
        <v>120</v>
      </c>
      <c r="QK9" s="107">
        <v>391.7</v>
      </c>
      <c r="QL9" s="107">
        <v>108.3917</v>
      </c>
      <c r="QM9" s="107">
        <v>403.39170000000001</v>
      </c>
      <c r="QN9" s="107">
        <v>5</v>
      </c>
      <c r="QO9" s="27">
        <v>53592</v>
      </c>
      <c r="QP9" s="27">
        <f>+QO9/QN9/2</f>
        <v>5359.2</v>
      </c>
      <c r="QQ9" s="27">
        <f>+QP9*2</f>
        <v>10718.4</v>
      </c>
      <c r="QR9" s="108">
        <v>5</v>
      </c>
      <c r="QS9" s="27">
        <f>ROUND(+QO9/QR9,2)</f>
        <v>10718.4</v>
      </c>
      <c r="QT9" s="109">
        <f>+QS9-QQ9</f>
        <v>0</v>
      </c>
      <c r="QU9" s="110">
        <v>0.37630000000000002</v>
      </c>
      <c r="QV9" s="111">
        <f>ROUND(+QT9*QU9,0)</f>
        <v>0</v>
      </c>
      <c r="QW9" s="38" t="s">
        <v>45</v>
      </c>
      <c r="QX9" s="39" t="s">
        <v>47</v>
      </c>
      <c r="QY9" s="39" t="s">
        <v>40</v>
      </c>
      <c r="QZ9" s="40" t="s">
        <v>120</v>
      </c>
      <c r="RA9" s="107">
        <v>391.7</v>
      </c>
      <c r="RB9" s="107">
        <v>108.3917</v>
      </c>
      <c r="RC9" s="107">
        <v>403.39170000000001</v>
      </c>
      <c r="RD9" s="107">
        <v>5</v>
      </c>
      <c r="RE9" s="27">
        <v>53592</v>
      </c>
      <c r="RF9" s="27">
        <f>+RE9/RD9/2</f>
        <v>5359.2</v>
      </c>
      <c r="RG9" s="27">
        <f>+RF9*2</f>
        <v>10718.4</v>
      </c>
      <c r="RH9" s="108">
        <v>5</v>
      </c>
      <c r="RI9" s="27">
        <f>ROUND(+RE9/RH9,2)</f>
        <v>10718.4</v>
      </c>
      <c r="RJ9" s="109">
        <f>+RI9-RG9</f>
        <v>0</v>
      </c>
      <c r="RK9" s="110">
        <v>0.37630000000000002</v>
      </c>
      <c r="RL9" s="111">
        <f>ROUND(+RJ9*RK9,0)</f>
        <v>0</v>
      </c>
      <c r="RM9" s="38" t="s">
        <v>45</v>
      </c>
      <c r="RN9" s="39" t="s">
        <v>47</v>
      </c>
      <c r="RO9" s="39" t="s">
        <v>40</v>
      </c>
      <c r="RP9" s="40" t="s">
        <v>120</v>
      </c>
      <c r="RQ9" s="107">
        <v>391.7</v>
      </c>
      <c r="RR9" s="107">
        <v>108.3917</v>
      </c>
      <c r="RS9" s="107">
        <v>403.39170000000001</v>
      </c>
      <c r="RT9" s="107">
        <v>5</v>
      </c>
      <c r="RU9" s="27">
        <v>53592</v>
      </c>
      <c r="RV9" s="27">
        <f>+RU9/RT9/2</f>
        <v>5359.2</v>
      </c>
      <c r="RW9" s="27">
        <f>+RV9*2</f>
        <v>10718.4</v>
      </c>
      <c r="RX9" s="108">
        <v>5</v>
      </c>
      <c r="RY9" s="27">
        <f>ROUND(+RU9/RX9,2)</f>
        <v>10718.4</v>
      </c>
      <c r="RZ9" s="109">
        <f>+RY9-RW9</f>
        <v>0</v>
      </c>
      <c r="SA9" s="110">
        <v>0.37630000000000002</v>
      </c>
      <c r="SB9" s="111">
        <f>ROUND(+RZ9*SA9,0)</f>
        <v>0</v>
      </c>
      <c r="SC9" s="38" t="s">
        <v>45</v>
      </c>
      <c r="SD9" s="39" t="s">
        <v>47</v>
      </c>
      <c r="SE9" s="39" t="s">
        <v>40</v>
      </c>
      <c r="SF9" s="40" t="s">
        <v>120</v>
      </c>
      <c r="SG9" s="107">
        <v>391.7</v>
      </c>
      <c r="SH9" s="107">
        <v>108.3917</v>
      </c>
      <c r="SI9" s="107">
        <v>403.39170000000001</v>
      </c>
      <c r="SJ9" s="107">
        <v>5</v>
      </c>
      <c r="SK9" s="27">
        <v>53592</v>
      </c>
      <c r="SL9" s="27">
        <f>+SK9/SJ9/2</f>
        <v>5359.2</v>
      </c>
      <c r="SM9" s="27">
        <f>+SL9*2</f>
        <v>10718.4</v>
      </c>
      <c r="SN9" s="108">
        <v>5</v>
      </c>
      <c r="SO9" s="27">
        <f>ROUND(+SK9/SN9,2)</f>
        <v>10718.4</v>
      </c>
      <c r="SP9" s="109">
        <f>+SO9-SM9</f>
        <v>0</v>
      </c>
      <c r="SQ9" s="110">
        <v>0.37630000000000002</v>
      </c>
      <c r="SR9" s="111">
        <f>ROUND(+SP9*SQ9,0)</f>
        <v>0</v>
      </c>
      <c r="SS9" s="38" t="s">
        <v>45</v>
      </c>
      <c r="ST9" s="39" t="s">
        <v>47</v>
      </c>
      <c r="SU9" s="39" t="s">
        <v>40</v>
      </c>
      <c r="SV9" s="40" t="s">
        <v>120</v>
      </c>
      <c r="SW9" s="107">
        <v>391.7</v>
      </c>
      <c r="SX9" s="107">
        <v>108.3917</v>
      </c>
      <c r="SY9" s="107">
        <v>403.39170000000001</v>
      </c>
      <c r="SZ9" s="107">
        <v>5</v>
      </c>
      <c r="TA9" s="27">
        <v>53592</v>
      </c>
      <c r="TB9" s="27">
        <f>+TA9/SZ9/2</f>
        <v>5359.2</v>
      </c>
      <c r="TC9" s="27">
        <f>+TB9*2</f>
        <v>10718.4</v>
      </c>
      <c r="TD9" s="108">
        <v>5</v>
      </c>
      <c r="TE9" s="27">
        <f>ROUND(+TA9/TD9,2)</f>
        <v>10718.4</v>
      </c>
      <c r="TF9" s="109">
        <f>+TE9-TC9</f>
        <v>0</v>
      </c>
      <c r="TG9" s="110">
        <v>0.37630000000000002</v>
      </c>
      <c r="TH9" s="111">
        <f>ROUND(+TF9*TG9,0)</f>
        <v>0</v>
      </c>
      <c r="TI9" s="38" t="s">
        <v>45</v>
      </c>
      <c r="TJ9" s="39" t="s">
        <v>47</v>
      </c>
      <c r="TK9" s="39" t="s">
        <v>40</v>
      </c>
      <c r="TL9" s="40" t="s">
        <v>120</v>
      </c>
      <c r="TM9" s="107">
        <v>391.7</v>
      </c>
      <c r="TN9" s="107">
        <v>108.3917</v>
      </c>
      <c r="TO9" s="107">
        <v>403.39170000000001</v>
      </c>
      <c r="TP9" s="107">
        <v>5</v>
      </c>
      <c r="TQ9" s="27">
        <v>53592</v>
      </c>
      <c r="TR9" s="27">
        <f>+TQ9/TP9/2</f>
        <v>5359.2</v>
      </c>
      <c r="TS9" s="27">
        <f>+TR9*2</f>
        <v>10718.4</v>
      </c>
      <c r="TT9" s="108">
        <v>5</v>
      </c>
      <c r="TU9" s="27">
        <f>ROUND(+TQ9/TT9,2)</f>
        <v>10718.4</v>
      </c>
      <c r="TV9" s="109">
        <f>+TU9-TS9</f>
        <v>0</v>
      </c>
      <c r="TW9" s="110">
        <v>0.37630000000000002</v>
      </c>
      <c r="TX9" s="111">
        <f>ROUND(+TV9*TW9,0)</f>
        <v>0</v>
      </c>
      <c r="TY9" s="38" t="s">
        <v>45</v>
      </c>
      <c r="TZ9" s="39" t="s">
        <v>47</v>
      </c>
      <c r="UA9" s="39" t="s">
        <v>40</v>
      </c>
      <c r="UB9" s="40" t="s">
        <v>120</v>
      </c>
      <c r="UC9" s="107">
        <v>391.7</v>
      </c>
      <c r="UD9" s="107">
        <v>108.3917</v>
      </c>
      <c r="UE9" s="107">
        <v>403.39170000000001</v>
      </c>
      <c r="UF9" s="107">
        <v>5</v>
      </c>
      <c r="UG9" s="27">
        <v>53592</v>
      </c>
      <c r="UH9" s="27">
        <f>+UG9/UF9/2</f>
        <v>5359.2</v>
      </c>
      <c r="UI9" s="27">
        <f>+UH9*2</f>
        <v>10718.4</v>
      </c>
      <c r="UJ9" s="108">
        <v>5</v>
      </c>
      <c r="UK9" s="27">
        <f>ROUND(+UG9/UJ9,2)</f>
        <v>10718.4</v>
      </c>
      <c r="UL9" s="109">
        <f>+UK9-UI9</f>
        <v>0</v>
      </c>
      <c r="UM9" s="110">
        <v>0.37630000000000002</v>
      </c>
      <c r="UN9" s="111">
        <f>ROUND(+UL9*UM9,0)</f>
        <v>0</v>
      </c>
      <c r="UO9" s="38" t="s">
        <v>45</v>
      </c>
      <c r="UP9" s="39" t="s">
        <v>47</v>
      </c>
      <c r="UQ9" s="39" t="s">
        <v>40</v>
      </c>
      <c r="UR9" s="40" t="s">
        <v>120</v>
      </c>
      <c r="US9" s="107">
        <v>391.7</v>
      </c>
      <c r="UT9" s="107">
        <v>108.3917</v>
      </c>
      <c r="UU9" s="107">
        <v>403.39170000000001</v>
      </c>
      <c r="UV9" s="107">
        <v>5</v>
      </c>
      <c r="UW9" s="27">
        <v>53592</v>
      </c>
      <c r="UX9" s="27">
        <f>+UW9/UV9/2</f>
        <v>5359.2</v>
      </c>
      <c r="UY9" s="27">
        <f>+UX9*2</f>
        <v>10718.4</v>
      </c>
      <c r="UZ9" s="108">
        <v>5</v>
      </c>
      <c r="VA9" s="27">
        <f>ROUND(+UW9/UZ9,2)</f>
        <v>10718.4</v>
      </c>
      <c r="VB9" s="109">
        <f>+VA9-UY9</f>
        <v>0</v>
      </c>
      <c r="VC9" s="110">
        <v>0.37630000000000002</v>
      </c>
      <c r="VD9" s="111">
        <f>ROUND(+VB9*VC9,0)</f>
        <v>0</v>
      </c>
      <c r="VE9" s="38" t="s">
        <v>45</v>
      </c>
      <c r="VF9" s="39" t="s">
        <v>47</v>
      </c>
      <c r="VG9" s="39" t="s">
        <v>40</v>
      </c>
      <c r="VH9" s="40" t="s">
        <v>120</v>
      </c>
      <c r="VI9" s="107">
        <v>391.7</v>
      </c>
      <c r="VJ9" s="107">
        <v>108.3917</v>
      </c>
      <c r="VK9" s="107">
        <v>403.39170000000001</v>
      </c>
      <c r="VL9" s="107">
        <v>5</v>
      </c>
      <c r="VM9" s="27">
        <v>53592</v>
      </c>
      <c r="VN9" s="27">
        <f>+VM9/VL9/2</f>
        <v>5359.2</v>
      </c>
      <c r="VO9" s="27">
        <f>+VN9*2</f>
        <v>10718.4</v>
      </c>
      <c r="VP9" s="108">
        <v>5</v>
      </c>
      <c r="VQ9" s="27">
        <f>ROUND(+VM9/VP9,2)</f>
        <v>10718.4</v>
      </c>
      <c r="VR9" s="109">
        <f>+VQ9-VO9</f>
        <v>0</v>
      </c>
      <c r="VS9" s="110">
        <v>0.37630000000000002</v>
      </c>
      <c r="VT9" s="111">
        <f>ROUND(+VR9*VS9,0)</f>
        <v>0</v>
      </c>
      <c r="VU9" s="38" t="s">
        <v>45</v>
      </c>
      <c r="VV9" s="39" t="s">
        <v>47</v>
      </c>
      <c r="VW9" s="39" t="s">
        <v>40</v>
      </c>
      <c r="VX9" s="40" t="s">
        <v>120</v>
      </c>
      <c r="VY9" s="107">
        <v>391.7</v>
      </c>
      <c r="VZ9" s="107">
        <v>108.3917</v>
      </c>
      <c r="WA9" s="107">
        <v>403.39170000000001</v>
      </c>
      <c r="WB9" s="107">
        <v>5</v>
      </c>
      <c r="WC9" s="27">
        <v>53592</v>
      </c>
      <c r="WD9" s="27">
        <f>+WC9/WB9/2</f>
        <v>5359.2</v>
      </c>
      <c r="WE9" s="27">
        <f>+WD9*2</f>
        <v>10718.4</v>
      </c>
      <c r="WF9" s="108">
        <v>5</v>
      </c>
      <c r="WG9" s="27">
        <f>ROUND(+WC9/WF9,2)</f>
        <v>10718.4</v>
      </c>
      <c r="WH9" s="109">
        <f>+WG9-WE9</f>
        <v>0</v>
      </c>
      <c r="WI9" s="110">
        <v>0.37630000000000002</v>
      </c>
      <c r="WJ9" s="111">
        <f>ROUND(+WH9*WI9,0)</f>
        <v>0</v>
      </c>
      <c r="WK9" s="38" t="s">
        <v>45</v>
      </c>
      <c r="WL9" s="39" t="s">
        <v>47</v>
      </c>
      <c r="WM9" s="39" t="s">
        <v>40</v>
      </c>
      <c r="WN9" s="40" t="s">
        <v>120</v>
      </c>
      <c r="WO9" s="107">
        <v>391.7</v>
      </c>
      <c r="WP9" s="107">
        <v>108.3917</v>
      </c>
      <c r="WQ9" s="107">
        <v>403.39170000000001</v>
      </c>
      <c r="WR9" s="107">
        <v>5</v>
      </c>
      <c r="WS9" s="27">
        <v>53592</v>
      </c>
      <c r="WT9" s="27">
        <f>+WS9/WR9/2</f>
        <v>5359.2</v>
      </c>
      <c r="WU9" s="27">
        <f>+WT9*2</f>
        <v>10718.4</v>
      </c>
      <c r="WV9" s="108">
        <v>5</v>
      </c>
      <c r="WW9" s="27">
        <f>ROUND(+WS9/WV9,2)</f>
        <v>10718.4</v>
      </c>
      <c r="WX9" s="109">
        <f>+WW9-WU9</f>
        <v>0</v>
      </c>
      <c r="WY9" s="110">
        <v>0.37630000000000002</v>
      </c>
      <c r="WZ9" s="111">
        <f>ROUND(+WX9*WY9,0)</f>
        <v>0</v>
      </c>
      <c r="XA9" s="38" t="s">
        <v>45</v>
      </c>
      <c r="XB9" s="39" t="s">
        <v>47</v>
      </c>
      <c r="XC9" s="39" t="s">
        <v>40</v>
      </c>
      <c r="XD9" s="40" t="s">
        <v>120</v>
      </c>
      <c r="XE9" s="107">
        <v>391.7</v>
      </c>
      <c r="XF9" s="107">
        <v>108.3917</v>
      </c>
      <c r="XG9" s="107">
        <v>403.39170000000001</v>
      </c>
      <c r="XH9" s="107">
        <v>5</v>
      </c>
      <c r="XI9" s="27">
        <v>53592</v>
      </c>
      <c r="XJ9" s="27">
        <f>+XI9/XH9/2</f>
        <v>5359.2</v>
      </c>
      <c r="XK9" s="27">
        <f>+XJ9*2</f>
        <v>10718.4</v>
      </c>
      <c r="XL9" s="108">
        <v>5</v>
      </c>
      <c r="XM9" s="27">
        <f>ROUND(+XI9/XL9,2)</f>
        <v>10718.4</v>
      </c>
      <c r="XN9" s="109">
        <f>+XM9-XK9</f>
        <v>0</v>
      </c>
      <c r="XO9" s="110">
        <v>0.37630000000000002</v>
      </c>
      <c r="XP9" s="111">
        <f>ROUND(+XN9*XO9,0)</f>
        <v>0</v>
      </c>
      <c r="XQ9" s="38" t="s">
        <v>45</v>
      </c>
      <c r="XR9" s="39" t="s">
        <v>47</v>
      </c>
      <c r="XS9" s="39" t="s">
        <v>40</v>
      </c>
      <c r="XT9" s="40" t="s">
        <v>120</v>
      </c>
      <c r="XU9" s="107">
        <v>391.7</v>
      </c>
      <c r="XV9" s="107">
        <v>108.3917</v>
      </c>
      <c r="XW9" s="107">
        <v>403.39170000000001</v>
      </c>
      <c r="XX9" s="107">
        <v>5</v>
      </c>
      <c r="XY9" s="27">
        <v>53592</v>
      </c>
      <c r="XZ9" s="27">
        <f>+XY9/XX9/2</f>
        <v>5359.2</v>
      </c>
      <c r="YA9" s="27">
        <f>+XZ9*2</f>
        <v>10718.4</v>
      </c>
      <c r="YB9" s="108">
        <v>5</v>
      </c>
      <c r="YC9" s="27">
        <f>ROUND(+XY9/YB9,2)</f>
        <v>10718.4</v>
      </c>
      <c r="YD9" s="109">
        <f>+YC9-YA9</f>
        <v>0</v>
      </c>
      <c r="YE9" s="110">
        <v>0.37630000000000002</v>
      </c>
      <c r="YF9" s="111">
        <f>ROUND(+YD9*YE9,0)</f>
        <v>0</v>
      </c>
      <c r="YG9" s="38" t="s">
        <v>45</v>
      </c>
      <c r="YH9" s="39" t="s">
        <v>47</v>
      </c>
      <c r="YI9" s="39" t="s">
        <v>40</v>
      </c>
      <c r="YJ9" s="40" t="s">
        <v>120</v>
      </c>
      <c r="YK9" s="107">
        <v>391.7</v>
      </c>
      <c r="YL9" s="107">
        <v>108.3917</v>
      </c>
      <c r="YM9" s="107">
        <v>403.39170000000001</v>
      </c>
      <c r="YN9" s="107">
        <v>5</v>
      </c>
      <c r="YO9" s="27">
        <v>53592</v>
      </c>
      <c r="YP9" s="27">
        <f>+YO9/YN9/2</f>
        <v>5359.2</v>
      </c>
      <c r="YQ9" s="27">
        <f>+YP9*2</f>
        <v>10718.4</v>
      </c>
      <c r="YR9" s="108">
        <v>5</v>
      </c>
      <c r="YS9" s="27">
        <f>ROUND(+YO9/YR9,2)</f>
        <v>10718.4</v>
      </c>
      <c r="YT9" s="109">
        <f>+YS9-YQ9</f>
        <v>0</v>
      </c>
      <c r="YU9" s="110">
        <v>0.37630000000000002</v>
      </c>
      <c r="YV9" s="111">
        <f>ROUND(+YT9*YU9,0)</f>
        <v>0</v>
      </c>
      <c r="YW9" s="38" t="s">
        <v>45</v>
      </c>
      <c r="YX9" s="39" t="s">
        <v>47</v>
      </c>
      <c r="YY9" s="39" t="s">
        <v>40</v>
      </c>
      <c r="YZ9" s="40" t="s">
        <v>120</v>
      </c>
      <c r="ZA9" s="107">
        <v>391.7</v>
      </c>
      <c r="ZB9" s="107">
        <v>108.3917</v>
      </c>
      <c r="ZC9" s="107">
        <v>403.39170000000001</v>
      </c>
      <c r="ZD9" s="107">
        <v>5</v>
      </c>
      <c r="ZE9" s="27">
        <v>53592</v>
      </c>
      <c r="ZF9" s="27">
        <f>+ZE9/ZD9/2</f>
        <v>5359.2</v>
      </c>
      <c r="ZG9" s="27">
        <f>+ZF9*2</f>
        <v>10718.4</v>
      </c>
      <c r="ZH9" s="108">
        <v>5</v>
      </c>
      <c r="ZI9" s="27">
        <f>ROUND(+ZE9/ZH9,2)</f>
        <v>10718.4</v>
      </c>
      <c r="ZJ9" s="109">
        <f>+ZI9-ZG9</f>
        <v>0</v>
      </c>
      <c r="ZK9" s="110">
        <v>0.37630000000000002</v>
      </c>
      <c r="ZL9" s="111">
        <f>ROUND(+ZJ9*ZK9,0)</f>
        <v>0</v>
      </c>
      <c r="ZM9" s="38" t="s">
        <v>45</v>
      </c>
      <c r="ZN9" s="39" t="s">
        <v>47</v>
      </c>
      <c r="ZO9" s="39" t="s">
        <v>40</v>
      </c>
      <c r="ZP9" s="40" t="s">
        <v>120</v>
      </c>
      <c r="ZQ9" s="107">
        <v>391.7</v>
      </c>
      <c r="ZR9" s="107">
        <v>108.3917</v>
      </c>
      <c r="ZS9" s="107">
        <v>403.39170000000001</v>
      </c>
      <c r="ZT9" s="107">
        <v>5</v>
      </c>
      <c r="ZU9" s="27">
        <v>53592</v>
      </c>
      <c r="ZV9" s="27">
        <f>+ZU9/ZT9/2</f>
        <v>5359.2</v>
      </c>
      <c r="ZW9" s="27">
        <f>+ZV9*2</f>
        <v>10718.4</v>
      </c>
      <c r="ZX9" s="108">
        <v>5</v>
      </c>
      <c r="ZY9" s="27">
        <f>ROUND(+ZU9/ZX9,2)</f>
        <v>10718.4</v>
      </c>
      <c r="ZZ9" s="109">
        <f>+ZY9-ZW9</f>
        <v>0</v>
      </c>
      <c r="AAA9" s="110">
        <v>0.37630000000000002</v>
      </c>
      <c r="AAB9" s="111">
        <f>ROUND(+ZZ9*AAA9,0)</f>
        <v>0</v>
      </c>
      <c r="AAC9" s="38" t="s">
        <v>45</v>
      </c>
      <c r="AAD9" s="39" t="s">
        <v>47</v>
      </c>
      <c r="AAE9" s="39" t="s">
        <v>40</v>
      </c>
      <c r="AAF9" s="40" t="s">
        <v>120</v>
      </c>
      <c r="AAG9" s="107">
        <v>391.7</v>
      </c>
      <c r="AAH9" s="107">
        <v>108.3917</v>
      </c>
      <c r="AAI9" s="107">
        <v>403.39170000000001</v>
      </c>
      <c r="AAJ9" s="107">
        <v>5</v>
      </c>
      <c r="AAK9" s="27">
        <v>53592</v>
      </c>
      <c r="AAL9" s="27">
        <f>+AAK9/AAJ9/2</f>
        <v>5359.2</v>
      </c>
      <c r="AAM9" s="27">
        <f>+AAL9*2</f>
        <v>10718.4</v>
      </c>
      <c r="AAN9" s="108">
        <v>5</v>
      </c>
      <c r="AAO9" s="27">
        <f>ROUND(+AAK9/AAN9,2)</f>
        <v>10718.4</v>
      </c>
      <c r="AAP9" s="109">
        <f>+AAO9-AAM9</f>
        <v>0</v>
      </c>
      <c r="AAQ9" s="110">
        <v>0.37630000000000002</v>
      </c>
      <c r="AAR9" s="111">
        <f>ROUND(+AAP9*AAQ9,0)</f>
        <v>0</v>
      </c>
      <c r="AAS9" s="38" t="s">
        <v>45</v>
      </c>
      <c r="AAT9" s="39" t="s">
        <v>47</v>
      </c>
      <c r="AAU9" s="39" t="s">
        <v>40</v>
      </c>
      <c r="AAV9" s="40" t="s">
        <v>120</v>
      </c>
      <c r="AAW9" s="107">
        <v>391.7</v>
      </c>
      <c r="AAX9" s="107">
        <v>108.3917</v>
      </c>
      <c r="AAY9" s="107">
        <v>403.39170000000001</v>
      </c>
      <c r="AAZ9" s="107">
        <v>5</v>
      </c>
      <c r="ABA9" s="27">
        <v>53592</v>
      </c>
      <c r="ABB9" s="27">
        <f>+ABA9/AAZ9/2</f>
        <v>5359.2</v>
      </c>
      <c r="ABC9" s="27">
        <f>+ABB9*2</f>
        <v>10718.4</v>
      </c>
      <c r="ABD9" s="108">
        <v>5</v>
      </c>
      <c r="ABE9" s="27">
        <f>ROUND(+ABA9/ABD9,2)</f>
        <v>10718.4</v>
      </c>
      <c r="ABF9" s="109">
        <f>+ABE9-ABC9</f>
        <v>0</v>
      </c>
      <c r="ABG9" s="110">
        <v>0.37630000000000002</v>
      </c>
      <c r="ABH9" s="111">
        <f>ROUND(+ABF9*ABG9,0)</f>
        <v>0</v>
      </c>
      <c r="ABI9" s="38" t="s">
        <v>45</v>
      </c>
      <c r="ABJ9" s="39" t="s">
        <v>47</v>
      </c>
      <c r="ABK9" s="39" t="s">
        <v>40</v>
      </c>
      <c r="ABL9" s="40" t="s">
        <v>120</v>
      </c>
      <c r="ABM9" s="107">
        <v>391.7</v>
      </c>
      <c r="ABN9" s="107">
        <v>108.3917</v>
      </c>
      <c r="ABO9" s="107">
        <v>403.39170000000001</v>
      </c>
      <c r="ABP9" s="107">
        <v>5</v>
      </c>
      <c r="ABQ9" s="27">
        <v>53592</v>
      </c>
      <c r="ABR9" s="27">
        <f>+ABQ9/ABP9/2</f>
        <v>5359.2</v>
      </c>
      <c r="ABS9" s="27">
        <f>+ABR9*2</f>
        <v>10718.4</v>
      </c>
      <c r="ABT9" s="108">
        <v>5</v>
      </c>
      <c r="ABU9" s="27">
        <f>ROUND(+ABQ9/ABT9,2)</f>
        <v>10718.4</v>
      </c>
      <c r="ABV9" s="109">
        <f>+ABU9-ABS9</f>
        <v>0</v>
      </c>
      <c r="ABW9" s="110">
        <v>0.37630000000000002</v>
      </c>
      <c r="ABX9" s="111">
        <f>ROUND(+ABV9*ABW9,0)</f>
        <v>0</v>
      </c>
      <c r="ABY9" s="38" t="s">
        <v>45</v>
      </c>
      <c r="ABZ9" s="39" t="s">
        <v>47</v>
      </c>
      <c r="ACA9" s="39" t="s">
        <v>40</v>
      </c>
      <c r="ACB9" s="40" t="s">
        <v>120</v>
      </c>
      <c r="ACC9" s="107">
        <v>391.7</v>
      </c>
      <c r="ACD9" s="107">
        <v>108.3917</v>
      </c>
      <c r="ACE9" s="107">
        <v>403.39170000000001</v>
      </c>
      <c r="ACF9" s="107">
        <v>5</v>
      </c>
      <c r="ACG9" s="27">
        <v>53592</v>
      </c>
      <c r="ACH9" s="27">
        <f>+ACG9/ACF9/2</f>
        <v>5359.2</v>
      </c>
      <c r="ACI9" s="27">
        <f>+ACH9*2</f>
        <v>10718.4</v>
      </c>
      <c r="ACJ9" s="108">
        <v>5</v>
      </c>
      <c r="ACK9" s="27">
        <f>ROUND(+ACG9/ACJ9,2)</f>
        <v>10718.4</v>
      </c>
      <c r="ACL9" s="109">
        <f>+ACK9-ACI9</f>
        <v>0</v>
      </c>
      <c r="ACM9" s="110">
        <v>0.37630000000000002</v>
      </c>
      <c r="ACN9" s="111">
        <f>ROUND(+ACL9*ACM9,0)</f>
        <v>0</v>
      </c>
      <c r="ACO9" s="38" t="s">
        <v>45</v>
      </c>
      <c r="ACP9" s="39" t="s">
        <v>47</v>
      </c>
      <c r="ACQ9" s="39" t="s">
        <v>40</v>
      </c>
      <c r="ACR9" s="40" t="s">
        <v>120</v>
      </c>
      <c r="ACS9" s="107">
        <v>391.7</v>
      </c>
      <c r="ACT9" s="107">
        <v>108.3917</v>
      </c>
      <c r="ACU9" s="107">
        <v>403.39170000000001</v>
      </c>
      <c r="ACV9" s="107">
        <v>5</v>
      </c>
      <c r="ACW9" s="27">
        <v>53592</v>
      </c>
      <c r="ACX9" s="27">
        <f>+ACW9/ACV9/2</f>
        <v>5359.2</v>
      </c>
      <c r="ACY9" s="27">
        <f>+ACX9*2</f>
        <v>10718.4</v>
      </c>
      <c r="ACZ9" s="108">
        <v>5</v>
      </c>
      <c r="ADA9" s="27">
        <f>ROUND(+ACW9/ACZ9,2)</f>
        <v>10718.4</v>
      </c>
      <c r="ADB9" s="109">
        <f>+ADA9-ACY9</f>
        <v>0</v>
      </c>
      <c r="ADC9" s="110">
        <v>0.37630000000000002</v>
      </c>
      <c r="ADD9" s="111">
        <f>ROUND(+ADB9*ADC9,0)</f>
        <v>0</v>
      </c>
      <c r="ADE9" s="38" t="s">
        <v>45</v>
      </c>
      <c r="ADF9" s="39" t="s">
        <v>47</v>
      </c>
      <c r="ADG9" s="39" t="s">
        <v>40</v>
      </c>
      <c r="ADH9" s="40" t="s">
        <v>120</v>
      </c>
      <c r="ADI9" s="107">
        <v>391.7</v>
      </c>
      <c r="ADJ9" s="107">
        <v>108.3917</v>
      </c>
      <c r="ADK9" s="107">
        <v>403.39170000000001</v>
      </c>
      <c r="ADL9" s="107">
        <v>5</v>
      </c>
      <c r="ADM9" s="27">
        <v>53592</v>
      </c>
      <c r="ADN9" s="27">
        <f>+ADM9/ADL9/2</f>
        <v>5359.2</v>
      </c>
      <c r="ADO9" s="27">
        <f>+ADN9*2</f>
        <v>10718.4</v>
      </c>
      <c r="ADP9" s="108">
        <v>5</v>
      </c>
      <c r="ADQ9" s="27">
        <f>ROUND(+ADM9/ADP9,2)</f>
        <v>10718.4</v>
      </c>
      <c r="ADR9" s="109">
        <f>+ADQ9-ADO9</f>
        <v>0</v>
      </c>
      <c r="ADS9" s="110">
        <v>0.37630000000000002</v>
      </c>
      <c r="ADT9" s="111">
        <f>ROUND(+ADR9*ADS9,0)</f>
        <v>0</v>
      </c>
      <c r="ADU9" s="38" t="s">
        <v>45</v>
      </c>
      <c r="ADV9" s="39" t="s">
        <v>47</v>
      </c>
      <c r="ADW9" s="39" t="s">
        <v>40</v>
      </c>
      <c r="ADX9" s="40" t="s">
        <v>120</v>
      </c>
      <c r="ADY9" s="107">
        <v>391.7</v>
      </c>
      <c r="ADZ9" s="107">
        <v>108.3917</v>
      </c>
      <c r="AEA9" s="107">
        <v>403.39170000000001</v>
      </c>
      <c r="AEB9" s="107">
        <v>5</v>
      </c>
      <c r="AEC9" s="27">
        <v>53592</v>
      </c>
      <c r="AED9" s="27">
        <f>+AEC9/AEB9/2</f>
        <v>5359.2</v>
      </c>
      <c r="AEE9" s="27">
        <f>+AED9*2</f>
        <v>10718.4</v>
      </c>
      <c r="AEF9" s="108">
        <v>5</v>
      </c>
      <c r="AEG9" s="27">
        <f>ROUND(+AEC9/AEF9,2)</f>
        <v>10718.4</v>
      </c>
      <c r="AEH9" s="109">
        <f>+AEG9-AEE9</f>
        <v>0</v>
      </c>
      <c r="AEI9" s="110">
        <v>0.37630000000000002</v>
      </c>
      <c r="AEJ9" s="111">
        <f>ROUND(+AEH9*AEI9,0)</f>
        <v>0</v>
      </c>
      <c r="AEK9" s="38" t="s">
        <v>45</v>
      </c>
      <c r="AEL9" s="39" t="s">
        <v>47</v>
      </c>
      <c r="AEM9" s="39" t="s">
        <v>40</v>
      </c>
      <c r="AEN9" s="40" t="s">
        <v>120</v>
      </c>
      <c r="AEO9" s="107">
        <v>391.7</v>
      </c>
      <c r="AEP9" s="107">
        <v>108.3917</v>
      </c>
      <c r="AEQ9" s="107">
        <v>403.39170000000001</v>
      </c>
      <c r="AER9" s="107">
        <v>5</v>
      </c>
      <c r="AES9" s="27">
        <v>53592</v>
      </c>
      <c r="AET9" s="27">
        <f>+AES9/AER9/2</f>
        <v>5359.2</v>
      </c>
      <c r="AEU9" s="27">
        <f>+AET9*2</f>
        <v>10718.4</v>
      </c>
      <c r="AEV9" s="108">
        <v>5</v>
      </c>
      <c r="AEW9" s="27">
        <f>ROUND(+AES9/AEV9,2)</f>
        <v>10718.4</v>
      </c>
      <c r="AEX9" s="109">
        <f>+AEW9-AEU9</f>
        <v>0</v>
      </c>
      <c r="AEY9" s="110">
        <v>0.37630000000000002</v>
      </c>
      <c r="AEZ9" s="111">
        <f>ROUND(+AEX9*AEY9,0)</f>
        <v>0</v>
      </c>
      <c r="AFA9" s="38" t="s">
        <v>45</v>
      </c>
      <c r="AFB9" s="39" t="s">
        <v>47</v>
      </c>
      <c r="AFC9" s="39" t="s">
        <v>40</v>
      </c>
      <c r="AFD9" s="40" t="s">
        <v>120</v>
      </c>
      <c r="AFE9" s="107">
        <v>391.7</v>
      </c>
      <c r="AFF9" s="107">
        <v>108.3917</v>
      </c>
      <c r="AFG9" s="107">
        <v>403.39170000000001</v>
      </c>
      <c r="AFH9" s="107">
        <v>5</v>
      </c>
      <c r="AFI9" s="27">
        <v>53592</v>
      </c>
      <c r="AFJ9" s="27">
        <f>+AFI9/AFH9/2</f>
        <v>5359.2</v>
      </c>
      <c r="AFK9" s="27">
        <f>+AFJ9*2</f>
        <v>10718.4</v>
      </c>
      <c r="AFL9" s="108">
        <v>5</v>
      </c>
      <c r="AFM9" s="27">
        <f>ROUND(+AFI9/AFL9,2)</f>
        <v>10718.4</v>
      </c>
      <c r="AFN9" s="109">
        <f>+AFM9-AFK9</f>
        <v>0</v>
      </c>
      <c r="AFO9" s="110">
        <v>0.37630000000000002</v>
      </c>
      <c r="AFP9" s="111">
        <f>ROUND(+AFN9*AFO9,0)</f>
        <v>0</v>
      </c>
      <c r="AFQ9" s="38" t="s">
        <v>45</v>
      </c>
      <c r="AFR9" s="39" t="s">
        <v>47</v>
      </c>
      <c r="AFS9" s="39" t="s">
        <v>40</v>
      </c>
      <c r="AFT9" s="40" t="s">
        <v>120</v>
      </c>
      <c r="AFU9" s="107">
        <v>391.7</v>
      </c>
      <c r="AFV9" s="107">
        <v>108.3917</v>
      </c>
      <c r="AFW9" s="107">
        <v>403.39170000000001</v>
      </c>
      <c r="AFX9" s="107">
        <v>5</v>
      </c>
      <c r="AFY9" s="27">
        <v>53592</v>
      </c>
      <c r="AFZ9" s="27">
        <f>+AFY9/AFX9/2</f>
        <v>5359.2</v>
      </c>
      <c r="AGA9" s="27">
        <f>+AFZ9*2</f>
        <v>10718.4</v>
      </c>
      <c r="AGB9" s="108">
        <v>5</v>
      </c>
      <c r="AGC9" s="27">
        <f>ROUND(+AFY9/AGB9,2)</f>
        <v>10718.4</v>
      </c>
      <c r="AGD9" s="109">
        <f>+AGC9-AGA9</f>
        <v>0</v>
      </c>
      <c r="AGE9" s="110">
        <v>0.37630000000000002</v>
      </c>
      <c r="AGF9" s="111">
        <f>ROUND(+AGD9*AGE9,0)</f>
        <v>0</v>
      </c>
      <c r="AGG9" s="38" t="s">
        <v>45</v>
      </c>
      <c r="AGH9" s="39" t="s">
        <v>47</v>
      </c>
      <c r="AGI9" s="39" t="s">
        <v>40</v>
      </c>
      <c r="AGJ9" s="40" t="s">
        <v>120</v>
      </c>
      <c r="AGK9" s="107">
        <v>391.7</v>
      </c>
      <c r="AGL9" s="107">
        <v>108.3917</v>
      </c>
      <c r="AGM9" s="107">
        <v>403.39170000000001</v>
      </c>
      <c r="AGN9" s="107">
        <v>5</v>
      </c>
      <c r="AGO9" s="27">
        <v>53592</v>
      </c>
      <c r="AGP9" s="27">
        <f>+AGO9/AGN9/2</f>
        <v>5359.2</v>
      </c>
      <c r="AGQ9" s="27">
        <f>+AGP9*2</f>
        <v>10718.4</v>
      </c>
      <c r="AGR9" s="108">
        <v>5</v>
      </c>
      <c r="AGS9" s="27">
        <f>ROUND(+AGO9/AGR9,2)</f>
        <v>10718.4</v>
      </c>
      <c r="AGT9" s="109">
        <f>+AGS9-AGQ9</f>
        <v>0</v>
      </c>
      <c r="AGU9" s="110">
        <v>0.37630000000000002</v>
      </c>
      <c r="AGV9" s="111">
        <f>ROUND(+AGT9*AGU9,0)</f>
        <v>0</v>
      </c>
      <c r="AGW9" s="38" t="s">
        <v>45</v>
      </c>
      <c r="AGX9" s="39" t="s">
        <v>47</v>
      </c>
      <c r="AGY9" s="39" t="s">
        <v>40</v>
      </c>
      <c r="AGZ9" s="40" t="s">
        <v>120</v>
      </c>
      <c r="AHA9" s="107">
        <v>391.7</v>
      </c>
      <c r="AHB9" s="107">
        <v>108.3917</v>
      </c>
      <c r="AHC9" s="107">
        <v>403.39170000000001</v>
      </c>
      <c r="AHD9" s="107">
        <v>5</v>
      </c>
      <c r="AHE9" s="27">
        <v>53592</v>
      </c>
      <c r="AHF9" s="27">
        <f>+AHE9/AHD9/2</f>
        <v>5359.2</v>
      </c>
      <c r="AHG9" s="27">
        <f>+AHF9*2</f>
        <v>10718.4</v>
      </c>
      <c r="AHH9" s="108">
        <v>5</v>
      </c>
      <c r="AHI9" s="27">
        <f>ROUND(+AHE9/AHH9,2)</f>
        <v>10718.4</v>
      </c>
      <c r="AHJ9" s="109">
        <f>+AHI9-AHG9</f>
        <v>0</v>
      </c>
      <c r="AHK9" s="110">
        <v>0.37630000000000002</v>
      </c>
      <c r="AHL9" s="111">
        <f>ROUND(+AHJ9*AHK9,0)</f>
        <v>0</v>
      </c>
      <c r="AHM9" s="38" t="s">
        <v>45</v>
      </c>
      <c r="AHN9" s="39" t="s">
        <v>47</v>
      </c>
      <c r="AHO9" s="39" t="s">
        <v>40</v>
      </c>
      <c r="AHP9" s="40" t="s">
        <v>120</v>
      </c>
      <c r="AHQ9" s="107">
        <v>391.7</v>
      </c>
      <c r="AHR9" s="107">
        <v>108.3917</v>
      </c>
      <c r="AHS9" s="107">
        <v>403.39170000000001</v>
      </c>
      <c r="AHT9" s="107">
        <v>5</v>
      </c>
      <c r="AHU9" s="27">
        <v>53592</v>
      </c>
      <c r="AHV9" s="27">
        <f>+AHU9/AHT9/2</f>
        <v>5359.2</v>
      </c>
      <c r="AHW9" s="27">
        <f>+AHV9*2</f>
        <v>10718.4</v>
      </c>
      <c r="AHX9" s="108">
        <v>5</v>
      </c>
      <c r="AHY9" s="27">
        <f>ROUND(+AHU9/AHX9,2)</f>
        <v>10718.4</v>
      </c>
      <c r="AHZ9" s="109">
        <f>+AHY9-AHW9</f>
        <v>0</v>
      </c>
      <c r="AIA9" s="110">
        <v>0.37630000000000002</v>
      </c>
      <c r="AIB9" s="111">
        <f>ROUND(+AHZ9*AIA9,0)</f>
        <v>0</v>
      </c>
      <c r="AIC9" s="38" t="s">
        <v>45</v>
      </c>
      <c r="AID9" s="39" t="s">
        <v>47</v>
      </c>
      <c r="AIE9" s="39" t="s">
        <v>40</v>
      </c>
      <c r="AIF9" s="40" t="s">
        <v>120</v>
      </c>
      <c r="AIG9" s="107">
        <v>391.7</v>
      </c>
      <c r="AIH9" s="107">
        <v>108.3917</v>
      </c>
      <c r="AII9" s="107">
        <v>403.39170000000001</v>
      </c>
      <c r="AIJ9" s="107">
        <v>5</v>
      </c>
      <c r="AIK9" s="27">
        <v>53592</v>
      </c>
      <c r="AIL9" s="27">
        <f>+AIK9/AIJ9/2</f>
        <v>5359.2</v>
      </c>
      <c r="AIM9" s="27">
        <f>+AIL9*2</f>
        <v>10718.4</v>
      </c>
      <c r="AIN9" s="108">
        <v>5</v>
      </c>
      <c r="AIO9" s="27">
        <f>ROUND(+AIK9/AIN9,2)</f>
        <v>10718.4</v>
      </c>
      <c r="AIP9" s="109">
        <f>+AIO9-AIM9</f>
        <v>0</v>
      </c>
      <c r="AIQ9" s="110">
        <v>0.37630000000000002</v>
      </c>
      <c r="AIR9" s="111">
        <f>ROUND(+AIP9*AIQ9,0)</f>
        <v>0</v>
      </c>
      <c r="AIS9" s="38" t="s">
        <v>45</v>
      </c>
      <c r="AIT9" s="39" t="s">
        <v>47</v>
      </c>
      <c r="AIU9" s="39" t="s">
        <v>40</v>
      </c>
      <c r="AIV9" s="40" t="s">
        <v>120</v>
      </c>
      <c r="AIW9" s="107">
        <v>391.7</v>
      </c>
      <c r="AIX9" s="107">
        <v>108.3917</v>
      </c>
      <c r="AIY9" s="107">
        <v>403.39170000000001</v>
      </c>
      <c r="AIZ9" s="107">
        <v>5</v>
      </c>
      <c r="AJA9" s="27">
        <v>53592</v>
      </c>
      <c r="AJB9" s="27">
        <f>+AJA9/AIZ9/2</f>
        <v>5359.2</v>
      </c>
      <c r="AJC9" s="27">
        <f>+AJB9*2</f>
        <v>10718.4</v>
      </c>
      <c r="AJD9" s="108">
        <v>5</v>
      </c>
      <c r="AJE9" s="27">
        <f>ROUND(+AJA9/AJD9,2)</f>
        <v>10718.4</v>
      </c>
      <c r="AJF9" s="109">
        <f>+AJE9-AJC9</f>
        <v>0</v>
      </c>
      <c r="AJG9" s="110">
        <v>0.37630000000000002</v>
      </c>
      <c r="AJH9" s="111">
        <f>ROUND(+AJF9*AJG9,0)</f>
        <v>0</v>
      </c>
      <c r="AJI9" s="38" t="s">
        <v>45</v>
      </c>
      <c r="AJJ9" s="39" t="s">
        <v>47</v>
      </c>
      <c r="AJK9" s="39" t="s">
        <v>40</v>
      </c>
      <c r="AJL9" s="40" t="s">
        <v>120</v>
      </c>
      <c r="AJM9" s="107">
        <v>391.7</v>
      </c>
      <c r="AJN9" s="107">
        <v>108.3917</v>
      </c>
      <c r="AJO9" s="107">
        <v>403.39170000000001</v>
      </c>
      <c r="AJP9" s="107">
        <v>5</v>
      </c>
      <c r="AJQ9" s="27">
        <v>53592</v>
      </c>
      <c r="AJR9" s="27">
        <f>+AJQ9/AJP9/2</f>
        <v>5359.2</v>
      </c>
      <c r="AJS9" s="27">
        <f>+AJR9*2</f>
        <v>10718.4</v>
      </c>
      <c r="AJT9" s="108">
        <v>5</v>
      </c>
      <c r="AJU9" s="27">
        <f>ROUND(+AJQ9/AJT9,2)</f>
        <v>10718.4</v>
      </c>
      <c r="AJV9" s="109">
        <f>+AJU9-AJS9</f>
        <v>0</v>
      </c>
      <c r="AJW9" s="110">
        <v>0.37630000000000002</v>
      </c>
      <c r="AJX9" s="111">
        <f>ROUND(+AJV9*AJW9,0)</f>
        <v>0</v>
      </c>
      <c r="AJY9" s="38" t="s">
        <v>45</v>
      </c>
      <c r="AJZ9" s="39" t="s">
        <v>47</v>
      </c>
      <c r="AKA9" s="39" t="s">
        <v>40</v>
      </c>
      <c r="AKB9" s="40" t="s">
        <v>120</v>
      </c>
      <c r="AKC9" s="107">
        <v>391.7</v>
      </c>
      <c r="AKD9" s="107">
        <v>108.3917</v>
      </c>
      <c r="AKE9" s="107">
        <v>403.39170000000001</v>
      </c>
      <c r="AKF9" s="107">
        <v>5</v>
      </c>
      <c r="AKG9" s="27">
        <v>53592</v>
      </c>
      <c r="AKH9" s="27">
        <f>+AKG9/AKF9/2</f>
        <v>5359.2</v>
      </c>
      <c r="AKI9" s="27">
        <f>+AKH9*2</f>
        <v>10718.4</v>
      </c>
      <c r="AKJ9" s="108">
        <v>5</v>
      </c>
      <c r="AKK9" s="27">
        <f>ROUND(+AKG9/AKJ9,2)</f>
        <v>10718.4</v>
      </c>
      <c r="AKL9" s="109">
        <f>+AKK9-AKI9</f>
        <v>0</v>
      </c>
      <c r="AKM9" s="110">
        <v>0.37630000000000002</v>
      </c>
      <c r="AKN9" s="111">
        <f>ROUND(+AKL9*AKM9,0)</f>
        <v>0</v>
      </c>
      <c r="AKO9" s="38" t="s">
        <v>45</v>
      </c>
      <c r="AKP9" s="39" t="s">
        <v>47</v>
      </c>
      <c r="AKQ9" s="39" t="s">
        <v>40</v>
      </c>
      <c r="AKR9" s="40" t="s">
        <v>120</v>
      </c>
      <c r="AKS9" s="107">
        <v>391.7</v>
      </c>
      <c r="AKT9" s="107">
        <v>108.3917</v>
      </c>
      <c r="AKU9" s="107">
        <v>403.39170000000001</v>
      </c>
      <c r="AKV9" s="107">
        <v>5</v>
      </c>
      <c r="AKW9" s="27">
        <v>53592</v>
      </c>
      <c r="AKX9" s="27">
        <f>+AKW9/AKV9/2</f>
        <v>5359.2</v>
      </c>
      <c r="AKY9" s="27">
        <f>+AKX9*2</f>
        <v>10718.4</v>
      </c>
      <c r="AKZ9" s="108">
        <v>5</v>
      </c>
      <c r="ALA9" s="27">
        <f>ROUND(+AKW9/AKZ9,2)</f>
        <v>10718.4</v>
      </c>
      <c r="ALB9" s="109">
        <f>+ALA9-AKY9</f>
        <v>0</v>
      </c>
      <c r="ALC9" s="110">
        <v>0.37630000000000002</v>
      </c>
      <c r="ALD9" s="111">
        <f>ROUND(+ALB9*ALC9,0)</f>
        <v>0</v>
      </c>
      <c r="ALE9" s="38" t="s">
        <v>45</v>
      </c>
      <c r="ALF9" s="39" t="s">
        <v>47</v>
      </c>
      <c r="ALG9" s="39" t="s">
        <v>40</v>
      </c>
      <c r="ALH9" s="40" t="s">
        <v>120</v>
      </c>
      <c r="ALI9" s="107">
        <v>391.7</v>
      </c>
      <c r="ALJ9" s="107">
        <v>108.3917</v>
      </c>
      <c r="ALK9" s="107">
        <v>403.39170000000001</v>
      </c>
      <c r="ALL9" s="107">
        <v>5</v>
      </c>
      <c r="ALM9" s="27">
        <v>53592</v>
      </c>
      <c r="ALN9" s="27">
        <f>+ALM9/ALL9/2</f>
        <v>5359.2</v>
      </c>
      <c r="ALO9" s="27">
        <f>+ALN9*2</f>
        <v>10718.4</v>
      </c>
      <c r="ALP9" s="108">
        <v>5</v>
      </c>
      <c r="ALQ9" s="27">
        <f>ROUND(+ALM9/ALP9,2)</f>
        <v>10718.4</v>
      </c>
      <c r="ALR9" s="109">
        <f>+ALQ9-ALO9</f>
        <v>0</v>
      </c>
      <c r="ALS9" s="110">
        <v>0.37630000000000002</v>
      </c>
      <c r="ALT9" s="111">
        <f>ROUND(+ALR9*ALS9,0)</f>
        <v>0</v>
      </c>
      <c r="ALU9" s="38" t="s">
        <v>45</v>
      </c>
      <c r="ALV9" s="39" t="s">
        <v>47</v>
      </c>
      <c r="ALW9" s="39" t="s">
        <v>40</v>
      </c>
      <c r="ALX9" s="40" t="s">
        <v>120</v>
      </c>
      <c r="ALY9" s="107">
        <v>391.7</v>
      </c>
      <c r="ALZ9" s="107">
        <v>108.3917</v>
      </c>
      <c r="AMA9" s="107">
        <v>403.39170000000001</v>
      </c>
      <c r="AMB9" s="107">
        <v>5</v>
      </c>
      <c r="AMC9" s="27">
        <v>53592</v>
      </c>
      <c r="AMD9" s="27">
        <f>+AMC9/AMB9/2</f>
        <v>5359.2</v>
      </c>
      <c r="AME9" s="27">
        <f>+AMD9*2</f>
        <v>10718.4</v>
      </c>
      <c r="AMF9" s="108">
        <v>5</v>
      </c>
      <c r="AMG9" s="27">
        <f>ROUND(+AMC9/AMF9,2)</f>
        <v>10718.4</v>
      </c>
      <c r="AMH9" s="109">
        <f>+AMG9-AME9</f>
        <v>0</v>
      </c>
      <c r="AMI9" s="110">
        <v>0.37630000000000002</v>
      </c>
      <c r="AMJ9" s="111">
        <f>ROUND(+AMH9*AMI9,0)</f>
        <v>0</v>
      </c>
      <c r="AMK9" s="38" t="s">
        <v>45</v>
      </c>
      <c r="AML9" s="39" t="s">
        <v>47</v>
      </c>
      <c r="AMM9" s="39" t="s">
        <v>40</v>
      </c>
      <c r="AMN9" s="40" t="s">
        <v>120</v>
      </c>
      <c r="AMO9" s="107">
        <v>391.7</v>
      </c>
      <c r="AMP9" s="107">
        <v>108.3917</v>
      </c>
      <c r="AMQ9" s="107">
        <v>403.39170000000001</v>
      </c>
      <c r="AMR9" s="107">
        <v>5</v>
      </c>
      <c r="AMS9" s="27">
        <v>53592</v>
      </c>
      <c r="AMT9" s="27">
        <f>+AMS9/AMR9/2</f>
        <v>5359.2</v>
      </c>
      <c r="AMU9" s="27">
        <f>+AMT9*2</f>
        <v>10718.4</v>
      </c>
      <c r="AMV9" s="108">
        <v>5</v>
      </c>
      <c r="AMW9" s="27">
        <f>ROUND(+AMS9/AMV9,2)</f>
        <v>10718.4</v>
      </c>
      <c r="AMX9" s="109">
        <f>+AMW9-AMU9</f>
        <v>0</v>
      </c>
      <c r="AMY9" s="110">
        <v>0.37630000000000002</v>
      </c>
      <c r="AMZ9" s="111">
        <f>ROUND(+AMX9*AMY9,0)</f>
        <v>0</v>
      </c>
      <c r="ANA9" s="38" t="s">
        <v>45</v>
      </c>
      <c r="ANB9" s="39" t="s">
        <v>47</v>
      </c>
      <c r="ANC9" s="39" t="s">
        <v>40</v>
      </c>
      <c r="AND9" s="40" t="s">
        <v>120</v>
      </c>
      <c r="ANE9" s="107">
        <v>391.7</v>
      </c>
      <c r="ANF9" s="107">
        <v>108.3917</v>
      </c>
      <c r="ANG9" s="107">
        <v>403.39170000000001</v>
      </c>
      <c r="ANH9" s="107">
        <v>5</v>
      </c>
      <c r="ANI9" s="27">
        <v>53592</v>
      </c>
      <c r="ANJ9" s="27">
        <f>+ANI9/ANH9/2</f>
        <v>5359.2</v>
      </c>
      <c r="ANK9" s="27">
        <f>+ANJ9*2</f>
        <v>10718.4</v>
      </c>
      <c r="ANL9" s="108">
        <v>5</v>
      </c>
      <c r="ANM9" s="27">
        <f>ROUND(+ANI9/ANL9,2)</f>
        <v>10718.4</v>
      </c>
      <c r="ANN9" s="109">
        <f>+ANM9-ANK9</f>
        <v>0</v>
      </c>
      <c r="ANO9" s="110">
        <v>0.37630000000000002</v>
      </c>
      <c r="ANP9" s="111">
        <f>ROUND(+ANN9*ANO9,0)</f>
        <v>0</v>
      </c>
      <c r="ANQ9" s="38" t="s">
        <v>45</v>
      </c>
      <c r="ANR9" s="39" t="s">
        <v>47</v>
      </c>
      <c r="ANS9" s="39" t="s">
        <v>40</v>
      </c>
      <c r="ANT9" s="40" t="s">
        <v>120</v>
      </c>
      <c r="ANU9" s="107">
        <v>391.7</v>
      </c>
      <c r="ANV9" s="107">
        <v>108.3917</v>
      </c>
      <c r="ANW9" s="107">
        <v>403.39170000000001</v>
      </c>
      <c r="ANX9" s="107">
        <v>5</v>
      </c>
      <c r="ANY9" s="27">
        <v>53592</v>
      </c>
      <c r="ANZ9" s="27">
        <f>+ANY9/ANX9/2</f>
        <v>5359.2</v>
      </c>
      <c r="AOA9" s="27">
        <f>+ANZ9*2</f>
        <v>10718.4</v>
      </c>
      <c r="AOB9" s="108">
        <v>5</v>
      </c>
      <c r="AOC9" s="27">
        <f>ROUND(+ANY9/AOB9,2)</f>
        <v>10718.4</v>
      </c>
      <c r="AOD9" s="109">
        <f>+AOC9-AOA9</f>
        <v>0</v>
      </c>
      <c r="AOE9" s="110">
        <v>0.37630000000000002</v>
      </c>
      <c r="AOF9" s="111">
        <f>ROUND(+AOD9*AOE9,0)</f>
        <v>0</v>
      </c>
      <c r="AOG9" s="38" t="s">
        <v>45</v>
      </c>
      <c r="AOH9" s="39" t="s">
        <v>47</v>
      </c>
      <c r="AOI9" s="39" t="s">
        <v>40</v>
      </c>
      <c r="AOJ9" s="40" t="s">
        <v>120</v>
      </c>
      <c r="AOK9" s="107">
        <v>391.7</v>
      </c>
      <c r="AOL9" s="107">
        <v>108.3917</v>
      </c>
      <c r="AOM9" s="107">
        <v>403.39170000000001</v>
      </c>
      <c r="AON9" s="107">
        <v>5</v>
      </c>
      <c r="AOO9" s="27">
        <v>53592</v>
      </c>
      <c r="AOP9" s="27">
        <f>+AOO9/AON9/2</f>
        <v>5359.2</v>
      </c>
      <c r="AOQ9" s="27">
        <f>+AOP9*2</f>
        <v>10718.4</v>
      </c>
      <c r="AOR9" s="108">
        <v>5</v>
      </c>
      <c r="AOS9" s="27">
        <f>ROUND(+AOO9/AOR9,2)</f>
        <v>10718.4</v>
      </c>
      <c r="AOT9" s="109">
        <f>+AOS9-AOQ9</f>
        <v>0</v>
      </c>
      <c r="AOU9" s="110">
        <v>0.37630000000000002</v>
      </c>
      <c r="AOV9" s="111">
        <f>ROUND(+AOT9*AOU9,0)</f>
        <v>0</v>
      </c>
      <c r="AOW9" s="38" t="s">
        <v>45</v>
      </c>
      <c r="AOX9" s="39" t="s">
        <v>47</v>
      </c>
      <c r="AOY9" s="39" t="s">
        <v>40</v>
      </c>
      <c r="AOZ9" s="40" t="s">
        <v>120</v>
      </c>
      <c r="APA9" s="107">
        <v>391.7</v>
      </c>
      <c r="APB9" s="107">
        <v>108.3917</v>
      </c>
      <c r="APC9" s="107">
        <v>403.39170000000001</v>
      </c>
      <c r="APD9" s="107">
        <v>5</v>
      </c>
      <c r="APE9" s="27">
        <v>53592</v>
      </c>
      <c r="APF9" s="27">
        <f>+APE9/APD9/2</f>
        <v>5359.2</v>
      </c>
      <c r="APG9" s="27">
        <f>+APF9*2</f>
        <v>10718.4</v>
      </c>
      <c r="APH9" s="108">
        <v>5</v>
      </c>
      <c r="API9" s="27">
        <f>ROUND(+APE9/APH9,2)</f>
        <v>10718.4</v>
      </c>
      <c r="APJ9" s="109">
        <f>+API9-APG9</f>
        <v>0</v>
      </c>
      <c r="APK9" s="110">
        <v>0.37630000000000002</v>
      </c>
      <c r="APL9" s="111">
        <f>ROUND(+APJ9*APK9,0)</f>
        <v>0</v>
      </c>
      <c r="APM9" s="38" t="s">
        <v>45</v>
      </c>
      <c r="APN9" s="39" t="s">
        <v>47</v>
      </c>
      <c r="APO9" s="39" t="s">
        <v>40</v>
      </c>
      <c r="APP9" s="40" t="s">
        <v>120</v>
      </c>
      <c r="APQ9" s="107">
        <v>391.7</v>
      </c>
      <c r="APR9" s="107">
        <v>108.3917</v>
      </c>
      <c r="APS9" s="107">
        <v>403.39170000000001</v>
      </c>
      <c r="APT9" s="107">
        <v>5</v>
      </c>
      <c r="APU9" s="27">
        <v>53592</v>
      </c>
      <c r="APV9" s="27">
        <f>+APU9/APT9/2</f>
        <v>5359.2</v>
      </c>
      <c r="APW9" s="27">
        <f>+APV9*2</f>
        <v>10718.4</v>
      </c>
      <c r="APX9" s="108">
        <v>5</v>
      </c>
      <c r="APY9" s="27">
        <f>ROUND(+APU9/APX9,2)</f>
        <v>10718.4</v>
      </c>
      <c r="APZ9" s="109">
        <f>+APY9-APW9</f>
        <v>0</v>
      </c>
      <c r="AQA9" s="110">
        <v>0.37630000000000002</v>
      </c>
      <c r="AQB9" s="111">
        <f>ROUND(+APZ9*AQA9,0)</f>
        <v>0</v>
      </c>
      <c r="AQC9" s="38" t="s">
        <v>45</v>
      </c>
      <c r="AQD9" s="39" t="s">
        <v>47</v>
      </c>
      <c r="AQE9" s="39" t="s">
        <v>40</v>
      </c>
      <c r="AQF9" s="40" t="s">
        <v>120</v>
      </c>
      <c r="AQG9" s="107">
        <v>391.7</v>
      </c>
      <c r="AQH9" s="107">
        <v>108.3917</v>
      </c>
      <c r="AQI9" s="107">
        <v>403.39170000000001</v>
      </c>
      <c r="AQJ9" s="107">
        <v>5</v>
      </c>
      <c r="AQK9" s="27">
        <v>53592</v>
      </c>
      <c r="AQL9" s="27">
        <f>+AQK9/AQJ9/2</f>
        <v>5359.2</v>
      </c>
      <c r="AQM9" s="27">
        <f>+AQL9*2</f>
        <v>10718.4</v>
      </c>
      <c r="AQN9" s="108">
        <v>5</v>
      </c>
      <c r="AQO9" s="27">
        <f>ROUND(+AQK9/AQN9,2)</f>
        <v>10718.4</v>
      </c>
      <c r="AQP9" s="109">
        <f>+AQO9-AQM9</f>
        <v>0</v>
      </c>
      <c r="AQQ9" s="110">
        <v>0.37630000000000002</v>
      </c>
      <c r="AQR9" s="111">
        <f>ROUND(+AQP9*AQQ9,0)</f>
        <v>0</v>
      </c>
      <c r="AQS9" s="38" t="s">
        <v>45</v>
      </c>
      <c r="AQT9" s="39" t="s">
        <v>47</v>
      </c>
      <c r="AQU9" s="39" t="s">
        <v>40</v>
      </c>
      <c r="AQV9" s="40" t="s">
        <v>120</v>
      </c>
      <c r="AQW9" s="107">
        <v>391.7</v>
      </c>
      <c r="AQX9" s="107">
        <v>108.3917</v>
      </c>
      <c r="AQY9" s="107">
        <v>403.39170000000001</v>
      </c>
      <c r="AQZ9" s="107">
        <v>5</v>
      </c>
      <c r="ARA9" s="27">
        <v>53592</v>
      </c>
      <c r="ARB9" s="27">
        <f>+ARA9/AQZ9/2</f>
        <v>5359.2</v>
      </c>
      <c r="ARC9" s="27">
        <f>+ARB9*2</f>
        <v>10718.4</v>
      </c>
      <c r="ARD9" s="108">
        <v>5</v>
      </c>
      <c r="ARE9" s="27">
        <f>ROUND(+ARA9/ARD9,2)</f>
        <v>10718.4</v>
      </c>
      <c r="ARF9" s="109">
        <f>+ARE9-ARC9</f>
        <v>0</v>
      </c>
      <c r="ARG9" s="110">
        <v>0.37630000000000002</v>
      </c>
      <c r="ARH9" s="111">
        <f>ROUND(+ARF9*ARG9,0)</f>
        <v>0</v>
      </c>
      <c r="ARI9" s="38" t="s">
        <v>45</v>
      </c>
      <c r="ARJ9" s="39" t="s">
        <v>47</v>
      </c>
      <c r="ARK9" s="39" t="s">
        <v>40</v>
      </c>
      <c r="ARL9" s="40" t="s">
        <v>120</v>
      </c>
      <c r="ARM9" s="107">
        <v>391.7</v>
      </c>
      <c r="ARN9" s="107">
        <v>108.3917</v>
      </c>
      <c r="ARO9" s="107">
        <v>403.39170000000001</v>
      </c>
      <c r="ARP9" s="107">
        <v>5</v>
      </c>
      <c r="ARQ9" s="27">
        <v>53592</v>
      </c>
      <c r="ARR9" s="27">
        <f>+ARQ9/ARP9/2</f>
        <v>5359.2</v>
      </c>
      <c r="ARS9" s="27">
        <f>+ARR9*2</f>
        <v>10718.4</v>
      </c>
      <c r="ART9" s="108">
        <v>5</v>
      </c>
      <c r="ARU9" s="27">
        <f>ROUND(+ARQ9/ART9,2)</f>
        <v>10718.4</v>
      </c>
      <c r="ARV9" s="109">
        <f>+ARU9-ARS9</f>
        <v>0</v>
      </c>
      <c r="ARW9" s="110">
        <v>0.37630000000000002</v>
      </c>
      <c r="ARX9" s="111">
        <f>ROUND(+ARV9*ARW9,0)</f>
        <v>0</v>
      </c>
      <c r="ARY9" s="38" t="s">
        <v>45</v>
      </c>
      <c r="ARZ9" s="39" t="s">
        <v>47</v>
      </c>
      <c r="ASA9" s="39" t="s">
        <v>40</v>
      </c>
      <c r="ASB9" s="40" t="s">
        <v>120</v>
      </c>
      <c r="ASC9" s="107">
        <v>391.7</v>
      </c>
      <c r="ASD9" s="107">
        <v>108.3917</v>
      </c>
      <c r="ASE9" s="107">
        <v>403.39170000000001</v>
      </c>
      <c r="ASF9" s="107">
        <v>5</v>
      </c>
      <c r="ASG9" s="27">
        <v>53592</v>
      </c>
      <c r="ASH9" s="27">
        <f>+ASG9/ASF9/2</f>
        <v>5359.2</v>
      </c>
      <c r="ASI9" s="27">
        <f>+ASH9*2</f>
        <v>10718.4</v>
      </c>
      <c r="ASJ9" s="108">
        <v>5</v>
      </c>
      <c r="ASK9" s="27">
        <f>ROUND(+ASG9/ASJ9,2)</f>
        <v>10718.4</v>
      </c>
      <c r="ASL9" s="109">
        <f>+ASK9-ASI9</f>
        <v>0</v>
      </c>
      <c r="ASM9" s="110">
        <v>0.37630000000000002</v>
      </c>
      <c r="ASN9" s="111">
        <f>ROUND(+ASL9*ASM9,0)</f>
        <v>0</v>
      </c>
      <c r="ASO9" s="38" t="s">
        <v>45</v>
      </c>
      <c r="ASP9" s="39" t="s">
        <v>47</v>
      </c>
      <c r="ASQ9" s="39" t="s">
        <v>40</v>
      </c>
      <c r="ASR9" s="40" t="s">
        <v>120</v>
      </c>
      <c r="ASS9" s="107">
        <v>391.7</v>
      </c>
      <c r="AST9" s="107">
        <v>108.3917</v>
      </c>
      <c r="ASU9" s="107">
        <v>403.39170000000001</v>
      </c>
      <c r="ASV9" s="107">
        <v>5</v>
      </c>
      <c r="ASW9" s="27">
        <v>53592</v>
      </c>
      <c r="ASX9" s="27">
        <f>+ASW9/ASV9/2</f>
        <v>5359.2</v>
      </c>
      <c r="ASY9" s="27">
        <f>+ASX9*2</f>
        <v>10718.4</v>
      </c>
      <c r="ASZ9" s="108">
        <v>5</v>
      </c>
      <c r="ATA9" s="27">
        <f>ROUND(+ASW9/ASZ9,2)</f>
        <v>10718.4</v>
      </c>
      <c r="ATB9" s="109">
        <f>+ATA9-ASY9</f>
        <v>0</v>
      </c>
      <c r="ATC9" s="110">
        <v>0.37630000000000002</v>
      </c>
      <c r="ATD9" s="111">
        <f>ROUND(+ATB9*ATC9,0)</f>
        <v>0</v>
      </c>
      <c r="ATE9" s="38" t="s">
        <v>45</v>
      </c>
      <c r="ATF9" s="39" t="s">
        <v>47</v>
      </c>
      <c r="ATG9" s="39" t="s">
        <v>40</v>
      </c>
      <c r="ATH9" s="40" t="s">
        <v>120</v>
      </c>
      <c r="ATI9" s="107">
        <v>391.7</v>
      </c>
      <c r="ATJ9" s="107">
        <v>108.3917</v>
      </c>
      <c r="ATK9" s="107">
        <v>403.39170000000001</v>
      </c>
      <c r="ATL9" s="107">
        <v>5</v>
      </c>
      <c r="ATM9" s="27">
        <v>53592</v>
      </c>
      <c r="ATN9" s="27">
        <f>+ATM9/ATL9/2</f>
        <v>5359.2</v>
      </c>
      <c r="ATO9" s="27">
        <f>+ATN9*2</f>
        <v>10718.4</v>
      </c>
      <c r="ATP9" s="108">
        <v>5</v>
      </c>
      <c r="ATQ9" s="27">
        <f>ROUND(+ATM9/ATP9,2)</f>
        <v>10718.4</v>
      </c>
      <c r="ATR9" s="109">
        <f>+ATQ9-ATO9</f>
        <v>0</v>
      </c>
      <c r="ATS9" s="110">
        <v>0.37630000000000002</v>
      </c>
      <c r="ATT9" s="111">
        <f>ROUND(+ATR9*ATS9,0)</f>
        <v>0</v>
      </c>
      <c r="ATU9" s="38" t="s">
        <v>45</v>
      </c>
      <c r="ATV9" s="39" t="s">
        <v>47</v>
      </c>
      <c r="ATW9" s="39" t="s">
        <v>40</v>
      </c>
      <c r="ATX9" s="40" t="s">
        <v>120</v>
      </c>
      <c r="ATY9" s="107">
        <v>391.7</v>
      </c>
      <c r="ATZ9" s="107">
        <v>108.3917</v>
      </c>
      <c r="AUA9" s="107">
        <v>403.39170000000001</v>
      </c>
      <c r="AUB9" s="107">
        <v>5</v>
      </c>
      <c r="AUC9" s="27">
        <v>53592</v>
      </c>
      <c r="AUD9" s="27">
        <f>+AUC9/AUB9/2</f>
        <v>5359.2</v>
      </c>
      <c r="AUE9" s="27">
        <f>+AUD9*2</f>
        <v>10718.4</v>
      </c>
      <c r="AUF9" s="108">
        <v>5</v>
      </c>
      <c r="AUG9" s="27">
        <f>ROUND(+AUC9/AUF9,2)</f>
        <v>10718.4</v>
      </c>
      <c r="AUH9" s="109">
        <f>+AUG9-AUE9</f>
        <v>0</v>
      </c>
      <c r="AUI9" s="110">
        <v>0.37630000000000002</v>
      </c>
      <c r="AUJ9" s="111">
        <f>ROUND(+AUH9*AUI9,0)</f>
        <v>0</v>
      </c>
      <c r="AUK9" s="38" t="s">
        <v>45</v>
      </c>
      <c r="AUL9" s="39" t="s">
        <v>47</v>
      </c>
      <c r="AUM9" s="39" t="s">
        <v>40</v>
      </c>
      <c r="AUN9" s="40" t="s">
        <v>120</v>
      </c>
      <c r="AUO9" s="107">
        <v>391.7</v>
      </c>
      <c r="AUP9" s="107">
        <v>108.3917</v>
      </c>
      <c r="AUQ9" s="107">
        <v>403.39170000000001</v>
      </c>
      <c r="AUR9" s="107">
        <v>5</v>
      </c>
      <c r="AUS9" s="27">
        <v>53592</v>
      </c>
      <c r="AUT9" s="27">
        <f>+AUS9/AUR9/2</f>
        <v>5359.2</v>
      </c>
      <c r="AUU9" s="27">
        <f>+AUT9*2</f>
        <v>10718.4</v>
      </c>
      <c r="AUV9" s="108">
        <v>5</v>
      </c>
      <c r="AUW9" s="27">
        <f>ROUND(+AUS9/AUV9,2)</f>
        <v>10718.4</v>
      </c>
      <c r="AUX9" s="109">
        <f>+AUW9-AUU9</f>
        <v>0</v>
      </c>
      <c r="AUY9" s="110">
        <v>0.37630000000000002</v>
      </c>
      <c r="AUZ9" s="111">
        <f>ROUND(+AUX9*AUY9,0)</f>
        <v>0</v>
      </c>
      <c r="AVA9" s="38" t="s">
        <v>45</v>
      </c>
      <c r="AVB9" s="39" t="s">
        <v>47</v>
      </c>
      <c r="AVC9" s="39" t="s">
        <v>40</v>
      </c>
      <c r="AVD9" s="40" t="s">
        <v>120</v>
      </c>
      <c r="AVE9" s="107">
        <v>391.7</v>
      </c>
      <c r="AVF9" s="107">
        <v>108.3917</v>
      </c>
      <c r="AVG9" s="107">
        <v>403.39170000000001</v>
      </c>
      <c r="AVH9" s="107">
        <v>5</v>
      </c>
      <c r="AVI9" s="27">
        <v>53592</v>
      </c>
      <c r="AVJ9" s="27">
        <f>+AVI9/AVH9/2</f>
        <v>5359.2</v>
      </c>
      <c r="AVK9" s="27">
        <f>+AVJ9*2</f>
        <v>10718.4</v>
      </c>
      <c r="AVL9" s="108">
        <v>5</v>
      </c>
      <c r="AVM9" s="27">
        <f>ROUND(+AVI9/AVL9,2)</f>
        <v>10718.4</v>
      </c>
      <c r="AVN9" s="109">
        <f>+AVM9-AVK9</f>
        <v>0</v>
      </c>
      <c r="AVO9" s="110">
        <v>0.37630000000000002</v>
      </c>
      <c r="AVP9" s="111">
        <f>ROUND(+AVN9*AVO9,0)</f>
        <v>0</v>
      </c>
      <c r="AVQ9" s="38" t="s">
        <v>45</v>
      </c>
      <c r="AVR9" s="39" t="s">
        <v>47</v>
      </c>
      <c r="AVS9" s="39" t="s">
        <v>40</v>
      </c>
      <c r="AVT9" s="40" t="s">
        <v>120</v>
      </c>
      <c r="AVU9" s="107">
        <v>391.7</v>
      </c>
      <c r="AVV9" s="107">
        <v>108.3917</v>
      </c>
      <c r="AVW9" s="107">
        <v>403.39170000000001</v>
      </c>
      <c r="AVX9" s="107">
        <v>5</v>
      </c>
      <c r="AVY9" s="27">
        <v>53592</v>
      </c>
      <c r="AVZ9" s="27">
        <f>+AVY9/AVX9/2</f>
        <v>5359.2</v>
      </c>
      <c r="AWA9" s="27">
        <f>+AVZ9*2</f>
        <v>10718.4</v>
      </c>
      <c r="AWB9" s="108">
        <v>5</v>
      </c>
      <c r="AWC9" s="27">
        <f>ROUND(+AVY9/AWB9,2)</f>
        <v>10718.4</v>
      </c>
      <c r="AWD9" s="109">
        <f>+AWC9-AWA9</f>
        <v>0</v>
      </c>
      <c r="AWE9" s="110">
        <v>0.37630000000000002</v>
      </c>
      <c r="AWF9" s="111">
        <f>ROUND(+AWD9*AWE9,0)</f>
        <v>0</v>
      </c>
      <c r="AWG9" s="38" t="s">
        <v>45</v>
      </c>
      <c r="AWH9" s="39" t="s">
        <v>47</v>
      </c>
      <c r="AWI9" s="39" t="s">
        <v>40</v>
      </c>
      <c r="AWJ9" s="40" t="s">
        <v>120</v>
      </c>
      <c r="AWK9" s="107">
        <v>391.7</v>
      </c>
      <c r="AWL9" s="107">
        <v>108.3917</v>
      </c>
      <c r="AWM9" s="107">
        <v>403.39170000000001</v>
      </c>
      <c r="AWN9" s="107">
        <v>5</v>
      </c>
      <c r="AWO9" s="27">
        <v>53592</v>
      </c>
      <c r="AWP9" s="27">
        <f>+AWO9/AWN9/2</f>
        <v>5359.2</v>
      </c>
      <c r="AWQ9" s="27">
        <f>+AWP9*2</f>
        <v>10718.4</v>
      </c>
      <c r="AWR9" s="108">
        <v>5</v>
      </c>
      <c r="AWS9" s="27">
        <f>ROUND(+AWO9/AWR9,2)</f>
        <v>10718.4</v>
      </c>
      <c r="AWT9" s="109">
        <f>+AWS9-AWQ9</f>
        <v>0</v>
      </c>
      <c r="AWU9" s="110">
        <v>0.37630000000000002</v>
      </c>
      <c r="AWV9" s="111">
        <f>ROUND(+AWT9*AWU9,0)</f>
        <v>0</v>
      </c>
      <c r="AWW9" s="38" t="s">
        <v>45</v>
      </c>
      <c r="AWX9" s="39" t="s">
        <v>47</v>
      </c>
      <c r="AWY9" s="39" t="s">
        <v>40</v>
      </c>
      <c r="AWZ9" s="40" t="s">
        <v>120</v>
      </c>
      <c r="AXA9" s="107">
        <v>391.7</v>
      </c>
      <c r="AXB9" s="107">
        <v>108.3917</v>
      </c>
      <c r="AXC9" s="107">
        <v>403.39170000000001</v>
      </c>
      <c r="AXD9" s="107">
        <v>5</v>
      </c>
      <c r="AXE9" s="27">
        <v>53592</v>
      </c>
      <c r="AXF9" s="27">
        <f>+AXE9/AXD9/2</f>
        <v>5359.2</v>
      </c>
      <c r="AXG9" s="27">
        <f>+AXF9*2</f>
        <v>10718.4</v>
      </c>
      <c r="AXH9" s="108">
        <v>5</v>
      </c>
      <c r="AXI9" s="27">
        <f>ROUND(+AXE9/AXH9,2)</f>
        <v>10718.4</v>
      </c>
      <c r="AXJ9" s="109">
        <f>+AXI9-AXG9</f>
        <v>0</v>
      </c>
      <c r="AXK9" s="110">
        <v>0.37630000000000002</v>
      </c>
      <c r="AXL9" s="111">
        <f>ROUND(+AXJ9*AXK9,0)</f>
        <v>0</v>
      </c>
      <c r="AXM9" s="38" t="s">
        <v>45</v>
      </c>
      <c r="AXN9" s="39" t="s">
        <v>47</v>
      </c>
      <c r="AXO9" s="39" t="s">
        <v>40</v>
      </c>
      <c r="AXP9" s="40" t="s">
        <v>120</v>
      </c>
      <c r="AXQ9" s="107">
        <v>391.7</v>
      </c>
      <c r="AXR9" s="107">
        <v>108.3917</v>
      </c>
      <c r="AXS9" s="107">
        <v>403.39170000000001</v>
      </c>
      <c r="AXT9" s="107">
        <v>5</v>
      </c>
      <c r="AXU9" s="27">
        <v>53592</v>
      </c>
      <c r="AXV9" s="27">
        <f>+AXU9/AXT9/2</f>
        <v>5359.2</v>
      </c>
      <c r="AXW9" s="27">
        <f>+AXV9*2</f>
        <v>10718.4</v>
      </c>
      <c r="AXX9" s="108">
        <v>5</v>
      </c>
      <c r="AXY9" s="27">
        <f>ROUND(+AXU9/AXX9,2)</f>
        <v>10718.4</v>
      </c>
      <c r="AXZ9" s="109">
        <f>+AXY9-AXW9</f>
        <v>0</v>
      </c>
      <c r="AYA9" s="110">
        <v>0.37630000000000002</v>
      </c>
      <c r="AYB9" s="111">
        <f>ROUND(+AXZ9*AYA9,0)</f>
        <v>0</v>
      </c>
      <c r="AYC9" s="38" t="s">
        <v>45</v>
      </c>
      <c r="AYD9" s="39" t="s">
        <v>47</v>
      </c>
      <c r="AYE9" s="39" t="s">
        <v>40</v>
      </c>
      <c r="AYF9" s="40" t="s">
        <v>120</v>
      </c>
      <c r="AYG9" s="107">
        <v>391.7</v>
      </c>
      <c r="AYH9" s="107">
        <v>108.3917</v>
      </c>
      <c r="AYI9" s="107">
        <v>403.39170000000001</v>
      </c>
      <c r="AYJ9" s="107">
        <v>5</v>
      </c>
      <c r="AYK9" s="27">
        <v>53592</v>
      </c>
      <c r="AYL9" s="27">
        <f>+AYK9/AYJ9/2</f>
        <v>5359.2</v>
      </c>
      <c r="AYM9" s="27">
        <f>+AYL9*2</f>
        <v>10718.4</v>
      </c>
      <c r="AYN9" s="108">
        <v>5</v>
      </c>
      <c r="AYO9" s="27">
        <f>ROUND(+AYK9/AYN9,2)</f>
        <v>10718.4</v>
      </c>
      <c r="AYP9" s="109">
        <f>+AYO9-AYM9</f>
        <v>0</v>
      </c>
      <c r="AYQ9" s="110">
        <v>0.37630000000000002</v>
      </c>
      <c r="AYR9" s="111">
        <f>ROUND(+AYP9*AYQ9,0)</f>
        <v>0</v>
      </c>
      <c r="AYS9" s="38" t="s">
        <v>45</v>
      </c>
      <c r="AYT9" s="39" t="s">
        <v>47</v>
      </c>
      <c r="AYU9" s="39" t="s">
        <v>40</v>
      </c>
      <c r="AYV9" s="40" t="s">
        <v>120</v>
      </c>
      <c r="AYW9" s="107">
        <v>391.7</v>
      </c>
      <c r="AYX9" s="107">
        <v>108.3917</v>
      </c>
      <c r="AYY9" s="107">
        <v>403.39170000000001</v>
      </c>
      <c r="AYZ9" s="107">
        <v>5</v>
      </c>
      <c r="AZA9" s="27">
        <v>53592</v>
      </c>
      <c r="AZB9" s="27">
        <f>+AZA9/AYZ9/2</f>
        <v>5359.2</v>
      </c>
      <c r="AZC9" s="27">
        <f>+AZB9*2</f>
        <v>10718.4</v>
      </c>
      <c r="AZD9" s="108">
        <v>5</v>
      </c>
      <c r="AZE9" s="27">
        <f>ROUND(+AZA9/AZD9,2)</f>
        <v>10718.4</v>
      </c>
      <c r="AZF9" s="109">
        <f>+AZE9-AZC9</f>
        <v>0</v>
      </c>
      <c r="AZG9" s="110">
        <v>0.37630000000000002</v>
      </c>
      <c r="AZH9" s="111">
        <f>ROUND(+AZF9*AZG9,0)</f>
        <v>0</v>
      </c>
      <c r="AZI9" s="38" t="s">
        <v>45</v>
      </c>
      <c r="AZJ9" s="39" t="s">
        <v>47</v>
      </c>
      <c r="AZK9" s="39" t="s">
        <v>40</v>
      </c>
      <c r="AZL9" s="40" t="s">
        <v>120</v>
      </c>
      <c r="AZM9" s="107">
        <v>391.7</v>
      </c>
      <c r="AZN9" s="107">
        <v>108.3917</v>
      </c>
      <c r="AZO9" s="107">
        <v>403.39170000000001</v>
      </c>
      <c r="AZP9" s="107">
        <v>5</v>
      </c>
      <c r="AZQ9" s="27">
        <v>53592</v>
      </c>
      <c r="AZR9" s="27">
        <f>+AZQ9/AZP9/2</f>
        <v>5359.2</v>
      </c>
      <c r="AZS9" s="27">
        <f>+AZR9*2</f>
        <v>10718.4</v>
      </c>
      <c r="AZT9" s="108">
        <v>5</v>
      </c>
      <c r="AZU9" s="27">
        <f>ROUND(+AZQ9/AZT9,2)</f>
        <v>10718.4</v>
      </c>
      <c r="AZV9" s="109">
        <f>+AZU9-AZS9</f>
        <v>0</v>
      </c>
      <c r="AZW9" s="110">
        <v>0.37630000000000002</v>
      </c>
      <c r="AZX9" s="111">
        <f>ROUND(+AZV9*AZW9,0)</f>
        <v>0</v>
      </c>
      <c r="AZY9" s="38" t="s">
        <v>45</v>
      </c>
      <c r="AZZ9" s="39" t="s">
        <v>47</v>
      </c>
      <c r="BAA9" s="39" t="s">
        <v>40</v>
      </c>
      <c r="BAB9" s="40" t="s">
        <v>120</v>
      </c>
      <c r="BAC9" s="107">
        <v>391.7</v>
      </c>
      <c r="BAD9" s="107">
        <v>108.3917</v>
      </c>
      <c r="BAE9" s="107">
        <v>403.39170000000001</v>
      </c>
      <c r="BAF9" s="107">
        <v>5</v>
      </c>
      <c r="BAG9" s="27">
        <v>53592</v>
      </c>
      <c r="BAH9" s="27">
        <f>+BAG9/BAF9/2</f>
        <v>5359.2</v>
      </c>
      <c r="BAI9" s="27">
        <f>+BAH9*2</f>
        <v>10718.4</v>
      </c>
      <c r="BAJ9" s="108">
        <v>5</v>
      </c>
      <c r="BAK9" s="27">
        <f>ROUND(+BAG9/BAJ9,2)</f>
        <v>10718.4</v>
      </c>
      <c r="BAL9" s="109">
        <f>+BAK9-BAI9</f>
        <v>0</v>
      </c>
      <c r="BAM9" s="110">
        <v>0.37630000000000002</v>
      </c>
      <c r="BAN9" s="111">
        <f>ROUND(+BAL9*BAM9,0)</f>
        <v>0</v>
      </c>
      <c r="BAO9" s="38" t="s">
        <v>45</v>
      </c>
      <c r="BAP9" s="39" t="s">
        <v>47</v>
      </c>
      <c r="BAQ9" s="39" t="s">
        <v>40</v>
      </c>
      <c r="BAR9" s="40" t="s">
        <v>120</v>
      </c>
      <c r="BAS9" s="107">
        <v>391.7</v>
      </c>
      <c r="BAT9" s="107">
        <v>108.3917</v>
      </c>
      <c r="BAU9" s="107">
        <v>403.39170000000001</v>
      </c>
      <c r="BAV9" s="107">
        <v>5</v>
      </c>
      <c r="BAW9" s="27">
        <v>53592</v>
      </c>
      <c r="BAX9" s="27">
        <f>+BAW9/BAV9/2</f>
        <v>5359.2</v>
      </c>
      <c r="BAY9" s="27">
        <f>+BAX9*2</f>
        <v>10718.4</v>
      </c>
      <c r="BAZ9" s="108">
        <v>5</v>
      </c>
      <c r="BBA9" s="27">
        <f>ROUND(+BAW9/BAZ9,2)</f>
        <v>10718.4</v>
      </c>
      <c r="BBB9" s="109">
        <f>+BBA9-BAY9</f>
        <v>0</v>
      </c>
      <c r="BBC9" s="110">
        <v>0.37630000000000002</v>
      </c>
      <c r="BBD9" s="111">
        <f>ROUND(+BBB9*BBC9,0)</f>
        <v>0</v>
      </c>
      <c r="BBE9" s="38" t="s">
        <v>45</v>
      </c>
      <c r="BBF9" s="39" t="s">
        <v>47</v>
      </c>
      <c r="BBG9" s="39" t="s">
        <v>40</v>
      </c>
      <c r="BBH9" s="40" t="s">
        <v>120</v>
      </c>
      <c r="BBI9" s="107">
        <v>391.7</v>
      </c>
      <c r="BBJ9" s="107">
        <v>108.3917</v>
      </c>
      <c r="BBK9" s="107">
        <v>403.39170000000001</v>
      </c>
      <c r="BBL9" s="107">
        <v>5</v>
      </c>
      <c r="BBM9" s="27">
        <v>53592</v>
      </c>
      <c r="BBN9" s="27">
        <f>+BBM9/BBL9/2</f>
        <v>5359.2</v>
      </c>
      <c r="BBO9" s="27">
        <f>+BBN9*2</f>
        <v>10718.4</v>
      </c>
      <c r="BBP9" s="108">
        <v>5</v>
      </c>
      <c r="BBQ9" s="27">
        <f>ROUND(+BBM9/BBP9,2)</f>
        <v>10718.4</v>
      </c>
      <c r="BBR9" s="109">
        <f>+BBQ9-BBO9</f>
        <v>0</v>
      </c>
      <c r="BBS9" s="110">
        <v>0.37630000000000002</v>
      </c>
      <c r="BBT9" s="111">
        <f>ROUND(+BBR9*BBS9,0)</f>
        <v>0</v>
      </c>
      <c r="BBU9" s="38" t="s">
        <v>45</v>
      </c>
      <c r="BBV9" s="39" t="s">
        <v>47</v>
      </c>
      <c r="BBW9" s="39" t="s">
        <v>40</v>
      </c>
      <c r="BBX9" s="40" t="s">
        <v>120</v>
      </c>
      <c r="BBY9" s="107">
        <v>391.7</v>
      </c>
      <c r="BBZ9" s="107">
        <v>108.3917</v>
      </c>
      <c r="BCA9" s="107">
        <v>403.39170000000001</v>
      </c>
      <c r="BCB9" s="107">
        <v>5</v>
      </c>
      <c r="BCC9" s="27">
        <v>53592</v>
      </c>
      <c r="BCD9" s="27">
        <f>+BCC9/BCB9/2</f>
        <v>5359.2</v>
      </c>
      <c r="BCE9" s="27">
        <f>+BCD9*2</f>
        <v>10718.4</v>
      </c>
      <c r="BCF9" s="108">
        <v>5</v>
      </c>
      <c r="BCG9" s="27">
        <f>ROUND(+BCC9/BCF9,2)</f>
        <v>10718.4</v>
      </c>
      <c r="BCH9" s="109">
        <f>+BCG9-BCE9</f>
        <v>0</v>
      </c>
      <c r="BCI9" s="110">
        <v>0.37630000000000002</v>
      </c>
      <c r="BCJ9" s="111">
        <f>ROUND(+BCH9*BCI9,0)</f>
        <v>0</v>
      </c>
      <c r="BCK9" s="38" t="s">
        <v>45</v>
      </c>
      <c r="BCL9" s="39" t="s">
        <v>47</v>
      </c>
      <c r="BCM9" s="39" t="s">
        <v>40</v>
      </c>
      <c r="BCN9" s="40" t="s">
        <v>120</v>
      </c>
      <c r="BCO9" s="107">
        <v>391.7</v>
      </c>
      <c r="BCP9" s="107">
        <v>108.3917</v>
      </c>
      <c r="BCQ9" s="107">
        <v>403.39170000000001</v>
      </c>
      <c r="BCR9" s="107">
        <v>5</v>
      </c>
      <c r="BCS9" s="27">
        <v>53592</v>
      </c>
      <c r="BCT9" s="27">
        <f>+BCS9/BCR9/2</f>
        <v>5359.2</v>
      </c>
      <c r="BCU9" s="27">
        <f>+BCT9*2</f>
        <v>10718.4</v>
      </c>
      <c r="BCV9" s="108">
        <v>5</v>
      </c>
      <c r="BCW9" s="27">
        <f>ROUND(+BCS9/BCV9,2)</f>
        <v>10718.4</v>
      </c>
      <c r="BCX9" s="109">
        <f>+BCW9-BCU9</f>
        <v>0</v>
      </c>
      <c r="BCY9" s="110">
        <v>0.37630000000000002</v>
      </c>
      <c r="BCZ9" s="111">
        <f>ROUND(+BCX9*BCY9,0)</f>
        <v>0</v>
      </c>
      <c r="BDA9" s="38" t="s">
        <v>45</v>
      </c>
      <c r="BDB9" s="39" t="s">
        <v>47</v>
      </c>
      <c r="BDC9" s="39" t="s">
        <v>40</v>
      </c>
      <c r="BDD9" s="40" t="s">
        <v>120</v>
      </c>
      <c r="BDE9" s="107">
        <v>391.7</v>
      </c>
      <c r="BDF9" s="107">
        <v>108.3917</v>
      </c>
      <c r="BDG9" s="107">
        <v>403.39170000000001</v>
      </c>
      <c r="BDH9" s="107">
        <v>5</v>
      </c>
      <c r="BDI9" s="27">
        <v>53592</v>
      </c>
      <c r="BDJ9" s="27">
        <f>+BDI9/BDH9/2</f>
        <v>5359.2</v>
      </c>
      <c r="BDK9" s="27">
        <f>+BDJ9*2</f>
        <v>10718.4</v>
      </c>
      <c r="BDL9" s="108">
        <v>5</v>
      </c>
      <c r="BDM9" s="27">
        <f>ROUND(+BDI9/BDL9,2)</f>
        <v>10718.4</v>
      </c>
      <c r="BDN9" s="109">
        <f>+BDM9-BDK9</f>
        <v>0</v>
      </c>
      <c r="BDO9" s="110">
        <v>0.37630000000000002</v>
      </c>
      <c r="BDP9" s="111">
        <f>ROUND(+BDN9*BDO9,0)</f>
        <v>0</v>
      </c>
      <c r="BDQ9" s="38" t="s">
        <v>45</v>
      </c>
      <c r="BDR9" s="39" t="s">
        <v>47</v>
      </c>
      <c r="BDS9" s="39" t="s">
        <v>40</v>
      </c>
      <c r="BDT9" s="40" t="s">
        <v>120</v>
      </c>
      <c r="BDU9" s="107">
        <v>391.7</v>
      </c>
      <c r="BDV9" s="107">
        <v>108.3917</v>
      </c>
      <c r="BDW9" s="107">
        <v>403.39170000000001</v>
      </c>
      <c r="BDX9" s="107">
        <v>5</v>
      </c>
      <c r="BDY9" s="27">
        <v>53592</v>
      </c>
      <c r="BDZ9" s="27">
        <f>+BDY9/BDX9/2</f>
        <v>5359.2</v>
      </c>
      <c r="BEA9" s="27">
        <f>+BDZ9*2</f>
        <v>10718.4</v>
      </c>
      <c r="BEB9" s="108">
        <v>5</v>
      </c>
      <c r="BEC9" s="27">
        <f>ROUND(+BDY9/BEB9,2)</f>
        <v>10718.4</v>
      </c>
      <c r="BED9" s="109">
        <f>+BEC9-BEA9</f>
        <v>0</v>
      </c>
      <c r="BEE9" s="110">
        <v>0.37630000000000002</v>
      </c>
      <c r="BEF9" s="111">
        <f>ROUND(+BED9*BEE9,0)</f>
        <v>0</v>
      </c>
      <c r="BEG9" s="38" t="s">
        <v>45</v>
      </c>
      <c r="BEH9" s="39" t="s">
        <v>47</v>
      </c>
      <c r="BEI9" s="39" t="s">
        <v>40</v>
      </c>
      <c r="BEJ9" s="40" t="s">
        <v>120</v>
      </c>
      <c r="BEK9" s="107">
        <v>391.7</v>
      </c>
      <c r="BEL9" s="107">
        <v>108.3917</v>
      </c>
      <c r="BEM9" s="107">
        <v>403.39170000000001</v>
      </c>
      <c r="BEN9" s="107">
        <v>5</v>
      </c>
      <c r="BEO9" s="27">
        <v>53592</v>
      </c>
      <c r="BEP9" s="27">
        <f>+BEO9/BEN9/2</f>
        <v>5359.2</v>
      </c>
      <c r="BEQ9" s="27">
        <f>+BEP9*2</f>
        <v>10718.4</v>
      </c>
      <c r="BER9" s="108">
        <v>5</v>
      </c>
      <c r="BES9" s="27">
        <f>ROUND(+BEO9/BER9,2)</f>
        <v>10718.4</v>
      </c>
      <c r="BET9" s="109">
        <f>+BES9-BEQ9</f>
        <v>0</v>
      </c>
      <c r="BEU9" s="110">
        <v>0.37630000000000002</v>
      </c>
      <c r="BEV9" s="111">
        <f>ROUND(+BET9*BEU9,0)</f>
        <v>0</v>
      </c>
      <c r="BEW9" s="38" t="s">
        <v>45</v>
      </c>
      <c r="BEX9" s="39" t="s">
        <v>47</v>
      </c>
      <c r="BEY9" s="39" t="s">
        <v>40</v>
      </c>
      <c r="BEZ9" s="40" t="s">
        <v>120</v>
      </c>
      <c r="BFA9" s="107">
        <v>391.7</v>
      </c>
      <c r="BFB9" s="107">
        <v>108.3917</v>
      </c>
      <c r="BFC9" s="107">
        <v>403.39170000000001</v>
      </c>
      <c r="BFD9" s="107">
        <v>5</v>
      </c>
      <c r="BFE9" s="27">
        <v>53592</v>
      </c>
      <c r="BFF9" s="27">
        <f>+BFE9/BFD9/2</f>
        <v>5359.2</v>
      </c>
      <c r="BFG9" s="27">
        <f>+BFF9*2</f>
        <v>10718.4</v>
      </c>
      <c r="BFH9" s="108">
        <v>5</v>
      </c>
      <c r="BFI9" s="27">
        <f>ROUND(+BFE9/BFH9,2)</f>
        <v>10718.4</v>
      </c>
      <c r="BFJ9" s="109">
        <f>+BFI9-BFG9</f>
        <v>0</v>
      </c>
      <c r="BFK9" s="110">
        <v>0.37630000000000002</v>
      </c>
      <c r="BFL9" s="111">
        <f>ROUND(+BFJ9*BFK9,0)</f>
        <v>0</v>
      </c>
      <c r="BFM9" s="38" t="s">
        <v>45</v>
      </c>
      <c r="BFN9" s="39" t="s">
        <v>47</v>
      </c>
      <c r="BFO9" s="39" t="s">
        <v>40</v>
      </c>
      <c r="BFP9" s="40" t="s">
        <v>120</v>
      </c>
      <c r="BFQ9" s="107">
        <v>391.7</v>
      </c>
      <c r="BFR9" s="107">
        <v>108.3917</v>
      </c>
      <c r="BFS9" s="107">
        <v>403.39170000000001</v>
      </c>
      <c r="BFT9" s="107">
        <v>5</v>
      </c>
      <c r="BFU9" s="27">
        <v>53592</v>
      </c>
      <c r="BFV9" s="27">
        <f>+BFU9/BFT9/2</f>
        <v>5359.2</v>
      </c>
      <c r="BFW9" s="27">
        <f>+BFV9*2</f>
        <v>10718.4</v>
      </c>
      <c r="BFX9" s="108">
        <v>5</v>
      </c>
      <c r="BFY9" s="27">
        <f>ROUND(+BFU9/BFX9,2)</f>
        <v>10718.4</v>
      </c>
      <c r="BFZ9" s="109">
        <f>+BFY9-BFW9</f>
        <v>0</v>
      </c>
      <c r="BGA9" s="110">
        <v>0.37630000000000002</v>
      </c>
      <c r="BGB9" s="111">
        <f>ROUND(+BFZ9*BGA9,0)</f>
        <v>0</v>
      </c>
      <c r="BGC9" s="38" t="s">
        <v>45</v>
      </c>
      <c r="BGD9" s="39" t="s">
        <v>47</v>
      </c>
      <c r="BGE9" s="39" t="s">
        <v>40</v>
      </c>
      <c r="BGF9" s="40" t="s">
        <v>120</v>
      </c>
      <c r="BGG9" s="107">
        <v>391.7</v>
      </c>
      <c r="BGH9" s="107">
        <v>108.3917</v>
      </c>
      <c r="BGI9" s="107">
        <v>403.39170000000001</v>
      </c>
      <c r="BGJ9" s="107">
        <v>5</v>
      </c>
      <c r="BGK9" s="27">
        <v>53592</v>
      </c>
      <c r="BGL9" s="27">
        <f>+BGK9/BGJ9/2</f>
        <v>5359.2</v>
      </c>
      <c r="BGM9" s="27">
        <f>+BGL9*2</f>
        <v>10718.4</v>
      </c>
      <c r="BGN9" s="108">
        <v>5</v>
      </c>
      <c r="BGO9" s="27">
        <f>ROUND(+BGK9/BGN9,2)</f>
        <v>10718.4</v>
      </c>
      <c r="BGP9" s="109">
        <f>+BGO9-BGM9</f>
        <v>0</v>
      </c>
      <c r="BGQ9" s="110">
        <v>0.37630000000000002</v>
      </c>
      <c r="BGR9" s="111">
        <f>ROUND(+BGP9*BGQ9,0)</f>
        <v>0</v>
      </c>
      <c r="BGS9" s="38" t="s">
        <v>45</v>
      </c>
      <c r="BGT9" s="39" t="s">
        <v>47</v>
      </c>
      <c r="BGU9" s="39" t="s">
        <v>40</v>
      </c>
      <c r="BGV9" s="40" t="s">
        <v>120</v>
      </c>
      <c r="BGW9" s="107">
        <v>391.7</v>
      </c>
      <c r="BGX9" s="107">
        <v>108.3917</v>
      </c>
      <c r="BGY9" s="107">
        <v>403.39170000000001</v>
      </c>
      <c r="BGZ9" s="107">
        <v>5</v>
      </c>
      <c r="BHA9" s="27">
        <v>53592</v>
      </c>
      <c r="BHB9" s="27">
        <f>+BHA9/BGZ9/2</f>
        <v>5359.2</v>
      </c>
      <c r="BHC9" s="27">
        <f>+BHB9*2</f>
        <v>10718.4</v>
      </c>
      <c r="BHD9" s="108">
        <v>5</v>
      </c>
      <c r="BHE9" s="27">
        <f>ROUND(+BHA9/BHD9,2)</f>
        <v>10718.4</v>
      </c>
      <c r="BHF9" s="109">
        <f>+BHE9-BHC9</f>
        <v>0</v>
      </c>
      <c r="BHG9" s="110">
        <v>0.37630000000000002</v>
      </c>
      <c r="BHH9" s="111">
        <f>ROUND(+BHF9*BHG9,0)</f>
        <v>0</v>
      </c>
      <c r="BHI9" s="38" t="s">
        <v>45</v>
      </c>
      <c r="BHJ9" s="39" t="s">
        <v>47</v>
      </c>
      <c r="BHK9" s="39" t="s">
        <v>40</v>
      </c>
      <c r="BHL9" s="40" t="s">
        <v>120</v>
      </c>
      <c r="BHM9" s="107">
        <v>391.7</v>
      </c>
      <c r="BHN9" s="107">
        <v>108.3917</v>
      </c>
      <c r="BHO9" s="107">
        <v>403.39170000000001</v>
      </c>
      <c r="BHP9" s="107">
        <v>5</v>
      </c>
      <c r="BHQ9" s="27">
        <v>53592</v>
      </c>
      <c r="BHR9" s="27">
        <f>+BHQ9/BHP9/2</f>
        <v>5359.2</v>
      </c>
      <c r="BHS9" s="27">
        <f>+BHR9*2</f>
        <v>10718.4</v>
      </c>
      <c r="BHT9" s="108">
        <v>5</v>
      </c>
      <c r="BHU9" s="27">
        <f>ROUND(+BHQ9/BHT9,2)</f>
        <v>10718.4</v>
      </c>
      <c r="BHV9" s="109">
        <f>+BHU9-BHS9</f>
        <v>0</v>
      </c>
      <c r="BHW9" s="110">
        <v>0.37630000000000002</v>
      </c>
      <c r="BHX9" s="111">
        <f>ROUND(+BHV9*BHW9,0)</f>
        <v>0</v>
      </c>
      <c r="BHY9" s="38" t="s">
        <v>45</v>
      </c>
      <c r="BHZ9" s="39" t="s">
        <v>47</v>
      </c>
      <c r="BIA9" s="39" t="s">
        <v>40</v>
      </c>
      <c r="BIB9" s="40" t="s">
        <v>120</v>
      </c>
      <c r="BIC9" s="107">
        <v>391.7</v>
      </c>
      <c r="BID9" s="107">
        <v>108.3917</v>
      </c>
      <c r="BIE9" s="107">
        <v>403.39170000000001</v>
      </c>
      <c r="BIF9" s="107">
        <v>5</v>
      </c>
      <c r="BIG9" s="27">
        <v>53592</v>
      </c>
      <c r="BIH9" s="27">
        <f>+BIG9/BIF9/2</f>
        <v>5359.2</v>
      </c>
      <c r="BII9" s="27">
        <f>+BIH9*2</f>
        <v>10718.4</v>
      </c>
      <c r="BIJ9" s="108">
        <v>5</v>
      </c>
      <c r="BIK9" s="27">
        <f>ROUND(+BIG9/BIJ9,2)</f>
        <v>10718.4</v>
      </c>
      <c r="BIL9" s="109">
        <f>+BIK9-BII9</f>
        <v>0</v>
      </c>
      <c r="BIM9" s="110">
        <v>0.37630000000000002</v>
      </c>
      <c r="BIN9" s="111">
        <f>ROUND(+BIL9*BIM9,0)</f>
        <v>0</v>
      </c>
      <c r="BIO9" s="38" t="s">
        <v>45</v>
      </c>
      <c r="BIP9" s="39" t="s">
        <v>47</v>
      </c>
      <c r="BIQ9" s="39" t="s">
        <v>40</v>
      </c>
      <c r="BIR9" s="40" t="s">
        <v>120</v>
      </c>
      <c r="BIS9" s="107">
        <v>391.7</v>
      </c>
      <c r="BIT9" s="107">
        <v>108.3917</v>
      </c>
      <c r="BIU9" s="107">
        <v>403.39170000000001</v>
      </c>
      <c r="BIV9" s="107">
        <v>5</v>
      </c>
      <c r="BIW9" s="27">
        <v>53592</v>
      </c>
      <c r="BIX9" s="27">
        <f>+BIW9/BIV9/2</f>
        <v>5359.2</v>
      </c>
      <c r="BIY9" s="27">
        <f>+BIX9*2</f>
        <v>10718.4</v>
      </c>
      <c r="BIZ9" s="108">
        <v>5</v>
      </c>
      <c r="BJA9" s="27">
        <f>ROUND(+BIW9/BIZ9,2)</f>
        <v>10718.4</v>
      </c>
      <c r="BJB9" s="109">
        <f>+BJA9-BIY9</f>
        <v>0</v>
      </c>
      <c r="BJC9" s="110">
        <v>0.37630000000000002</v>
      </c>
      <c r="BJD9" s="111">
        <f>ROUND(+BJB9*BJC9,0)</f>
        <v>0</v>
      </c>
      <c r="BJE9" s="38" t="s">
        <v>45</v>
      </c>
      <c r="BJF9" s="39" t="s">
        <v>47</v>
      </c>
      <c r="BJG9" s="39" t="s">
        <v>40</v>
      </c>
      <c r="BJH9" s="40" t="s">
        <v>120</v>
      </c>
      <c r="BJI9" s="107">
        <v>391.7</v>
      </c>
      <c r="BJJ9" s="107">
        <v>108.3917</v>
      </c>
      <c r="BJK9" s="107">
        <v>403.39170000000001</v>
      </c>
      <c r="BJL9" s="107">
        <v>5</v>
      </c>
      <c r="BJM9" s="27">
        <v>53592</v>
      </c>
      <c r="BJN9" s="27">
        <f>+BJM9/BJL9/2</f>
        <v>5359.2</v>
      </c>
      <c r="BJO9" s="27">
        <f>+BJN9*2</f>
        <v>10718.4</v>
      </c>
      <c r="BJP9" s="108">
        <v>5</v>
      </c>
      <c r="BJQ9" s="27">
        <f>ROUND(+BJM9/BJP9,2)</f>
        <v>10718.4</v>
      </c>
      <c r="BJR9" s="109">
        <f>+BJQ9-BJO9</f>
        <v>0</v>
      </c>
      <c r="BJS9" s="110">
        <v>0.37630000000000002</v>
      </c>
      <c r="BJT9" s="111">
        <f>ROUND(+BJR9*BJS9,0)</f>
        <v>0</v>
      </c>
      <c r="BJU9" s="38" t="s">
        <v>45</v>
      </c>
      <c r="BJV9" s="39" t="s">
        <v>47</v>
      </c>
      <c r="BJW9" s="39" t="s">
        <v>40</v>
      </c>
      <c r="BJX9" s="40" t="s">
        <v>120</v>
      </c>
      <c r="BJY9" s="107">
        <v>391.7</v>
      </c>
      <c r="BJZ9" s="107">
        <v>108.3917</v>
      </c>
      <c r="BKA9" s="107">
        <v>403.39170000000001</v>
      </c>
      <c r="BKB9" s="107">
        <v>5</v>
      </c>
      <c r="BKC9" s="27">
        <v>53592</v>
      </c>
      <c r="BKD9" s="27">
        <f>+BKC9/BKB9/2</f>
        <v>5359.2</v>
      </c>
      <c r="BKE9" s="27">
        <f>+BKD9*2</f>
        <v>10718.4</v>
      </c>
      <c r="BKF9" s="108">
        <v>5</v>
      </c>
      <c r="BKG9" s="27">
        <f>ROUND(+BKC9/BKF9,2)</f>
        <v>10718.4</v>
      </c>
      <c r="BKH9" s="109">
        <f>+BKG9-BKE9</f>
        <v>0</v>
      </c>
      <c r="BKI9" s="110">
        <v>0.37630000000000002</v>
      </c>
      <c r="BKJ9" s="111">
        <f>ROUND(+BKH9*BKI9,0)</f>
        <v>0</v>
      </c>
      <c r="BKK9" s="38" t="s">
        <v>45</v>
      </c>
      <c r="BKL9" s="39" t="s">
        <v>47</v>
      </c>
      <c r="BKM9" s="39" t="s">
        <v>40</v>
      </c>
      <c r="BKN9" s="40" t="s">
        <v>120</v>
      </c>
      <c r="BKO9" s="107">
        <v>391.7</v>
      </c>
      <c r="BKP9" s="107">
        <v>108.3917</v>
      </c>
      <c r="BKQ9" s="107">
        <v>403.39170000000001</v>
      </c>
      <c r="BKR9" s="107">
        <v>5</v>
      </c>
      <c r="BKS9" s="27">
        <v>53592</v>
      </c>
      <c r="BKT9" s="27">
        <f>+BKS9/BKR9/2</f>
        <v>5359.2</v>
      </c>
      <c r="BKU9" s="27">
        <f>+BKT9*2</f>
        <v>10718.4</v>
      </c>
      <c r="BKV9" s="108">
        <v>5</v>
      </c>
      <c r="BKW9" s="27">
        <f>ROUND(+BKS9/BKV9,2)</f>
        <v>10718.4</v>
      </c>
      <c r="BKX9" s="109">
        <f>+BKW9-BKU9</f>
        <v>0</v>
      </c>
      <c r="BKY9" s="110">
        <v>0.37630000000000002</v>
      </c>
      <c r="BKZ9" s="111">
        <f>ROUND(+BKX9*BKY9,0)</f>
        <v>0</v>
      </c>
      <c r="BLA9" s="38" t="s">
        <v>45</v>
      </c>
      <c r="BLB9" s="39" t="s">
        <v>47</v>
      </c>
      <c r="BLC9" s="39" t="s">
        <v>40</v>
      </c>
      <c r="BLD9" s="40" t="s">
        <v>120</v>
      </c>
      <c r="BLE9" s="107">
        <v>391.7</v>
      </c>
      <c r="BLF9" s="107">
        <v>108.3917</v>
      </c>
      <c r="BLG9" s="107">
        <v>403.39170000000001</v>
      </c>
      <c r="BLH9" s="107">
        <v>5</v>
      </c>
      <c r="BLI9" s="27">
        <v>53592</v>
      </c>
      <c r="BLJ9" s="27">
        <f>+BLI9/BLH9/2</f>
        <v>5359.2</v>
      </c>
      <c r="BLK9" s="27">
        <f>+BLJ9*2</f>
        <v>10718.4</v>
      </c>
      <c r="BLL9" s="108">
        <v>5</v>
      </c>
      <c r="BLM9" s="27">
        <f>ROUND(+BLI9/BLL9,2)</f>
        <v>10718.4</v>
      </c>
      <c r="BLN9" s="109">
        <f>+BLM9-BLK9</f>
        <v>0</v>
      </c>
      <c r="BLO9" s="110">
        <v>0.37630000000000002</v>
      </c>
      <c r="BLP9" s="111">
        <f>ROUND(+BLN9*BLO9,0)</f>
        <v>0</v>
      </c>
      <c r="BLQ9" s="38" t="s">
        <v>45</v>
      </c>
      <c r="BLR9" s="39" t="s">
        <v>47</v>
      </c>
      <c r="BLS9" s="39" t="s">
        <v>40</v>
      </c>
      <c r="BLT9" s="40" t="s">
        <v>120</v>
      </c>
      <c r="BLU9" s="107">
        <v>391.7</v>
      </c>
      <c r="BLV9" s="107">
        <v>108.3917</v>
      </c>
      <c r="BLW9" s="107">
        <v>403.39170000000001</v>
      </c>
      <c r="BLX9" s="107">
        <v>5</v>
      </c>
      <c r="BLY9" s="27">
        <v>53592</v>
      </c>
      <c r="BLZ9" s="27">
        <f>+BLY9/BLX9/2</f>
        <v>5359.2</v>
      </c>
      <c r="BMA9" s="27">
        <f>+BLZ9*2</f>
        <v>10718.4</v>
      </c>
      <c r="BMB9" s="108">
        <v>5</v>
      </c>
      <c r="BMC9" s="27">
        <f>ROUND(+BLY9/BMB9,2)</f>
        <v>10718.4</v>
      </c>
      <c r="BMD9" s="109">
        <f>+BMC9-BMA9</f>
        <v>0</v>
      </c>
      <c r="BME9" s="110">
        <v>0.37630000000000002</v>
      </c>
      <c r="BMF9" s="111">
        <f>ROUND(+BMD9*BME9,0)</f>
        <v>0</v>
      </c>
      <c r="BMG9" s="38" t="s">
        <v>45</v>
      </c>
      <c r="BMH9" s="39" t="s">
        <v>47</v>
      </c>
      <c r="BMI9" s="39" t="s">
        <v>40</v>
      </c>
      <c r="BMJ9" s="40" t="s">
        <v>120</v>
      </c>
      <c r="BMK9" s="107">
        <v>391.7</v>
      </c>
      <c r="BML9" s="107">
        <v>108.3917</v>
      </c>
      <c r="BMM9" s="107">
        <v>403.39170000000001</v>
      </c>
      <c r="BMN9" s="107">
        <v>5</v>
      </c>
      <c r="BMO9" s="27">
        <v>53592</v>
      </c>
      <c r="BMP9" s="27">
        <f>+BMO9/BMN9/2</f>
        <v>5359.2</v>
      </c>
      <c r="BMQ9" s="27">
        <f>+BMP9*2</f>
        <v>10718.4</v>
      </c>
      <c r="BMR9" s="108">
        <v>5</v>
      </c>
      <c r="BMS9" s="27">
        <f>ROUND(+BMO9/BMR9,2)</f>
        <v>10718.4</v>
      </c>
      <c r="BMT9" s="109">
        <f>+BMS9-BMQ9</f>
        <v>0</v>
      </c>
      <c r="BMU9" s="110">
        <v>0.37630000000000002</v>
      </c>
      <c r="BMV9" s="111">
        <f>ROUND(+BMT9*BMU9,0)</f>
        <v>0</v>
      </c>
      <c r="BMW9" s="38" t="s">
        <v>45</v>
      </c>
      <c r="BMX9" s="39" t="s">
        <v>47</v>
      </c>
      <c r="BMY9" s="39" t="s">
        <v>40</v>
      </c>
      <c r="BMZ9" s="40" t="s">
        <v>120</v>
      </c>
      <c r="BNA9" s="107">
        <v>391.7</v>
      </c>
      <c r="BNB9" s="107">
        <v>108.3917</v>
      </c>
      <c r="BNC9" s="107">
        <v>403.39170000000001</v>
      </c>
      <c r="BND9" s="107">
        <v>5</v>
      </c>
      <c r="BNE9" s="27">
        <v>53592</v>
      </c>
      <c r="BNF9" s="27">
        <f>+BNE9/BND9/2</f>
        <v>5359.2</v>
      </c>
      <c r="BNG9" s="27">
        <f>+BNF9*2</f>
        <v>10718.4</v>
      </c>
      <c r="BNH9" s="108">
        <v>5</v>
      </c>
      <c r="BNI9" s="27">
        <f>ROUND(+BNE9/BNH9,2)</f>
        <v>10718.4</v>
      </c>
      <c r="BNJ9" s="109">
        <f>+BNI9-BNG9</f>
        <v>0</v>
      </c>
      <c r="BNK9" s="110">
        <v>0.37630000000000002</v>
      </c>
      <c r="BNL9" s="111">
        <f>ROUND(+BNJ9*BNK9,0)</f>
        <v>0</v>
      </c>
      <c r="BNM9" s="38" t="s">
        <v>45</v>
      </c>
      <c r="BNN9" s="39" t="s">
        <v>47</v>
      </c>
      <c r="BNO9" s="39" t="s">
        <v>40</v>
      </c>
      <c r="BNP9" s="40" t="s">
        <v>120</v>
      </c>
      <c r="BNQ9" s="107">
        <v>391.7</v>
      </c>
      <c r="BNR9" s="107">
        <v>108.3917</v>
      </c>
      <c r="BNS9" s="107">
        <v>403.39170000000001</v>
      </c>
      <c r="BNT9" s="107">
        <v>5</v>
      </c>
      <c r="BNU9" s="27">
        <v>53592</v>
      </c>
      <c r="BNV9" s="27">
        <f>+BNU9/BNT9/2</f>
        <v>5359.2</v>
      </c>
      <c r="BNW9" s="27">
        <f>+BNV9*2</f>
        <v>10718.4</v>
      </c>
      <c r="BNX9" s="108">
        <v>5</v>
      </c>
      <c r="BNY9" s="27">
        <f>ROUND(+BNU9/BNX9,2)</f>
        <v>10718.4</v>
      </c>
      <c r="BNZ9" s="109">
        <f>+BNY9-BNW9</f>
        <v>0</v>
      </c>
      <c r="BOA9" s="110">
        <v>0.37630000000000002</v>
      </c>
      <c r="BOB9" s="111">
        <f>ROUND(+BNZ9*BOA9,0)</f>
        <v>0</v>
      </c>
      <c r="BOC9" s="38" t="s">
        <v>45</v>
      </c>
      <c r="BOD9" s="39" t="s">
        <v>47</v>
      </c>
      <c r="BOE9" s="39" t="s">
        <v>40</v>
      </c>
      <c r="BOF9" s="40" t="s">
        <v>120</v>
      </c>
      <c r="BOG9" s="107">
        <v>391.7</v>
      </c>
      <c r="BOH9" s="107">
        <v>108.3917</v>
      </c>
      <c r="BOI9" s="107">
        <v>403.39170000000001</v>
      </c>
      <c r="BOJ9" s="107">
        <v>5</v>
      </c>
      <c r="BOK9" s="27">
        <v>53592</v>
      </c>
      <c r="BOL9" s="27">
        <f>+BOK9/BOJ9/2</f>
        <v>5359.2</v>
      </c>
      <c r="BOM9" s="27">
        <f>+BOL9*2</f>
        <v>10718.4</v>
      </c>
      <c r="BON9" s="108">
        <v>5</v>
      </c>
      <c r="BOO9" s="27">
        <f>ROUND(+BOK9/BON9,2)</f>
        <v>10718.4</v>
      </c>
      <c r="BOP9" s="109">
        <f>+BOO9-BOM9</f>
        <v>0</v>
      </c>
      <c r="BOQ9" s="110">
        <v>0.37630000000000002</v>
      </c>
      <c r="BOR9" s="111">
        <f>ROUND(+BOP9*BOQ9,0)</f>
        <v>0</v>
      </c>
      <c r="BOS9" s="38" t="s">
        <v>45</v>
      </c>
      <c r="BOT9" s="39" t="s">
        <v>47</v>
      </c>
      <c r="BOU9" s="39" t="s">
        <v>40</v>
      </c>
      <c r="BOV9" s="40" t="s">
        <v>120</v>
      </c>
      <c r="BOW9" s="107">
        <v>391.7</v>
      </c>
      <c r="BOX9" s="107">
        <v>108.3917</v>
      </c>
      <c r="BOY9" s="107">
        <v>403.39170000000001</v>
      </c>
      <c r="BOZ9" s="107">
        <v>5</v>
      </c>
      <c r="BPA9" s="27">
        <v>53592</v>
      </c>
      <c r="BPB9" s="27">
        <f>+BPA9/BOZ9/2</f>
        <v>5359.2</v>
      </c>
      <c r="BPC9" s="27">
        <f>+BPB9*2</f>
        <v>10718.4</v>
      </c>
      <c r="BPD9" s="108">
        <v>5</v>
      </c>
      <c r="BPE9" s="27">
        <f>ROUND(+BPA9/BPD9,2)</f>
        <v>10718.4</v>
      </c>
      <c r="BPF9" s="109">
        <f>+BPE9-BPC9</f>
        <v>0</v>
      </c>
      <c r="BPG9" s="110">
        <v>0.37630000000000002</v>
      </c>
      <c r="BPH9" s="111">
        <f>ROUND(+BPF9*BPG9,0)</f>
        <v>0</v>
      </c>
      <c r="BPI9" s="38" t="s">
        <v>45</v>
      </c>
      <c r="BPJ9" s="39" t="s">
        <v>47</v>
      </c>
      <c r="BPK9" s="39" t="s">
        <v>40</v>
      </c>
      <c r="BPL9" s="40" t="s">
        <v>120</v>
      </c>
      <c r="BPM9" s="107">
        <v>391.7</v>
      </c>
      <c r="BPN9" s="107">
        <v>108.3917</v>
      </c>
      <c r="BPO9" s="107">
        <v>403.39170000000001</v>
      </c>
      <c r="BPP9" s="107">
        <v>5</v>
      </c>
      <c r="BPQ9" s="27">
        <v>53592</v>
      </c>
      <c r="BPR9" s="27">
        <f>+BPQ9/BPP9/2</f>
        <v>5359.2</v>
      </c>
      <c r="BPS9" s="27">
        <f>+BPR9*2</f>
        <v>10718.4</v>
      </c>
      <c r="BPT9" s="108">
        <v>5</v>
      </c>
      <c r="BPU9" s="27">
        <f>ROUND(+BPQ9/BPT9,2)</f>
        <v>10718.4</v>
      </c>
      <c r="BPV9" s="109">
        <f>+BPU9-BPS9</f>
        <v>0</v>
      </c>
      <c r="BPW9" s="110">
        <v>0.37630000000000002</v>
      </c>
      <c r="BPX9" s="111">
        <f>ROUND(+BPV9*BPW9,0)</f>
        <v>0</v>
      </c>
      <c r="BPY9" s="38" t="s">
        <v>45</v>
      </c>
      <c r="BPZ9" s="39" t="s">
        <v>47</v>
      </c>
      <c r="BQA9" s="39" t="s">
        <v>40</v>
      </c>
      <c r="BQB9" s="40" t="s">
        <v>120</v>
      </c>
      <c r="BQC9" s="107">
        <v>391.7</v>
      </c>
      <c r="BQD9" s="107">
        <v>108.3917</v>
      </c>
      <c r="BQE9" s="107">
        <v>403.39170000000001</v>
      </c>
      <c r="BQF9" s="107">
        <v>5</v>
      </c>
      <c r="BQG9" s="27">
        <v>53592</v>
      </c>
      <c r="BQH9" s="27">
        <f>+BQG9/BQF9/2</f>
        <v>5359.2</v>
      </c>
      <c r="BQI9" s="27">
        <f>+BQH9*2</f>
        <v>10718.4</v>
      </c>
      <c r="BQJ9" s="108">
        <v>5</v>
      </c>
      <c r="BQK9" s="27">
        <f>ROUND(+BQG9/BQJ9,2)</f>
        <v>10718.4</v>
      </c>
      <c r="BQL9" s="109">
        <f>+BQK9-BQI9</f>
        <v>0</v>
      </c>
      <c r="BQM9" s="110">
        <v>0.37630000000000002</v>
      </c>
      <c r="BQN9" s="111">
        <f>ROUND(+BQL9*BQM9,0)</f>
        <v>0</v>
      </c>
      <c r="BQO9" s="38" t="s">
        <v>45</v>
      </c>
      <c r="BQP9" s="39" t="s">
        <v>47</v>
      </c>
      <c r="BQQ9" s="39" t="s">
        <v>40</v>
      </c>
      <c r="BQR9" s="40" t="s">
        <v>120</v>
      </c>
      <c r="BQS9" s="107">
        <v>391.7</v>
      </c>
      <c r="BQT9" s="107">
        <v>108.3917</v>
      </c>
      <c r="BQU9" s="107">
        <v>403.39170000000001</v>
      </c>
      <c r="BQV9" s="107">
        <v>5</v>
      </c>
      <c r="BQW9" s="27">
        <v>53592</v>
      </c>
      <c r="BQX9" s="27">
        <f>+BQW9/BQV9/2</f>
        <v>5359.2</v>
      </c>
      <c r="BQY9" s="27">
        <f>+BQX9*2</f>
        <v>10718.4</v>
      </c>
      <c r="BQZ9" s="108">
        <v>5</v>
      </c>
      <c r="BRA9" s="27">
        <f>ROUND(+BQW9/BQZ9,2)</f>
        <v>10718.4</v>
      </c>
      <c r="BRB9" s="109">
        <f>+BRA9-BQY9</f>
        <v>0</v>
      </c>
      <c r="BRC9" s="110">
        <v>0.37630000000000002</v>
      </c>
      <c r="BRD9" s="111">
        <f>ROUND(+BRB9*BRC9,0)</f>
        <v>0</v>
      </c>
      <c r="BRE9" s="38" t="s">
        <v>45</v>
      </c>
      <c r="BRF9" s="39" t="s">
        <v>47</v>
      </c>
      <c r="BRG9" s="39" t="s">
        <v>40</v>
      </c>
      <c r="BRH9" s="40" t="s">
        <v>120</v>
      </c>
      <c r="BRI9" s="107">
        <v>391.7</v>
      </c>
      <c r="BRJ9" s="107">
        <v>108.3917</v>
      </c>
      <c r="BRK9" s="107">
        <v>403.39170000000001</v>
      </c>
      <c r="BRL9" s="107">
        <v>5</v>
      </c>
      <c r="BRM9" s="27">
        <v>53592</v>
      </c>
      <c r="BRN9" s="27">
        <f>+BRM9/BRL9/2</f>
        <v>5359.2</v>
      </c>
      <c r="BRO9" s="27">
        <f>+BRN9*2</f>
        <v>10718.4</v>
      </c>
      <c r="BRP9" s="108">
        <v>5</v>
      </c>
      <c r="BRQ9" s="27">
        <f>ROUND(+BRM9/BRP9,2)</f>
        <v>10718.4</v>
      </c>
      <c r="BRR9" s="109">
        <f>+BRQ9-BRO9</f>
        <v>0</v>
      </c>
      <c r="BRS9" s="110">
        <v>0.37630000000000002</v>
      </c>
      <c r="BRT9" s="111">
        <f>ROUND(+BRR9*BRS9,0)</f>
        <v>0</v>
      </c>
      <c r="BRU9" s="38" t="s">
        <v>45</v>
      </c>
      <c r="BRV9" s="39" t="s">
        <v>47</v>
      </c>
      <c r="BRW9" s="39" t="s">
        <v>40</v>
      </c>
      <c r="BRX9" s="40" t="s">
        <v>120</v>
      </c>
      <c r="BRY9" s="107">
        <v>391.7</v>
      </c>
      <c r="BRZ9" s="107">
        <v>108.3917</v>
      </c>
      <c r="BSA9" s="107">
        <v>403.39170000000001</v>
      </c>
      <c r="BSB9" s="107">
        <v>5</v>
      </c>
      <c r="BSC9" s="27">
        <v>53592</v>
      </c>
      <c r="BSD9" s="27">
        <f>+BSC9/BSB9/2</f>
        <v>5359.2</v>
      </c>
      <c r="BSE9" s="27">
        <f>+BSD9*2</f>
        <v>10718.4</v>
      </c>
      <c r="BSF9" s="108">
        <v>5</v>
      </c>
      <c r="BSG9" s="27">
        <f>ROUND(+BSC9/BSF9,2)</f>
        <v>10718.4</v>
      </c>
      <c r="BSH9" s="109">
        <f>+BSG9-BSE9</f>
        <v>0</v>
      </c>
      <c r="BSI9" s="110">
        <v>0.37630000000000002</v>
      </c>
      <c r="BSJ9" s="111">
        <f>ROUND(+BSH9*BSI9,0)</f>
        <v>0</v>
      </c>
      <c r="BSK9" s="38" t="s">
        <v>45</v>
      </c>
      <c r="BSL9" s="39" t="s">
        <v>47</v>
      </c>
      <c r="BSM9" s="39" t="s">
        <v>40</v>
      </c>
      <c r="BSN9" s="40" t="s">
        <v>120</v>
      </c>
      <c r="BSO9" s="107">
        <v>391.7</v>
      </c>
      <c r="BSP9" s="107">
        <v>108.3917</v>
      </c>
      <c r="BSQ9" s="107">
        <v>403.39170000000001</v>
      </c>
      <c r="BSR9" s="107">
        <v>5</v>
      </c>
      <c r="BSS9" s="27">
        <v>53592</v>
      </c>
      <c r="BST9" s="27">
        <f>+BSS9/BSR9/2</f>
        <v>5359.2</v>
      </c>
      <c r="BSU9" s="27">
        <f>+BST9*2</f>
        <v>10718.4</v>
      </c>
      <c r="BSV9" s="108">
        <v>5</v>
      </c>
      <c r="BSW9" s="27">
        <f>ROUND(+BSS9/BSV9,2)</f>
        <v>10718.4</v>
      </c>
      <c r="BSX9" s="109">
        <f>+BSW9-BSU9</f>
        <v>0</v>
      </c>
      <c r="BSY9" s="110">
        <v>0.37630000000000002</v>
      </c>
      <c r="BSZ9" s="111">
        <f>ROUND(+BSX9*BSY9,0)</f>
        <v>0</v>
      </c>
      <c r="BTA9" s="38" t="s">
        <v>45</v>
      </c>
      <c r="BTB9" s="39" t="s">
        <v>47</v>
      </c>
      <c r="BTC9" s="39" t="s">
        <v>40</v>
      </c>
      <c r="BTD9" s="40" t="s">
        <v>120</v>
      </c>
      <c r="BTE9" s="107">
        <v>391.7</v>
      </c>
      <c r="BTF9" s="107">
        <v>108.3917</v>
      </c>
      <c r="BTG9" s="107">
        <v>403.39170000000001</v>
      </c>
      <c r="BTH9" s="107">
        <v>5</v>
      </c>
      <c r="BTI9" s="27">
        <v>53592</v>
      </c>
      <c r="BTJ9" s="27">
        <f>+BTI9/BTH9/2</f>
        <v>5359.2</v>
      </c>
      <c r="BTK9" s="27">
        <f>+BTJ9*2</f>
        <v>10718.4</v>
      </c>
      <c r="BTL9" s="108">
        <v>5</v>
      </c>
      <c r="BTM9" s="27">
        <f>ROUND(+BTI9/BTL9,2)</f>
        <v>10718.4</v>
      </c>
      <c r="BTN9" s="109">
        <f>+BTM9-BTK9</f>
        <v>0</v>
      </c>
      <c r="BTO9" s="110">
        <v>0.37630000000000002</v>
      </c>
      <c r="BTP9" s="111">
        <f>ROUND(+BTN9*BTO9,0)</f>
        <v>0</v>
      </c>
      <c r="BTQ9" s="38" t="s">
        <v>45</v>
      </c>
      <c r="BTR9" s="39" t="s">
        <v>47</v>
      </c>
      <c r="BTS9" s="39" t="s">
        <v>40</v>
      </c>
      <c r="BTT9" s="40" t="s">
        <v>120</v>
      </c>
      <c r="BTU9" s="107">
        <v>391.7</v>
      </c>
      <c r="BTV9" s="107">
        <v>108.3917</v>
      </c>
      <c r="BTW9" s="107">
        <v>403.39170000000001</v>
      </c>
      <c r="BTX9" s="107">
        <v>5</v>
      </c>
      <c r="BTY9" s="27">
        <v>53592</v>
      </c>
      <c r="BTZ9" s="27">
        <f>+BTY9/BTX9/2</f>
        <v>5359.2</v>
      </c>
      <c r="BUA9" s="27">
        <f>+BTZ9*2</f>
        <v>10718.4</v>
      </c>
      <c r="BUB9" s="108">
        <v>5</v>
      </c>
      <c r="BUC9" s="27">
        <f>ROUND(+BTY9/BUB9,2)</f>
        <v>10718.4</v>
      </c>
      <c r="BUD9" s="109">
        <f>+BUC9-BUA9</f>
        <v>0</v>
      </c>
      <c r="BUE9" s="110">
        <v>0.37630000000000002</v>
      </c>
      <c r="BUF9" s="111">
        <f>ROUND(+BUD9*BUE9,0)</f>
        <v>0</v>
      </c>
      <c r="BUG9" s="38" t="s">
        <v>45</v>
      </c>
      <c r="BUH9" s="39" t="s">
        <v>47</v>
      </c>
      <c r="BUI9" s="39" t="s">
        <v>40</v>
      </c>
      <c r="BUJ9" s="40" t="s">
        <v>120</v>
      </c>
      <c r="BUK9" s="107">
        <v>391.7</v>
      </c>
      <c r="BUL9" s="107">
        <v>108.3917</v>
      </c>
      <c r="BUM9" s="107">
        <v>403.39170000000001</v>
      </c>
      <c r="BUN9" s="107">
        <v>5</v>
      </c>
      <c r="BUO9" s="27">
        <v>53592</v>
      </c>
      <c r="BUP9" s="27">
        <f>+BUO9/BUN9/2</f>
        <v>5359.2</v>
      </c>
      <c r="BUQ9" s="27">
        <f>+BUP9*2</f>
        <v>10718.4</v>
      </c>
      <c r="BUR9" s="108">
        <v>5</v>
      </c>
      <c r="BUS9" s="27">
        <f>ROUND(+BUO9/BUR9,2)</f>
        <v>10718.4</v>
      </c>
      <c r="BUT9" s="109">
        <f>+BUS9-BUQ9</f>
        <v>0</v>
      </c>
      <c r="BUU9" s="110">
        <v>0.37630000000000002</v>
      </c>
      <c r="BUV9" s="111">
        <f>ROUND(+BUT9*BUU9,0)</f>
        <v>0</v>
      </c>
      <c r="BUW9" s="38" t="s">
        <v>45</v>
      </c>
      <c r="BUX9" s="39" t="s">
        <v>47</v>
      </c>
      <c r="BUY9" s="39" t="s">
        <v>40</v>
      </c>
      <c r="BUZ9" s="40" t="s">
        <v>120</v>
      </c>
      <c r="BVA9" s="107">
        <v>391.7</v>
      </c>
      <c r="BVB9" s="107">
        <v>108.3917</v>
      </c>
      <c r="BVC9" s="107">
        <v>403.39170000000001</v>
      </c>
      <c r="BVD9" s="107">
        <v>5</v>
      </c>
      <c r="BVE9" s="27">
        <v>53592</v>
      </c>
      <c r="BVF9" s="27">
        <f>+BVE9/BVD9/2</f>
        <v>5359.2</v>
      </c>
      <c r="BVG9" s="27">
        <f>+BVF9*2</f>
        <v>10718.4</v>
      </c>
      <c r="BVH9" s="108">
        <v>5</v>
      </c>
      <c r="BVI9" s="27">
        <f>ROUND(+BVE9/BVH9,2)</f>
        <v>10718.4</v>
      </c>
      <c r="BVJ9" s="109">
        <f>+BVI9-BVG9</f>
        <v>0</v>
      </c>
      <c r="BVK9" s="110">
        <v>0.37630000000000002</v>
      </c>
      <c r="BVL9" s="111">
        <f>ROUND(+BVJ9*BVK9,0)</f>
        <v>0</v>
      </c>
      <c r="BVM9" s="38" t="s">
        <v>45</v>
      </c>
      <c r="BVN9" s="39" t="s">
        <v>47</v>
      </c>
      <c r="BVO9" s="39" t="s">
        <v>40</v>
      </c>
      <c r="BVP9" s="40" t="s">
        <v>120</v>
      </c>
      <c r="BVQ9" s="107">
        <v>391.7</v>
      </c>
      <c r="BVR9" s="107">
        <v>108.3917</v>
      </c>
      <c r="BVS9" s="107">
        <v>403.39170000000001</v>
      </c>
      <c r="BVT9" s="107">
        <v>5</v>
      </c>
      <c r="BVU9" s="27">
        <v>53592</v>
      </c>
      <c r="BVV9" s="27">
        <f>+BVU9/BVT9/2</f>
        <v>5359.2</v>
      </c>
      <c r="BVW9" s="27">
        <f>+BVV9*2</f>
        <v>10718.4</v>
      </c>
      <c r="BVX9" s="108">
        <v>5</v>
      </c>
      <c r="BVY9" s="27">
        <f>ROUND(+BVU9/BVX9,2)</f>
        <v>10718.4</v>
      </c>
      <c r="BVZ9" s="109">
        <f>+BVY9-BVW9</f>
        <v>0</v>
      </c>
      <c r="BWA9" s="110">
        <v>0.37630000000000002</v>
      </c>
      <c r="BWB9" s="111">
        <f>ROUND(+BVZ9*BWA9,0)</f>
        <v>0</v>
      </c>
      <c r="BWC9" s="38" t="s">
        <v>45</v>
      </c>
      <c r="BWD9" s="39" t="s">
        <v>47</v>
      </c>
      <c r="BWE9" s="39" t="s">
        <v>40</v>
      </c>
      <c r="BWF9" s="40" t="s">
        <v>120</v>
      </c>
      <c r="BWG9" s="107">
        <v>391.7</v>
      </c>
      <c r="BWH9" s="107">
        <v>108.3917</v>
      </c>
      <c r="BWI9" s="107">
        <v>403.39170000000001</v>
      </c>
      <c r="BWJ9" s="107">
        <v>5</v>
      </c>
      <c r="BWK9" s="27">
        <v>53592</v>
      </c>
      <c r="BWL9" s="27">
        <f>+BWK9/BWJ9/2</f>
        <v>5359.2</v>
      </c>
      <c r="BWM9" s="27">
        <f>+BWL9*2</f>
        <v>10718.4</v>
      </c>
      <c r="BWN9" s="108">
        <v>5</v>
      </c>
      <c r="BWO9" s="27">
        <f>ROUND(+BWK9/BWN9,2)</f>
        <v>10718.4</v>
      </c>
      <c r="BWP9" s="109">
        <f>+BWO9-BWM9</f>
        <v>0</v>
      </c>
      <c r="BWQ9" s="110">
        <v>0.37630000000000002</v>
      </c>
      <c r="BWR9" s="111">
        <f>ROUND(+BWP9*BWQ9,0)</f>
        <v>0</v>
      </c>
      <c r="BWS9" s="38" t="s">
        <v>45</v>
      </c>
      <c r="BWT9" s="39" t="s">
        <v>47</v>
      </c>
      <c r="BWU9" s="39" t="s">
        <v>40</v>
      </c>
      <c r="BWV9" s="40" t="s">
        <v>120</v>
      </c>
      <c r="BWW9" s="107">
        <v>391.7</v>
      </c>
      <c r="BWX9" s="107">
        <v>108.3917</v>
      </c>
      <c r="BWY9" s="107">
        <v>403.39170000000001</v>
      </c>
      <c r="BWZ9" s="107">
        <v>5</v>
      </c>
      <c r="BXA9" s="27">
        <v>53592</v>
      </c>
      <c r="BXB9" s="27">
        <f>+BXA9/BWZ9/2</f>
        <v>5359.2</v>
      </c>
      <c r="BXC9" s="27">
        <f>+BXB9*2</f>
        <v>10718.4</v>
      </c>
      <c r="BXD9" s="108">
        <v>5</v>
      </c>
      <c r="BXE9" s="27">
        <f>ROUND(+BXA9/BXD9,2)</f>
        <v>10718.4</v>
      </c>
      <c r="BXF9" s="109">
        <f>+BXE9-BXC9</f>
        <v>0</v>
      </c>
      <c r="BXG9" s="110">
        <v>0.37630000000000002</v>
      </c>
      <c r="BXH9" s="111">
        <f>ROUND(+BXF9*BXG9,0)</f>
        <v>0</v>
      </c>
      <c r="BXI9" s="38" t="s">
        <v>45</v>
      </c>
      <c r="BXJ9" s="39" t="s">
        <v>47</v>
      </c>
      <c r="BXK9" s="39" t="s">
        <v>40</v>
      </c>
      <c r="BXL9" s="40" t="s">
        <v>120</v>
      </c>
      <c r="BXM9" s="107">
        <v>391.7</v>
      </c>
      <c r="BXN9" s="107">
        <v>108.3917</v>
      </c>
      <c r="BXO9" s="107">
        <v>403.39170000000001</v>
      </c>
      <c r="BXP9" s="107">
        <v>5</v>
      </c>
      <c r="BXQ9" s="27">
        <v>53592</v>
      </c>
      <c r="BXR9" s="27">
        <f>+BXQ9/BXP9/2</f>
        <v>5359.2</v>
      </c>
      <c r="BXS9" s="27">
        <f>+BXR9*2</f>
        <v>10718.4</v>
      </c>
      <c r="BXT9" s="108">
        <v>5</v>
      </c>
      <c r="BXU9" s="27">
        <f>ROUND(+BXQ9/BXT9,2)</f>
        <v>10718.4</v>
      </c>
      <c r="BXV9" s="109">
        <f>+BXU9-BXS9</f>
        <v>0</v>
      </c>
      <c r="BXW9" s="110">
        <v>0.37630000000000002</v>
      </c>
      <c r="BXX9" s="111">
        <f>ROUND(+BXV9*BXW9,0)</f>
        <v>0</v>
      </c>
      <c r="BXY9" s="38" t="s">
        <v>45</v>
      </c>
      <c r="BXZ9" s="39" t="s">
        <v>47</v>
      </c>
      <c r="BYA9" s="39" t="s">
        <v>40</v>
      </c>
      <c r="BYB9" s="40" t="s">
        <v>120</v>
      </c>
      <c r="BYC9" s="107">
        <v>391.7</v>
      </c>
      <c r="BYD9" s="107">
        <v>108.3917</v>
      </c>
      <c r="BYE9" s="107">
        <v>403.39170000000001</v>
      </c>
      <c r="BYF9" s="107">
        <v>5</v>
      </c>
      <c r="BYG9" s="27">
        <v>53592</v>
      </c>
      <c r="BYH9" s="27">
        <f>+BYG9/BYF9/2</f>
        <v>5359.2</v>
      </c>
      <c r="BYI9" s="27">
        <f>+BYH9*2</f>
        <v>10718.4</v>
      </c>
      <c r="BYJ9" s="108">
        <v>5</v>
      </c>
      <c r="BYK9" s="27">
        <f>ROUND(+BYG9/BYJ9,2)</f>
        <v>10718.4</v>
      </c>
      <c r="BYL9" s="109">
        <f>+BYK9-BYI9</f>
        <v>0</v>
      </c>
      <c r="BYM9" s="110">
        <v>0.37630000000000002</v>
      </c>
      <c r="BYN9" s="111">
        <f>ROUND(+BYL9*BYM9,0)</f>
        <v>0</v>
      </c>
      <c r="BYO9" s="38" t="s">
        <v>45</v>
      </c>
      <c r="BYP9" s="39" t="s">
        <v>47</v>
      </c>
      <c r="BYQ9" s="39" t="s">
        <v>40</v>
      </c>
      <c r="BYR9" s="40" t="s">
        <v>120</v>
      </c>
      <c r="BYS9" s="107">
        <v>391.7</v>
      </c>
      <c r="BYT9" s="107">
        <v>108.3917</v>
      </c>
      <c r="BYU9" s="107">
        <v>403.39170000000001</v>
      </c>
      <c r="BYV9" s="107">
        <v>5</v>
      </c>
      <c r="BYW9" s="27">
        <v>53592</v>
      </c>
      <c r="BYX9" s="27">
        <f>+BYW9/BYV9/2</f>
        <v>5359.2</v>
      </c>
      <c r="BYY9" s="27">
        <f>+BYX9*2</f>
        <v>10718.4</v>
      </c>
      <c r="BYZ9" s="108">
        <v>5</v>
      </c>
      <c r="BZA9" s="27">
        <f>ROUND(+BYW9/BYZ9,2)</f>
        <v>10718.4</v>
      </c>
      <c r="BZB9" s="109">
        <f>+BZA9-BYY9</f>
        <v>0</v>
      </c>
      <c r="BZC9" s="110">
        <v>0.37630000000000002</v>
      </c>
      <c r="BZD9" s="111">
        <f>ROUND(+BZB9*BZC9,0)</f>
        <v>0</v>
      </c>
      <c r="BZE9" s="38" t="s">
        <v>45</v>
      </c>
      <c r="BZF9" s="39" t="s">
        <v>47</v>
      </c>
      <c r="BZG9" s="39" t="s">
        <v>40</v>
      </c>
      <c r="BZH9" s="40" t="s">
        <v>120</v>
      </c>
      <c r="BZI9" s="107">
        <v>391.7</v>
      </c>
      <c r="BZJ9" s="107">
        <v>108.3917</v>
      </c>
      <c r="BZK9" s="107">
        <v>403.39170000000001</v>
      </c>
      <c r="BZL9" s="107">
        <v>5</v>
      </c>
      <c r="BZM9" s="27">
        <v>53592</v>
      </c>
      <c r="BZN9" s="27">
        <f>+BZM9/BZL9/2</f>
        <v>5359.2</v>
      </c>
      <c r="BZO9" s="27">
        <f>+BZN9*2</f>
        <v>10718.4</v>
      </c>
      <c r="BZP9" s="108">
        <v>5</v>
      </c>
      <c r="BZQ9" s="27">
        <f>ROUND(+BZM9/BZP9,2)</f>
        <v>10718.4</v>
      </c>
      <c r="BZR9" s="109">
        <f>+BZQ9-BZO9</f>
        <v>0</v>
      </c>
      <c r="BZS9" s="110">
        <v>0.37630000000000002</v>
      </c>
      <c r="BZT9" s="111">
        <f>ROUND(+BZR9*BZS9,0)</f>
        <v>0</v>
      </c>
      <c r="BZU9" s="38" t="s">
        <v>45</v>
      </c>
      <c r="BZV9" s="39" t="s">
        <v>47</v>
      </c>
      <c r="BZW9" s="39" t="s">
        <v>40</v>
      </c>
      <c r="BZX9" s="40" t="s">
        <v>120</v>
      </c>
      <c r="BZY9" s="107">
        <v>391.7</v>
      </c>
      <c r="BZZ9" s="107">
        <v>108.3917</v>
      </c>
      <c r="CAA9" s="107">
        <v>403.39170000000001</v>
      </c>
      <c r="CAB9" s="107">
        <v>5</v>
      </c>
      <c r="CAC9" s="27">
        <v>53592</v>
      </c>
      <c r="CAD9" s="27">
        <f>+CAC9/CAB9/2</f>
        <v>5359.2</v>
      </c>
      <c r="CAE9" s="27">
        <f>+CAD9*2</f>
        <v>10718.4</v>
      </c>
      <c r="CAF9" s="108">
        <v>5</v>
      </c>
      <c r="CAG9" s="27">
        <f>ROUND(+CAC9/CAF9,2)</f>
        <v>10718.4</v>
      </c>
      <c r="CAH9" s="109">
        <f>+CAG9-CAE9</f>
        <v>0</v>
      </c>
      <c r="CAI9" s="110">
        <v>0.37630000000000002</v>
      </c>
      <c r="CAJ9" s="111">
        <f>ROUND(+CAH9*CAI9,0)</f>
        <v>0</v>
      </c>
      <c r="CAK9" s="38" t="s">
        <v>45</v>
      </c>
      <c r="CAL9" s="39" t="s">
        <v>47</v>
      </c>
      <c r="CAM9" s="39" t="s">
        <v>40</v>
      </c>
      <c r="CAN9" s="40" t="s">
        <v>120</v>
      </c>
      <c r="CAO9" s="107">
        <v>391.7</v>
      </c>
      <c r="CAP9" s="107">
        <v>108.3917</v>
      </c>
      <c r="CAQ9" s="107">
        <v>403.39170000000001</v>
      </c>
      <c r="CAR9" s="107">
        <v>5</v>
      </c>
      <c r="CAS9" s="27">
        <v>53592</v>
      </c>
      <c r="CAT9" s="27">
        <f>+CAS9/CAR9/2</f>
        <v>5359.2</v>
      </c>
      <c r="CAU9" s="27">
        <f>+CAT9*2</f>
        <v>10718.4</v>
      </c>
      <c r="CAV9" s="108">
        <v>5</v>
      </c>
      <c r="CAW9" s="27">
        <f>ROUND(+CAS9/CAV9,2)</f>
        <v>10718.4</v>
      </c>
      <c r="CAX9" s="109">
        <f>+CAW9-CAU9</f>
        <v>0</v>
      </c>
      <c r="CAY9" s="110">
        <v>0.37630000000000002</v>
      </c>
      <c r="CAZ9" s="111">
        <f>ROUND(+CAX9*CAY9,0)</f>
        <v>0</v>
      </c>
      <c r="CBA9" s="38" t="s">
        <v>45</v>
      </c>
      <c r="CBB9" s="39" t="s">
        <v>47</v>
      </c>
      <c r="CBC9" s="39" t="s">
        <v>40</v>
      </c>
      <c r="CBD9" s="40" t="s">
        <v>120</v>
      </c>
      <c r="CBE9" s="107">
        <v>391.7</v>
      </c>
      <c r="CBF9" s="107">
        <v>108.3917</v>
      </c>
      <c r="CBG9" s="107">
        <v>403.39170000000001</v>
      </c>
      <c r="CBH9" s="107">
        <v>5</v>
      </c>
      <c r="CBI9" s="27">
        <v>53592</v>
      </c>
      <c r="CBJ9" s="27">
        <f>+CBI9/CBH9/2</f>
        <v>5359.2</v>
      </c>
      <c r="CBK9" s="27">
        <f>+CBJ9*2</f>
        <v>10718.4</v>
      </c>
      <c r="CBL9" s="108">
        <v>5</v>
      </c>
      <c r="CBM9" s="27">
        <f>ROUND(+CBI9/CBL9,2)</f>
        <v>10718.4</v>
      </c>
      <c r="CBN9" s="109">
        <f>+CBM9-CBK9</f>
        <v>0</v>
      </c>
      <c r="CBO9" s="110">
        <v>0.37630000000000002</v>
      </c>
      <c r="CBP9" s="111">
        <f>ROUND(+CBN9*CBO9,0)</f>
        <v>0</v>
      </c>
      <c r="CBQ9" s="38" t="s">
        <v>45</v>
      </c>
      <c r="CBR9" s="39" t="s">
        <v>47</v>
      </c>
      <c r="CBS9" s="39" t="s">
        <v>40</v>
      </c>
      <c r="CBT9" s="40" t="s">
        <v>120</v>
      </c>
      <c r="CBU9" s="107">
        <v>391.7</v>
      </c>
      <c r="CBV9" s="107">
        <v>108.3917</v>
      </c>
      <c r="CBW9" s="107">
        <v>403.39170000000001</v>
      </c>
      <c r="CBX9" s="107">
        <v>5</v>
      </c>
      <c r="CBY9" s="27">
        <v>53592</v>
      </c>
      <c r="CBZ9" s="27">
        <f>+CBY9/CBX9/2</f>
        <v>5359.2</v>
      </c>
      <c r="CCA9" s="27">
        <f>+CBZ9*2</f>
        <v>10718.4</v>
      </c>
      <c r="CCB9" s="108">
        <v>5</v>
      </c>
      <c r="CCC9" s="27">
        <f>ROUND(+CBY9/CCB9,2)</f>
        <v>10718.4</v>
      </c>
      <c r="CCD9" s="109">
        <f>+CCC9-CCA9</f>
        <v>0</v>
      </c>
      <c r="CCE9" s="110">
        <v>0.37630000000000002</v>
      </c>
      <c r="CCF9" s="111">
        <f>ROUND(+CCD9*CCE9,0)</f>
        <v>0</v>
      </c>
      <c r="CCG9" s="38" t="s">
        <v>45</v>
      </c>
      <c r="CCH9" s="39" t="s">
        <v>47</v>
      </c>
      <c r="CCI9" s="39" t="s">
        <v>40</v>
      </c>
      <c r="CCJ9" s="40" t="s">
        <v>120</v>
      </c>
      <c r="CCK9" s="107">
        <v>391.7</v>
      </c>
      <c r="CCL9" s="107">
        <v>108.3917</v>
      </c>
      <c r="CCM9" s="107">
        <v>403.39170000000001</v>
      </c>
      <c r="CCN9" s="107">
        <v>5</v>
      </c>
      <c r="CCO9" s="27">
        <v>53592</v>
      </c>
      <c r="CCP9" s="27">
        <f>+CCO9/CCN9/2</f>
        <v>5359.2</v>
      </c>
      <c r="CCQ9" s="27">
        <f>+CCP9*2</f>
        <v>10718.4</v>
      </c>
      <c r="CCR9" s="108">
        <v>5</v>
      </c>
      <c r="CCS9" s="27">
        <f>ROUND(+CCO9/CCR9,2)</f>
        <v>10718.4</v>
      </c>
      <c r="CCT9" s="109">
        <f>+CCS9-CCQ9</f>
        <v>0</v>
      </c>
      <c r="CCU9" s="110">
        <v>0.37630000000000002</v>
      </c>
      <c r="CCV9" s="111">
        <f>ROUND(+CCT9*CCU9,0)</f>
        <v>0</v>
      </c>
      <c r="CCW9" s="38" t="s">
        <v>45</v>
      </c>
      <c r="CCX9" s="39" t="s">
        <v>47</v>
      </c>
      <c r="CCY9" s="39" t="s">
        <v>40</v>
      </c>
      <c r="CCZ9" s="40" t="s">
        <v>120</v>
      </c>
      <c r="CDA9" s="107">
        <v>391.7</v>
      </c>
      <c r="CDB9" s="107">
        <v>108.3917</v>
      </c>
      <c r="CDC9" s="107">
        <v>403.39170000000001</v>
      </c>
      <c r="CDD9" s="107">
        <v>5</v>
      </c>
      <c r="CDE9" s="27">
        <v>53592</v>
      </c>
      <c r="CDF9" s="27">
        <f>+CDE9/CDD9/2</f>
        <v>5359.2</v>
      </c>
      <c r="CDG9" s="27">
        <f>+CDF9*2</f>
        <v>10718.4</v>
      </c>
      <c r="CDH9" s="108">
        <v>5</v>
      </c>
      <c r="CDI9" s="27">
        <f>ROUND(+CDE9/CDH9,2)</f>
        <v>10718.4</v>
      </c>
      <c r="CDJ9" s="109">
        <f>+CDI9-CDG9</f>
        <v>0</v>
      </c>
      <c r="CDK9" s="110">
        <v>0.37630000000000002</v>
      </c>
      <c r="CDL9" s="111">
        <f>ROUND(+CDJ9*CDK9,0)</f>
        <v>0</v>
      </c>
      <c r="CDM9" s="38" t="s">
        <v>45</v>
      </c>
      <c r="CDN9" s="39" t="s">
        <v>47</v>
      </c>
      <c r="CDO9" s="39" t="s">
        <v>40</v>
      </c>
      <c r="CDP9" s="40" t="s">
        <v>120</v>
      </c>
      <c r="CDQ9" s="107">
        <v>391.7</v>
      </c>
      <c r="CDR9" s="107">
        <v>108.3917</v>
      </c>
      <c r="CDS9" s="107">
        <v>403.39170000000001</v>
      </c>
      <c r="CDT9" s="107">
        <v>5</v>
      </c>
      <c r="CDU9" s="27">
        <v>53592</v>
      </c>
      <c r="CDV9" s="27">
        <f>+CDU9/CDT9/2</f>
        <v>5359.2</v>
      </c>
      <c r="CDW9" s="27">
        <f>+CDV9*2</f>
        <v>10718.4</v>
      </c>
      <c r="CDX9" s="108">
        <v>5</v>
      </c>
      <c r="CDY9" s="27">
        <f>ROUND(+CDU9/CDX9,2)</f>
        <v>10718.4</v>
      </c>
      <c r="CDZ9" s="109">
        <f>+CDY9-CDW9</f>
        <v>0</v>
      </c>
      <c r="CEA9" s="110">
        <v>0.37630000000000002</v>
      </c>
      <c r="CEB9" s="111">
        <f>ROUND(+CDZ9*CEA9,0)</f>
        <v>0</v>
      </c>
      <c r="CEC9" s="38" t="s">
        <v>45</v>
      </c>
      <c r="CED9" s="39" t="s">
        <v>47</v>
      </c>
      <c r="CEE9" s="39" t="s">
        <v>40</v>
      </c>
      <c r="CEF9" s="40" t="s">
        <v>120</v>
      </c>
      <c r="CEG9" s="107">
        <v>391.7</v>
      </c>
      <c r="CEH9" s="107">
        <v>108.3917</v>
      </c>
      <c r="CEI9" s="107">
        <v>403.39170000000001</v>
      </c>
      <c r="CEJ9" s="107">
        <v>5</v>
      </c>
      <c r="CEK9" s="27">
        <v>53592</v>
      </c>
      <c r="CEL9" s="27">
        <f>+CEK9/CEJ9/2</f>
        <v>5359.2</v>
      </c>
      <c r="CEM9" s="27">
        <f>+CEL9*2</f>
        <v>10718.4</v>
      </c>
      <c r="CEN9" s="108">
        <v>5</v>
      </c>
      <c r="CEO9" s="27">
        <f>ROUND(+CEK9/CEN9,2)</f>
        <v>10718.4</v>
      </c>
      <c r="CEP9" s="109">
        <f>+CEO9-CEM9</f>
        <v>0</v>
      </c>
      <c r="CEQ9" s="110">
        <v>0.37630000000000002</v>
      </c>
      <c r="CER9" s="111">
        <f>ROUND(+CEP9*CEQ9,0)</f>
        <v>0</v>
      </c>
      <c r="CES9" s="38" t="s">
        <v>45</v>
      </c>
      <c r="CET9" s="39" t="s">
        <v>47</v>
      </c>
      <c r="CEU9" s="39" t="s">
        <v>40</v>
      </c>
      <c r="CEV9" s="40" t="s">
        <v>120</v>
      </c>
      <c r="CEW9" s="107">
        <v>391.7</v>
      </c>
      <c r="CEX9" s="107">
        <v>108.3917</v>
      </c>
      <c r="CEY9" s="107">
        <v>403.39170000000001</v>
      </c>
      <c r="CEZ9" s="107">
        <v>5</v>
      </c>
      <c r="CFA9" s="27">
        <v>53592</v>
      </c>
      <c r="CFB9" s="27">
        <f>+CFA9/CEZ9/2</f>
        <v>5359.2</v>
      </c>
      <c r="CFC9" s="27">
        <f>+CFB9*2</f>
        <v>10718.4</v>
      </c>
      <c r="CFD9" s="108">
        <v>5</v>
      </c>
      <c r="CFE9" s="27">
        <f>ROUND(+CFA9/CFD9,2)</f>
        <v>10718.4</v>
      </c>
      <c r="CFF9" s="109">
        <f>+CFE9-CFC9</f>
        <v>0</v>
      </c>
      <c r="CFG9" s="110">
        <v>0.37630000000000002</v>
      </c>
      <c r="CFH9" s="111">
        <f>ROUND(+CFF9*CFG9,0)</f>
        <v>0</v>
      </c>
      <c r="CFI9" s="38" t="s">
        <v>45</v>
      </c>
      <c r="CFJ9" s="39" t="s">
        <v>47</v>
      </c>
      <c r="CFK9" s="39" t="s">
        <v>40</v>
      </c>
      <c r="CFL9" s="40" t="s">
        <v>120</v>
      </c>
      <c r="CFM9" s="107">
        <v>391.7</v>
      </c>
      <c r="CFN9" s="107">
        <v>108.3917</v>
      </c>
      <c r="CFO9" s="107">
        <v>403.39170000000001</v>
      </c>
      <c r="CFP9" s="107">
        <v>5</v>
      </c>
      <c r="CFQ9" s="27">
        <v>53592</v>
      </c>
      <c r="CFR9" s="27">
        <f>+CFQ9/CFP9/2</f>
        <v>5359.2</v>
      </c>
      <c r="CFS9" s="27">
        <f>+CFR9*2</f>
        <v>10718.4</v>
      </c>
      <c r="CFT9" s="108">
        <v>5</v>
      </c>
      <c r="CFU9" s="27">
        <f>ROUND(+CFQ9/CFT9,2)</f>
        <v>10718.4</v>
      </c>
      <c r="CFV9" s="109">
        <f>+CFU9-CFS9</f>
        <v>0</v>
      </c>
      <c r="CFW9" s="110">
        <v>0.37630000000000002</v>
      </c>
      <c r="CFX9" s="111">
        <f>ROUND(+CFV9*CFW9,0)</f>
        <v>0</v>
      </c>
      <c r="CFY9" s="38" t="s">
        <v>45</v>
      </c>
      <c r="CFZ9" s="39" t="s">
        <v>47</v>
      </c>
      <c r="CGA9" s="39" t="s">
        <v>40</v>
      </c>
      <c r="CGB9" s="40" t="s">
        <v>120</v>
      </c>
      <c r="CGC9" s="107">
        <v>391.7</v>
      </c>
      <c r="CGD9" s="107">
        <v>108.3917</v>
      </c>
      <c r="CGE9" s="107">
        <v>403.39170000000001</v>
      </c>
      <c r="CGF9" s="107">
        <v>5</v>
      </c>
      <c r="CGG9" s="27">
        <v>53592</v>
      </c>
      <c r="CGH9" s="27">
        <f>+CGG9/CGF9/2</f>
        <v>5359.2</v>
      </c>
      <c r="CGI9" s="27">
        <f>+CGH9*2</f>
        <v>10718.4</v>
      </c>
      <c r="CGJ9" s="108">
        <v>5</v>
      </c>
      <c r="CGK9" s="27">
        <f>ROUND(+CGG9/CGJ9,2)</f>
        <v>10718.4</v>
      </c>
      <c r="CGL9" s="109">
        <f>+CGK9-CGI9</f>
        <v>0</v>
      </c>
      <c r="CGM9" s="110">
        <v>0.37630000000000002</v>
      </c>
      <c r="CGN9" s="111">
        <f>ROUND(+CGL9*CGM9,0)</f>
        <v>0</v>
      </c>
      <c r="CGO9" s="38" t="s">
        <v>45</v>
      </c>
      <c r="CGP9" s="39" t="s">
        <v>47</v>
      </c>
      <c r="CGQ9" s="39" t="s">
        <v>40</v>
      </c>
      <c r="CGR9" s="40" t="s">
        <v>120</v>
      </c>
      <c r="CGS9" s="107">
        <v>391.7</v>
      </c>
      <c r="CGT9" s="107">
        <v>108.3917</v>
      </c>
      <c r="CGU9" s="107">
        <v>403.39170000000001</v>
      </c>
      <c r="CGV9" s="107">
        <v>5</v>
      </c>
      <c r="CGW9" s="27">
        <v>53592</v>
      </c>
      <c r="CGX9" s="27">
        <f>+CGW9/CGV9/2</f>
        <v>5359.2</v>
      </c>
      <c r="CGY9" s="27">
        <f>+CGX9*2</f>
        <v>10718.4</v>
      </c>
      <c r="CGZ9" s="108">
        <v>5</v>
      </c>
      <c r="CHA9" s="27">
        <f>ROUND(+CGW9/CGZ9,2)</f>
        <v>10718.4</v>
      </c>
      <c r="CHB9" s="109">
        <f>+CHA9-CGY9</f>
        <v>0</v>
      </c>
      <c r="CHC9" s="110">
        <v>0.37630000000000002</v>
      </c>
      <c r="CHD9" s="111">
        <f>ROUND(+CHB9*CHC9,0)</f>
        <v>0</v>
      </c>
      <c r="CHE9" s="38" t="s">
        <v>45</v>
      </c>
      <c r="CHF9" s="39" t="s">
        <v>47</v>
      </c>
      <c r="CHG9" s="39" t="s">
        <v>40</v>
      </c>
      <c r="CHH9" s="40" t="s">
        <v>120</v>
      </c>
      <c r="CHI9" s="107">
        <v>391.7</v>
      </c>
      <c r="CHJ9" s="107">
        <v>108.3917</v>
      </c>
      <c r="CHK9" s="107">
        <v>403.39170000000001</v>
      </c>
      <c r="CHL9" s="107">
        <v>5</v>
      </c>
      <c r="CHM9" s="27">
        <v>53592</v>
      </c>
      <c r="CHN9" s="27">
        <f>+CHM9/CHL9/2</f>
        <v>5359.2</v>
      </c>
      <c r="CHO9" s="27">
        <f>+CHN9*2</f>
        <v>10718.4</v>
      </c>
      <c r="CHP9" s="108">
        <v>5</v>
      </c>
      <c r="CHQ9" s="27">
        <f>ROUND(+CHM9/CHP9,2)</f>
        <v>10718.4</v>
      </c>
      <c r="CHR9" s="109">
        <f>+CHQ9-CHO9</f>
        <v>0</v>
      </c>
      <c r="CHS9" s="110">
        <v>0.37630000000000002</v>
      </c>
      <c r="CHT9" s="111">
        <f>ROUND(+CHR9*CHS9,0)</f>
        <v>0</v>
      </c>
      <c r="CHU9" s="38" t="s">
        <v>45</v>
      </c>
      <c r="CHV9" s="39" t="s">
        <v>47</v>
      </c>
      <c r="CHW9" s="39" t="s">
        <v>40</v>
      </c>
      <c r="CHX9" s="40" t="s">
        <v>120</v>
      </c>
      <c r="CHY9" s="107">
        <v>391.7</v>
      </c>
      <c r="CHZ9" s="107">
        <v>108.3917</v>
      </c>
      <c r="CIA9" s="107">
        <v>403.39170000000001</v>
      </c>
      <c r="CIB9" s="107">
        <v>5</v>
      </c>
      <c r="CIC9" s="27">
        <v>53592</v>
      </c>
      <c r="CID9" s="27">
        <f>+CIC9/CIB9/2</f>
        <v>5359.2</v>
      </c>
      <c r="CIE9" s="27">
        <f>+CID9*2</f>
        <v>10718.4</v>
      </c>
      <c r="CIF9" s="108">
        <v>5</v>
      </c>
      <c r="CIG9" s="27">
        <f>ROUND(+CIC9/CIF9,2)</f>
        <v>10718.4</v>
      </c>
      <c r="CIH9" s="109">
        <f>+CIG9-CIE9</f>
        <v>0</v>
      </c>
      <c r="CII9" s="110">
        <v>0.37630000000000002</v>
      </c>
      <c r="CIJ9" s="111">
        <f>ROUND(+CIH9*CII9,0)</f>
        <v>0</v>
      </c>
      <c r="CIK9" s="38" t="s">
        <v>45</v>
      </c>
      <c r="CIL9" s="39" t="s">
        <v>47</v>
      </c>
      <c r="CIM9" s="39" t="s">
        <v>40</v>
      </c>
      <c r="CIN9" s="40" t="s">
        <v>120</v>
      </c>
      <c r="CIO9" s="107">
        <v>391.7</v>
      </c>
      <c r="CIP9" s="107">
        <v>108.3917</v>
      </c>
      <c r="CIQ9" s="107">
        <v>403.39170000000001</v>
      </c>
      <c r="CIR9" s="107">
        <v>5</v>
      </c>
      <c r="CIS9" s="27">
        <v>53592</v>
      </c>
      <c r="CIT9" s="27">
        <f>+CIS9/CIR9/2</f>
        <v>5359.2</v>
      </c>
      <c r="CIU9" s="27">
        <f>+CIT9*2</f>
        <v>10718.4</v>
      </c>
      <c r="CIV9" s="108">
        <v>5</v>
      </c>
      <c r="CIW9" s="27">
        <f>ROUND(+CIS9/CIV9,2)</f>
        <v>10718.4</v>
      </c>
      <c r="CIX9" s="109">
        <f>+CIW9-CIU9</f>
        <v>0</v>
      </c>
      <c r="CIY9" s="110">
        <v>0.37630000000000002</v>
      </c>
      <c r="CIZ9" s="111">
        <f>ROUND(+CIX9*CIY9,0)</f>
        <v>0</v>
      </c>
      <c r="CJA9" s="38" t="s">
        <v>45</v>
      </c>
      <c r="CJB9" s="39" t="s">
        <v>47</v>
      </c>
      <c r="CJC9" s="39" t="s">
        <v>40</v>
      </c>
      <c r="CJD9" s="40" t="s">
        <v>120</v>
      </c>
      <c r="CJE9" s="107">
        <v>391.7</v>
      </c>
      <c r="CJF9" s="107">
        <v>108.3917</v>
      </c>
      <c r="CJG9" s="107">
        <v>403.39170000000001</v>
      </c>
      <c r="CJH9" s="107">
        <v>5</v>
      </c>
      <c r="CJI9" s="27">
        <v>53592</v>
      </c>
      <c r="CJJ9" s="27">
        <f>+CJI9/CJH9/2</f>
        <v>5359.2</v>
      </c>
      <c r="CJK9" s="27">
        <f>+CJJ9*2</f>
        <v>10718.4</v>
      </c>
      <c r="CJL9" s="108">
        <v>5</v>
      </c>
      <c r="CJM9" s="27">
        <f>ROUND(+CJI9/CJL9,2)</f>
        <v>10718.4</v>
      </c>
      <c r="CJN9" s="109">
        <f>+CJM9-CJK9</f>
        <v>0</v>
      </c>
      <c r="CJO9" s="110">
        <v>0.37630000000000002</v>
      </c>
      <c r="CJP9" s="111">
        <f>ROUND(+CJN9*CJO9,0)</f>
        <v>0</v>
      </c>
      <c r="CJQ9" s="38" t="s">
        <v>45</v>
      </c>
      <c r="CJR9" s="39" t="s">
        <v>47</v>
      </c>
      <c r="CJS9" s="39" t="s">
        <v>40</v>
      </c>
      <c r="CJT9" s="40" t="s">
        <v>120</v>
      </c>
      <c r="CJU9" s="107">
        <v>391.7</v>
      </c>
      <c r="CJV9" s="107">
        <v>108.3917</v>
      </c>
      <c r="CJW9" s="107">
        <v>403.39170000000001</v>
      </c>
      <c r="CJX9" s="107">
        <v>5</v>
      </c>
      <c r="CJY9" s="27">
        <v>53592</v>
      </c>
      <c r="CJZ9" s="27">
        <f>+CJY9/CJX9/2</f>
        <v>5359.2</v>
      </c>
      <c r="CKA9" s="27">
        <f>+CJZ9*2</f>
        <v>10718.4</v>
      </c>
      <c r="CKB9" s="108">
        <v>5</v>
      </c>
      <c r="CKC9" s="27">
        <f>ROUND(+CJY9/CKB9,2)</f>
        <v>10718.4</v>
      </c>
      <c r="CKD9" s="109">
        <f>+CKC9-CKA9</f>
        <v>0</v>
      </c>
      <c r="CKE9" s="110">
        <v>0.37630000000000002</v>
      </c>
      <c r="CKF9" s="111">
        <f>ROUND(+CKD9*CKE9,0)</f>
        <v>0</v>
      </c>
      <c r="CKG9" s="38" t="s">
        <v>45</v>
      </c>
      <c r="CKH9" s="39" t="s">
        <v>47</v>
      </c>
      <c r="CKI9" s="39" t="s">
        <v>40</v>
      </c>
      <c r="CKJ9" s="40" t="s">
        <v>120</v>
      </c>
      <c r="CKK9" s="107">
        <v>391.7</v>
      </c>
      <c r="CKL9" s="107">
        <v>108.3917</v>
      </c>
      <c r="CKM9" s="107">
        <v>403.39170000000001</v>
      </c>
      <c r="CKN9" s="107">
        <v>5</v>
      </c>
      <c r="CKO9" s="27">
        <v>53592</v>
      </c>
      <c r="CKP9" s="27">
        <f>+CKO9/CKN9/2</f>
        <v>5359.2</v>
      </c>
      <c r="CKQ9" s="27">
        <f>+CKP9*2</f>
        <v>10718.4</v>
      </c>
      <c r="CKR9" s="108">
        <v>5</v>
      </c>
      <c r="CKS9" s="27">
        <f>ROUND(+CKO9/CKR9,2)</f>
        <v>10718.4</v>
      </c>
      <c r="CKT9" s="109">
        <f>+CKS9-CKQ9</f>
        <v>0</v>
      </c>
      <c r="CKU9" s="110">
        <v>0.37630000000000002</v>
      </c>
      <c r="CKV9" s="111">
        <f>ROUND(+CKT9*CKU9,0)</f>
        <v>0</v>
      </c>
      <c r="CKW9" s="38" t="s">
        <v>45</v>
      </c>
      <c r="CKX9" s="39" t="s">
        <v>47</v>
      </c>
      <c r="CKY9" s="39" t="s">
        <v>40</v>
      </c>
      <c r="CKZ9" s="40" t="s">
        <v>120</v>
      </c>
      <c r="CLA9" s="107">
        <v>391.7</v>
      </c>
      <c r="CLB9" s="107">
        <v>108.3917</v>
      </c>
      <c r="CLC9" s="107">
        <v>403.39170000000001</v>
      </c>
      <c r="CLD9" s="107">
        <v>5</v>
      </c>
      <c r="CLE9" s="27">
        <v>53592</v>
      </c>
      <c r="CLF9" s="27">
        <f>+CLE9/CLD9/2</f>
        <v>5359.2</v>
      </c>
      <c r="CLG9" s="27">
        <f>+CLF9*2</f>
        <v>10718.4</v>
      </c>
      <c r="CLH9" s="108">
        <v>5</v>
      </c>
      <c r="CLI9" s="27">
        <f>ROUND(+CLE9/CLH9,2)</f>
        <v>10718.4</v>
      </c>
      <c r="CLJ9" s="109">
        <f>+CLI9-CLG9</f>
        <v>0</v>
      </c>
      <c r="CLK9" s="110">
        <v>0.37630000000000002</v>
      </c>
      <c r="CLL9" s="111">
        <f>ROUND(+CLJ9*CLK9,0)</f>
        <v>0</v>
      </c>
      <c r="CLM9" s="38" t="s">
        <v>45</v>
      </c>
      <c r="CLN9" s="39" t="s">
        <v>47</v>
      </c>
      <c r="CLO9" s="39" t="s">
        <v>40</v>
      </c>
      <c r="CLP9" s="40" t="s">
        <v>120</v>
      </c>
      <c r="CLQ9" s="107">
        <v>391.7</v>
      </c>
      <c r="CLR9" s="107">
        <v>108.3917</v>
      </c>
      <c r="CLS9" s="107">
        <v>403.39170000000001</v>
      </c>
      <c r="CLT9" s="107">
        <v>5</v>
      </c>
      <c r="CLU9" s="27">
        <v>53592</v>
      </c>
      <c r="CLV9" s="27">
        <f>+CLU9/CLT9/2</f>
        <v>5359.2</v>
      </c>
      <c r="CLW9" s="27">
        <f>+CLV9*2</f>
        <v>10718.4</v>
      </c>
      <c r="CLX9" s="108">
        <v>5</v>
      </c>
      <c r="CLY9" s="27">
        <f>ROUND(+CLU9/CLX9,2)</f>
        <v>10718.4</v>
      </c>
      <c r="CLZ9" s="109">
        <f>+CLY9-CLW9</f>
        <v>0</v>
      </c>
      <c r="CMA9" s="110">
        <v>0.37630000000000002</v>
      </c>
      <c r="CMB9" s="111">
        <f>ROUND(+CLZ9*CMA9,0)</f>
        <v>0</v>
      </c>
      <c r="CMC9" s="38" t="s">
        <v>45</v>
      </c>
      <c r="CMD9" s="39" t="s">
        <v>47</v>
      </c>
      <c r="CME9" s="39" t="s">
        <v>40</v>
      </c>
      <c r="CMF9" s="40" t="s">
        <v>120</v>
      </c>
      <c r="CMG9" s="107">
        <v>391.7</v>
      </c>
      <c r="CMH9" s="107">
        <v>108.3917</v>
      </c>
      <c r="CMI9" s="107">
        <v>403.39170000000001</v>
      </c>
      <c r="CMJ9" s="107">
        <v>5</v>
      </c>
      <c r="CMK9" s="27">
        <v>53592</v>
      </c>
      <c r="CML9" s="27">
        <f>+CMK9/CMJ9/2</f>
        <v>5359.2</v>
      </c>
      <c r="CMM9" s="27">
        <f>+CML9*2</f>
        <v>10718.4</v>
      </c>
      <c r="CMN9" s="108">
        <v>5</v>
      </c>
      <c r="CMO9" s="27">
        <f>ROUND(+CMK9/CMN9,2)</f>
        <v>10718.4</v>
      </c>
      <c r="CMP9" s="109">
        <f>+CMO9-CMM9</f>
        <v>0</v>
      </c>
      <c r="CMQ9" s="110">
        <v>0.37630000000000002</v>
      </c>
      <c r="CMR9" s="111">
        <f>ROUND(+CMP9*CMQ9,0)</f>
        <v>0</v>
      </c>
      <c r="CMS9" s="38" t="s">
        <v>45</v>
      </c>
      <c r="CMT9" s="39" t="s">
        <v>47</v>
      </c>
      <c r="CMU9" s="39" t="s">
        <v>40</v>
      </c>
      <c r="CMV9" s="40" t="s">
        <v>120</v>
      </c>
      <c r="CMW9" s="107">
        <v>391.7</v>
      </c>
      <c r="CMX9" s="107">
        <v>108.3917</v>
      </c>
      <c r="CMY9" s="107">
        <v>403.39170000000001</v>
      </c>
      <c r="CMZ9" s="107">
        <v>5</v>
      </c>
      <c r="CNA9" s="27">
        <v>53592</v>
      </c>
      <c r="CNB9" s="27">
        <f>+CNA9/CMZ9/2</f>
        <v>5359.2</v>
      </c>
      <c r="CNC9" s="27">
        <f>+CNB9*2</f>
        <v>10718.4</v>
      </c>
      <c r="CND9" s="108">
        <v>5</v>
      </c>
      <c r="CNE9" s="27">
        <f>ROUND(+CNA9/CND9,2)</f>
        <v>10718.4</v>
      </c>
      <c r="CNF9" s="109">
        <f>+CNE9-CNC9</f>
        <v>0</v>
      </c>
      <c r="CNG9" s="110">
        <v>0.37630000000000002</v>
      </c>
      <c r="CNH9" s="111">
        <f>ROUND(+CNF9*CNG9,0)</f>
        <v>0</v>
      </c>
      <c r="CNI9" s="38" t="s">
        <v>45</v>
      </c>
      <c r="CNJ9" s="39" t="s">
        <v>47</v>
      </c>
      <c r="CNK9" s="39" t="s">
        <v>40</v>
      </c>
      <c r="CNL9" s="40" t="s">
        <v>120</v>
      </c>
      <c r="CNM9" s="107">
        <v>391.7</v>
      </c>
      <c r="CNN9" s="107">
        <v>108.3917</v>
      </c>
      <c r="CNO9" s="107">
        <v>403.39170000000001</v>
      </c>
      <c r="CNP9" s="107">
        <v>5</v>
      </c>
      <c r="CNQ9" s="27">
        <v>53592</v>
      </c>
      <c r="CNR9" s="27">
        <f>+CNQ9/CNP9/2</f>
        <v>5359.2</v>
      </c>
      <c r="CNS9" s="27">
        <f>+CNR9*2</f>
        <v>10718.4</v>
      </c>
      <c r="CNT9" s="108">
        <v>5</v>
      </c>
      <c r="CNU9" s="27">
        <f>ROUND(+CNQ9/CNT9,2)</f>
        <v>10718.4</v>
      </c>
      <c r="CNV9" s="109">
        <f>+CNU9-CNS9</f>
        <v>0</v>
      </c>
      <c r="CNW9" s="110">
        <v>0.37630000000000002</v>
      </c>
      <c r="CNX9" s="111">
        <f>ROUND(+CNV9*CNW9,0)</f>
        <v>0</v>
      </c>
      <c r="CNY9" s="38" t="s">
        <v>45</v>
      </c>
      <c r="CNZ9" s="39" t="s">
        <v>47</v>
      </c>
      <c r="COA9" s="39" t="s">
        <v>40</v>
      </c>
      <c r="COB9" s="40" t="s">
        <v>120</v>
      </c>
      <c r="COC9" s="107">
        <v>391.7</v>
      </c>
      <c r="COD9" s="107">
        <v>108.3917</v>
      </c>
      <c r="COE9" s="107">
        <v>403.39170000000001</v>
      </c>
      <c r="COF9" s="107">
        <v>5</v>
      </c>
      <c r="COG9" s="27">
        <v>53592</v>
      </c>
      <c r="COH9" s="27">
        <f>+COG9/COF9/2</f>
        <v>5359.2</v>
      </c>
      <c r="COI9" s="27">
        <f>+COH9*2</f>
        <v>10718.4</v>
      </c>
      <c r="COJ9" s="108">
        <v>5</v>
      </c>
      <c r="COK9" s="27">
        <f>ROUND(+COG9/COJ9,2)</f>
        <v>10718.4</v>
      </c>
      <c r="COL9" s="109">
        <f>+COK9-COI9</f>
        <v>0</v>
      </c>
      <c r="COM9" s="110">
        <v>0.37630000000000002</v>
      </c>
      <c r="CON9" s="111">
        <f>ROUND(+COL9*COM9,0)</f>
        <v>0</v>
      </c>
      <c r="COO9" s="38" t="s">
        <v>45</v>
      </c>
      <c r="COP9" s="39" t="s">
        <v>47</v>
      </c>
      <c r="COQ9" s="39" t="s">
        <v>40</v>
      </c>
      <c r="COR9" s="40" t="s">
        <v>120</v>
      </c>
      <c r="COS9" s="107">
        <v>391.7</v>
      </c>
      <c r="COT9" s="107">
        <v>108.3917</v>
      </c>
      <c r="COU9" s="107">
        <v>403.39170000000001</v>
      </c>
      <c r="COV9" s="107">
        <v>5</v>
      </c>
      <c r="COW9" s="27">
        <v>53592</v>
      </c>
      <c r="COX9" s="27">
        <f>+COW9/COV9/2</f>
        <v>5359.2</v>
      </c>
      <c r="COY9" s="27">
        <f>+COX9*2</f>
        <v>10718.4</v>
      </c>
      <c r="COZ9" s="108">
        <v>5</v>
      </c>
      <c r="CPA9" s="27">
        <f>ROUND(+COW9/COZ9,2)</f>
        <v>10718.4</v>
      </c>
      <c r="CPB9" s="109">
        <f>+CPA9-COY9</f>
        <v>0</v>
      </c>
      <c r="CPC9" s="110">
        <v>0.37630000000000002</v>
      </c>
      <c r="CPD9" s="111">
        <f>ROUND(+CPB9*CPC9,0)</f>
        <v>0</v>
      </c>
      <c r="CPE9" s="38" t="s">
        <v>45</v>
      </c>
      <c r="CPF9" s="39" t="s">
        <v>47</v>
      </c>
      <c r="CPG9" s="39" t="s">
        <v>40</v>
      </c>
      <c r="CPH9" s="40" t="s">
        <v>120</v>
      </c>
      <c r="CPI9" s="107">
        <v>391.7</v>
      </c>
      <c r="CPJ9" s="107">
        <v>108.3917</v>
      </c>
      <c r="CPK9" s="107">
        <v>403.39170000000001</v>
      </c>
      <c r="CPL9" s="107">
        <v>5</v>
      </c>
      <c r="CPM9" s="27">
        <v>53592</v>
      </c>
      <c r="CPN9" s="27">
        <f>+CPM9/CPL9/2</f>
        <v>5359.2</v>
      </c>
      <c r="CPO9" s="27">
        <f>+CPN9*2</f>
        <v>10718.4</v>
      </c>
      <c r="CPP9" s="108">
        <v>5</v>
      </c>
      <c r="CPQ9" s="27">
        <f>ROUND(+CPM9/CPP9,2)</f>
        <v>10718.4</v>
      </c>
      <c r="CPR9" s="109">
        <f>+CPQ9-CPO9</f>
        <v>0</v>
      </c>
      <c r="CPS9" s="110">
        <v>0.37630000000000002</v>
      </c>
      <c r="CPT9" s="111">
        <f>ROUND(+CPR9*CPS9,0)</f>
        <v>0</v>
      </c>
      <c r="CPU9" s="38" t="s">
        <v>45</v>
      </c>
      <c r="CPV9" s="39" t="s">
        <v>47</v>
      </c>
      <c r="CPW9" s="39" t="s">
        <v>40</v>
      </c>
      <c r="CPX9" s="40" t="s">
        <v>120</v>
      </c>
      <c r="CPY9" s="107">
        <v>391.7</v>
      </c>
      <c r="CPZ9" s="107">
        <v>108.3917</v>
      </c>
      <c r="CQA9" s="107">
        <v>403.39170000000001</v>
      </c>
      <c r="CQB9" s="107">
        <v>5</v>
      </c>
      <c r="CQC9" s="27">
        <v>53592</v>
      </c>
      <c r="CQD9" s="27">
        <f>+CQC9/CQB9/2</f>
        <v>5359.2</v>
      </c>
      <c r="CQE9" s="27">
        <f>+CQD9*2</f>
        <v>10718.4</v>
      </c>
      <c r="CQF9" s="108">
        <v>5</v>
      </c>
      <c r="CQG9" s="27">
        <f>ROUND(+CQC9/CQF9,2)</f>
        <v>10718.4</v>
      </c>
      <c r="CQH9" s="109">
        <f>+CQG9-CQE9</f>
        <v>0</v>
      </c>
      <c r="CQI9" s="110">
        <v>0.37630000000000002</v>
      </c>
      <c r="CQJ9" s="111">
        <f>ROUND(+CQH9*CQI9,0)</f>
        <v>0</v>
      </c>
      <c r="CQK9" s="38" t="s">
        <v>45</v>
      </c>
      <c r="CQL9" s="39" t="s">
        <v>47</v>
      </c>
      <c r="CQM9" s="39" t="s">
        <v>40</v>
      </c>
      <c r="CQN9" s="40" t="s">
        <v>120</v>
      </c>
      <c r="CQO9" s="107">
        <v>391.7</v>
      </c>
      <c r="CQP9" s="107">
        <v>108.3917</v>
      </c>
      <c r="CQQ9" s="107">
        <v>403.39170000000001</v>
      </c>
      <c r="CQR9" s="107">
        <v>5</v>
      </c>
      <c r="CQS9" s="27">
        <v>53592</v>
      </c>
      <c r="CQT9" s="27">
        <f>+CQS9/CQR9/2</f>
        <v>5359.2</v>
      </c>
      <c r="CQU9" s="27">
        <f>+CQT9*2</f>
        <v>10718.4</v>
      </c>
      <c r="CQV9" s="108">
        <v>5</v>
      </c>
      <c r="CQW9" s="27">
        <f>ROUND(+CQS9/CQV9,2)</f>
        <v>10718.4</v>
      </c>
      <c r="CQX9" s="109">
        <f>+CQW9-CQU9</f>
        <v>0</v>
      </c>
      <c r="CQY9" s="110">
        <v>0.37630000000000002</v>
      </c>
      <c r="CQZ9" s="111">
        <f>ROUND(+CQX9*CQY9,0)</f>
        <v>0</v>
      </c>
      <c r="CRA9" s="38" t="s">
        <v>45</v>
      </c>
      <c r="CRB9" s="39" t="s">
        <v>47</v>
      </c>
      <c r="CRC9" s="39" t="s">
        <v>40</v>
      </c>
      <c r="CRD9" s="40" t="s">
        <v>120</v>
      </c>
      <c r="CRE9" s="107">
        <v>391.7</v>
      </c>
      <c r="CRF9" s="107">
        <v>108.3917</v>
      </c>
      <c r="CRG9" s="107">
        <v>403.39170000000001</v>
      </c>
      <c r="CRH9" s="107">
        <v>5</v>
      </c>
      <c r="CRI9" s="27">
        <v>53592</v>
      </c>
      <c r="CRJ9" s="27">
        <f>+CRI9/CRH9/2</f>
        <v>5359.2</v>
      </c>
      <c r="CRK9" s="27">
        <f>+CRJ9*2</f>
        <v>10718.4</v>
      </c>
      <c r="CRL9" s="108">
        <v>5</v>
      </c>
      <c r="CRM9" s="27">
        <f>ROUND(+CRI9/CRL9,2)</f>
        <v>10718.4</v>
      </c>
      <c r="CRN9" s="109">
        <f>+CRM9-CRK9</f>
        <v>0</v>
      </c>
      <c r="CRO9" s="110">
        <v>0.37630000000000002</v>
      </c>
      <c r="CRP9" s="111">
        <f>ROUND(+CRN9*CRO9,0)</f>
        <v>0</v>
      </c>
      <c r="CRQ9" s="38" t="s">
        <v>45</v>
      </c>
      <c r="CRR9" s="39" t="s">
        <v>47</v>
      </c>
      <c r="CRS9" s="39" t="s">
        <v>40</v>
      </c>
      <c r="CRT9" s="40" t="s">
        <v>120</v>
      </c>
      <c r="CRU9" s="107">
        <v>391.7</v>
      </c>
      <c r="CRV9" s="107">
        <v>108.3917</v>
      </c>
      <c r="CRW9" s="107">
        <v>403.39170000000001</v>
      </c>
      <c r="CRX9" s="107">
        <v>5</v>
      </c>
      <c r="CRY9" s="27">
        <v>53592</v>
      </c>
      <c r="CRZ9" s="27">
        <f>+CRY9/CRX9/2</f>
        <v>5359.2</v>
      </c>
      <c r="CSA9" s="27">
        <f>+CRZ9*2</f>
        <v>10718.4</v>
      </c>
      <c r="CSB9" s="108">
        <v>5</v>
      </c>
      <c r="CSC9" s="27">
        <f>ROUND(+CRY9/CSB9,2)</f>
        <v>10718.4</v>
      </c>
      <c r="CSD9" s="109">
        <f>+CSC9-CSA9</f>
        <v>0</v>
      </c>
      <c r="CSE9" s="110">
        <v>0.37630000000000002</v>
      </c>
      <c r="CSF9" s="111">
        <f>ROUND(+CSD9*CSE9,0)</f>
        <v>0</v>
      </c>
      <c r="CSG9" s="38" t="s">
        <v>45</v>
      </c>
      <c r="CSH9" s="39" t="s">
        <v>47</v>
      </c>
      <c r="CSI9" s="39" t="s">
        <v>40</v>
      </c>
      <c r="CSJ9" s="40" t="s">
        <v>120</v>
      </c>
      <c r="CSK9" s="107">
        <v>391.7</v>
      </c>
      <c r="CSL9" s="107">
        <v>108.3917</v>
      </c>
      <c r="CSM9" s="107">
        <v>403.39170000000001</v>
      </c>
      <c r="CSN9" s="107">
        <v>5</v>
      </c>
      <c r="CSO9" s="27">
        <v>53592</v>
      </c>
      <c r="CSP9" s="27">
        <f>+CSO9/CSN9/2</f>
        <v>5359.2</v>
      </c>
      <c r="CSQ9" s="27">
        <f>+CSP9*2</f>
        <v>10718.4</v>
      </c>
      <c r="CSR9" s="108">
        <v>5</v>
      </c>
      <c r="CSS9" s="27">
        <f>ROUND(+CSO9/CSR9,2)</f>
        <v>10718.4</v>
      </c>
      <c r="CST9" s="109">
        <f>+CSS9-CSQ9</f>
        <v>0</v>
      </c>
      <c r="CSU9" s="110">
        <v>0.37630000000000002</v>
      </c>
      <c r="CSV9" s="111">
        <f>ROUND(+CST9*CSU9,0)</f>
        <v>0</v>
      </c>
      <c r="CSW9" s="38" t="s">
        <v>45</v>
      </c>
      <c r="CSX9" s="39" t="s">
        <v>47</v>
      </c>
      <c r="CSY9" s="39" t="s">
        <v>40</v>
      </c>
      <c r="CSZ9" s="40" t="s">
        <v>120</v>
      </c>
      <c r="CTA9" s="107">
        <v>391.7</v>
      </c>
      <c r="CTB9" s="107">
        <v>108.3917</v>
      </c>
      <c r="CTC9" s="107">
        <v>403.39170000000001</v>
      </c>
      <c r="CTD9" s="107">
        <v>5</v>
      </c>
      <c r="CTE9" s="27">
        <v>53592</v>
      </c>
      <c r="CTF9" s="27">
        <f>+CTE9/CTD9/2</f>
        <v>5359.2</v>
      </c>
      <c r="CTG9" s="27">
        <f>+CTF9*2</f>
        <v>10718.4</v>
      </c>
      <c r="CTH9" s="108">
        <v>5</v>
      </c>
      <c r="CTI9" s="27">
        <f>ROUND(+CTE9/CTH9,2)</f>
        <v>10718.4</v>
      </c>
      <c r="CTJ9" s="109">
        <f>+CTI9-CTG9</f>
        <v>0</v>
      </c>
      <c r="CTK9" s="110">
        <v>0.37630000000000002</v>
      </c>
      <c r="CTL9" s="111">
        <f>ROUND(+CTJ9*CTK9,0)</f>
        <v>0</v>
      </c>
      <c r="CTM9" s="38" t="s">
        <v>45</v>
      </c>
      <c r="CTN9" s="39" t="s">
        <v>47</v>
      </c>
      <c r="CTO9" s="39" t="s">
        <v>40</v>
      </c>
      <c r="CTP9" s="40" t="s">
        <v>120</v>
      </c>
      <c r="CTQ9" s="107">
        <v>391.7</v>
      </c>
      <c r="CTR9" s="107">
        <v>108.3917</v>
      </c>
      <c r="CTS9" s="107">
        <v>403.39170000000001</v>
      </c>
      <c r="CTT9" s="107">
        <v>5</v>
      </c>
      <c r="CTU9" s="27">
        <v>53592</v>
      </c>
      <c r="CTV9" s="27">
        <f>+CTU9/CTT9/2</f>
        <v>5359.2</v>
      </c>
      <c r="CTW9" s="27">
        <f>+CTV9*2</f>
        <v>10718.4</v>
      </c>
      <c r="CTX9" s="108">
        <v>5</v>
      </c>
      <c r="CTY9" s="27">
        <f>ROUND(+CTU9/CTX9,2)</f>
        <v>10718.4</v>
      </c>
      <c r="CTZ9" s="109">
        <f>+CTY9-CTW9</f>
        <v>0</v>
      </c>
      <c r="CUA9" s="110">
        <v>0.37630000000000002</v>
      </c>
      <c r="CUB9" s="111">
        <f>ROUND(+CTZ9*CUA9,0)</f>
        <v>0</v>
      </c>
      <c r="CUC9" s="38" t="s">
        <v>45</v>
      </c>
      <c r="CUD9" s="39" t="s">
        <v>47</v>
      </c>
      <c r="CUE9" s="39" t="s">
        <v>40</v>
      </c>
      <c r="CUF9" s="40" t="s">
        <v>120</v>
      </c>
      <c r="CUG9" s="107">
        <v>391.7</v>
      </c>
      <c r="CUH9" s="107">
        <v>108.3917</v>
      </c>
      <c r="CUI9" s="107">
        <v>403.39170000000001</v>
      </c>
      <c r="CUJ9" s="107">
        <v>5</v>
      </c>
      <c r="CUK9" s="27">
        <v>53592</v>
      </c>
      <c r="CUL9" s="27">
        <f>+CUK9/CUJ9/2</f>
        <v>5359.2</v>
      </c>
      <c r="CUM9" s="27">
        <f>+CUL9*2</f>
        <v>10718.4</v>
      </c>
      <c r="CUN9" s="108">
        <v>5</v>
      </c>
      <c r="CUO9" s="27">
        <f>ROUND(+CUK9/CUN9,2)</f>
        <v>10718.4</v>
      </c>
      <c r="CUP9" s="109">
        <f>+CUO9-CUM9</f>
        <v>0</v>
      </c>
      <c r="CUQ9" s="110">
        <v>0.37630000000000002</v>
      </c>
      <c r="CUR9" s="111">
        <f>ROUND(+CUP9*CUQ9,0)</f>
        <v>0</v>
      </c>
      <c r="CUS9" s="38" t="s">
        <v>45</v>
      </c>
      <c r="CUT9" s="39" t="s">
        <v>47</v>
      </c>
      <c r="CUU9" s="39" t="s">
        <v>40</v>
      </c>
      <c r="CUV9" s="40" t="s">
        <v>120</v>
      </c>
      <c r="CUW9" s="107">
        <v>391.7</v>
      </c>
      <c r="CUX9" s="107">
        <v>108.3917</v>
      </c>
      <c r="CUY9" s="107">
        <v>403.39170000000001</v>
      </c>
      <c r="CUZ9" s="107">
        <v>5</v>
      </c>
      <c r="CVA9" s="27">
        <v>53592</v>
      </c>
      <c r="CVB9" s="27">
        <f>+CVA9/CUZ9/2</f>
        <v>5359.2</v>
      </c>
      <c r="CVC9" s="27">
        <f>+CVB9*2</f>
        <v>10718.4</v>
      </c>
      <c r="CVD9" s="108">
        <v>5</v>
      </c>
      <c r="CVE9" s="27">
        <f>ROUND(+CVA9/CVD9,2)</f>
        <v>10718.4</v>
      </c>
      <c r="CVF9" s="109">
        <f>+CVE9-CVC9</f>
        <v>0</v>
      </c>
      <c r="CVG9" s="110">
        <v>0.37630000000000002</v>
      </c>
      <c r="CVH9" s="111">
        <f>ROUND(+CVF9*CVG9,0)</f>
        <v>0</v>
      </c>
      <c r="CVI9" s="38" t="s">
        <v>45</v>
      </c>
      <c r="CVJ9" s="39" t="s">
        <v>47</v>
      </c>
      <c r="CVK9" s="39" t="s">
        <v>40</v>
      </c>
      <c r="CVL9" s="40" t="s">
        <v>120</v>
      </c>
      <c r="CVM9" s="107">
        <v>391.7</v>
      </c>
      <c r="CVN9" s="107">
        <v>108.3917</v>
      </c>
      <c r="CVO9" s="107">
        <v>403.39170000000001</v>
      </c>
      <c r="CVP9" s="107">
        <v>5</v>
      </c>
      <c r="CVQ9" s="27">
        <v>53592</v>
      </c>
      <c r="CVR9" s="27">
        <f>+CVQ9/CVP9/2</f>
        <v>5359.2</v>
      </c>
      <c r="CVS9" s="27">
        <f>+CVR9*2</f>
        <v>10718.4</v>
      </c>
      <c r="CVT9" s="108">
        <v>5</v>
      </c>
      <c r="CVU9" s="27">
        <f>ROUND(+CVQ9/CVT9,2)</f>
        <v>10718.4</v>
      </c>
      <c r="CVV9" s="109">
        <f>+CVU9-CVS9</f>
        <v>0</v>
      </c>
      <c r="CVW9" s="110">
        <v>0.37630000000000002</v>
      </c>
      <c r="CVX9" s="111">
        <f>ROUND(+CVV9*CVW9,0)</f>
        <v>0</v>
      </c>
      <c r="CVY9" s="38" t="s">
        <v>45</v>
      </c>
      <c r="CVZ9" s="39" t="s">
        <v>47</v>
      </c>
      <c r="CWA9" s="39" t="s">
        <v>40</v>
      </c>
      <c r="CWB9" s="40" t="s">
        <v>120</v>
      </c>
      <c r="CWC9" s="107">
        <v>391.7</v>
      </c>
      <c r="CWD9" s="107">
        <v>108.3917</v>
      </c>
      <c r="CWE9" s="107">
        <v>403.39170000000001</v>
      </c>
      <c r="CWF9" s="107">
        <v>5</v>
      </c>
      <c r="CWG9" s="27">
        <v>53592</v>
      </c>
      <c r="CWH9" s="27">
        <f>+CWG9/CWF9/2</f>
        <v>5359.2</v>
      </c>
      <c r="CWI9" s="27">
        <f>+CWH9*2</f>
        <v>10718.4</v>
      </c>
      <c r="CWJ9" s="108">
        <v>5</v>
      </c>
      <c r="CWK9" s="27">
        <f>ROUND(+CWG9/CWJ9,2)</f>
        <v>10718.4</v>
      </c>
      <c r="CWL9" s="109">
        <f>+CWK9-CWI9</f>
        <v>0</v>
      </c>
      <c r="CWM9" s="110">
        <v>0.37630000000000002</v>
      </c>
      <c r="CWN9" s="111">
        <f>ROUND(+CWL9*CWM9,0)</f>
        <v>0</v>
      </c>
      <c r="CWO9" s="38" t="s">
        <v>45</v>
      </c>
      <c r="CWP9" s="39" t="s">
        <v>47</v>
      </c>
      <c r="CWQ9" s="39" t="s">
        <v>40</v>
      </c>
      <c r="CWR9" s="40" t="s">
        <v>120</v>
      </c>
      <c r="CWS9" s="107">
        <v>391.7</v>
      </c>
      <c r="CWT9" s="107">
        <v>108.3917</v>
      </c>
      <c r="CWU9" s="107">
        <v>403.39170000000001</v>
      </c>
      <c r="CWV9" s="107">
        <v>5</v>
      </c>
      <c r="CWW9" s="27">
        <v>53592</v>
      </c>
      <c r="CWX9" s="27">
        <f>+CWW9/CWV9/2</f>
        <v>5359.2</v>
      </c>
      <c r="CWY9" s="27">
        <f>+CWX9*2</f>
        <v>10718.4</v>
      </c>
      <c r="CWZ9" s="108">
        <v>5</v>
      </c>
      <c r="CXA9" s="27">
        <f>ROUND(+CWW9/CWZ9,2)</f>
        <v>10718.4</v>
      </c>
      <c r="CXB9" s="109">
        <f>+CXA9-CWY9</f>
        <v>0</v>
      </c>
      <c r="CXC9" s="110">
        <v>0.37630000000000002</v>
      </c>
      <c r="CXD9" s="111">
        <f>ROUND(+CXB9*CXC9,0)</f>
        <v>0</v>
      </c>
      <c r="CXE9" s="38" t="s">
        <v>45</v>
      </c>
      <c r="CXF9" s="39" t="s">
        <v>47</v>
      </c>
      <c r="CXG9" s="39" t="s">
        <v>40</v>
      </c>
      <c r="CXH9" s="40" t="s">
        <v>120</v>
      </c>
      <c r="CXI9" s="107">
        <v>391.7</v>
      </c>
      <c r="CXJ9" s="107">
        <v>108.3917</v>
      </c>
      <c r="CXK9" s="107">
        <v>403.39170000000001</v>
      </c>
      <c r="CXL9" s="107">
        <v>5</v>
      </c>
      <c r="CXM9" s="27">
        <v>53592</v>
      </c>
      <c r="CXN9" s="27">
        <f>+CXM9/CXL9/2</f>
        <v>5359.2</v>
      </c>
      <c r="CXO9" s="27">
        <f>+CXN9*2</f>
        <v>10718.4</v>
      </c>
      <c r="CXP9" s="108">
        <v>5</v>
      </c>
      <c r="CXQ9" s="27">
        <f>ROUND(+CXM9/CXP9,2)</f>
        <v>10718.4</v>
      </c>
      <c r="CXR9" s="109">
        <f>+CXQ9-CXO9</f>
        <v>0</v>
      </c>
      <c r="CXS9" s="110">
        <v>0.37630000000000002</v>
      </c>
      <c r="CXT9" s="111">
        <f>ROUND(+CXR9*CXS9,0)</f>
        <v>0</v>
      </c>
      <c r="CXU9" s="38" t="s">
        <v>45</v>
      </c>
      <c r="CXV9" s="39" t="s">
        <v>47</v>
      </c>
      <c r="CXW9" s="39" t="s">
        <v>40</v>
      </c>
      <c r="CXX9" s="40" t="s">
        <v>120</v>
      </c>
      <c r="CXY9" s="107">
        <v>391.7</v>
      </c>
      <c r="CXZ9" s="107">
        <v>108.3917</v>
      </c>
      <c r="CYA9" s="107">
        <v>403.39170000000001</v>
      </c>
      <c r="CYB9" s="107">
        <v>5</v>
      </c>
      <c r="CYC9" s="27">
        <v>53592</v>
      </c>
      <c r="CYD9" s="27">
        <f>+CYC9/CYB9/2</f>
        <v>5359.2</v>
      </c>
      <c r="CYE9" s="27">
        <f>+CYD9*2</f>
        <v>10718.4</v>
      </c>
      <c r="CYF9" s="108">
        <v>5</v>
      </c>
      <c r="CYG9" s="27">
        <f>ROUND(+CYC9/CYF9,2)</f>
        <v>10718.4</v>
      </c>
      <c r="CYH9" s="109">
        <f>+CYG9-CYE9</f>
        <v>0</v>
      </c>
      <c r="CYI9" s="110">
        <v>0.37630000000000002</v>
      </c>
      <c r="CYJ9" s="111">
        <f>ROUND(+CYH9*CYI9,0)</f>
        <v>0</v>
      </c>
      <c r="CYK9" s="38" t="s">
        <v>45</v>
      </c>
      <c r="CYL9" s="39" t="s">
        <v>47</v>
      </c>
      <c r="CYM9" s="39" t="s">
        <v>40</v>
      </c>
      <c r="CYN9" s="40" t="s">
        <v>120</v>
      </c>
      <c r="CYO9" s="107">
        <v>391.7</v>
      </c>
      <c r="CYP9" s="107">
        <v>108.3917</v>
      </c>
      <c r="CYQ9" s="107">
        <v>403.39170000000001</v>
      </c>
      <c r="CYR9" s="107">
        <v>5</v>
      </c>
      <c r="CYS9" s="27">
        <v>53592</v>
      </c>
      <c r="CYT9" s="27">
        <f>+CYS9/CYR9/2</f>
        <v>5359.2</v>
      </c>
      <c r="CYU9" s="27">
        <f>+CYT9*2</f>
        <v>10718.4</v>
      </c>
      <c r="CYV9" s="108">
        <v>5</v>
      </c>
      <c r="CYW9" s="27">
        <f>ROUND(+CYS9/CYV9,2)</f>
        <v>10718.4</v>
      </c>
      <c r="CYX9" s="109">
        <f>+CYW9-CYU9</f>
        <v>0</v>
      </c>
      <c r="CYY9" s="110">
        <v>0.37630000000000002</v>
      </c>
      <c r="CYZ9" s="111">
        <f>ROUND(+CYX9*CYY9,0)</f>
        <v>0</v>
      </c>
      <c r="CZA9" s="38" t="s">
        <v>45</v>
      </c>
      <c r="CZB9" s="39" t="s">
        <v>47</v>
      </c>
      <c r="CZC9" s="39" t="s">
        <v>40</v>
      </c>
      <c r="CZD9" s="40" t="s">
        <v>120</v>
      </c>
      <c r="CZE9" s="107">
        <v>391.7</v>
      </c>
      <c r="CZF9" s="107">
        <v>108.3917</v>
      </c>
      <c r="CZG9" s="107">
        <v>403.39170000000001</v>
      </c>
      <c r="CZH9" s="107">
        <v>5</v>
      </c>
      <c r="CZI9" s="27">
        <v>53592</v>
      </c>
      <c r="CZJ9" s="27">
        <f>+CZI9/CZH9/2</f>
        <v>5359.2</v>
      </c>
      <c r="CZK9" s="27">
        <f>+CZJ9*2</f>
        <v>10718.4</v>
      </c>
      <c r="CZL9" s="108">
        <v>5</v>
      </c>
      <c r="CZM9" s="27">
        <f>ROUND(+CZI9/CZL9,2)</f>
        <v>10718.4</v>
      </c>
      <c r="CZN9" s="109">
        <f>+CZM9-CZK9</f>
        <v>0</v>
      </c>
      <c r="CZO9" s="110">
        <v>0.37630000000000002</v>
      </c>
      <c r="CZP9" s="111">
        <f>ROUND(+CZN9*CZO9,0)</f>
        <v>0</v>
      </c>
      <c r="CZQ9" s="38" t="s">
        <v>45</v>
      </c>
      <c r="CZR9" s="39" t="s">
        <v>47</v>
      </c>
      <c r="CZS9" s="39" t="s">
        <v>40</v>
      </c>
      <c r="CZT9" s="40" t="s">
        <v>120</v>
      </c>
      <c r="CZU9" s="107">
        <v>391.7</v>
      </c>
      <c r="CZV9" s="107">
        <v>108.3917</v>
      </c>
      <c r="CZW9" s="107">
        <v>403.39170000000001</v>
      </c>
      <c r="CZX9" s="107">
        <v>5</v>
      </c>
      <c r="CZY9" s="27">
        <v>53592</v>
      </c>
      <c r="CZZ9" s="27">
        <f>+CZY9/CZX9/2</f>
        <v>5359.2</v>
      </c>
      <c r="DAA9" s="27">
        <f>+CZZ9*2</f>
        <v>10718.4</v>
      </c>
      <c r="DAB9" s="108">
        <v>5</v>
      </c>
      <c r="DAC9" s="27">
        <f>ROUND(+CZY9/DAB9,2)</f>
        <v>10718.4</v>
      </c>
      <c r="DAD9" s="109">
        <f>+DAC9-DAA9</f>
        <v>0</v>
      </c>
      <c r="DAE9" s="110">
        <v>0.37630000000000002</v>
      </c>
      <c r="DAF9" s="111">
        <f>ROUND(+DAD9*DAE9,0)</f>
        <v>0</v>
      </c>
      <c r="DAG9" s="38" t="s">
        <v>45</v>
      </c>
      <c r="DAH9" s="39" t="s">
        <v>47</v>
      </c>
      <c r="DAI9" s="39" t="s">
        <v>40</v>
      </c>
      <c r="DAJ9" s="40" t="s">
        <v>120</v>
      </c>
      <c r="DAK9" s="107">
        <v>391.7</v>
      </c>
      <c r="DAL9" s="107">
        <v>108.3917</v>
      </c>
      <c r="DAM9" s="107">
        <v>403.39170000000001</v>
      </c>
      <c r="DAN9" s="107">
        <v>5</v>
      </c>
      <c r="DAO9" s="27">
        <v>53592</v>
      </c>
      <c r="DAP9" s="27">
        <f>+DAO9/DAN9/2</f>
        <v>5359.2</v>
      </c>
      <c r="DAQ9" s="27">
        <f>+DAP9*2</f>
        <v>10718.4</v>
      </c>
      <c r="DAR9" s="108">
        <v>5</v>
      </c>
      <c r="DAS9" s="27">
        <f>ROUND(+DAO9/DAR9,2)</f>
        <v>10718.4</v>
      </c>
      <c r="DAT9" s="109">
        <f>+DAS9-DAQ9</f>
        <v>0</v>
      </c>
      <c r="DAU9" s="110">
        <v>0.37630000000000002</v>
      </c>
      <c r="DAV9" s="111">
        <f>ROUND(+DAT9*DAU9,0)</f>
        <v>0</v>
      </c>
      <c r="DAW9" s="38" t="s">
        <v>45</v>
      </c>
      <c r="DAX9" s="39" t="s">
        <v>47</v>
      </c>
      <c r="DAY9" s="39" t="s">
        <v>40</v>
      </c>
      <c r="DAZ9" s="40" t="s">
        <v>120</v>
      </c>
      <c r="DBA9" s="107">
        <v>391.7</v>
      </c>
      <c r="DBB9" s="107">
        <v>108.3917</v>
      </c>
      <c r="DBC9" s="107">
        <v>403.39170000000001</v>
      </c>
      <c r="DBD9" s="107">
        <v>5</v>
      </c>
      <c r="DBE9" s="27">
        <v>53592</v>
      </c>
      <c r="DBF9" s="27">
        <f>+DBE9/DBD9/2</f>
        <v>5359.2</v>
      </c>
      <c r="DBG9" s="27">
        <f>+DBF9*2</f>
        <v>10718.4</v>
      </c>
      <c r="DBH9" s="108">
        <v>5</v>
      </c>
      <c r="DBI9" s="27">
        <f>ROUND(+DBE9/DBH9,2)</f>
        <v>10718.4</v>
      </c>
      <c r="DBJ9" s="109">
        <f>+DBI9-DBG9</f>
        <v>0</v>
      </c>
      <c r="DBK9" s="110">
        <v>0.37630000000000002</v>
      </c>
      <c r="DBL9" s="111">
        <f>ROUND(+DBJ9*DBK9,0)</f>
        <v>0</v>
      </c>
      <c r="DBM9" s="38" t="s">
        <v>45</v>
      </c>
      <c r="DBN9" s="39" t="s">
        <v>47</v>
      </c>
      <c r="DBO9" s="39" t="s">
        <v>40</v>
      </c>
      <c r="DBP9" s="40" t="s">
        <v>120</v>
      </c>
      <c r="DBQ9" s="107">
        <v>391.7</v>
      </c>
      <c r="DBR9" s="107">
        <v>108.3917</v>
      </c>
      <c r="DBS9" s="107">
        <v>403.39170000000001</v>
      </c>
      <c r="DBT9" s="107">
        <v>5</v>
      </c>
      <c r="DBU9" s="27">
        <v>53592</v>
      </c>
      <c r="DBV9" s="27">
        <f>+DBU9/DBT9/2</f>
        <v>5359.2</v>
      </c>
      <c r="DBW9" s="27">
        <f>+DBV9*2</f>
        <v>10718.4</v>
      </c>
      <c r="DBX9" s="108">
        <v>5</v>
      </c>
      <c r="DBY9" s="27">
        <f>ROUND(+DBU9/DBX9,2)</f>
        <v>10718.4</v>
      </c>
      <c r="DBZ9" s="109">
        <f>+DBY9-DBW9</f>
        <v>0</v>
      </c>
      <c r="DCA9" s="110">
        <v>0.37630000000000002</v>
      </c>
      <c r="DCB9" s="111">
        <f>ROUND(+DBZ9*DCA9,0)</f>
        <v>0</v>
      </c>
      <c r="DCC9" s="38" t="s">
        <v>45</v>
      </c>
      <c r="DCD9" s="39" t="s">
        <v>47</v>
      </c>
      <c r="DCE9" s="39" t="s">
        <v>40</v>
      </c>
      <c r="DCF9" s="40" t="s">
        <v>120</v>
      </c>
      <c r="DCG9" s="107">
        <v>391.7</v>
      </c>
      <c r="DCH9" s="107">
        <v>108.3917</v>
      </c>
      <c r="DCI9" s="107">
        <v>403.39170000000001</v>
      </c>
      <c r="DCJ9" s="107">
        <v>5</v>
      </c>
      <c r="DCK9" s="27">
        <v>53592</v>
      </c>
      <c r="DCL9" s="27">
        <f>+DCK9/DCJ9/2</f>
        <v>5359.2</v>
      </c>
      <c r="DCM9" s="27">
        <f>+DCL9*2</f>
        <v>10718.4</v>
      </c>
      <c r="DCN9" s="108">
        <v>5</v>
      </c>
      <c r="DCO9" s="27">
        <f>ROUND(+DCK9/DCN9,2)</f>
        <v>10718.4</v>
      </c>
      <c r="DCP9" s="109">
        <f>+DCO9-DCM9</f>
        <v>0</v>
      </c>
      <c r="DCQ9" s="110">
        <v>0.37630000000000002</v>
      </c>
      <c r="DCR9" s="111">
        <f>ROUND(+DCP9*DCQ9,0)</f>
        <v>0</v>
      </c>
      <c r="DCS9" s="38" t="s">
        <v>45</v>
      </c>
      <c r="DCT9" s="39" t="s">
        <v>47</v>
      </c>
      <c r="DCU9" s="39" t="s">
        <v>40</v>
      </c>
      <c r="DCV9" s="40" t="s">
        <v>120</v>
      </c>
      <c r="DCW9" s="107">
        <v>391.7</v>
      </c>
      <c r="DCX9" s="107">
        <v>108.3917</v>
      </c>
      <c r="DCY9" s="107">
        <v>403.39170000000001</v>
      </c>
      <c r="DCZ9" s="107">
        <v>5</v>
      </c>
      <c r="DDA9" s="27">
        <v>53592</v>
      </c>
      <c r="DDB9" s="27">
        <f>+DDA9/DCZ9/2</f>
        <v>5359.2</v>
      </c>
      <c r="DDC9" s="27">
        <f>+DDB9*2</f>
        <v>10718.4</v>
      </c>
      <c r="DDD9" s="108">
        <v>5</v>
      </c>
      <c r="DDE9" s="27">
        <f>ROUND(+DDA9/DDD9,2)</f>
        <v>10718.4</v>
      </c>
      <c r="DDF9" s="109">
        <f>+DDE9-DDC9</f>
        <v>0</v>
      </c>
      <c r="DDG9" s="110">
        <v>0.37630000000000002</v>
      </c>
      <c r="DDH9" s="111">
        <f>ROUND(+DDF9*DDG9,0)</f>
        <v>0</v>
      </c>
      <c r="DDI9" s="38" t="s">
        <v>45</v>
      </c>
      <c r="DDJ9" s="39" t="s">
        <v>47</v>
      </c>
      <c r="DDK9" s="39" t="s">
        <v>40</v>
      </c>
      <c r="DDL9" s="40" t="s">
        <v>120</v>
      </c>
      <c r="DDM9" s="107">
        <v>391.7</v>
      </c>
      <c r="DDN9" s="107">
        <v>108.3917</v>
      </c>
      <c r="DDO9" s="107">
        <v>403.39170000000001</v>
      </c>
      <c r="DDP9" s="107">
        <v>5</v>
      </c>
      <c r="DDQ9" s="27">
        <v>53592</v>
      </c>
      <c r="DDR9" s="27">
        <f>+DDQ9/DDP9/2</f>
        <v>5359.2</v>
      </c>
      <c r="DDS9" s="27">
        <f>+DDR9*2</f>
        <v>10718.4</v>
      </c>
      <c r="DDT9" s="108">
        <v>5</v>
      </c>
      <c r="DDU9" s="27">
        <f>ROUND(+DDQ9/DDT9,2)</f>
        <v>10718.4</v>
      </c>
      <c r="DDV9" s="109">
        <f>+DDU9-DDS9</f>
        <v>0</v>
      </c>
      <c r="DDW9" s="110">
        <v>0.37630000000000002</v>
      </c>
      <c r="DDX9" s="111">
        <f>ROUND(+DDV9*DDW9,0)</f>
        <v>0</v>
      </c>
      <c r="DDY9" s="38" t="s">
        <v>45</v>
      </c>
      <c r="DDZ9" s="39" t="s">
        <v>47</v>
      </c>
      <c r="DEA9" s="39" t="s">
        <v>40</v>
      </c>
      <c r="DEB9" s="40" t="s">
        <v>120</v>
      </c>
      <c r="DEC9" s="107">
        <v>391.7</v>
      </c>
      <c r="DED9" s="107">
        <v>108.3917</v>
      </c>
      <c r="DEE9" s="107">
        <v>403.39170000000001</v>
      </c>
      <c r="DEF9" s="107">
        <v>5</v>
      </c>
      <c r="DEG9" s="27">
        <v>53592</v>
      </c>
      <c r="DEH9" s="27">
        <f>+DEG9/DEF9/2</f>
        <v>5359.2</v>
      </c>
      <c r="DEI9" s="27">
        <f>+DEH9*2</f>
        <v>10718.4</v>
      </c>
      <c r="DEJ9" s="108">
        <v>5</v>
      </c>
      <c r="DEK9" s="27">
        <f>ROUND(+DEG9/DEJ9,2)</f>
        <v>10718.4</v>
      </c>
      <c r="DEL9" s="109">
        <f>+DEK9-DEI9</f>
        <v>0</v>
      </c>
      <c r="DEM9" s="110">
        <v>0.37630000000000002</v>
      </c>
      <c r="DEN9" s="111">
        <f>ROUND(+DEL9*DEM9,0)</f>
        <v>0</v>
      </c>
      <c r="DEO9" s="38" t="s">
        <v>45</v>
      </c>
      <c r="DEP9" s="39" t="s">
        <v>47</v>
      </c>
      <c r="DEQ9" s="39" t="s">
        <v>40</v>
      </c>
      <c r="DER9" s="40" t="s">
        <v>120</v>
      </c>
      <c r="DES9" s="107">
        <v>391.7</v>
      </c>
      <c r="DET9" s="107">
        <v>108.3917</v>
      </c>
      <c r="DEU9" s="107">
        <v>403.39170000000001</v>
      </c>
      <c r="DEV9" s="107">
        <v>5</v>
      </c>
      <c r="DEW9" s="27">
        <v>53592</v>
      </c>
      <c r="DEX9" s="27">
        <f>+DEW9/DEV9/2</f>
        <v>5359.2</v>
      </c>
      <c r="DEY9" s="27">
        <f>+DEX9*2</f>
        <v>10718.4</v>
      </c>
      <c r="DEZ9" s="108">
        <v>5</v>
      </c>
      <c r="DFA9" s="27">
        <f>ROUND(+DEW9/DEZ9,2)</f>
        <v>10718.4</v>
      </c>
      <c r="DFB9" s="109">
        <f>+DFA9-DEY9</f>
        <v>0</v>
      </c>
      <c r="DFC9" s="110">
        <v>0.37630000000000002</v>
      </c>
      <c r="DFD9" s="111">
        <f>ROUND(+DFB9*DFC9,0)</f>
        <v>0</v>
      </c>
      <c r="DFE9" s="38" t="s">
        <v>45</v>
      </c>
      <c r="DFF9" s="39" t="s">
        <v>47</v>
      </c>
      <c r="DFG9" s="39" t="s">
        <v>40</v>
      </c>
      <c r="DFH9" s="40" t="s">
        <v>120</v>
      </c>
      <c r="DFI9" s="107">
        <v>391.7</v>
      </c>
      <c r="DFJ9" s="107">
        <v>108.3917</v>
      </c>
      <c r="DFK9" s="107">
        <v>403.39170000000001</v>
      </c>
      <c r="DFL9" s="107">
        <v>5</v>
      </c>
      <c r="DFM9" s="27">
        <v>53592</v>
      </c>
      <c r="DFN9" s="27">
        <f>+DFM9/DFL9/2</f>
        <v>5359.2</v>
      </c>
      <c r="DFO9" s="27">
        <f>+DFN9*2</f>
        <v>10718.4</v>
      </c>
      <c r="DFP9" s="108">
        <v>5</v>
      </c>
      <c r="DFQ9" s="27">
        <f>ROUND(+DFM9/DFP9,2)</f>
        <v>10718.4</v>
      </c>
      <c r="DFR9" s="109">
        <f>+DFQ9-DFO9</f>
        <v>0</v>
      </c>
      <c r="DFS9" s="110">
        <v>0.37630000000000002</v>
      </c>
      <c r="DFT9" s="111">
        <f>ROUND(+DFR9*DFS9,0)</f>
        <v>0</v>
      </c>
      <c r="DFU9" s="38" t="s">
        <v>45</v>
      </c>
      <c r="DFV9" s="39" t="s">
        <v>47</v>
      </c>
      <c r="DFW9" s="39" t="s">
        <v>40</v>
      </c>
      <c r="DFX9" s="40" t="s">
        <v>120</v>
      </c>
      <c r="DFY9" s="107">
        <v>391.7</v>
      </c>
      <c r="DFZ9" s="107">
        <v>108.3917</v>
      </c>
      <c r="DGA9" s="107">
        <v>403.39170000000001</v>
      </c>
      <c r="DGB9" s="107">
        <v>5</v>
      </c>
      <c r="DGC9" s="27">
        <v>53592</v>
      </c>
      <c r="DGD9" s="27">
        <f>+DGC9/DGB9/2</f>
        <v>5359.2</v>
      </c>
      <c r="DGE9" s="27">
        <f>+DGD9*2</f>
        <v>10718.4</v>
      </c>
      <c r="DGF9" s="108">
        <v>5</v>
      </c>
      <c r="DGG9" s="27">
        <f>ROUND(+DGC9/DGF9,2)</f>
        <v>10718.4</v>
      </c>
      <c r="DGH9" s="109">
        <f>+DGG9-DGE9</f>
        <v>0</v>
      </c>
      <c r="DGI9" s="110">
        <v>0.37630000000000002</v>
      </c>
      <c r="DGJ9" s="111">
        <f>ROUND(+DGH9*DGI9,0)</f>
        <v>0</v>
      </c>
      <c r="DGK9" s="38" t="s">
        <v>45</v>
      </c>
      <c r="DGL9" s="39" t="s">
        <v>47</v>
      </c>
      <c r="DGM9" s="39" t="s">
        <v>40</v>
      </c>
      <c r="DGN9" s="40" t="s">
        <v>120</v>
      </c>
      <c r="DGO9" s="107">
        <v>391.7</v>
      </c>
      <c r="DGP9" s="107">
        <v>108.3917</v>
      </c>
      <c r="DGQ9" s="107">
        <v>403.39170000000001</v>
      </c>
      <c r="DGR9" s="107">
        <v>5</v>
      </c>
      <c r="DGS9" s="27">
        <v>53592</v>
      </c>
      <c r="DGT9" s="27">
        <f>+DGS9/DGR9/2</f>
        <v>5359.2</v>
      </c>
      <c r="DGU9" s="27">
        <f>+DGT9*2</f>
        <v>10718.4</v>
      </c>
      <c r="DGV9" s="108">
        <v>5</v>
      </c>
      <c r="DGW9" s="27">
        <f>ROUND(+DGS9/DGV9,2)</f>
        <v>10718.4</v>
      </c>
      <c r="DGX9" s="109">
        <f>+DGW9-DGU9</f>
        <v>0</v>
      </c>
      <c r="DGY9" s="110">
        <v>0.37630000000000002</v>
      </c>
      <c r="DGZ9" s="111">
        <f>ROUND(+DGX9*DGY9,0)</f>
        <v>0</v>
      </c>
      <c r="DHA9" s="38" t="s">
        <v>45</v>
      </c>
      <c r="DHB9" s="39" t="s">
        <v>47</v>
      </c>
      <c r="DHC9" s="39" t="s">
        <v>40</v>
      </c>
      <c r="DHD9" s="40" t="s">
        <v>120</v>
      </c>
      <c r="DHE9" s="107">
        <v>391.7</v>
      </c>
      <c r="DHF9" s="107">
        <v>108.3917</v>
      </c>
      <c r="DHG9" s="107">
        <v>403.39170000000001</v>
      </c>
      <c r="DHH9" s="107">
        <v>5</v>
      </c>
      <c r="DHI9" s="27">
        <v>53592</v>
      </c>
      <c r="DHJ9" s="27">
        <f>+DHI9/DHH9/2</f>
        <v>5359.2</v>
      </c>
      <c r="DHK9" s="27">
        <f>+DHJ9*2</f>
        <v>10718.4</v>
      </c>
      <c r="DHL9" s="108">
        <v>5</v>
      </c>
      <c r="DHM9" s="27">
        <f>ROUND(+DHI9/DHL9,2)</f>
        <v>10718.4</v>
      </c>
      <c r="DHN9" s="109">
        <f>+DHM9-DHK9</f>
        <v>0</v>
      </c>
      <c r="DHO9" s="110">
        <v>0.37630000000000002</v>
      </c>
      <c r="DHP9" s="111">
        <f>ROUND(+DHN9*DHO9,0)</f>
        <v>0</v>
      </c>
      <c r="DHQ9" s="38" t="s">
        <v>45</v>
      </c>
      <c r="DHR9" s="39" t="s">
        <v>47</v>
      </c>
      <c r="DHS9" s="39" t="s">
        <v>40</v>
      </c>
      <c r="DHT9" s="40" t="s">
        <v>120</v>
      </c>
      <c r="DHU9" s="107">
        <v>391.7</v>
      </c>
      <c r="DHV9" s="107">
        <v>108.3917</v>
      </c>
      <c r="DHW9" s="107">
        <v>403.39170000000001</v>
      </c>
      <c r="DHX9" s="107">
        <v>5</v>
      </c>
      <c r="DHY9" s="27">
        <v>53592</v>
      </c>
      <c r="DHZ9" s="27">
        <f>+DHY9/DHX9/2</f>
        <v>5359.2</v>
      </c>
      <c r="DIA9" s="27">
        <f>+DHZ9*2</f>
        <v>10718.4</v>
      </c>
      <c r="DIB9" s="108">
        <v>5</v>
      </c>
      <c r="DIC9" s="27">
        <f>ROUND(+DHY9/DIB9,2)</f>
        <v>10718.4</v>
      </c>
      <c r="DID9" s="109">
        <f>+DIC9-DIA9</f>
        <v>0</v>
      </c>
      <c r="DIE9" s="110">
        <v>0.37630000000000002</v>
      </c>
      <c r="DIF9" s="111">
        <f>ROUND(+DID9*DIE9,0)</f>
        <v>0</v>
      </c>
      <c r="DIG9" s="38" t="s">
        <v>45</v>
      </c>
      <c r="DIH9" s="39" t="s">
        <v>47</v>
      </c>
      <c r="DII9" s="39" t="s">
        <v>40</v>
      </c>
      <c r="DIJ9" s="40" t="s">
        <v>120</v>
      </c>
      <c r="DIK9" s="107">
        <v>391.7</v>
      </c>
      <c r="DIL9" s="107">
        <v>108.3917</v>
      </c>
      <c r="DIM9" s="107">
        <v>403.39170000000001</v>
      </c>
      <c r="DIN9" s="107">
        <v>5</v>
      </c>
      <c r="DIO9" s="27">
        <v>53592</v>
      </c>
      <c r="DIP9" s="27">
        <f>+DIO9/DIN9/2</f>
        <v>5359.2</v>
      </c>
      <c r="DIQ9" s="27">
        <f>+DIP9*2</f>
        <v>10718.4</v>
      </c>
      <c r="DIR9" s="108">
        <v>5</v>
      </c>
      <c r="DIS9" s="27">
        <f>ROUND(+DIO9/DIR9,2)</f>
        <v>10718.4</v>
      </c>
      <c r="DIT9" s="109">
        <f>+DIS9-DIQ9</f>
        <v>0</v>
      </c>
      <c r="DIU9" s="110">
        <v>0.37630000000000002</v>
      </c>
      <c r="DIV9" s="111">
        <f>ROUND(+DIT9*DIU9,0)</f>
        <v>0</v>
      </c>
      <c r="DIW9" s="38" t="s">
        <v>45</v>
      </c>
      <c r="DIX9" s="39" t="s">
        <v>47</v>
      </c>
      <c r="DIY9" s="39" t="s">
        <v>40</v>
      </c>
      <c r="DIZ9" s="40" t="s">
        <v>120</v>
      </c>
      <c r="DJA9" s="107">
        <v>391.7</v>
      </c>
      <c r="DJB9" s="107">
        <v>108.3917</v>
      </c>
      <c r="DJC9" s="107">
        <v>403.39170000000001</v>
      </c>
      <c r="DJD9" s="107">
        <v>5</v>
      </c>
      <c r="DJE9" s="27">
        <v>53592</v>
      </c>
      <c r="DJF9" s="27">
        <f>+DJE9/DJD9/2</f>
        <v>5359.2</v>
      </c>
      <c r="DJG9" s="27">
        <f>+DJF9*2</f>
        <v>10718.4</v>
      </c>
      <c r="DJH9" s="108">
        <v>5</v>
      </c>
      <c r="DJI9" s="27">
        <f>ROUND(+DJE9/DJH9,2)</f>
        <v>10718.4</v>
      </c>
      <c r="DJJ9" s="109">
        <f>+DJI9-DJG9</f>
        <v>0</v>
      </c>
      <c r="DJK9" s="110">
        <v>0.37630000000000002</v>
      </c>
      <c r="DJL9" s="111">
        <f>ROUND(+DJJ9*DJK9,0)</f>
        <v>0</v>
      </c>
      <c r="DJM9" s="38" t="s">
        <v>45</v>
      </c>
      <c r="DJN9" s="39" t="s">
        <v>47</v>
      </c>
      <c r="DJO9" s="39" t="s">
        <v>40</v>
      </c>
      <c r="DJP9" s="40" t="s">
        <v>120</v>
      </c>
      <c r="DJQ9" s="107">
        <v>391.7</v>
      </c>
      <c r="DJR9" s="107">
        <v>108.3917</v>
      </c>
      <c r="DJS9" s="107">
        <v>403.39170000000001</v>
      </c>
      <c r="DJT9" s="107">
        <v>5</v>
      </c>
      <c r="DJU9" s="27">
        <v>53592</v>
      </c>
      <c r="DJV9" s="27">
        <f>+DJU9/DJT9/2</f>
        <v>5359.2</v>
      </c>
      <c r="DJW9" s="27">
        <f>+DJV9*2</f>
        <v>10718.4</v>
      </c>
      <c r="DJX9" s="108">
        <v>5</v>
      </c>
      <c r="DJY9" s="27">
        <f>ROUND(+DJU9/DJX9,2)</f>
        <v>10718.4</v>
      </c>
      <c r="DJZ9" s="109">
        <f>+DJY9-DJW9</f>
        <v>0</v>
      </c>
      <c r="DKA9" s="110">
        <v>0.37630000000000002</v>
      </c>
      <c r="DKB9" s="111">
        <f>ROUND(+DJZ9*DKA9,0)</f>
        <v>0</v>
      </c>
      <c r="DKC9" s="38" t="s">
        <v>45</v>
      </c>
      <c r="DKD9" s="39" t="s">
        <v>47</v>
      </c>
      <c r="DKE9" s="39" t="s">
        <v>40</v>
      </c>
      <c r="DKF9" s="40" t="s">
        <v>120</v>
      </c>
      <c r="DKG9" s="107">
        <v>391.7</v>
      </c>
      <c r="DKH9" s="107">
        <v>108.3917</v>
      </c>
      <c r="DKI9" s="107">
        <v>403.39170000000001</v>
      </c>
      <c r="DKJ9" s="107">
        <v>5</v>
      </c>
      <c r="DKK9" s="27">
        <v>53592</v>
      </c>
      <c r="DKL9" s="27">
        <f>+DKK9/DKJ9/2</f>
        <v>5359.2</v>
      </c>
      <c r="DKM9" s="27">
        <f>+DKL9*2</f>
        <v>10718.4</v>
      </c>
      <c r="DKN9" s="108">
        <v>5</v>
      </c>
      <c r="DKO9" s="27">
        <f>ROUND(+DKK9/DKN9,2)</f>
        <v>10718.4</v>
      </c>
      <c r="DKP9" s="109">
        <f>+DKO9-DKM9</f>
        <v>0</v>
      </c>
      <c r="DKQ9" s="110">
        <v>0.37630000000000002</v>
      </c>
      <c r="DKR9" s="111">
        <f>ROUND(+DKP9*DKQ9,0)</f>
        <v>0</v>
      </c>
      <c r="DKS9" s="38" t="s">
        <v>45</v>
      </c>
      <c r="DKT9" s="39" t="s">
        <v>47</v>
      </c>
      <c r="DKU9" s="39" t="s">
        <v>40</v>
      </c>
      <c r="DKV9" s="40" t="s">
        <v>120</v>
      </c>
      <c r="DKW9" s="107">
        <v>391.7</v>
      </c>
      <c r="DKX9" s="107">
        <v>108.3917</v>
      </c>
      <c r="DKY9" s="107">
        <v>403.39170000000001</v>
      </c>
      <c r="DKZ9" s="107">
        <v>5</v>
      </c>
      <c r="DLA9" s="27">
        <v>53592</v>
      </c>
      <c r="DLB9" s="27">
        <f>+DLA9/DKZ9/2</f>
        <v>5359.2</v>
      </c>
      <c r="DLC9" s="27">
        <f>+DLB9*2</f>
        <v>10718.4</v>
      </c>
      <c r="DLD9" s="108">
        <v>5</v>
      </c>
      <c r="DLE9" s="27">
        <f>ROUND(+DLA9/DLD9,2)</f>
        <v>10718.4</v>
      </c>
      <c r="DLF9" s="109">
        <f>+DLE9-DLC9</f>
        <v>0</v>
      </c>
      <c r="DLG9" s="110">
        <v>0.37630000000000002</v>
      </c>
      <c r="DLH9" s="111">
        <f>ROUND(+DLF9*DLG9,0)</f>
        <v>0</v>
      </c>
      <c r="DLI9" s="38" t="s">
        <v>45</v>
      </c>
      <c r="DLJ9" s="39" t="s">
        <v>47</v>
      </c>
      <c r="DLK9" s="39" t="s">
        <v>40</v>
      </c>
      <c r="DLL9" s="40" t="s">
        <v>120</v>
      </c>
      <c r="DLM9" s="107">
        <v>391.7</v>
      </c>
      <c r="DLN9" s="107">
        <v>108.3917</v>
      </c>
      <c r="DLO9" s="107">
        <v>403.39170000000001</v>
      </c>
      <c r="DLP9" s="107">
        <v>5</v>
      </c>
      <c r="DLQ9" s="27">
        <v>53592</v>
      </c>
      <c r="DLR9" s="27">
        <f>+DLQ9/DLP9/2</f>
        <v>5359.2</v>
      </c>
      <c r="DLS9" s="27">
        <f>+DLR9*2</f>
        <v>10718.4</v>
      </c>
      <c r="DLT9" s="108">
        <v>5</v>
      </c>
      <c r="DLU9" s="27">
        <f>ROUND(+DLQ9/DLT9,2)</f>
        <v>10718.4</v>
      </c>
      <c r="DLV9" s="109">
        <f>+DLU9-DLS9</f>
        <v>0</v>
      </c>
      <c r="DLW9" s="110">
        <v>0.37630000000000002</v>
      </c>
      <c r="DLX9" s="111">
        <f>ROUND(+DLV9*DLW9,0)</f>
        <v>0</v>
      </c>
      <c r="DLY9" s="38" t="s">
        <v>45</v>
      </c>
      <c r="DLZ9" s="39" t="s">
        <v>47</v>
      </c>
      <c r="DMA9" s="39" t="s">
        <v>40</v>
      </c>
      <c r="DMB9" s="40" t="s">
        <v>120</v>
      </c>
      <c r="DMC9" s="107">
        <v>391.7</v>
      </c>
      <c r="DMD9" s="107">
        <v>108.3917</v>
      </c>
      <c r="DME9" s="107">
        <v>403.39170000000001</v>
      </c>
      <c r="DMF9" s="107">
        <v>5</v>
      </c>
      <c r="DMG9" s="27">
        <v>53592</v>
      </c>
      <c r="DMH9" s="27">
        <f>+DMG9/DMF9/2</f>
        <v>5359.2</v>
      </c>
      <c r="DMI9" s="27">
        <f>+DMH9*2</f>
        <v>10718.4</v>
      </c>
      <c r="DMJ9" s="108">
        <v>5</v>
      </c>
      <c r="DMK9" s="27">
        <f>ROUND(+DMG9/DMJ9,2)</f>
        <v>10718.4</v>
      </c>
      <c r="DML9" s="109">
        <f>+DMK9-DMI9</f>
        <v>0</v>
      </c>
      <c r="DMM9" s="110">
        <v>0.37630000000000002</v>
      </c>
      <c r="DMN9" s="111">
        <f>ROUND(+DML9*DMM9,0)</f>
        <v>0</v>
      </c>
      <c r="DMO9" s="38" t="s">
        <v>45</v>
      </c>
      <c r="DMP9" s="39" t="s">
        <v>47</v>
      </c>
      <c r="DMQ9" s="39" t="s">
        <v>40</v>
      </c>
      <c r="DMR9" s="40" t="s">
        <v>120</v>
      </c>
      <c r="DMS9" s="107">
        <v>391.7</v>
      </c>
      <c r="DMT9" s="107">
        <v>108.3917</v>
      </c>
      <c r="DMU9" s="107">
        <v>403.39170000000001</v>
      </c>
      <c r="DMV9" s="107">
        <v>5</v>
      </c>
      <c r="DMW9" s="27">
        <v>53592</v>
      </c>
      <c r="DMX9" s="27">
        <f>+DMW9/DMV9/2</f>
        <v>5359.2</v>
      </c>
      <c r="DMY9" s="27">
        <f>+DMX9*2</f>
        <v>10718.4</v>
      </c>
      <c r="DMZ9" s="108">
        <v>5</v>
      </c>
      <c r="DNA9" s="27">
        <f>ROUND(+DMW9/DMZ9,2)</f>
        <v>10718.4</v>
      </c>
      <c r="DNB9" s="109">
        <f>+DNA9-DMY9</f>
        <v>0</v>
      </c>
      <c r="DNC9" s="110">
        <v>0.37630000000000002</v>
      </c>
      <c r="DND9" s="111">
        <f>ROUND(+DNB9*DNC9,0)</f>
        <v>0</v>
      </c>
      <c r="DNE9" s="38" t="s">
        <v>45</v>
      </c>
      <c r="DNF9" s="39" t="s">
        <v>47</v>
      </c>
      <c r="DNG9" s="39" t="s">
        <v>40</v>
      </c>
      <c r="DNH9" s="40" t="s">
        <v>120</v>
      </c>
      <c r="DNI9" s="107">
        <v>391.7</v>
      </c>
      <c r="DNJ9" s="107">
        <v>108.3917</v>
      </c>
      <c r="DNK9" s="107">
        <v>403.39170000000001</v>
      </c>
      <c r="DNL9" s="107">
        <v>5</v>
      </c>
      <c r="DNM9" s="27">
        <v>53592</v>
      </c>
      <c r="DNN9" s="27">
        <f>+DNM9/DNL9/2</f>
        <v>5359.2</v>
      </c>
      <c r="DNO9" s="27">
        <f>+DNN9*2</f>
        <v>10718.4</v>
      </c>
      <c r="DNP9" s="108">
        <v>5</v>
      </c>
      <c r="DNQ9" s="27">
        <f>ROUND(+DNM9/DNP9,2)</f>
        <v>10718.4</v>
      </c>
      <c r="DNR9" s="109">
        <f>+DNQ9-DNO9</f>
        <v>0</v>
      </c>
      <c r="DNS9" s="110">
        <v>0.37630000000000002</v>
      </c>
      <c r="DNT9" s="111">
        <f>ROUND(+DNR9*DNS9,0)</f>
        <v>0</v>
      </c>
      <c r="DNU9" s="38" t="s">
        <v>45</v>
      </c>
      <c r="DNV9" s="39" t="s">
        <v>47</v>
      </c>
      <c r="DNW9" s="39" t="s">
        <v>40</v>
      </c>
      <c r="DNX9" s="40" t="s">
        <v>120</v>
      </c>
      <c r="DNY9" s="107">
        <v>391.7</v>
      </c>
      <c r="DNZ9" s="107">
        <v>108.3917</v>
      </c>
      <c r="DOA9" s="107">
        <v>403.39170000000001</v>
      </c>
      <c r="DOB9" s="107">
        <v>5</v>
      </c>
      <c r="DOC9" s="27">
        <v>53592</v>
      </c>
      <c r="DOD9" s="27">
        <f>+DOC9/DOB9/2</f>
        <v>5359.2</v>
      </c>
      <c r="DOE9" s="27">
        <f>+DOD9*2</f>
        <v>10718.4</v>
      </c>
      <c r="DOF9" s="108">
        <v>5</v>
      </c>
      <c r="DOG9" s="27">
        <f>ROUND(+DOC9/DOF9,2)</f>
        <v>10718.4</v>
      </c>
      <c r="DOH9" s="109">
        <f>+DOG9-DOE9</f>
        <v>0</v>
      </c>
      <c r="DOI9" s="110">
        <v>0.37630000000000002</v>
      </c>
      <c r="DOJ9" s="111">
        <f>ROUND(+DOH9*DOI9,0)</f>
        <v>0</v>
      </c>
      <c r="DOK9" s="38" t="s">
        <v>45</v>
      </c>
      <c r="DOL9" s="39" t="s">
        <v>47</v>
      </c>
      <c r="DOM9" s="39" t="s">
        <v>40</v>
      </c>
      <c r="DON9" s="40" t="s">
        <v>120</v>
      </c>
      <c r="DOO9" s="107">
        <v>391.7</v>
      </c>
      <c r="DOP9" s="107">
        <v>108.3917</v>
      </c>
      <c r="DOQ9" s="107">
        <v>403.39170000000001</v>
      </c>
      <c r="DOR9" s="107">
        <v>5</v>
      </c>
      <c r="DOS9" s="27">
        <v>53592</v>
      </c>
      <c r="DOT9" s="27">
        <f>+DOS9/DOR9/2</f>
        <v>5359.2</v>
      </c>
      <c r="DOU9" s="27">
        <f>+DOT9*2</f>
        <v>10718.4</v>
      </c>
      <c r="DOV9" s="108">
        <v>5</v>
      </c>
      <c r="DOW9" s="27">
        <f>ROUND(+DOS9/DOV9,2)</f>
        <v>10718.4</v>
      </c>
      <c r="DOX9" s="109">
        <f>+DOW9-DOU9</f>
        <v>0</v>
      </c>
      <c r="DOY9" s="110">
        <v>0.37630000000000002</v>
      </c>
      <c r="DOZ9" s="111">
        <f>ROUND(+DOX9*DOY9,0)</f>
        <v>0</v>
      </c>
      <c r="DPA9" s="38" t="s">
        <v>45</v>
      </c>
      <c r="DPB9" s="39" t="s">
        <v>47</v>
      </c>
      <c r="DPC9" s="39" t="s">
        <v>40</v>
      </c>
      <c r="DPD9" s="40" t="s">
        <v>120</v>
      </c>
      <c r="DPE9" s="107">
        <v>391.7</v>
      </c>
      <c r="DPF9" s="107">
        <v>108.3917</v>
      </c>
      <c r="DPG9" s="107">
        <v>403.39170000000001</v>
      </c>
      <c r="DPH9" s="107">
        <v>5</v>
      </c>
      <c r="DPI9" s="27">
        <v>53592</v>
      </c>
      <c r="DPJ9" s="27">
        <f>+DPI9/DPH9/2</f>
        <v>5359.2</v>
      </c>
      <c r="DPK9" s="27">
        <f>+DPJ9*2</f>
        <v>10718.4</v>
      </c>
      <c r="DPL9" s="108">
        <v>5</v>
      </c>
      <c r="DPM9" s="27">
        <f>ROUND(+DPI9/DPL9,2)</f>
        <v>10718.4</v>
      </c>
      <c r="DPN9" s="109">
        <f>+DPM9-DPK9</f>
        <v>0</v>
      </c>
      <c r="DPO9" s="110">
        <v>0.37630000000000002</v>
      </c>
      <c r="DPP9" s="111">
        <f>ROUND(+DPN9*DPO9,0)</f>
        <v>0</v>
      </c>
      <c r="DPQ9" s="38" t="s">
        <v>45</v>
      </c>
      <c r="DPR9" s="39" t="s">
        <v>47</v>
      </c>
      <c r="DPS9" s="39" t="s">
        <v>40</v>
      </c>
      <c r="DPT9" s="40" t="s">
        <v>120</v>
      </c>
      <c r="DPU9" s="107">
        <v>391.7</v>
      </c>
      <c r="DPV9" s="107">
        <v>108.3917</v>
      </c>
      <c r="DPW9" s="107">
        <v>403.39170000000001</v>
      </c>
      <c r="DPX9" s="107">
        <v>5</v>
      </c>
      <c r="DPY9" s="27">
        <v>53592</v>
      </c>
      <c r="DPZ9" s="27">
        <f>+DPY9/DPX9/2</f>
        <v>5359.2</v>
      </c>
      <c r="DQA9" s="27">
        <f>+DPZ9*2</f>
        <v>10718.4</v>
      </c>
      <c r="DQB9" s="108">
        <v>5</v>
      </c>
      <c r="DQC9" s="27">
        <f>ROUND(+DPY9/DQB9,2)</f>
        <v>10718.4</v>
      </c>
      <c r="DQD9" s="109">
        <f>+DQC9-DQA9</f>
        <v>0</v>
      </c>
      <c r="DQE9" s="110">
        <v>0.37630000000000002</v>
      </c>
      <c r="DQF9" s="111">
        <f>ROUND(+DQD9*DQE9,0)</f>
        <v>0</v>
      </c>
      <c r="DQG9" s="38" t="s">
        <v>45</v>
      </c>
      <c r="DQH9" s="39" t="s">
        <v>47</v>
      </c>
      <c r="DQI9" s="39" t="s">
        <v>40</v>
      </c>
      <c r="DQJ9" s="40" t="s">
        <v>120</v>
      </c>
      <c r="DQK9" s="107">
        <v>391.7</v>
      </c>
      <c r="DQL9" s="107">
        <v>108.3917</v>
      </c>
      <c r="DQM9" s="107">
        <v>403.39170000000001</v>
      </c>
      <c r="DQN9" s="107">
        <v>5</v>
      </c>
      <c r="DQO9" s="27">
        <v>53592</v>
      </c>
      <c r="DQP9" s="27">
        <f>+DQO9/DQN9/2</f>
        <v>5359.2</v>
      </c>
      <c r="DQQ9" s="27">
        <f>+DQP9*2</f>
        <v>10718.4</v>
      </c>
      <c r="DQR9" s="108">
        <v>5</v>
      </c>
      <c r="DQS9" s="27">
        <f>ROUND(+DQO9/DQR9,2)</f>
        <v>10718.4</v>
      </c>
      <c r="DQT9" s="109">
        <f>+DQS9-DQQ9</f>
        <v>0</v>
      </c>
      <c r="DQU9" s="110">
        <v>0.37630000000000002</v>
      </c>
      <c r="DQV9" s="111">
        <f>ROUND(+DQT9*DQU9,0)</f>
        <v>0</v>
      </c>
      <c r="DQW9" s="38" t="s">
        <v>45</v>
      </c>
      <c r="DQX9" s="39" t="s">
        <v>47</v>
      </c>
      <c r="DQY9" s="39" t="s">
        <v>40</v>
      </c>
      <c r="DQZ9" s="40" t="s">
        <v>120</v>
      </c>
      <c r="DRA9" s="107">
        <v>391.7</v>
      </c>
      <c r="DRB9" s="107">
        <v>108.3917</v>
      </c>
      <c r="DRC9" s="107">
        <v>403.39170000000001</v>
      </c>
      <c r="DRD9" s="107">
        <v>5</v>
      </c>
      <c r="DRE9" s="27">
        <v>53592</v>
      </c>
      <c r="DRF9" s="27">
        <f>+DRE9/DRD9/2</f>
        <v>5359.2</v>
      </c>
      <c r="DRG9" s="27">
        <f>+DRF9*2</f>
        <v>10718.4</v>
      </c>
      <c r="DRH9" s="108">
        <v>5</v>
      </c>
      <c r="DRI9" s="27">
        <f>ROUND(+DRE9/DRH9,2)</f>
        <v>10718.4</v>
      </c>
      <c r="DRJ9" s="109">
        <f>+DRI9-DRG9</f>
        <v>0</v>
      </c>
      <c r="DRK9" s="110">
        <v>0.37630000000000002</v>
      </c>
      <c r="DRL9" s="111">
        <f>ROUND(+DRJ9*DRK9,0)</f>
        <v>0</v>
      </c>
      <c r="DRM9" s="38" t="s">
        <v>45</v>
      </c>
      <c r="DRN9" s="39" t="s">
        <v>47</v>
      </c>
      <c r="DRO9" s="39" t="s">
        <v>40</v>
      </c>
      <c r="DRP9" s="40" t="s">
        <v>120</v>
      </c>
      <c r="DRQ9" s="107">
        <v>391.7</v>
      </c>
      <c r="DRR9" s="107">
        <v>108.3917</v>
      </c>
      <c r="DRS9" s="107">
        <v>403.39170000000001</v>
      </c>
      <c r="DRT9" s="107">
        <v>5</v>
      </c>
      <c r="DRU9" s="27">
        <v>53592</v>
      </c>
      <c r="DRV9" s="27">
        <f>+DRU9/DRT9/2</f>
        <v>5359.2</v>
      </c>
      <c r="DRW9" s="27">
        <f>+DRV9*2</f>
        <v>10718.4</v>
      </c>
      <c r="DRX9" s="108">
        <v>5</v>
      </c>
      <c r="DRY9" s="27">
        <f>ROUND(+DRU9/DRX9,2)</f>
        <v>10718.4</v>
      </c>
      <c r="DRZ9" s="109">
        <f>+DRY9-DRW9</f>
        <v>0</v>
      </c>
      <c r="DSA9" s="110">
        <v>0.37630000000000002</v>
      </c>
      <c r="DSB9" s="111">
        <f>ROUND(+DRZ9*DSA9,0)</f>
        <v>0</v>
      </c>
      <c r="DSC9" s="38" t="s">
        <v>45</v>
      </c>
      <c r="DSD9" s="39" t="s">
        <v>47</v>
      </c>
      <c r="DSE9" s="39" t="s">
        <v>40</v>
      </c>
      <c r="DSF9" s="40" t="s">
        <v>120</v>
      </c>
      <c r="DSG9" s="107">
        <v>391.7</v>
      </c>
      <c r="DSH9" s="107">
        <v>108.3917</v>
      </c>
      <c r="DSI9" s="107">
        <v>403.39170000000001</v>
      </c>
      <c r="DSJ9" s="107">
        <v>5</v>
      </c>
      <c r="DSK9" s="27">
        <v>53592</v>
      </c>
      <c r="DSL9" s="27">
        <f>+DSK9/DSJ9/2</f>
        <v>5359.2</v>
      </c>
      <c r="DSM9" s="27">
        <f>+DSL9*2</f>
        <v>10718.4</v>
      </c>
      <c r="DSN9" s="108">
        <v>5</v>
      </c>
      <c r="DSO9" s="27">
        <f>ROUND(+DSK9/DSN9,2)</f>
        <v>10718.4</v>
      </c>
      <c r="DSP9" s="109">
        <f>+DSO9-DSM9</f>
        <v>0</v>
      </c>
      <c r="DSQ9" s="110">
        <v>0.37630000000000002</v>
      </c>
      <c r="DSR9" s="111">
        <f>ROUND(+DSP9*DSQ9,0)</f>
        <v>0</v>
      </c>
      <c r="DSS9" s="38" t="s">
        <v>45</v>
      </c>
      <c r="DST9" s="39" t="s">
        <v>47</v>
      </c>
      <c r="DSU9" s="39" t="s">
        <v>40</v>
      </c>
      <c r="DSV9" s="40" t="s">
        <v>120</v>
      </c>
      <c r="DSW9" s="107">
        <v>391.7</v>
      </c>
      <c r="DSX9" s="107">
        <v>108.3917</v>
      </c>
      <c r="DSY9" s="107">
        <v>403.39170000000001</v>
      </c>
      <c r="DSZ9" s="107">
        <v>5</v>
      </c>
      <c r="DTA9" s="27">
        <v>53592</v>
      </c>
      <c r="DTB9" s="27">
        <f>+DTA9/DSZ9/2</f>
        <v>5359.2</v>
      </c>
      <c r="DTC9" s="27">
        <f>+DTB9*2</f>
        <v>10718.4</v>
      </c>
      <c r="DTD9" s="108">
        <v>5</v>
      </c>
      <c r="DTE9" s="27">
        <f>ROUND(+DTA9/DTD9,2)</f>
        <v>10718.4</v>
      </c>
      <c r="DTF9" s="109">
        <f>+DTE9-DTC9</f>
        <v>0</v>
      </c>
      <c r="DTG9" s="110">
        <v>0.37630000000000002</v>
      </c>
      <c r="DTH9" s="111">
        <f>ROUND(+DTF9*DTG9,0)</f>
        <v>0</v>
      </c>
      <c r="DTI9" s="38" t="s">
        <v>45</v>
      </c>
      <c r="DTJ9" s="39" t="s">
        <v>47</v>
      </c>
      <c r="DTK9" s="39" t="s">
        <v>40</v>
      </c>
      <c r="DTL9" s="40" t="s">
        <v>120</v>
      </c>
      <c r="DTM9" s="107">
        <v>391.7</v>
      </c>
      <c r="DTN9" s="107">
        <v>108.3917</v>
      </c>
      <c r="DTO9" s="107">
        <v>403.39170000000001</v>
      </c>
      <c r="DTP9" s="107">
        <v>5</v>
      </c>
      <c r="DTQ9" s="27">
        <v>53592</v>
      </c>
      <c r="DTR9" s="27">
        <f>+DTQ9/DTP9/2</f>
        <v>5359.2</v>
      </c>
      <c r="DTS9" s="27">
        <f>+DTR9*2</f>
        <v>10718.4</v>
      </c>
      <c r="DTT9" s="108">
        <v>5</v>
      </c>
      <c r="DTU9" s="27">
        <f>ROUND(+DTQ9/DTT9,2)</f>
        <v>10718.4</v>
      </c>
      <c r="DTV9" s="109">
        <f>+DTU9-DTS9</f>
        <v>0</v>
      </c>
      <c r="DTW9" s="110">
        <v>0.37630000000000002</v>
      </c>
      <c r="DTX9" s="111">
        <f>ROUND(+DTV9*DTW9,0)</f>
        <v>0</v>
      </c>
      <c r="DTY9" s="38" t="s">
        <v>45</v>
      </c>
      <c r="DTZ9" s="39" t="s">
        <v>47</v>
      </c>
      <c r="DUA9" s="39" t="s">
        <v>40</v>
      </c>
      <c r="DUB9" s="40" t="s">
        <v>120</v>
      </c>
      <c r="DUC9" s="107">
        <v>391.7</v>
      </c>
      <c r="DUD9" s="107">
        <v>108.3917</v>
      </c>
      <c r="DUE9" s="107">
        <v>403.39170000000001</v>
      </c>
      <c r="DUF9" s="107">
        <v>5</v>
      </c>
      <c r="DUG9" s="27">
        <v>53592</v>
      </c>
      <c r="DUH9" s="27">
        <f>+DUG9/DUF9/2</f>
        <v>5359.2</v>
      </c>
      <c r="DUI9" s="27">
        <f>+DUH9*2</f>
        <v>10718.4</v>
      </c>
      <c r="DUJ9" s="108">
        <v>5</v>
      </c>
      <c r="DUK9" s="27">
        <f>ROUND(+DUG9/DUJ9,2)</f>
        <v>10718.4</v>
      </c>
      <c r="DUL9" s="109">
        <f>+DUK9-DUI9</f>
        <v>0</v>
      </c>
      <c r="DUM9" s="110">
        <v>0.37630000000000002</v>
      </c>
      <c r="DUN9" s="111">
        <f>ROUND(+DUL9*DUM9,0)</f>
        <v>0</v>
      </c>
      <c r="DUO9" s="38" t="s">
        <v>45</v>
      </c>
      <c r="DUP9" s="39" t="s">
        <v>47</v>
      </c>
      <c r="DUQ9" s="39" t="s">
        <v>40</v>
      </c>
      <c r="DUR9" s="40" t="s">
        <v>120</v>
      </c>
      <c r="DUS9" s="107">
        <v>391.7</v>
      </c>
      <c r="DUT9" s="107">
        <v>108.3917</v>
      </c>
      <c r="DUU9" s="107">
        <v>403.39170000000001</v>
      </c>
      <c r="DUV9" s="107">
        <v>5</v>
      </c>
      <c r="DUW9" s="27">
        <v>53592</v>
      </c>
      <c r="DUX9" s="27">
        <f>+DUW9/DUV9/2</f>
        <v>5359.2</v>
      </c>
      <c r="DUY9" s="27">
        <f>+DUX9*2</f>
        <v>10718.4</v>
      </c>
      <c r="DUZ9" s="108">
        <v>5</v>
      </c>
      <c r="DVA9" s="27">
        <f>ROUND(+DUW9/DUZ9,2)</f>
        <v>10718.4</v>
      </c>
      <c r="DVB9" s="109">
        <f>+DVA9-DUY9</f>
        <v>0</v>
      </c>
      <c r="DVC9" s="110">
        <v>0.37630000000000002</v>
      </c>
      <c r="DVD9" s="111">
        <f>ROUND(+DVB9*DVC9,0)</f>
        <v>0</v>
      </c>
      <c r="DVE9" s="38" t="s">
        <v>45</v>
      </c>
      <c r="DVF9" s="39" t="s">
        <v>47</v>
      </c>
      <c r="DVG9" s="39" t="s">
        <v>40</v>
      </c>
      <c r="DVH9" s="40" t="s">
        <v>120</v>
      </c>
      <c r="DVI9" s="107">
        <v>391.7</v>
      </c>
      <c r="DVJ9" s="107">
        <v>108.3917</v>
      </c>
      <c r="DVK9" s="107">
        <v>403.39170000000001</v>
      </c>
      <c r="DVL9" s="107">
        <v>5</v>
      </c>
      <c r="DVM9" s="27">
        <v>53592</v>
      </c>
      <c r="DVN9" s="27">
        <f>+DVM9/DVL9/2</f>
        <v>5359.2</v>
      </c>
      <c r="DVO9" s="27">
        <f>+DVN9*2</f>
        <v>10718.4</v>
      </c>
      <c r="DVP9" s="108">
        <v>5</v>
      </c>
      <c r="DVQ9" s="27">
        <f>ROUND(+DVM9/DVP9,2)</f>
        <v>10718.4</v>
      </c>
      <c r="DVR9" s="109">
        <f>+DVQ9-DVO9</f>
        <v>0</v>
      </c>
      <c r="DVS9" s="110">
        <v>0.37630000000000002</v>
      </c>
      <c r="DVT9" s="111">
        <f>ROUND(+DVR9*DVS9,0)</f>
        <v>0</v>
      </c>
      <c r="DVU9" s="38" t="s">
        <v>45</v>
      </c>
      <c r="DVV9" s="39" t="s">
        <v>47</v>
      </c>
      <c r="DVW9" s="39" t="s">
        <v>40</v>
      </c>
      <c r="DVX9" s="40" t="s">
        <v>120</v>
      </c>
      <c r="DVY9" s="107">
        <v>391.7</v>
      </c>
      <c r="DVZ9" s="107">
        <v>108.3917</v>
      </c>
      <c r="DWA9" s="107">
        <v>403.39170000000001</v>
      </c>
      <c r="DWB9" s="107">
        <v>5</v>
      </c>
      <c r="DWC9" s="27">
        <v>53592</v>
      </c>
      <c r="DWD9" s="27">
        <f>+DWC9/DWB9/2</f>
        <v>5359.2</v>
      </c>
      <c r="DWE9" s="27">
        <f>+DWD9*2</f>
        <v>10718.4</v>
      </c>
      <c r="DWF9" s="108">
        <v>5</v>
      </c>
      <c r="DWG9" s="27">
        <f>ROUND(+DWC9/DWF9,2)</f>
        <v>10718.4</v>
      </c>
      <c r="DWH9" s="109">
        <f>+DWG9-DWE9</f>
        <v>0</v>
      </c>
      <c r="DWI9" s="110">
        <v>0.37630000000000002</v>
      </c>
      <c r="DWJ9" s="111">
        <f>ROUND(+DWH9*DWI9,0)</f>
        <v>0</v>
      </c>
      <c r="DWK9" s="38" t="s">
        <v>45</v>
      </c>
      <c r="DWL9" s="39" t="s">
        <v>47</v>
      </c>
      <c r="DWM9" s="39" t="s">
        <v>40</v>
      </c>
      <c r="DWN9" s="40" t="s">
        <v>120</v>
      </c>
      <c r="DWO9" s="107">
        <v>391.7</v>
      </c>
      <c r="DWP9" s="107">
        <v>108.3917</v>
      </c>
      <c r="DWQ9" s="107">
        <v>403.39170000000001</v>
      </c>
      <c r="DWR9" s="107">
        <v>5</v>
      </c>
      <c r="DWS9" s="27">
        <v>53592</v>
      </c>
      <c r="DWT9" s="27">
        <f>+DWS9/DWR9/2</f>
        <v>5359.2</v>
      </c>
      <c r="DWU9" s="27">
        <f>+DWT9*2</f>
        <v>10718.4</v>
      </c>
      <c r="DWV9" s="108">
        <v>5</v>
      </c>
      <c r="DWW9" s="27">
        <f>ROUND(+DWS9/DWV9,2)</f>
        <v>10718.4</v>
      </c>
      <c r="DWX9" s="109">
        <f>+DWW9-DWU9</f>
        <v>0</v>
      </c>
      <c r="DWY9" s="110">
        <v>0.37630000000000002</v>
      </c>
      <c r="DWZ9" s="111">
        <f>ROUND(+DWX9*DWY9,0)</f>
        <v>0</v>
      </c>
      <c r="DXA9" s="38" t="s">
        <v>45</v>
      </c>
      <c r="DXB9" s="39" t="s">
        <v>47</v>
      </c>
      <c r="DXC9" s="39" t="s">
        <v>40</v>
      </c>
      <c r="DXD9" s="40" t="s">
        <v>120</v>
      </c>
      <c r="DXE9" s="107">
        <v>391.7</v>
      </c>
      <c r="DXF9" s="107">
        <v>108.3917</v>
      </c>
      <c r="DXG9" s="107">
        <v>403.39170000000001</v>
      </c>
      <c r="DXH9" s="107">
        <v>5</v>
      </c>
      <c r="DXI9" s="27">
        <v>53592</v>
      </c>
      <c r="DXJ9" s="27">
        <f>+DXI9/DXH9/2</f>
        <v>5359.2</v>
      </c>
      <c r="DXK9" s="27">
        <f>+DXJ9*2</f>
        <v>10718.4</v>
      </c>
      <c r="DXL9" s="108">
        <v>5</v>
      </c>
      <c r="DXM9" s="27">
        <f>ROUND(+DXI9/DXL9,2)</f>
        <v>10718.4</v>
      </c>
      <c r="DXN9" s="109">
        <f>+DXM9-DXK9</f>
        <v>0</v>
      </c>
      <c r="DXO9" s="110">
        <v>0.37630000000000002</v>
      </c>
      <c r="DXP9" s="111">
        <f>ROUND(+DXN9*DXO9,0)</f>
        <v>0</v>
      </c>
      <c r="DXQ9" s="38" t="s">
        <v>45</v>
      </c>
      <c r="DXR9" s="39" t="s">
        <v>47</v>
      </c>
      <c r="DXS9" s="39" t="s">
        <v>40</v>
      </c>
      <c r="DXT9" s="40" t="s">
        <v>120</v>
      </c>
      <c r="DXU9" s="107">
        <v>391.7</v>
      </c>
      <c r="DXV9" s="107">
        <v>108.3917</v>
      </c>
      <c r="DXW9" s="107">
        <v>403.39170000000001</v>
      </c>
      <c r="DXX9" s="107">
        <v>5</v>
      </c>
      <c r="DXY9" s="27">
        <v>53592</v>
      </c>
      <c r="DXZ9" s="27">
        <f>+DXY9/DXX9/2</f>
        <v>5359.2</v>
      </c>
      <c r="DYA9" s="27">
        <f>+DXZ9*2</f>
        <v>10718.4</v>
      </c>
      <c r="DYB9" s="108">
        <v>5</v>
      </c>
      <c r="DYC9" s="27">
        <f>ROUND(+DXY9/DYB9,2)</f>
        <v>10718.4</v>
      </c>
      <c r="DYD9" s="109">
        <f>+DYC9-DYA9</f>
        <v>0</v>
      </c>
      <c r="DYE9" s="110">
        <v>0.37630000000000002</v>
      </c>
      <c r="DYF9" s="111">
        <f>ROUND(+DYD9*DYE9,0)</f>
        <v>0</v>
      </c>
      <c r="DYG9" s="38" t="s">
        <v>45</v>
      </c>
      <c r="DYH9" s="39" t="s">
        <v>47</v>
      </c>
      <c r="DYI9" s="39" t="s">
        <v>40</v>
      </c>
      <c r="DYJ9" s="40" t="s">
        <v>120</v>
      </c>
      <c r="DYK9" s="107">
        <v>391.7</v>
      </c>
      <c r="DYL9" s="107">
        <v>108.3917</v>
      </c>
      <c r="DYM9" s="107">
        <v>403.39170000000001</v>
      </c>
      <c r="DYN9" s="107">
        <v>5</v>
      </c>
      <c r="DYO9" s="27">
        <v>53592</v>
      </c>
      <c r="DYP9" s="27">
        <f>+DYO9/DYN9/2</f>
        <v>5359.2</v>
      </c>
      <c r="DYQ9" s="27">
        <f>+DYP9*2</f>
        <v>10718.4</v>
      </c>
      <c r="DYR9" s="108">
        <v>5</v>
      </c>
      <c r="DYS9" s="27">
        <f>ROUND(+DYO9/DYR9,2)</f>
        <v>10718.4</v>
      </c>
      <c r="DYT9" s="109">
        <f>+DYS9-DYQ9</f>
        <v>0</v>
      </c>
      <c r="DYU9" s="110">
        <v>0.37630000000000002</v>
      </c>
      <c r="DYV9" s="111">
        <f>ROUND(+DYT9*DYU9,0)</f>
        <v>0</v>
      </c>
      <c r="DYW9" s="38" t="s">
        <v>45</v>
      </c>
      <c r="DYX9" s="39" t="s">
        <v>47</v>
      </c>
      <c r="DYY9" s="39" t="s">
        <v>40</v>
      </c>
      <c r="DYZ9" s="40" t="s">
        <v>120</v>
      </c>
      <c r="DZA9" s="107">
        <v>391.7</v>
      </c>
      <c r="DZB9" s="107">
        <v>108.3917</v>
      </c>
      <c r="DZC9" s="107">
        <v>403.39170000000001</v>
      </c>
      <c r="DZD9" s="107">
        <v>5</v>
      </c>
      <c r="DZE9" s="27">
        <v>53592</v>
      </c>
      <c r="DZF9" s="27">
        <f>+DZE9/DZD9/2</f>
        <v>5359.2</v>
      </c>
      <c r="DZG9" s="27">
        <f>+DZF9*2</f>
        <v>10718.4</v>
      </c>
      <c r="DZH9" s="108">
        <v>5</v>
      </c>
      <c r="DZI9" s="27">
        <f>ROUND(+DZE9/DZH9,2)</f>
        <v>10718.4</v>
      </c>
      <c r="DZJ9" s="109">
        <f>+DZI9-DZG9</f>
        <v>0</v>
      </c>
      <c r="DZK9" s="110">
        <v>0.37630000000000002</v>
      </c>
      <c r="DZL9" s="111">
        <f>ROUND(+DZJ9*DZK9,0)</f>
        <v>0</v>
      </c>
      <c r="DZM9" s="38" t="s">
        <v>45</v>
      </c>
      <c r="DZN9" s="39" t="s">
        <v>47</v>
      </c>
      <c r="DZO9" s="39" t="s">
        <v>40</v>
      </c>
      <c r="DZP9" s="40" t="s">
        <v>120</v>
      </c>
      <c r="DZQ9" s="107">
        <v>391.7</v>
      </c>
      <c r="DZR9" s="107">
        <v>108.3917</v>
      </c>
      <c r="DZS9" s="107">
        <v>403.39170000000001</v>
      </c>
      <c r="DZT9" s="107">
        <v>5</v>
      </c>
      <c r="DZU9" s="27">
        <v>53592</v>
      </c>
      <c r="DZV9" s="27">
        <f>+DZU9/DZT9/2</f>
        <v>5359.2</v>
      </c>
      <c r="DZW9" s="27">
        <f>+DZV9*2</f>
        <v>10718.4</v>
      </c>
      <c r="DZX9" s="108">
        <v>5</v>
      </c>
      <c r="DZY9" s="27">
        <f>ROUND(+DZU9/DZX9,2)</f>
        <v>10718.4</v>
      </c>
      <c r="DZZ9" s="109">
        <f>+DZY9-DZW9</f>
        <v>0</v>
      </c>
      <c r="EAA9" s="110">
        <v>0.37630000000000002</v>
      </c>
      <c r="EAB9" s="111">
        <f>ROUND(+DZZ9*EAA9,0)</f>
        <v>0</v>
      </c>
      <c r="EAC9" s="38" t="s">
        <v>45</v>
      </c>
      <c r="EAD9" s="39" t="s">
        <v>47</v>
      </c>
      <c r="EAE9" s="39" t="s">
        <v>40</v>
      </c>
      <c r="EAF9" s="40" t="s">
        <v>120</v>
      </c>
      <c r="EAG9" s="107">
        <v>391.7</v>
      </c>
      <c r="EAH9" s="107">
        <v>108.3917</v>
      </c>
      <c r="EAI9" s="107">
        <v>403.39170000000001</v>
      </c>
      <c r="EAJ9" s="107">
        <v>5</v>
      </c>
      <c r="EAK9" s="27">
        <v>53592</v>
      </c>
      <c r="EAL9" s="27">
        <f>+EAK9/EAJ9/2</f>
        <v>5359.2</v>
      </c>
      <c r="EAM9" s="27">
        <f>+EAL9*2</f>
        <v>10718.4</v>
      </c>
      <c r="EAN9" s="108">
        <v>5</v>
      </c>
      <c r="EAO9" s="27">
        <f>ROUND(+EAK9/EAN9,2)</f>
        <v>10718.4</v>
      </c>
      <c r="EAP9" s="109">
        <f>+EAO9-EAM9</f>
        <v>0</v>
      </c>
      <c r="EAQ9" s="110">
        <v>0.37630000000000002</v>
      </c>
      <c r="EAR9" s="111">
        <f>ROUND(+EAP9*EAQ9,0)</f>
        <v>0</v>
      </c>
      <c r="EAS9" s="38" t="s">
        <v>45</v>
      </c>
      <c r="EAT9" s="39" t="s">
        <v>47</v>
      </c>
      <c r="EAU9" s="39" t="s">
        <v>40</v>
      </c>
      <c r="EAV9" s="40" t="s">
        <v>120</v>
      </c>
      <c r="EAW9" s="107">
        <v>391.7</v>
      </c>
      <c r="EAX9" s="107">
        <v>108.3917</v>
      </c>
      <c r="EAY9" s="107">
        <v>403.39170000000001</v>
      </c>
      <c r="EAZ9" s="107">
        <v>5</v>
      </c>
      <c r="EBA9" s="27">
        <v>53592</v>
      </c>
      <c r="EBB9" s="27">
        <f>+EBA9/EAZ9/2</f>
        <v>5359.2</v>
      </c>
      <c r="EBC9" s="27">
        <f>+EBB9*2</f>
        <v>10718.4</v>
      </c>
      <c r="EBD9" s="108">
        <v>5</v>
      </c>
      <c r="EBE9" s="27">
        <f>ROUND(+EBA9/EBD9,2)</f>
        <v>10718.4</v>
      </c>
      <c r="EBF9" s="109">
        <f>+EBE9-EBC9</f>
        <v>0</v>
      </c>
      <c r="EBG9" s="110">
        <v>0.37630000000000002</v>
      </c>
      <c r="EBH9" s="111">
        <f>ROUND(+EBF9*EBG9,0)</f>
        <v>0</v>
      </c>
      <c r="EBI9" s="38" t="s">
        <v>45</v>
      </c>
      <c r="EBJ9" s="39" t="s">
        <v>47</v>
      </c>
      <c r="EBK9" s="39" t="s">
        <v>40</v>
      </c>
      <c r="EBL9" s="40" t="s">
        <v>120</v>
      </c>
      <c r="EBM9" s="107">
        <v>391.7</v>
      </c>
      <c r="EBN9" s="107">
        <v>108.3917</v>
      </c>
      <c r="EBO9" s="107">
        <v>403.39170000000001</v>
      </c>
      <c r="EBP9" s="107">
        <v>5</v>
      </c>
      <c r="EBQ9" s="27">
        <v>53592</v>
      </c>
      <c r="EBR9" s="27">
        <f>+EBQ9/EBP9/2</f>
        <v>5359.2</v>
      </c>
      <c r="EBS9" s="27">
        <f>+EBR9*2</f>
        <v>10718.4</v>
      </c>
      <c r="EBT9" s="108">
        <v>5</v>
      </c>
      <c r="EBU9" s="27">
        <f>ROUND(+EBQ9/EBT9,2)</f>
        <v>10718.4</v>
      </c>
      <c r="EBV9" s="109">
        <f>+EBU9-EBS9</f>
        <v>0</v>
      </c>
      <c r="EBW9" s="110">
        <v>0.37630000000000002</v>
      </c>
      <c r="EBX9" s="111">
        <f>ROUND(+EBV9*EBW9,0)</f>
        <v>0</v>
      </c>
      <c r="EBY9" s="38" t="s">
        <v>45</v>
      </c>
      <c r="EBZ9" s="39" t="s">
        <v>47</v>
      </c>
      <c r="ECA9" s="39" t="s">
        <v>40</v>
      </c>
      <c r="ECB9" s="40" t="s">
        <v>120</v>
      </c>
      <c r="ECC9" s="107">
        <v>391.7</v>
      </c>
      <c r="ECD9" s="107">
        <v>108.3917</v>
      </c>
      <c r="ECE9" s="107">
        <v>403.39170000000001</v>
      </c>
      <c r="ECF9" s="107">
        <v>5</v>
      </c>
      <c r="ECG9" s="27">
        <v>53592</v>
      </c>
      <c r="ECH9" s="27">
        <f>+ECG9/ECF9/2</f>
        <v>5359.2</v>
      </c>
      <c r="ECI9" s="27">
        <f>+ECH9*2</f>
        <v>10718.4</v>
      </c>
      <c r="ECJ9" s="108">
        <v>5</v>
      </c>
      <c r="ECK9" s="27">
        <f>ROUND(+ECG9/ECJ9,2)</f>
        <v>10718.4</v>
      </c>
      <c r="ECL9" s="109">
        <f>+ECK9-ECI9</f>
        <v>0</v>
      </c>
      <c r="ECM9" s="110">
        <v>0.37630000000000002</v>
      </c>
      <c r="ECN9" s="111">
        <f>ROUND(+ECL9*ECM9,0)</f>
        <v>0</v>
      </c>
      <c r="ECO9" s="38" t="s">
        <v>45</v>
      </c>
      <c r="ECP9" s="39" t="s">
        <v>47</v>
      </c>
      <c r="ECQ9" s="39" t="s">
        <v>40</v>
      </c>
      <c r="ECR9" s="40" t="s">
        <v>120</v>
      </c>
      <c r="ECS9" s="107">
        <v>391.7</v>
      </c>
      <c r="ECT9" s="107">
        <v>108.3917</v>
      </c>
      <c r="ECU9" s="107">
        <v>403.39170000000001</v>
      </c>
      <c r="ECV9" s="107">
        <v>5</v>
      </c>
      <c r="ECW9" s="27">
        <v>53592</v>
      </c>
      <c r="ECX9" s="27">
        <f>+ECW9/ECV9/2</f>
        <v>5359.2</v>
      </c>
      <c r="ECY9" s="27">
        <f>+ECX9*2</f>
        <v>10718.4</v>
      </c>
      <c r="ECZ9" s="108">
        <v>5</v>
      </c>
      <c r="EDA9" s="27">
        <f>ROUND(+ECW9/ECZ9,2)</f>
        <v>10718.4</v>
      </c>
      <c r="EDB9" s="109">
        <f>+EDA9-ECY9</f>
        <v>0</v>
      </c>
      <c r="EDC9" s="110">
        <v>0.37630000000000002</v>
      </c>
      <c r="EDD9" s="111">
        <f>ROUND(+EDB9*EDC9,0)</f>
        <v>0</v>
      </c>
      <c r="EDE9" s="38" t="s">
        <v>45</v>
      </c>
      <c r="EDF9" s="39" t="s">
        <v>47</v>
      </c>
      <c r="EDG9" s="39" t="s">
        <v>40</v>
      </c>
      <c r="EDH9" s="40" t="s">
        <v>120</v>
      </c>
      <c r="EDI9" s="107">
        <v>391.7</v>
      </c>
      <c r="EDJ9" s="107">
        <v>108.3917</v>
      </c>
      <c r="EDK9" s="107">
        <v>403.39170000000001</v>
      </c>
      <c r="EDL9" s="107">
        <v>5</v>
      </c>
      <c r="EDM9" s="27">
        <v>53592</v>
      </c>
      <c r="EDN9" s="27">
        <f>+EDM9/EDL9/2</f>
        <v>5359.2</v>
      </c>
      <c r="EDO9" s="27">
        <f>+EDN9*2</f>
        <v>10718.4</v>
      </c>
      <c r="EDP9" s="108">
        <v>5</v>
      </c>
      <c r="EDQ9" s="27">
        <f>ROUND(+EDM9/EDP9,2)</f>
        <v>10718.4</v>
      </c>
      <c r="EDR9" s="109">
        <f>+EDQ9-EDO9</f>
        <v>0</v>
      </c>
      <c r="EDS9" s="110">
        <v>0.37630000000000002</v>
      </c>
      <c r="EDT9" s="111">
        <f>ROUND(+EDR9*EDS9,0)</f>
        <v>0</v>
      </c>
      <c r="EDU9" s="38" t="s">
        <v>45</v>
      </c>
      <c r="EDV9" s="39" t="s">
        <v>47</v>
      </c>
      <c r="EDW9" s="39" t="s">
        <v>40</v>
      </c>
      <c r="EDX9" s="40" t="s">
        <v>120</v>
      </c>
      <c r="EDY9" s="107">
        <v>391.7</v>
      </c>
      <c r="EDZ9" s="107">
        <v>108.3917</v>
      </c>
      <c r="EEA9" s="107">
        <v>403.39170000000001</v>
      </c>
      <c r="EEB9" s="107">
        <v>5</v>
      </c>
      <c r="EEC9" s="27">
        <v>53592</v>
      </c>
      <c r="EED9" s="27">
        <f>+EEC9/EEB9/2</f>
        <v>5359.2</v>
      </c>
      <c r="EEE9" s="27">
        <f>+EED9*2</f>
        <v>10718.4</v>
      </c>
      <c r="EEF9" s="108">
        <v>5</v>
      </c>
      <c r="EEG9" s="27">
        <f>ROUND(+EEC9/EEF9,2)</f>
        <v>10718.4</v>
      </c>
      <c r="EEH9" s="109">
        <f>+EEG9-EEE9</f>
        <v>0</v>
      </c>
      <c r="EEI9" s="110">
        <v>0.37630000000000002</v>
      </c>
      <c r="EEJ9" s="111">
        <f>ROUND(+EEH9*EEI9,0)</f>
        <v>0</v>
      </c>
      <c r="EEK9" s="38" t="s">
        <v>45</v>
      </c>
      <c r="EEL9" s="39" t="s">
        <v>47</v>
      </c>
      <c r="EEM9" s="39" t="s">
        <v>40</v>
      </c>
      <c r="EEN9" s="40" t="s">
        <v>120</v>
      </c>
      <c r="EEO9" s="107">
        <v>391.7</v>
      </c>
      <c r="EEP9" s="107">
        <v>108.3917</v>
      </c>
      <c r="EEQ9" s="107">
        <v>403.39170000000001</v>
      </c>
      <c r="EER9" s="107">
        <v>5</v>
      </c>
      <c r="EES9" s="27">
        <v>53592</v>
      </c>
      <c r="EET9" s="27">
        <f>+EES9/EER9/2</f>
        <v>5359.2</v>
      </c>
      <c r="EEU9" s="27">
        <f>+EET9*2</f>
        <v>10718.4</v>
      </c>
      <c r="EEV9" s="108">
        <v>5</v>
      </c>
      <c r="EEW9" s="27">
        <f>ROUND(+EES9/EEV9,2)</f>
        <v>10718.4</v>
      </c>
      <c r="EEX9" s="109">
        <f>+EEW9-EEU9</f>
        <v>0</v>
      </c>
      <c r="EEY9" s="110">
        <v>0.37630000000000002</v>
      </c>
      <c r="EEZ9" s="111">
        <f>ROUND(+EEX9*EEY9,0)</f>
        <v>0</v>
      </c>
      <c r="EFA9" s="38" t="s">
        <v>45</v>
      </c>
      <c r="EFB9" s="39" t="s">
        <v>47</v>
      </c>
      <c r="EFC9" s="39" t="s">
        <v>40</v>
      </c>
      <c r="EFD9" s="40" t="s">
        <v>120</v>
      </c>
      <c r="EFE9" s="107">
        <v>391.7</v>
      </c>
      <c r="EFF9" s="107">
        <v>108.3917</v>
      </c>
      <c r="EFG9" s="107">
        <v>403.39170000000001</v>
      </c>
      <c r="EFH9" s="107">
        <v>5</v>
      </c>
      <c r="EFI9" s="27">
        <v>53592</v>
      </c>
      <c r="EFJ9" s="27">
        <f>+EFI9/EFH9/2</f>
        <v>5359.2</v>
      </c>
      <c r="EFK9" s="27">
        <f>+EFJ9*2</f>
        <v>10718.4</v>
      </c>
      <c r="EFL9" s="108">
        <v>5</v>
      </c>
      <c r="EFM9" s="27">
        <f>ROUND(+EFI9/EFL9,2)</f>
        <v>10718.4</v>
      </c>
      <c r="EFN9" s="109">
        <f>+EFM9-EFK9</f>
        <v>0</v>
      </c>
      <c r="EFO9" s="110">
        <v>0.37630000000000002</v>
      </c>
      <c r="EFP9" s="111">
        <f>ROUND(+EFN9*EFO9,0)</f>
        <v>0</v>
      </c>
      <c r="EFQ9" s="38" t="s">
        <v>45</v>
      </c>
      <c r="EFR9" s="39" t="s">
        <v>47</v>
      </c>
      <c r="EFS9" s="39" t="s">
        <v>40</v>
      </c>
      <c r="EFT9" s="40" t="s">
        <v>120</v>
      </c>
      <c r="EFU9" s="107">
        <v>391.7</v>
      </c>
      <c r="EFV9" s="107">
        <v>108.3917</v>
      </c>
      <c r="EFW9" s="107">
        <v>403.39170000000001</v>
      </c>
      <c r="EFX9" s="107">
        <v>5</v>
      </c>
      <c r="EFY9" s="27">
        <v>53592</v>
      </c>
      <c r="EFZ9" s="27">
        <f>+EFY9/EFX9/2</f>
        <v>5359.2</v>
      </c>
      <c r="EGA9" s="27">
        <f>+EFZ9*2</f>
        <v>10718.4</v>
      </c>
      <c r="EGB9" s="108">
        <v>5</v>
      </c>
      <c r="EGC9" s="27">
        <f>ROUND(+EFY9/EGB9,2)</f>
        <v>10718.4</v>
      </c>
      <c r="EGD9" s="109">
        <f>+EGC9-EGA9</f>
        <v>0</v>
      </c>
      <c r="EGE9" s="110">
        <v>0.37630000000000002</v>
      </c>
      <c r="EGF9" s="111">
        <f>ROUND(+EGD9*EGE9,0)</f>
        <v>0</v>
      </c>
      <c r="EGG9" s="38" t="s">
        <v>45</v>
      </c>
      <c r="EGH9" s="39" t="s">
        <v>47</v>
      </c>
      <c r="EGI9" s="39" t="s">
        <v>40</v>
      </c>
      <c r="EGJ9" s="40" t="s">
        <v>120</v>
      </c>
      <c r="EGK9" s="107">
        <v>391.7</v>
      </c>
      <c r="EGL9" s="107">
        <v>108.3917</v>
      </c>
      <c r="EGM9" s="107">
        <v>403.39170000000001</v>
      </c>
      <c r="EGN9" s="107">
        <v>5</v>
      </c>
      <c r="EGO9" s="27">
        <v>53592</v>
      </c>
      <c r="EGP9" s="27">
        <f>+EGO9/EGN9/2</f>
        <v>5359.2</v>
      </c>
      <c r="EGQ9" s="27">
        <f>+EGP9*2</f>
        <v>10718.4</v>
      </c>
      <c r="EGR9" s="108">
        <v>5</v>
      </c>
      <c r="EGS9" s="27">
        <f>ROUND(+EGO9/EGR9,2)</f>
        <v>10718.4</v>
      </c>
      <c r="EGT9" s="109">
        <f>+EGS9-EGQ9</f>
        <v>0</v>
      </c>
      <c r="EGU9" s="110">
        <v>0.37630000000000002</v>
      </c>
      <c r="EGV9" s="111">
        <f>ROUND(+EGT9*EGU9,0)</f>
        <v>0</v>
      </c>
      <c r="EGW9" s="38" t="s">
        <v>45</v>
      </c>
      <c r="EGX9" s="39" t="s">
        <v>47</v>
      </c>
      <c r="EGY9" s="39" t="s">
        <v>40</v>
      </c>
      <c r="EGZ9" s="40" t="s">
        <v>120</v>
      </c>
      <c r="EHA9" s="107">
        <v>391.7</v>
      </c>
      <c r="EHB9" s="107">
        <v>108.3917</v>
      </c>
      <c r="EHC9" s="107">
        <v>403.39170000000001</v>
      </c>
      <c r="EHD9" s="107">
        <v>5</v>
      </c>
      <c r="EHE9" s="27">
        <v>53592</v>
      </c>
      <c r="EHF9" s="27">
        <f>+EHE9/EHD9/2</f>
        <v>5359.2</v>
      </c>
      <c r="EHG9" s="27">
        <f>+EHF9*2</f>
        <v>10718.4</v>
      </c>
      <c r="EHH9" s="108">
        <v>5</v>
      </c>
      <c r="EHI9" s="27">
        <f>ROUND(+EHE9/EHH9,2)</f>
        <v>10718.4</v>
      </c>
      <c r="EHJ9" s="109">
        <f>+EHI9-EHG9</f>
        <v>0</v>
      </c>
      <c r="EHK9" s="110">
        <v>0.37630000000000002</v>
      </c>
      <c r="EHL9" s="111">
        <f>ROUND(+EHJ9*EHK9,0)</f>
        <v>0</v>
      </c>
      <c r="EHM9" s="38" t="s">
        <v>45</v>
      </c>
      <c r="EHN9" s="39" t="s">
        <v>47</v>
      </c>
      <c r="EHO9" s="39" t="s">
        <v>40</v>
      </c>
      <c r="EHP9" s="40" t="s">
        <v>120</v>
      </c>
      <c r="EHQ9" s="107">
        <v>391.7</v>
      </c>
      <c r="EHR9" s="107">
        <v>108.3917</v>
      </c>
      <c r="EHS9" s="107">
        <v>403.39170000000001</v>
      </c>
      <c r="EHT9" s="107">
        <v>5</v>
      </c>
      <c r="EHU9" s="27">
        <v>53592</v>
      </c>
      <c r="EHV9" s="27">
        <f>+EHU9/EHT9/2</f>
        <v>5359.2</v>
      </c>
      <c r="EHW9" s="27">
        <f>+EHV9*2</f>
        <v>10718.4</v>
      </c>
      <c r="EHX9" s="108">
        <v>5</v>
      </c>
      <c r="EHY9" s="27">
        <f>ROUND(+EHU9/EHX9,2)</f>
        <v>10718.4</v>
      </c>
      <c r="EHZ9" s="109">
        <f>+EHY9-EHW9</f>
        <v>0</v>
      </c>
      <c r="EIA9" s="110">
        <v>0.37630000000000002</v>
      </c>
      <c r="EIB9" s="111">
        <f>ROUND(+EHZ9*EIA9,0)</f>
        <v>0</v>
      </c>
      <c r="EIC9" s="38" t="s">
        <v>45</v>
      </c>
      <c r="EID9" s="39" t="s">
        <v>47</v>
      </c>
      <c r="EIE9" s="39" t="s">
        <v>40</v>
      </c>
      <c r="EIF9" s="40" t="s">
        <v>120</v>
      </c>
      <c r="EIG9" s="107">
        <v>391.7</v>
      </c>
      <c r="EIH9" s="107">
        <v>108.3917</v>
      </c>
      <c r="EII9" s="107">
        <v>403.39170000000001</v>
      </c>
      <c r="EIJ9" s="107">
        <v>5</v>
      </c>
      <c r="EIK9" s="27">
        <v>53592</v>
      </c>
      <c r="EIL9" s="27">
        <f>+EIK9/EIJ9/2</f>
        <v>5359.2</v>
      </c>
      <c r="EIM9" s="27">
        <f>+EIL9*2</f>
        <v>10718.4</v>
      </c>
      <c r="EIN9" s="108">
        <v>5</v>
      </c>
      <c r="EIO9" s="27">
        <f>ROUND(+EIK9/EIN9,2)</f>
        <v>10718.4</v>
      </c>
      <c r="EIP9" s="109">
        <f>+EIO9-EIM9</f>
        <v>0</v>
      </c>
      <c r="EIQ9" s="110">
        <v>0.37630000000000002</v>
      </c>
      <c r="EIR9" s="111">
        <f>ROUND(+EIP9*EIQ9,0)</f>
        <v>0</v>
      </c>
      <c r="EIS9" s="38" t="s">
        <v>45</v>
      </c>
      <c r="EIT9" s="39" t="s">
        <v>47</v>
      </c>
      <c r="EIU9" s="39" t="s">
        <v>40</v>
      </c>
      <c r="EIV9" s="40" t="s">
        <v>120</v>
      </c>
      <c r="EIW9" s="107">
        <v>391.7</v>
      </c>
      <c r="EIX9" s="107">
        <v>108.3917</v>
      </c>
      <c r="EIY9" s="107">
        <v>403.39170000000001</v>
      </c>
      <c r="EIZ9" s="107">
        <v>5</v>
      </c>
      <c r="EJA9" s="27">
        <v>53592</v>
      </c>
      <c r="EJB9" s="27">
        <f>+EJA9/EIZ9/2</f>
        <v>5359.2</v>
      </c>
      <c r="EJC9" s="27">
        <f>+EJB9*2</f>
        <v>10718.4</v>
      </c>
      <c r="EJD9" s="108">
        <v>5</v>
      </c>
      <c r="EJE9" s="27">
        <f>ROUND(+EJA9/EJD9,2)</f>
        <v>10718.4</v>
      </c>
      <c r="EJF9" s="109">
        <f>+EJE9-EJC9</f>
        <v>0</v>
      </c>
      <c r="EJG9" s="110">
        <v>0.37630000000000002</v>
      </c>
      <c r="EJH9" s="111">
        <f>ROUND(+EJF9*EJG9,0)</f>
        <v>0</v>
      </c>
      <c r="EJI9" s="38" t="s">
        <v>45</v>
      </c>
      <c r="EJJ9" s="39" t="s">
        <v>47</v>
      </c>
      <c r="EJK9" s="39" t="s">
        <v>40</v>
      </c>
      <c r="EJL9" s="40" t="s">
        <v>120</v>
      </c>
      <c r="EJM9" s="107">
        <v>391.7</v>
      </c>
      <c r="EJN9" s="107">
        <v>108.3917</v>
      </c>
      <c r="EJO9" s="107">
        <v>403.39170000000001</v>
      </c>
      <c r="EJP9" s="107">
        <v>5</v>
      </c>
      <c r="EJQ9" s="27">
        <v>53592</v>
      </c>
      <c r="EJR9" s="27">
        <f>+EJQ9/EJP9/2</f>
        <v>5359.2</v>
      </c>
      <c r="EJS9" s="27">
        <f>+EJR9*2</f>
        <v>10718.4</v>
      </c>
      <c r="EJT9" s="108">
        <v>5</v>
      </c>
      <c r="EJU9" s="27">
        <f>ROUND(+EJQ9/EJT9,2)</f>
        <v>10718.4</v>
      </c>
      <c r="EJV9" s="109">
        <f>+EJU9-EJS9</f>
        <v>0</v>
      </c>
      <c r="EJW9" s="110">
        <v>0.37630000000000002</v>
      </c>
      <c r="EJX9" s="111">
        <f>ROUND(+EJV9*EJW9,0)</f>
        <v>0</v>
      </c>
      <c r="EJY9" s="38" t="s">
        <v>45</v>
      </c>
      <c r="EJZ9" s="39" t="s">
        <v>47</v>
      </c>
      <c r="EKA9" s="39" t="s">
        <v>40</v>
      </c>
      <c r="EKB9" s="40" t="s">
        <v>120</v>
      </c>
      <c r="EKC9" s="107">
        <v>391.7</v>
      </c>
      <c r="EKD9" s="107">
        <v>108.3917</v>
      </c>
      <c r="EKE9" s="107">
        <v>403.39170000000001</v>
      </c>
      <c r="EKF9" s="107">
        <v>5</v>
      </c>
      <c r="EKG9" s="27">
        <v>53592</v>
      </c>
      <c r="EKH9" s="27">
        <f>+EKG9/EKF9/2</f>
        <v>5359.2</v>
      </c>
      <c r="EKI9" s="27">
        <f>+EKH9*2</f>
        <v>10718.4</v>
      </c>
      <c r="EKJ9" s="108">
        <v>5</v>
      </c>
      <c r="EKK9" s="27">
        <f>ROUND(+EKG9/EKJ9,2)</f>
        <v>10718.4</v>
      </c>
      <c r="EKL9" s="109">
        <f>+EKK9-EKI9</f>
        <v>0</v>
      </c>
      <c r="EKM9" s="110">
        <v>0.37630000000000002</v>
      </c>
      <c r="EKN9" s="111">
        <f>ROUND(+EKL9*EKM9,0)</f>
        <v>0</v>
      </c>
      <c r="EKO9" s="38" t="s">
        <v>45</v>
      </c>
      <c r="EKP9" s="39" t="s">
        <v>47</v>
      </c>
      <c r="EKQ9" s="39" t="s">
        <v>40</v>
      </c>
      <c r="EKR9" s="40" t="s">
        <v>120</v>
      </c>
      <c r="EKS9" s="107">
        <v>391.7</v>
      </c>
      <c r="EKT9" s="107">
        <v>108.3917</v>
      </c>
      <c r="EKU9" s="107">
        <v>403.39170000000001</v>
      </c>
      <c r="EKV9" s="107">
        <v>5</v>
      </c>
      <c r="EKW9" s="27">
        <v>53592</v>
      </c>
      <c r="EKX9" s="27">
        <f>+EKW9/EKV9/2</f>
        <v>5359.2</v>
      </c>
      <c r="EKY9" s="27">
        <f>+EKX9*2</f>
        <v>10718.4</v>
      </c>
      <c r="EKZ9" s="108">
        <v>5</v>
      </c>
      <c r="ELA9" s="27">
        <f>ROUND(+EKW9/EKZ9,2)</f>
        <v>10718.4</v>
      </c>
      <c r="ELB9" s="109">
        <f>+ELA9-EKY9</f>
        <v>0</v>
      </c>
      <c r="ELC9" s="110">
        <v>0.37630000000000002</v>
      </c>
      <c r="ELD9" s="111">
        <f>ROUND(+ELB9*ELC9,0)</f>
        <v>0</v>
      </c>
      <c r="ELE9" s="38" t="s">
        <v>45</v>
      </c>
      <c r="ELF9" s="39" t="s">
        <v>47</v>
      </c>
      <c r="ELG9" s="39" t="s">
        <v>40</v>
      </c>
      <c r="ELH9" s="40" t="s">
        <v>120</v>
      </c>
      <c r="ELI9" s="107">
        <v>391.7</v>
      </c>
      <c r="ELJ9" s="107">
        <v>108.3917</v>
      </c>
      <c r="ELK9" s="107">
        <v>403.39170000000001</v>
      </c>
      <c r="ELL9" s="107">
        <v>5</v>
      </c>
      <c r="ELM9" s="27">
        <v>53592</v>
      </c>
      <c r="ELN9" s="27">
        <f>+ELM9/ELL9/2</f>
        <v>5359.2</v>
      </c>
      <c r="ELO9" s="27">
        <f>+ELN9*2</f>
        <v>10718.4</v>
      </c>
      <c r="ELP9" s="108">
        <v>5</v>
      </c>
      <c r="ELQ9" s="27">
        <f>ROUND(+ELM9/ELP9,2)</f>
        <v>10718.4</v>
      </c>
      <c r="ELR9" s="109">
        <f>+ELQ9-ELO9</f>
        <v>0</v>
      </c>
      <c r="ELS9" s="110">
        <v>0.37630000000000002</v>
      </c>
      <c r="ELT9" s="111">
        <f>ROUND(+ELR9*ELS9,0)</f>
        <v>0</v>
      </c>
      <c r="ELU9" s="38" t="s">
        <v>45</v>
      </c>
      <c r="ELV9" s="39" t="s">
        <v>47</v>
      </c>
      <c r="ELW9" s="39" t="s">
        <v>40</v>
      </c>
      <c r="ELX9" s="40" t="s">
        <v>120</v>
      </c>
      <c r="ELY9" s="107">
        <v>391.7</v>
      </c>
      <c r="ELZ9" s="107">
        <v>108.3917</v>
      </c>
      <c r="EMA9" s="107">
        <v>403.39170000000001</v>
      </c>
      <c r="EMB9" s="107">
        <v>5</v>
      </c>
      <c r="EMC9" s="27">
        <v>53592</v>
      </c>
      <c r="EMD9" s="27">
        <f>+EMC9/EMB9/2</f>
        <v>5359.2</v>
      </c>
      <c r="EME9" s="27">
        <f>+EMD9*2</f>
        <v>10718.4</v>
      </c>
      <c r="EMF9" s="108">
        <v>5</v>
      </c>
      <c r="EMG9" s="27">
        <f>ROUND(+EMC9/EMF9,2)</f>
        <v>10718.4</v>
      </c>
      <c r="EMH9" s="109">
        <f>+EMG9-EME9</f>
        <v>0</v>
      </c>
      <c r="EMI9" s="110">
        <v>0.37630000000000002</v>
      </c>
      <c r="EMJ9" s="111">
        <f>ROUND(+EMH9*EMI9,0)</f>
        <v>0</v>
      </c>
      <c r="EMK9" s="38" t="s">
        <v>45</v>
      </c>
      <c r="EML9" s="39" t="s">
        <v>47</v>
      </c>
      <c r="EMM9" s="39" t="s">
        <v>40</v>
      </c>
      <c r="EMN9" s="40" t="s">
        <v>120</v>
      </c>
      <c r="EMO9" s="107">
        <v>391.7</v>
      </c>
      <c r="EMP9" s="107">
        <v>108.3917</v>
      </c>
      <c r="EMQ9" s="107">
        <v>403.39170000000001</v>
      </c>
      <c r="EMR9" s="107">
        <v>5</v>
      </c>
      <c r="EMS9" s="27">
        <v>53592</v>
      </c>
      <c r="EMT9" s="27">
        <f>+EMS9/EMR9/2</f>
        <v>5359.2</v>
      </c>
      <c r="EMU9" s="27">
        <f>+EMT9*2</f>
        <v>10718.4</v>
      </c>
      <c r="EMV9" s="108">
        <v>5</v>
      </c>
      <c r="EMW9" s="27">
        <f>ROUND(+EMS9/EMV9,2)</f>
        <v>10718.4</v>
      </c>
      <c r="EMX9" s="109">
        <f>+EMW9-EMU9</f>
        <v>0</v>
      </c>
      <c r="EMY9" s="110">
        <v>0.37630000000000002</v>
      </c>
      <c r="EMZ9" s="111">
        <f>ROUND(+EMX9*EMY9,0)</f>
        <v>0</v>
      </c>
      <c r="ENA9" s="38" t="s">
        <v>45</v>
      </c>
      <c r="ENB9" s="39" t="s">
        <v>47</v>
      </c>
      <c r="ENC9" s="39" t="s">
        <v>40</v>
      </c>
      <c r="END9" s="40" t="s">
        <v>120</v>
      </c>
      <c r="ENE9" s="107">
        <v>391.7</v>
      </c>
      <c r="ENF9" s="107">
        <v>108.3917</v>
      </c>
      <c r="ENG9" s="107">
        <v>403.39170000000001</v>
      </c>
      <c r="ENH9" s="107">
        <v>5</v>
      </c>
      <c r="ENI9" s="27">
        <v>53592</v>
      </c>
      <c r="ENJ9" s="27">
        <f>+ENI9/ENH9/2</f>
        <v>5359.2</v>
      </c>
      <c r="ENK9" s="27">
        <f>+ENJ9*2</f>
        <v>10718.4</v>
      </c>
      <c r="ENL9" s="108">
        <v>5</v>
      </c>
      <c r="ENM9" s="27">
        <f>ROUND(+ENI9/ENL9,2)</f>
        <v>10718.4</v>
      </c>
      <c r="ENN9" s="109">
        <f>+ENM9-ENK9</f>
        <v>0</v>
      </c>
      <c r="ENO9" s="110">
        <v>0.37630000000000002</v>
      </c>
      <c r="ENP9" s="111">
        <f>ROUND(+ENN9*ENO9,0)</f>
        <v>0</v>
      </c>
      <c r="ENQ9" s="38" t="s">
        <v>45</v>
      </c>
      <c r="ENR9" s="39" t="s">
        <v>47</v>
      </c>
      <c r="ENS9" s="39" t="s">
        <v>40</v>
      </c>
      <c r="ENT9" s="40" t="s">
        <v>120</v>
      </c>
      <c r="ENU9" s="107">
        <v>391.7</v>
      </c>
      <c r="ENV9" s="107">
        <v>108.3917</v>
      </c>
      <c r="ENW9" s="107">
        <v>403.39170000000001</v>
      </c>
      <c r="ENX9" s="107">
        <v>5</v>
      </c>
      <c r="ENY9" s="27">
        <v>53592</v>
      </c>
      <c r="ENZ9" s="27">
        <f>+ENY9/ENX9/2</f>
        <v>5359.2</v>
      </c>
      <c r="EOA9" s="27">
        <f>+ENZ9*2</f>
        <v>10718.4</v>
      </c>
      <c r="EOB9" s="108">
        <v>5</v>
      </c>
      <c r="EOC9" s="27">
        <f>ROUND(+ENY9/EOB9,2)</f>
        <v>10718.4</v>
      </c>
      <c r="EOD9" s="109">
        <f>+EOC9-EOA9</f>
        <v>0</v>
      </c>
      <c r="EOE9" s="110">
        <v>0.37630000000000002</v>
      </c>
      <c r="EOF9" s="111">
        <f>ROUND(+EOD9*EOE9,0)</f>
        <v>0</v>
      </c>
      <c r="EOG9" s="38" t="s">
        <v>45</v>
      </c>
      <c r="EOH9" s="39" t="s">
        <v>47</v>
      </c>
      <c r="EOI9" s="39" t="s">
        <v>40</v>
      </c>
      <c r="EOJ9" s="40" t="s">
        <v>120</v>
      </c>
      <c r="EOK9" s="107">
        <v>391.7</v>
      </c>
      <c r="EOL9" s="107">
        <v>108.3917</v>
      </c>
      <c r="EOM9" s="107">
        <v>403.39170000000001</v>
      </c>
      <c r="EON9" s="107">
        <v>5</v>
      </c>
      <c r="EOO9" s="27">
        <v>53592</v>
      </c>
      <c r="EOP9" s="27">
        <f>+EOO9/EON9/2</f>
        <v>5359.2</v>
      </c>
      <c r="EOQ9" s="27">
        <f>+EOP9*2</f>
        <v>10718.4</v>
      </c>
      <c r="EOR9" s="108">
        <v>5</v>
      </c>
      <c r="EOS9" s="27">
        <f>ROUND(+EOO9/EOR9,2)</f>
        <v>10718.4</v>
      </c>
      <c r="EOT9" s="109">
        <f>+EOS9-EOQ9</f>
        <v>0</v>
      </c>
      <c r="EOU9" s="110">
        <v>0.37630000000000002</v>
      </c>
      <c r="EOV9" s="111">
        <f>ROUND(+EOT9*EOU9,0)</f>
        <v>0</v>
      </c>
      <c r="EOW9" s="38" t="s">
        <v>45</v>
      </c>
      <c r="EOX9" s="39" t="s">
        <v>47</v>
      </c>
      <c r="EOY9" s="39" t="s">
        <v>40</v>
      </c>
      <c r="EOZ9" s="40" t="s">
        <v>120</v>
      </c>
      <c r="EPA9" s="107">
        <v>391.7</v>
      </c>
      <c r="EPB9" s="107">
        <v>108.3917</v>
      </c>
      <c r="EPC9" s="107">
        <v>403.39170000000001</v>
      </c>
      <c r="EPD9" s="107">
        <v>5</v>
      </c>
      <c r="EPE9" s="27">
        <v>53592</v>
      </c>
      <c r="EPF9" s="27">
        <f>+EPE9/EPD9/2</f>
        <v>5359.2</v>
      </c>
      <c r="EPG9" s="27">
        <f>+EPF9*2</f>
        <v>10718.4</v>
      </c>
      <c r="EPH9" s="108">
        <v>5</v>
      </c>
      <c r="EPI9" s="27">
        <f>ROUND(+EPE9/EPH9,2)</f>
        <v>10718.4</v>
      </c>
      <c r="EPJ9" s="109">
        <f>+EPI9-EPG9</f>
        <v>0</v>
      </c>
      <c r="EPK9" s="110">
        <v>0.37630000000000002</v>
      </c>
      <c r="EPL9" s="111">
        <f>ROUND(+EPJ9*EPK9,0)</f>
        <v>0</v>
      </c>
      <c r="EPM9" s="38" t="s">
        <v>45</v>
      </c>
      <c r="EPN9" s="39" t="s">
        <v>47</v>
      </c>
      <c r="EPO9" s="39" t="s">
        <v>40</v>
      </c>
      <c r="EPP9" s="40" t="s">
        <v>120</v>
      </c>
      <c r="EPQ9" s="107">
        <v>391.7</v>
      </c>
      <c r="EPR9" s="107">
        <v>108.3917</v>
      </c>
      <c r="EPS9" s="107">
        <v>403.39170000000001</v>
      </c>
      <c r="EPT9" s="107">
        <v>5</v>
      </c>
      <c r="EPU9" s="27">
        <v>53592</v>
      </c>
      <c r="EPV9" s="27">
        <f>+EPU9/EPT9/2</f>
        <v>5359.2</v>
      </c>
      <c r="EPW9" s="27">
        <f>+EPV9*2</f>
        <v>10718.4</v>
      </c>
      <c r="EPX9" s="108">
        <v>5</v>
      </c>
      <c r="EPY9" s="27">
        <f>ROUND(+EPU9/EPX9,2)</f>
        <v>10718.4</v>
      </c>
      <c r="EPZ9" s="109">
        <f>+EPY9-EPW9</f>
        <v>0</v>
      </c>
      <c r="EQA9" s="110">
        <v>0.37630000000000002</v>
      </c>
      <c r="EQB9" s="111">
        <f>ROUND(+EPZ9*EQA9,0)</f>
        <v>0</v>
      </c>
      <c r="EQC9" s="38" t="s">
        <v>45</v>
      </c>
      <c r="EQD9" s="39" t="s">
        <v>47</v>
      </c>
      <c r="EQE9" s="39" t="s">
        <v>40</v>
      </c>
      <c r="EQF9" s="40" t="s">
        <v>120</v>
      </c>
      <c r="EQG9" s="107">
        <v>391.7</v>
      </c>
      <c r="EQH9" s="107">
        <v>108.3917</v>
      </c>
      <c r="EQI9" s="107">
        <v>403.39170000000001</v>
      </c>
      <c r="EQJ9" s="107">
        <v>5</v>
      </c>
      <c r="EQK9" s="27">
        <v>53592</v>
      </c>
      <c r="EQL9" s="27">
        <f>+EQK9/EQJ9/2</f>
        <v>5359.2</v>
      </c>
      <c r="EQM9" s="27">
        <f>+EQL9*2</f>
        <v>10718.4</v>
      </c>
      <c r="EQN9" s="108">
        <v>5</v>
      </c>
      <c r="EQO9" s="27">
        <f>ROUND(+EQK9/EQN9,2)</f>
        <v>10718.4</v>
      </c>
      <c r="EQP9" s="109">
        <f>+EQO9-EQM9</f>
        <v>0</v>
      </c>
      <c r="EQQ9" s="110">
        <v>0.37630000000000002</v>
      </c>
      <c r="EQR9" s="111">
        <f>ROUND(+EQP9*EQQ9,0)</f>
        <v>0</v>
      </c>
      <c r="EQS9" s="38" t="s">
        <v>45</v>
      </c>
      <c r="EQT9" s="39" t="s">
        <v>47</v>
      </c>
      <c r="EQU9" s="39" t="s">
        <v>40</v>
      </c>
      <c r="EQV9" s="40" t="s">
        <v>120</v>
      </c>
      <c r="EQW9" s="107">
        <v>391.7</v>
      </c>
      <c r="EQX9" s="107">
        <v>108.3917</v>
      </c>
      <c r="EQY9" s="107">
        <v>403.39170000000001</v>
      </c>
      <c r="EQZ9" s="107">
        <v>5</v>
      </c>
      <c r="ERA9" s="27">
        <v>53592</v>
      </c>
      <c r="ERB9" s="27">
        <f>+ERA9/EQZ9/2</f>
        <v>5359.2</v>
      </c>
      <c r="ERC9" s="27">
        <f>+ERB9*2</f>
        <v>10718.4</v>
      </c>
      <c r="ERD9" s="108">
        <v>5</v>
      </c>
      <c r="ERE9" s="27">
        <f>ROUND(+ERA9/ERD9,2)</f>
        <v>10718.4</v>
      </c>
      <c r="ERF9" s="109">
        <f>+ERE9-ERC9</f>
        <v>0</v>
      </c>
      <c r="ERG9" s="110">
        <v>0.37630000000000002</v>
      </c>
      <c r="ERH9" s="111">
        <f>ROUND(+ERF9*ERG9,0)</f>
        <v>0</v>
      </c>
      <c r="ERI9" s="38" t="s">
        <v>45</v>
      </c>
      <c r="ERJ9" s="39" t="s">
        <v>47</v>
      </c>
      <c r="ERK9" s="39" t="s">
        <v>40</v>
      </c>
      <c r="ERL9" s="40" t="s">
        <v>120</v>
      </c>
      <c r="ERM9" s="107">
        <v>391.7</v>
      </c>
      <c r="ERN9" s="107">
        <v>108.3917</v>
      </c>
      <c r="ERO9" s="107">
        <v>403.39170000000001</v>
      </c>
      <c r="ERP9" s="107">
        <v>5</v>
      </c>
      <c r="ERQ9" s="27">
        <v>53592</v>
      </c>
      <c r="ERR9" s="27">
        <f>+ERQ9/ERP9/2</f>
        <v>5359.2</v>
      </c>
      <c r="ERS9" s="27">
        <f>+ERR9*2</f>
        <v>10718.4</v>
      </c>
      <c r="ERT9" s="108">
        <v>5</v>
      </c>
      <c r="ERU9" s="27">
        <f>ROUND(+ERQ9/ERT9,2)</f>
        <v>10718.4</v>
      </c>
      <c r="ERV9" s="109">
        <f>+ERU9-ERS9</f>
        <v>0</v>
      </c>
      <c r="ERW9" s="110">
        <v>0.37630000000000002</v>
      </c>
      <c r="ERX9" s="111">
        <f>ROUND(+ERV9*ERW9,0)</f>
        <v>0</v>
      </c>
      <c r="ERY9" s="38" t="s">
        <v>45</v>
      </c>
      <c r="ERZ9" s="39" t="s">
        <v>47</v>
      </c>
      <c r="ESA9" s="39" t="s">
        <v>40</v>
      </c>
      <c r="ESB9" s="40" t="s">
        <v>120</v>
      </c>
      <c r="ESC9" s="107">
        <v>391.7</v>
      </c>
      <c r="ESD9" s="107">
        <v>108.3917</v>
      </c>
      <c r="ESE9" s="107">
        <v>403.39170000000001</v>
      </c>
      <c r="ESF9" s="107">
        <v>5</v>
      </c>
      <c r="ESG9" s="27">
        <v>53592</v>
      </c>
      <c r="ESH9" s="27">
        <f>+ESG9/ESF9/2</f>
        <v>5359.2</v>
      </c>
      <c r="ESI9" s="27">
        <f>+ESH9*2</f>
        <v>10718.4</v>
      </c>
      <c r="ESJ9" s="108">
        <v>5</v>
      </c>
      <c r="ESK9" s="27">
        <f>ROUND(+ESG9/ESJ9,2)</f>
        <v>10718.4</v>
      </c>
      <c r="ESL9" s="109">
        <f>+ESK9-ESI9</f>
        <v>0</v>
      </c>
      <c r="ESM9" s="110">
        <v>0.37630000000000002</v>
      </c>
      <c r="ESN9" s="111">
        <f>ROUND(+ESL9*ESM9,0)</f>
        <v>0</v>
      </c>
      <c r="ESO9" s="38" t="s">
        <v>45</v>
      </c>
      <c r="ESP9" s="39" t="s">
        <v>47</v>
      </c>
      <c r="ESQ9" s="39" t="s">
        <v>40</v>
      </c>
      <c r="ESR9" s="40" t="s">
        <v>120</v>
      </c>
      <c r="ESS9" s="107">
        <v>391.7</v>
      </c>
      <c r="EST9" s="107">
        <v>108.3917</v>
      </c>
      <c r="ESU9" s="107">
        <v>403.39170000000001</v>
      </c>
      <c r="ESV9" s="107">
        <v>5</v>
      </c>
      <c r="ESW9" s="27">
        <v>53592</v>
      </c>
      <c r="ESX9" s="27">
        <f>+ESW9/ESV9/2</f>
        <v>5359.2</v>
      </c>
      <c r="ESY9" s="27">
        <f>+ESX9*2</f>
        <v>10718.4</v>
      </c>
      <c r="ESZ9" s="108">
        <v>5</v>
      </c>
      <c r="ETA9" s="27">
        <f>ROUND(+ESW9/ESZ9,2)</f>
        <v>10718.4</v>
      </c>
      <c r="ETB9" s="109">
        <f>+ETA9-ESY9</f>
        <v>0</v>
      </c>
      <c r="ETC9" s="110">
        <v>0.37630000000000002</v>
      </c>
      <c r="ETD9" s="111">
        <f>ROUND(+ETB9*ETC9,0)</f>
        <v>0</v>
      </c>
      <c r="ETE9" s="38" t="s">
        <v>45</v>
      </c>
      <c r="ETF9" s="39" t="s">
        <v>47</v>
      </c>
      <c r="ETG9" s="39" t="s">
        <v>40</v>
      </c>
      <c r="ETH9" s="40" t="s">
        <v>120</v>
      </c>
      <c r="ETI9" s="107">
        <v>391.7</v>
      </c>
      <c r="ETJ9" s="107">
        <v>108.3917</v>
      </c>
      <c r="ETK9" s="107">
        <v>403.39170000000001</v>
      </c>
      <c r="ETL9" s="107">
        <v>5</v>
      </c>
      <c r="ETM9" s="27">
        <v>53592</v>
      </c>
      <c r="ETN9" s="27">
        <f>+ETM9/ETL9/2</f>
        <v>5359.2</v>
      </c>
      <c r="ETO9" s="27">
        <f>+ETN9*2</f>
        <v>10718.4</v>
      </c>
      <c r="ETP9" s="108">
        <v>5</v>
      </c>
      <c r="ETQ9" s="27">
        <f>ROUND(+ETM9/ETP9,2)</f>
        <v>10718.4</v>
      </c>
      <c r="ETR9" s="109">
        <f>+ETQ9-ETO9</f>
        <v>0</v>
      </c>
      <c r="ETS9" s="110">
        <v>0.37630000000000002</v>
      </c>
      <c r="ETT9" s="111">
        <f>ROUND(+ETR9*ETS9,0)</f>
        <v>0</v>
      </c>
      <c r="ETU9" s="38" t="s">
        <v>45</v>
      </c>
      <c r="ETV9" s="39" t="s">
        <v>47</v>
      </c>
      <c r="ETW9" s="39" t="s">
        <v>40</v>
      </c>
      <c r="ETX9" s="40" t="s">
        <v>120</v>
      </c>
      <c r="ETY9" s="107">
        <v>391.7</v>
      </c>
      <c r="ETZ9" s="107">
        <v>108.3917</v>
      </c>
      <c r="EUA9" s="107">
        <v>403.39170000000001</v>
      </c>
      <c r="EUB9" s="107">
        <v>5</v>
      </c>
      <c r="EUC9" s="27">
        <v>53592</v>
      </c>
      <c r="EUD9" s="27">
        <f>+EUC9/EUB9/2</f>
        <v>5359.2</v>
      </c>
      <c r="EUE9" s="27">
        <f>+EUD9*2</f>
        <v>10718.4</v>
      </c>
      <c r="EUF9" s="108">
        <v>5</v>
      </c>
      <c r="EUG9" s="27">
        <f>ROUND(+EUC9/EUF9,2)</f>
        <v>10718.4</v>
      </c>
      <c r="EUH9" s="109">
        <f>+EUG9-EUE9</f>
        <v>0</v>
      </c>
      <c r="EUI9" s="110">
        <v>0.37630000000000002</v>
      </c>
      <c r="EUJ9" s="111">
        <f>ROUND(+EUH9*EUI9,0)</f>
        <v>0</v>
      </c>
      <c r="EUK9" s="38" t="s">
        <v>45</v>
      </c>
      <c r="EUL9" s="39" t="s">
        <v>47</v>
      </c>
      <c r="EUM9" s="39" t="s">
        <v>40</v>
      </c>
      <c r="EUN9" s="40" t="s">
        <v>120</v>
      </c>
      <c r="EUO9" s="107">
        <v>391.7</v>
      </c>
      <c r="EUP9" s="107">
        <v>108.3917</v>
      </c>
      <c r="EUQ9" s="107">
        <v>403.39170000000001</v>
      </c>
      <c r="EUR9" s="107">
        <v>5</v>
      </c>
      <c r="EUS9" s="27">
        <v>53592</v>
      </c>
      <c r="EUT9" s="27">
        <f>+EUS9/EUR9/2</f>
        <v>5359.2</v>
      </c>
      <c r="EUU9" s="27">
        <f>+EUT9*2</f>
        <v>10718.4</v>
      </c>
      <c r="EUV9" s="108">
        <v>5</v>
      </c>
      <c r="EUW9" s="27">
        <f>ROUND(+EUS9/EUV9,2)</f>
        <v>10718.4</v>
      </c>
      <c r="EUX9" s="109">
        <f>+EUW9-EUU9</f>
        <v>0</v>
      </c>
      <c r="EUY9" s="110">
        <v>0.37630000000000002</v>
      </c>
      <c r="EUZ9" s="111">
        <f>ROUND(+EUX9*EUY9,0)</f>
        <v>0</v>
      </c>
      <c r="EVA9" s="38" t="s">
        <v>45</v>
      </c>
      <c r="EVB9" s="39" t="s">
        <v>47</v>
      </c>
      <c r="EVC9" s="39" t="s">
        <v>40</v>
      </c>
      <c r="EVD9" s="40" t="s">
        <v>120</v>
      </c>
      <c r="EVE9" s="107">
        <v>391.7</v>
      </c>
      <c r="EVF9" s="107">
        <v>108.3917</v>
      </c>
      <c r="EVG9" s="107">
        <v>403.39170000000001</v>
      </c>
      <c r="EVH9" s="107">
        <v>5</v>
      </c>
      <c r="EVI9" s="27">
        <v>53592</v>
      </c>
      <c r="EVJ9" s="27">
        <f>+EVI9/EVH9/2</f>
        <v>5359.2</v>
      </c>
      <c r="EVK9" s="27">
        <f>+EVJ9*2</f>
        <v>10718.4</v>
      </c>
      <c r="EVL9" s="108">
        <v>5</v>
      </c>
      <c r="EVM9" s="27">
        <f>ROUND(+EVI9/EVL9,2)</f>
        <v>10718.4</v>
      </c>
      <c r="EVN9" s="109">
        <f>+EVM9-EVK9</f>
        <v>0</v>
      </c>
      <c r="EVO9" s="110">
        <v>0.37630000000000002</v>
      </c>
      <c r="EVP9" s="111">
        <f>ROUND(+EVN9*EVO9,0)</f>
        <v>0</v>
      </c>
      <c r="EVQ9" s="38" t="s">
        <v>45</v>
      </c>
      <c r="EVR9" s="39" t="s">
        <v>47</v>
      </c>
      <c r="EVS9" s="39" t="s">
        <v>40</v>
      </c>
      <c r="EVT9" s="40" t="s">
        <v>120</v>
      </c>
      <c r="EVU9" s="107">
        <v>391.7</v>
      </c>
      <c r="EVV9" s="107">
        <v>108.3917</v>
      </c>
      <c r="EVW9" s="107">
        <v>403.39170000000001</v>
      </c>
      <c r="EVX9" s="107">
        <v>5</v>
      </c>
      <c r="EVY9" s="27">
        <v>53592</v>
      </c>
      <c r="EVZ9" s="27">
        <f>+EVY9/EVX9/2</f>
        <v>5359.2</v>
      </c>
      <c r="EWA9" s="27">
        <f>+EVZ9*2</f>
        <v>10718.4</v>
      </c>
      <c r="EWB9" s="108">
        <v>5</v>
      </c>
      <c r="EWC9" s="27">
        <f>ROUND(+EVY9/EWB9,2)</f>
        <v>10718.4</v>
      </c>
      <c r="EWD9" s="109">
        <f>+EWC9-EWA9</f>
        <v>0</v>
      </c>
      <c r="EWE9" s="110">
        <v>0.37630000000000002</v>
      </c>
      <c r="EWF9" s="111">
        <f>ROUND(+EWD9*EWE9,0)</f>
        <v>0</v>
      </c>
      <c r="EWG9" s="38" t="s">
        <v>45</v>
      </c>
      <c r="EWH9" s="39" t="s">
        <v>47</v>
      </c>
      <c r="EWI9" s="39" t="s">
        <v>40</v>
      </c>
      <c r="EWJ9" s="40" t="s">
        <v>120</v>
      </c>
      <c r="EWK9" s="107">
        <v>391.7</v>
      </c>
      <c r="EWL9" s="107">
        <v>108.3917</v>
      </c>
      <c r="EWM9" s="107">
        <v>403.39170000000001</v>
      </c>
      <c r="EWN9" s="107">
        <v>5</v>
      </c>
      <c r="EWO9" s="27">
        <v>53592</v>
      </c>
      <c r="EWP9" s="27">
        <f>+EWO9/EWN9/2</f>
        <v>5359.2</v>
      </c>
      <c r="EWQ9" s="27">
        <f>+EWP9*2</f>
        <v>10718.4</v>
      </c>
      <c r="EWR9" s="108">
        <v>5</v>
      </c>
      <c r="EWS9" s="27">
        <f>ROUND(+EWO9/EWR9,2)</f>
        <v>10718.4</v>
      </c>
      <c r="EWT9" s="109">
        <f>+EWS9-EWQ9</f>
        <v>0</v>
      </c>
      <c r="EWU9" s="110">
        <v>0.37630000000000002</v>
      </c>
      <c r="EWV9" s="111">
        <f>ROUND(+EWT9*EWU9,0)</f>
        <v>0</v>
      </c>
      <c r="EWW9" s="38" t="s">
        <v>45</v>
      </c>
      <c r="EWX9" s="39" t="s">
        <v>47</v>
      </c>
      <c r="EWY9" s="39" t="s">
        <v>40</v>
      </c>
      <c r="EWZ9" s="40" t="s">
        <v>120</v>
      </c>
      <c r="EXA9" s="107">
        <v>391.7</v>
      </c>
      <c r="EXB9" s="107">
        <v>108.3917</v>
      </c>
      <c r="EXC9" s="107">
        <v>403.39170000000001</v>
      </c>
      <c r="EXD9" s="107">
        <v>5</v>
      </c>
      <c r="EXE9" s="27">
        <v>53592</v>
      </c>
      <c r="EXF9" s="27">
        <f>+EXE9/EXD9/2</f>
        <v>5359.2</v>
      </c>
      <c r="EXG9" s="27">
        <f>+EXF9*2</f>
        <v>10718.4</v>
      </c>
      <c r="EXH9" s="108">
        <v>5</v>
      </c>
      <c r="EXI9" s="27">
        <f>ROUND(+EXE9/EXH9,2)</f>
        <v>10718.4</v>
      </c>
      <c r="EXJ9" s="109">
        <f>+EXI9-EXG9</f>
        <v>0</v>
      </c>
      <c r="EXK9" s="110">
        <v>0.37630000000000002</v>
      </c>
      <c r="EXL9" s="111">
        <f>ROUND(+EXJ9*EXK9,0)</f>
        <v>0</v>
      </c>
      <c r="EXM9" s="38" t="s">
        <v>45</v>
      </c>
      <c r="EXN9" s="39" t="s">
        <v>47</v>
      </c>
      <c r="EXO9" s="39" t="s">
        <v>40</v>
      </c>
      <c r="EXP9" s="40" t="s">
        <v>120</v>
      </c>
      <c r="EXQ9" s="107">
        <v>391.7</v>
      </c>
      <c r="EXR9" s="107">
        <v>108.3917</v>
      </c>
      <c r="EXS9" s="107">
        <v>403.39170000000001</v>
      </c>
      <c r="EXT9" s="107">
        <v>5</v>
      </c>
      <c r="EXU9" s="27">
        <v>53592</v>
      </c>
      <c r="EXV9" s="27">
        <f>+EXU9/EXT9/2</f>
        <v>5359.2</v>
      </c>
      <c r="EXW9" s="27">
        <f>+EXV9*2</f>
        <v>10718.4</v>
      </c>
      <c r="EXX9" s="108">
        <v>5</v>
      </c>
      <c r="EXY9" s="27">
        <f>ROUND(+EXU9/EXX9,2)</f>
        <v>10718.4</v>
      </c>
      <c r="EXZ9" s="109">
        <f>+EXY9-EXW9</f>
        <v>0</v>
      </c>
      <c r="EYA9" s="110">
        <v>0.37630000000000002</v>
      </c>
      <c r="EYB9" s="111">
        <f>ROUND(+EXZ9*EYA9,0)</f>
        <v>0</v>
      </c>
      <c r="EYC9" s="38" t="s">
        <v>45</v>
      </c>
      <c r="EYD9" s="39" t="s">
        <v>47</v>
      </c>
      <c r="EYE9" s="39" t="s">
        <v>40</v>
      </c>
      <c r="EYF9" s="40" t="s">
        <v>120</v>
      </c>
      <c r="EYG9" s="107">
        <v>391.7</v>
      </c>
      <c r="EYH9" s="107">
        <v>108.3917</v>
      </c>
      <c r="EYI9" s="107">
        <v>403.39170000000001</v>
      </c>
      <c r="EYJ9" s="107">
        <v>5</v>
      </c>
      <c r="EYK9" s="27">
        <v>53592</v>
      </c>
      <c r="EYL9" s="27">
        <f>+EYK9/EYJ9/2</f>
        <v>5359.2</v>
      </c>
      <c r="EYM9" s="27">
        <f>+EYL9*2</f>
        <v>10718.4</v>
      </c>
      <c r="EYN9" s="108">
        <v>5</v>
      </c>
      <c r="EYO9" s="27">
        <f>ROUND(+EYK9/EYN9,2)</f>
        <v>10718.4</v>
      </c>
      <c r="EYP9" s="109">
        <f>+EYO9-EYM9</f>
        <v>0</v>
      </c>
      <c r="EYQ9" s="110">
        <v>0.37630000000000002</v>
      </c>
      <c r="EYR9" s="111">
        <f>ROUND(+EYP9*EYQ9,0)</f>
        <v>0</v>
      </c>
      <c r="EYS9" s="38" t="s">
        <v>45</v>
      </c>
      <c r="EYT9" s="39" t="s">
        <v>47</v>
      </c>
      <c r="EYU9" s="39" t="s">
        <v>40</v>
      </c>
      <c r="EYV9" s="40" t="s">
        <v>120</v>
      </c>
      <c r="EYW9" s="107">
        <v>391.7</v>
      </c>
      <c r="EYX9" s="107">
        <v>108.3917</v>
      </c>
      <c r="EYY9" s="107">
        <v>403.39170000000001</v>
      </c>
      <c r="EYZ9" s="107">
        <v>5</v>
      </c>
      <c r="EZA9" s="27">
        <v>53592</v>
      </c>
      <c r="EZB9" s="27">
        <f>+EZA9/EYZ9/2</f>
        <v>5359.2</v>
      </c>
      <c r="EZC9" s="27">
        <f>+EZB9*2</f>
        <v>10718.4</v>
      </c>
      <c r="EZD9" s="108">
        <v>5</v>
      </c>
      <c r="EZE9" s="27">
        <f>ROUND(+EZA9/EZD9,2)</f>
        <v>10718.4</v>
      </c>
      <c r="EZF9" s="109">
        <f>+EZE9-EZC9</f>
        <v>0</v>
      </c>
      <c r="EZG9" s="110">
        <v>0.37630000000000002</v>
      </c>
      <c r="EZH9" s="111">
        <f>ROUND(+EZF9*EZG9,0)</f>
        <v>0</v>
      </c>
      <c r="EZI9" s="38" t="s">
        <v>45</v>
      </c>
      <c r="EZJ9" s="39" t="s">
        <v>47</v>
      </c>
      <c r="EZK9" s="39" t="s">
        <v>40</v>
      </c>
      <c r="EZL9" s="40" t="s">
        <v>120</v>
      </c>
      <c r="EZM9" s="107">
        <v>391.7</v>
      </c>
      <c r="EZN9" s="107">
        <v>108.3917</v>
      </c>
      <c r="EZO9" s="107">
        <v>403.39170000000001</v>
      </c>
      <c r="EZP9" s="107">
        <v>5</v>
      </c>
      <c r="EZQ9" s="27">
        <v>53592</v>
      </c>
      <c r="EZR9" s="27">
        <f>+EZQ9/EZP9/2</f>
        <v>5359.2</v>
      </c>
      <c r="EZS9" s="27">
        <f>+EZR9*2</f>
        <v>10718.4</v>
      </c>
      <c r="EZT9" s="108">
        <v>5</v>
      </c>
      <c r="EZU9" s="27">
        <f>ROUND(+EZQ9/EZT9,2)</f>
        <v>10718.4</v>
      </c>
      <c r="EZV9" s="109">
        <f>+EZU9-EZS9</f>
        <v>0</v>
      </c>
      <c r="EZW9" s="110">
        <v>0.37630000000000002</v>
      </c>
      <c r="EZX9" s="111">
        <f>ROUND(+EZV9*EZW9,0)</f>
        <v>0</v>
      </c>
      <c r="EZY9" s="38" t="s">
        <v>45</v>
      </c>
      <c r="EZZ9" s="39" t="s">
        <v>47</v>
      </c>
      <c r="FAA9" s="39" t="s">
        <v>40</v>
      </c>
      <c r="FAB9" s="40" t="s">
        <v>120</v>
      </c>
      <c r="FAC9" s="107">
        <v>391.7</v>
      </c>
      <c r="FAD9" s="107">
        <v>108.3917</v>
      </c>
      <c r="FAE9" s="107">
        <v>403.39170000000001</v>
      </c>
      <c r="FAF9" s="107">
        <v>5</v>
      </c>
      <c r="FAG9" s="27">
        <v>53592</v>
      </c>
      <c r="FAH9" s="27">
        <f>+FAG9/FAF9/2</f>
        <v>5359.2</v>
      </c>
      <c r="FAI9" s="27">
        <f>+FAH9*2</f>
        <v>10718.4</v>
      </c>
      <c r="FAJ9" s="108">
        <v>5</v>
      </c>
      <c r="FAK9" s="27">
        <f>ROUND(+FAG9/FAJ9,2)</f>
        <v>10718.4</v>
      </c>
      <c r="FAL9" s="109">
        <f>+FAK9-FAI9</f>
        <v>0</v>
      </c>
      <c r="FAM9" s="110">
        <v>0.37630000000000002</v>
      </c>
      <c r="FAN9" s="111">
        <f>ROUND(+FAL9*FAM9,0)</f>
        <v>0</v>
      </c>
      <c r="FAO9" s="38" t="s">
        <v>45</v>
      </c>
      <c r="FAP9" s="39" t="s">
        <v>47</v>
      </c>
      <c r="FAQ9" s="39" t="s">
        <v>40</v>
      </c>
      <c r="FAR9" s="40" t="s">
        <v>120</v>
      </c>
      <c r="FAS9" s="107">
        <v>391.7</v>
      </c>
      <c r="FAT9" s="107">
        <v>108.3917</v>
      </c>
      <c r="FAU9" s="107">
        <v>403.39170000000001</v>
      </c>
      <c r="FAV9" s="107">
        <v>5</v>
      </c>
      <c r="FAW9" s="27">
        <v>53592</v>
      </c>
      <c r="FAX9" s="27">
        <f>+FAW9/FAV9/2</f>
        <v>5359.2</v>
      </c>
      <c r="FAY9" s="27">
        <f>+FAX9*2</f>
        <v>10718.4</v>
      </c>
      <c r="FAZ9" s="108">
        <v>5</v>
      </c>
      <c r="FBA9" s="27">
        <f>ROUND(+FAW9/FAZ9,2)</f>
        <v>10718.4</v>
      </c>
      <c r="FBB9" s="109">
        <f>+FBA9-FAY9</f>
        <v>0</v>
      </c>
      <c r="FBC9" s="110">
        <v>0.37630000000000002</v>
      </c>
      <c r="FBD9" s="111">
        <f>ROUND(+FBB9*FBC9,0)</f>
        <v>0</v>
      </c>
      <c r="FBE9" s="38" t="s">
        <v>45</v>
      </c>
      <c r="FBF9" s="39" t="s">
        <v>47</v>
      </c>
      <c r="FBG9" s="39" t="s">
        <v>40</v>
      </c>
      <c r="FBH9" s="40" t="s">
        <v>120</v>
      </c>
      <c r="FBI9" s="107">
        <v>391.7</v>
      </c>
      <c r="FBJ9" s="107">
        <v>108.3917</v>
      </c>
      <c r="FBK9" s="107">
        <v>403.39170000000001</v>
      </c>
      <c r="FBL9" s="107">
        <v>5</v>
      </c>
      <c r="FBM9" s="27">
        <v>53592</v>
      </c>
      <c r="FBN9" s="27">
        <f>+FBM9/FBL9/2</f>
        <v>5359.2</v>
      </c>
      <c r="FBO9" s="27">
        <f>+FBN9*2</f>
        <v>10718.4</v>
      </c>
      <c r="FBP9" s="108">
        <v>5</v>
      </c>
      <c r="FBQ9" s="27">
        <f>ROUND(+FBM9/FBP9,2)</f>
        <v>10718.4</v>
      </c>
      <c r="FBR9" s="109">
        <f>+FBQ9-FBO9</f>
        <v>0</v>
      </c>
      <c r="FBS9" s="110">
        <v>0.37630000000000002</v>
      </c>
      <c r="FBT9" s="111">
        <f>ROUND(+FBR9*FBS9,0)</f>
        <v>0</v>
      </c>
      <c r="FBU9" s="38" t="s">
        <v>45</v>
      </c>
      <c r="FBV9" s="39" t="s">
        <v>47</v>
      </c>
      <c r="FBW9" s="39" t="s">
        <v>40</v>
      </c>
      <c r="FBX9" s="40" t="s">
        <v>120</v>
      </c>
      <c r="FBY9" s="107">
        <v>391.7</v>
      </c>
      <c r="FBZ9" s="107">
        <v>108.3917</v>
      </c>
      <c r="FCA9" s="107">
        <v>403.39170000000001</v>
      </c>
      <c r="FCB9" s="107">
        <v>5</v>
      </c>
      <c r="FCC9" s="27">
        <v>53592</v>
      </c>
      <c r="FCD9" s="27">
        <f>+FCC9/FCB9/2</f>
        <v>5359.2</v>
      </c>
      <c r="FCE9" s="27">
        <f>+FCD9*2</f>
        <v>10718.4</v>
      </c>
      <c r="FCF9" s="108">
        <v>5</v>
      </c>
      <c r="FCG9" s="27">
        <f>ROUND(+FCC9/FCF9,2)</f>
        <v>10718.4</v>
      </c>
      <c r="FCH9" s="109">
        <f>+FCG9-FCE9</f>
        <v>0</v>
      </c>
      <c r="FCI9" s="110">
        <v>0.37630000000000002</v>
      </c>
      <c r="FCJ9" s="111">
        <f>ROUND(+FCH9*FCI9,0)</f>
        <v>0</v>
      </c>
      <c r="FCK9" s="38" t="s">
        <v>45</v>
      </c>
      <c r="FCL9" s="39" t="s">
        <v>47</v>
      </c>
      <c r="FCM9" s="39" t="s">
        <v>40</v>
      </c>
      <c r="FCN9" s="40" t="s">
        <v>120</v>
      </c>
      <c r="FCO9" s="107">
        <v>391.7</v>
      </c>
      <c r="FCP9" s="107">
        <v>108.3917</v>
      </c>
      <c r="FCQ9" s="107">
        <v>403.39170000000001</v>
      </c>
      <c r="FCR9" s="107">
        <v>5</v>
      </c>
      <c r="FCS9" s="27">
        <v>53592</v>
      </c>
      <c r="FCT9" s="27">
        <f>+FCS9/FCR9/2</f>
        <v>5359.2</v>
      </c>
      <c r="FCU9" s="27">
        <f>+FCT9*2</f>
        <v>10718.4</v>
      </c>
      <c r="FCV9" s="108">
        <v>5</v>
      </c>
      <c r="FCW9" s="27">
        <f>ROUND(+FCS9/FCV9,2)</f>
        <v>10718.4</v>
      </c>
      <c r="FCX9" s="109">
        <f>+FCW9-FCU9</f>
        <v>0</v>
      </c>
      <c r="FCY9" s="110">
        <v>0.37630000000000002</v>
      </c>
      <c r="FCZ9" s="111">
        <f>ROUND(+FCX9*FCY9,0)</f>
        <v>0</v>
      </c>
      <c r="FDA9" s="38" t="s">
        <v>45</v>
      </c>
      <c r="FDB9" s="39" t="s">
        <v>47</v>
      </c>
      <c r="FDC9" s="39" t="s">
        <v>40</v>
      </c>
      <c r="FDD9" s="40" t="s">
        <v>120</v>
      </c>
      <c r="FDE9" s="107">
        <v>391.7</v>
      </c>
      <c r="FDF9" s="107">
        <v>108.3917</v>
      </c>
      <c r="FDG9" s="107">
        <v>403.39170000000001</v>
      </c>
      <c r="FDH9" s="107">
        <v>5</v>
      </c>
      <c r="FDI9" s="27">
        <v>53592</v>
      </c>
      <c r="FDJ9" s="27">
        <f>+FDI9/FDH9/2</f>
        <v>5359.2</v>
      </c>
      <c r="FDK9" s="27">
        <f>+FDJ9*2</f>
        <v>10718.4</v>
      </c>
      <c r="FDL9" s="108">
        <v>5</v>
      </c>
      <c r="FDM9" s="27">
        <f>ROUND(+FDI9/FDL9,2)</f>
        <v>10718.4</v>
      </c>
      <c r="FDN9" s="109">
        <f>+FDM9-FDK9</f>
        <v>0</v>
      </c>
      <c r="FDO9" s="110">
        <v>0.37630000000000002</v>
      </c>
      <c r="FDP9" s="111">
        <f>ROUND(+FDN9*FDO9,0)</f>
        <v>0</v>
      </c>
      <c r="FDQ9" s="38" t="s">
        <v>45</v>
      </c>
      <c r="FDR9" s="39" t="s">
        <v>47</v>
      </c>
      <c r="FDS9" s="39" t="s">
        <v>40</v>
      </c>
      <c r="FDT9" s="40" t="s">
        <v>120</v>
      </c>
      <c r="FDU9" s="107">
        <v>391.7</v>
      </c>
      <c r="FDV9" s="107">
        <v>108.3917</v>
      </c>
      <c r="FDW9" s="107">
        <v>403.39170000000001</v>
      </c>
      <c r="FDX9" s="107">
        <v>5</v>
      </c>
      <c r="FDY9" s="27">
        <v>53592</v>
      </c>
      <c r="FDZ9" s="27">
        <f>+FDY9/FDX9/2</f>
        <v>5359.2</v>
      </c>
      <c r="FEA9" s="27">
        <f>+FDZ9*2</f>
        <v>10718.4</v>
      </c>
      <c r="FEB9" s="108">
        <v>5</v>
      </c>
      <c r="FEC9" s="27">
        <f>ROUND(+FDY9/FEB9,2)</f>
        <v>10718.4</v>
      </c>
      <c r="FED9" s="109">
        <f>+FEC9-FEA9</f>
        <v>0</v>
      </c>
      <c r="FEE9" s="110">
        <v>0.37630000000000002</v>
      </c>
      <c r="FEF9" s="111">
        <f>ROUND(+FED9*FEE9,0)</f>
        <v>0</v>
      </c>
      <c r="FEG9" s="38" t="s">
        <v>45</v>
      </c>
      <c r="FEH9" s="39" t="s">
        <v>47</v>
      </c>
      <c r="FEI9" s="39" t="s">
        <v>40</v>
      </c>
      <c r="FEJ9" s="40" t="s">
        <v>120</v>
      </c>
      <c r="FEK9" s="107">
        <v>391.7</v>
      </c>
      <c r="FEL9" s="107">
        <v>108.3917</v>
      </c>
      <c r="FEM9" s="107">
        <v>403.39170000000001</v>
      </c>
      <c r="FEN9" s="107">
        <v>5</v>
      </c>
      <c r="FEO9" s="27">
        <v>53592</v>
      </c>
      <c r="FEP9" s="27">
        <f>+FEO9/FEN9/2</f>
        <v>5359.2</v>
      </c>
      <c r="FEQ9" s="27">
        <f>+FEP9*2</f>
        <v>10718.4</v>
      </c>
      <c r="FER9" s="108">
        <v>5</v>
      </c>
      <c r="FES9" s="27">
        <f>ROUND(+FEO9/FER9,2)</f>
        <v>10718.4</v>
      </c>
      <c r="FET9" s="109">
        <f>+FES9-FEQ9</f>
        <v>0</v>
      </c>
      <c r="FEU9" s="110">
        <v>0.37630000000000002</v>
      </c>
      <c r="FEV9" s="111">
        <f>ROUND(+FET9*FEU9,0)</f>
        <v>0</v>
      </c>
      <c r="FEW9" s="38" t="s">
        <v>45</v>
      </c>
      <c r="FEX9" s="39" t="s">
        <v>47</v>
      </c>
      <c r="FEY9" s="39" t="s">
        <v>40</v>
      </c>
      <c r="FEZ9" s="40" t="s">
        <v>120</v>
      </c>
      <c r="FFA9" s="107">
        <v>391.7</v>
      </c>
      <c r="FFB9" s="107">
        <v>108.3917</v>
      </c>
      <c r="FFC9" s="107">
        <v>403.39170000000001</v>
      </c>
      <c r="FFD9" s="107">
        <v>5</v>
      </c>
      <c r="FFE9" s="27">
        <v>53592</v>
      </c>
      <c r="FFF9" s="27">
        <f>+FFE9/FFD9/2</f>
        <v>5359.2</v>
      </c>
      <c r="FFG9" s="27">
        <f>+FFF9*2</f>
        <v>10718.4</v>
      </c>
      <c r="FFH9" s="108">
        <v>5</v>
      </c>
      <c r="FFI9" s="27">
        <f>ROUND(+FFE9/FFH9,2)</f>
        <v>10718.4</v>
      </c>
      <c r="FFJ9" s="109">
        <f>+FFI9-FFG9</f>
        <v>0</v>
      </c>
      <c r="FFK9" s="110">
        <v>0.37630000000000002</v>
      </c>
      <c r="FFL9" s="111">
        <f>ROUND(+FFJ9*FFK9,0)</f>
        <v>0</v>
      </c>
      <c r="FFM9" s="38" t="s">
        <v>45</v>
      </c>
      <c r="FFN9" s="39" t="s">
        <v>47</v>
      </c>
      <c r="FFO9" s="39" t="s">
        <v>40</v>
      </c>
      <c r="FFP9" s="40" t="s">
        <v>120</v>
      </c>
      <c r="FFQ9" s="107">
        <v>391.7</v>
      </c>
      <c r="FFR9" s="107">
        <v>108.3917</v>
      </c>
      <c r="FFS9" s="107">
        <v>403.39170000000001</v>
      </c>
      <c r="FFT9" s="107">
        <v>5</v>
      </c>
      <c r="FFU9" s="27">
        <v>53592</v>
      </c>
      <c r="FFV9" s="27">
        <f>+FFU9/FFT9/2</f>
        <v>5359.2</v>
      </c>
      <c r="FFW9" s="27">
        <f>+FFV9*2</f>
        <v>10718.4</v>
      </c>
      <c r="FFX9" s="108">
        <v>5</v>
      </c>
      <c r="FFY9" s="27">
        <f>ROUND(+FFU9/FFX9,2)</f>
        <v>10718.4</v>
      </c>
      <c r="FFZ9" s="109">
        <f>+FFY9-FFW9</f>
        <v>0</v>
      </c>
      <c r="FGA9" s="110">
        <v>0.37630000000000002</v>
      </c>
      <c r="FGB9" s="111">
        <f>ROUND(+FFZ9*FGA9,0)</f>
        <v>0</v>
      </c>
      <c r="FGC9" s="38" t="s">
        <v>45</v>
      </c>
      <c r="FGD9" s="39" t="s">
        <v>47</v>
      </c>
      <c r="FGE9" s="39" t="s">
        <v>40</v>
      </c>
      <c r="FGF9" s="40" t="s">
        <v>120</v>
      </c>
      <c r="FGG9" s="107">
        <v>391.7</v>
      </c>
      <c r="FGH9" s="107">
        <v>108.3917</v>
      </c>
      <c r="FGI9" s="107">
        <v>403.39170000000001</v>
      </c>
      <c r="FGJ9" s="107">
        <v>5</v>
      </c>
      <c r="FGK9" s="27">
        <v>53592</v>
      </c>
      <c r="FGL9" s="27">
        <f>+FGK9/FGJ9/2</f>
        <v>5359.2</v>
      </c>
      <c r="FGM9" s="27">
        <f>+FGL9*2</f>
        <v>10718.4</v>
      </c>
      <c r="FGN9" s="108">
        <v>5</v>
      </c>
      <c r="FGO9" s="27">
        <f>ROUND(+FGK9/FGN9,2)</f>
        <v>10718.4</v>
      </c>
      <c r="FGP9" s="109">
        <f>+FGO9-FGM9</f>
        <v>0</v>
      </c>
      <c r="FGQ9" s="110">
        <v>0.37630000000000002</v>
      </c>
      <c r="FGR9" s="111">
        <f>ROUND(+FGP9*FGQ9,0)</f>
        <v>0</v>
      </c>
      <c r="FGS9" s="38" t="s">
        <v>45</v>
      </c>
      <c r="FGT9" s="39" t="s">
        <v>47</v>
      </c>
      <c r="FGU9" s="39" t="s">
        <v>40</v>
      </c>
      <c r="FGV9" s="40" t="s">
        <v>120</v>
      </c>
      <c r="FGW9" s="107">
        <v>391.7</v>
      </c>
      <c r="FGX9" s="107">
        <v>108.3917</v>
      </c>
      <c r="FGY9" s="107">
        <v>403.39170000000001</v>
      </c>
      <c r="FGZ9" s="107">
        <v>5</v>
      </c>
      <c r="FHA9" s="27">
        <v>53592</v>
      </c>
      <c r="FHB9" s="27">
        <f>+FHA9/FGZ9/2</f>
        <v>5359.2</v>
      </c>
      <c r="FHC9" s="27">
        <f>+FHB9*2</f>
        <v>10718.4</v>
      </c>
      <c r="FHD9" s="108">
        <v>5</v>
      </c>
      <c r="FHE9" s="27">
        <f>ROUND(+FHA9/FHD9,2)</f>
        <v>10718.4</v>
      </c>
      <c r="FHF9" s="109">
        <f>+FHE9-FHC9</f>
        <v>0</v>
      </c>
      <c r="FHG9" s="110">
        <v>0.37630000000000002</v>
      </c>
      <c r="FHH9" s="111">
        <f>ROUND(+FHF9*FHG9,0)</f>
        <v>0</v>
      </c>
      <c r="FHI9" s="38" t="s">
        <v>45</v>
      </c>
      <c r="FHJ9" s="39" t="s">
        <v>47</v>
      </c>
      <c r="FHK9" s="39" t="s">
        <v>40</v>
      </c>
      <c r="FHL9" s="40" t="s">
        <v>120</v>
      </c>
      <c r="FHM9" s="107">
        <v>391.7</v>
      </c>
      <c r="FHN9" s="107">
        <v>108.3917</v>
      </c>
      <c r="FHO9" s="107">
        <v>403.39170000000001</v>
      </c>
      <c r="FHP9" s="107">
        <v>5</v>
      </c>
      <c r="FHQ9" s="27">
        <v>53592</v>
      </c>
      <c r="FHR9" s="27">
        <f>+FHQ9/FHP9/2</f>
        <v>5359.2</v>
      </c>
      <c r="FHS9" s="27">
        <f>+FHR9*2</f>
        <v>10718.4</v>
      </c>
      <c r="FHT9" s="108">
        <v>5</v>
      </c>
      <c r="FHU9" s="27">
        <f>ROUND(+FHQ9/FHT9,2)</f>
        <v>10718.4</v>
      </c>
      <c r="FHV9" s="109">
        <f>+FHU9-FHS9</f>
        <v>0</v>
      </c>
      <c r="FHW9" s="110">
        <v>0.37630000000000002</v>
      </c>
      <c r="FHX9" s="111">
        <f>ROUND(+FHV9*FHW9,0)</f>
        <v>0</v>
      </c>
      <c r="FHY9" s="38" t="s">
        <v>45</v>
      </c>
      <c r="FHZ9" s="39" t="s">
        <v>47</v>
      </c>
      <c r="FIA9" s="39" t="s">
        <v>40</v>
      </c>
      <c r="FIB9" s="40" t="s">
        <v>120</v>
      </c>
      <c r="FIC9" s="107">
        <v>391.7</v>
      </c>
      <c r="FID9" s="107">
        <v>108.3917</v>
      </c>
      <c r="FIE9" s="107">
        <v>403.39170000000001</v>
      </c>
      <c r="FIF9" s="107">
        <v>5</v>
      </c>
      <c r="FIG9" s="27">
        <v>53592</v>
      </c>
      <c r="FIH9" s="27">
        <f>+FIG9/FIF9/2</f>
        <v>5359.2</v>
      </c>
      <c r="FII9" s="27">
        <f>+FIH9*2</f>
        <v>10718.4</v>
      </c>
      <c r="FIJ9" s="108">
        <v>5</v>
      </c>
      <c r="FIK9" s="27">
        <f>ROUND(+FIG9/FIJ9,2)</f>
        <v>10718.4</v>
      </c>
      <c r="FIL9" s="109">
        <f>+FIK9-FII9</f>
        <v>0</v>
      </c>
      <c r="FIM9" s="110">
        <v>0.37630000000000002</v>
      </c>
      <c r="FIN9" s="111">
        <f>ROUND(+FIL9*FIM9,0)</f>
        <v>0</v>
      </c>
      <c r="FIO9" s="38" t="s">
        <v>45</v>
      </c>
      <c r="FIP9" s="39" t="s">
        <v>47</v>
      </c>
      <c r="FIQ9" s="39" t="s">
        <v>40</v>
      </c>
      <c r="FIR9" s="40" t="s">
        <v>120</v>
      </c>
      <c r="FIS9" s="107">
        <v>391.7</v>
      </c>
      <c r="FIT9" s="107">
        <v>108.3917</v>
      </c>
      <c r="FIU9" s="107">
        <v>403.39170000000001</v>
      </c>
      <c r="FIV9" s="107">
        <v>5</v>
      </c>
      <c r="FIW9" s="27">
        <v>53592</v>
      </c>
      <c r="FIX9" s="27">
        <f>+FIW9/FIV9/2</f>
        <v>5359.2</v>
      </c>
      <c r="FIY9" s="27">
        <f>+FIX9*2</f>
        <v>10718.4</v>
      </c>
      <c r="FIZ9" s="108">
        <v>5</v>
      </c>
      <c r="FJA9" s="27">
        <f>ROUND(+FIW9/FIZ9,2)</f>
        <v>10718.4</v>
      </c>
      <c r="FJB9" s="109">
        <f>+FJA9-FIY9</f>
        <v>0</v>
      </c>
      <c r="FJC9" s="110">
        <v>0.37630000000000002</v>
      </c>
      <c r="FJD9" s="111">
        <f>ROUND(+FJB9*FJC9,0)</f>
        <v>0</v>
      </c>
      <c r="FJE9" s="38" t="s">
        <v>45</v>
      </c>
      <c r="FJF9" s="39" t="s">
        <v>47</v>
      </c>
      <c r="FJG9" s="39" t="s">
        <v>40</v>
      </c>
      <c r="FJH9" s="40" t="s">
        <v>120</v>
      </c>
      <c r="FJI9" s="107">
        <v>391.7</v>
      </c>
      <c r="FJJ9" s="107">
        <v>108.3917</v>
      </c>
      <c r="FJK9" s="107">
        <v>403.39170000000001</v>
      </c>
      <c r="FJL9" s="107">
        <v>5</v>
      </c>
      <c r="FJM9" s="27">
        <v>53592</v>
      </c>
      <c r="FJN9" s="27">
        <f>+FJM9/FJL9/2</f>
        <v>5359.2</v>
      </c>
      <c r="FJO9" s="27">
        <f>+FJN9*2</f>
        <v>10718.4</v>
      </c>
      <c r="FJP9" s="108">
        <v>5</v>
      </c>
      <c r="FJQ9" s="27">
        <f>ROUND(+FJM9/FJP9,2)</f>
        <v>10718.4</v>
      </c>
      <c r="FJR9" s="109">
        <f>+FJQ9-FJO9</f>
        <v>0</v>
      </c>
      <c r="FJS9" s="110">
        <v>0.37630000000000002</v>
      </c>
      <c r="FJT9" s="111">
        <f>ROUND(+FJR9*FJS9,0)</f>
        <v>0</v>
      </c>
      <c r="FJU9" s="38" t="s">
        <v>45</v>
      </c>
      <c r="FJV9" s="39" t="s">
        <v>47</v>
      </c>
      <c r="FJW9" s="39" t="s">
        <v>40</v>
      </c>
      <c r="FJX9" s="40" t="s">
        <v>120</v>
      </c>
      <c r="FJY9" s="107">
        <v>391.7</v>
      </c>
      <c r="FJZ9" s="107">
        <v>108.3917</v>
      </c>
      <c r="FKA9" s="107">
        <v>403.39170000000001</v>
      </c>
      <c r="FKB9" s="107">
        <v>5</v>
      </c>
      <c r="FKC9" s="27">
        <v>53592</v>
      </c>
      <c r="FKD9" s="27">
        <f>+FKC9/FKB9/2</f>
        <v>5359.2</v>
      </c>
      <c r="FKE9" s="27">
        <f>+FKD9*2</f>
        <v>10718.4</v>
      </c>
      <c r="FKF9" s="108">
        <v>5</v>
      </c>
      <c r="FKG9" s="27">
        <f>ROUND(+FKC9/FKF9,2)</f>
        <v>10718.4</v>
      </c>
      <c r="FKH9" s="109">
        <f>+FKG9-FKE9</f>
        <v>0</v>
      </c>
      <c r="FKI9" s="110">
        <v>0.37630000000000002</v>
      </c>
      <c r="FKJ9" s="111">
        <f>ROUND(+FKH9*FKI9,0)</f>
        <v>0</v>
      </c>
      <c r="FKK9" s="38" t="s">
        <v>45</v>
      </c>
      <c r="FKL9" s="39" t="s">
        <v>47</v>
      </c>
      <c r="FKM9" s="39" t="s">
        <v>40</v>
      </c>
      <c r="FKN9" s="40" t="s">
        <v>120</v>
      </c>
      <c r="FKO9" s="107">
        <v>391.7</v>
      </c>
      <c r="FKP9" s="107">
        <v>108.3917</v>
      </c>
      <c r="FKQ9" s="107">
        <v>403.39170000000001</v>
      </c>
      <c r="FKR9" s="107">
        <v>5</v>
      </c>
      <c r="FKS9" s="27">
        <v>53592</v>
      </c>
      <c r="FKT9" s="27">
        <f>+FKS9/FKR9/2</f>
        <v>5359.2</v>
      </c>
      <c r="FKU9" s="27">
        <f>+FKT9*2</f>
        <v>10718.4</v>
      </c>
      <c r="FKV9" s="108">
        <v>5</v>
      </c>
      <c r="FKW9" s="27">
        <f>ROUND(+FKS9/FKV9,2)</f>
        <v>10718.4</v>
      </c>
      <c r="FKX9" s="109">
        <f>+FKW9-FKU9</f>
        <v>0</v>
      </c>
      <c r="FKY9" s="110">
        <v>0.37630000000000002</v>
      </c>
      <c r="FKZ9" s="111">
        <f>ROUND(+FKX9*FKY9,0)</f>
        <v>0</v>
      </c>
      <c r="FLA9" s="38" t="s">
        <v>45</v>
      </c>
      <c r="FLB9" s="39" t="s">
        <v>47</v>
      </c>
      <c r="FLC9" s="39" t="s">
        <v>40</v>
      </c>
      <c r="FLD9" s="40" t="s">
        <v>120</v>
      </c>
      <c r="FLE9" s="107">
        <v>391.7</v>
      </c>
      <c r="FLF9" s="107">
        <v>108.3917</v>
      </c>
      <c r="FLG9" s="107">
        <v>403.39170000000001</v>
      </c>
      <c r="FLH9" s="107">
        <v>5</v>
      </c>
      <c r="FLI9" s="27">
        <v>53592</v>
      </c>
      <c r="FLJ9" s="27">
        <f>+FLI9/FLH9/2</f>
        <v>5359.2</v>
      </c>
      <c r="FLK9" s="27">
        <f>+FLJ9*2</f>
        <v>10718.4</v>
      </c>
      <c r="FLL9" s="108">
        <v>5</v>
      </c>
      <c r="FLM9" s="27">
        <f>ROUND(+FLI9/FLL9,2)</f>
        <v>10718.4</v>
      </c>
      <c r="FLN9" s="109">
        <f>+FLM9-FLK9</f>
        <v>0</v>
      </c>
      <c r="FLO9" s="110">
        <v>0.37630000000000002</v>
      </c>
      <c r="FLP9" s="111">
        <f>ROUND(+FLN9*FLO9,0)</f>
        <v>0</v>
      </c>
      <c r="FLQ9" s="38" t="s">
        <v>45</v>
      </c>
      <c r="FLR9" s="39" t="s">
        <v>47</v>
      </c>
      <c r="FLS9" s="39" t="s">
        <v>40</v>
      </c>
      <c r="FLT9" s="40" t="s">
        <v>120</v>
      </c>
      <c r="FLU9" s="107">
        <v>391.7</v>
      </c>
      <c r="FLV9" s="107">
        <v>108.3917</v>
      </c>
      <c r="FLW9" s="107">
        <v>403.39170000000001</v>
      </c>
      <c r="FLX9" s="107">
        <v>5</v>
      </c>
      <c r="FLY9" s="27">
        <v>53592</v>
      </c>
      <c r="FLZ9" s="27">
        <f>+FLY9/FLX9/2</f>
        <v>5359.2</v>
      </c>
      <c r="FMA9" s="27">
        <f>+FLZ9*2</f>
        <v>10718.4</v>
      </c>
      <c r="FMB9" s="108">
        <v>5</v>
      </c>
      <c r="FMC9" s="27">
        <f>ROUND(+FLY9/FMB9,2)</f>
        <v>10718.4</v>
      </c>
      <c r="FMD9" s="109">
        <f>+FMC9-FMA9</f>
        <v>0</v>
      </c>
      <c r="FME9" s="110">
        <v>0.37630000000000002</v>
      </c>
      <c r="FMF9" s="111">
        <f>ROUND(+FMD9*FME9,0)</f>
        <v>0</v>
      </c>
      <c r="FMG9" s="38" t="s">
        <v>45</v>
      </c>
      <c r="FMH9" s="39" t="s">
        <v>47</v>
      </c>
      <c r="FMI9" s="39" t="s">
        <v>40</v>
      </c>
      <c r="FMJ9" s="40" t="s">
        <v>120</v>
      </c>
      <c r="FMK9" s="107">
        <v>391.7</v>
      </c>
      <c r="FML9" s="107">
        <v>108.3917</v>
      </c>
      <c r="FMM9" s="107">
        <v>403.39170000000001</v>
      </c>
      <c r="FMN9" s="107">
        <v>5</v>
      </c>
      <c r="FMO9" s="27">
        <v>53592</v>
      </c>
      <c r="FMP9" s="27">
        <f>+FMO9/FMN9/2</f>
        <v>5359.2</v>
      </c>
      <c r="FMQ9" s="27">
        <f>+FMP9*2</f>
        <v>10718.4</v>
      </c>
      <c r="FMR9" s="108">
        <v>5</v>
      </c>
      <c r="FMS9" s="27">
        <f>ROUND(+FMO9/FMR9,2)</f>
        <v>10718.4</v>
      </c>
      <c r="FMT9" s="109">
        <f>+FMS9-FMQ9</f>
        <v>0</v>
      </c>
      <c r="FMU9" s="110">
        <v>0.37630000000000002</v>
      </c>
      <c r="FMV9" s="111">
        <f>ROUND(+FMT9*FMU9,0)</f>
        <v>0</v>
      </c>
      <c r="FMW9" s="38" t="s">
        <v>45</v>
      </c>
      <c r="FMX9" s="39" t="s">
        <v>47</v>
      </c>
      <c r="FMY9" s="39" t="s">
        <v>40</v>
      </c>
      <c r="FMZ9" s="40" t="s">
        <v>120</v>
      </c>
      <c r="FNA9" s="107">
        <v>391.7</v>
      </c>
      <c r="FNB9" s="107">
        <v>108.3917</v>
      </c>
      <c r="FNC9" s="107">
        <v>403.39170000000001</v>
      </c>
      <c r="FND9" s="107">
        <v>5</v>
      </c>
      <c r="FNE9" s="27">
        <v>53592</v>
      </c>
      <c r="FNF9" s="27">
        <f>+FNE9/FND9/2</f>
        <v>5359.2</v>
      </c>
      <c r="FNG9" s="27">
        <f>+FNF9*2</f>
        <v>10718.4</v>
      </c>
      <c r="FNH9" s="108">
        <v>5</v>
      </c>
      <c r="FNI9" s="27">
        <f>ROUND(+FNE9/FNH9,2)</f>
        <v>10718.4</v>
      </c>
      <c r="FNJ9" s="109">
        <f>+FNI9-FNG9</f>
        <v>0</v>
      </c>
      <c r="FNK9" s="110">
        <v>0.37630000000000002</v>
      </c>
      <c r="FNL9" s="111">
        <f>ROUND(+FNJ9*FNK9,0)</f>
        <v>0</v>
      </c>
      <c r="FNM9" s="38" t="s">
        <v>45</v>
      </c>
      <c r="FNN9" s="39" t="s">
        <v>47</v>
      </c>
      <c r="FNO9" s="39" t="s">
        <v>40</v>
      </c>
      <c r="FNP9" s="40" t="s">
        <v>120</v>
      </c>
      <c r="FNQ9" s="107">
        <v>391.7</v>
      </c>
      <c r="FNR9" s="107">
        <v>108.3917</v>
      </c>
      <c r="FNS9" s="107">
        <v>403.39170000000001</v>
      </c>
      <c r="FNT9" s="107">
        <v>5</v>
      </c>
      <c r="FNU9" s="27">
        <v>53592</v>
      </c>
      <c r="FNV9" s="27">
        <f>+FNU9/FNT9/2</f>
        <v>5359.2</v>
      </c>
      <c r="FNW9" s="27">
        <f>+FNV9*2</f>
        <v>10718.4</v>
      </c>
      <c r="FNX9" s="108">
        <v>5</v>
      </c>
      <c r="FNY9" s="27">
        <f>ROUND(+FNU9/FNX9,2)</f>
        <v>10718.4</v>
      </c>
      <c r="FNZ9" s="109">
        <f>+FNY9-FNW9</f>
        <v>0</v>
      </c>
      <c r="FOA9" s="110">
        <v>0.37630000000000002</v>
      </c>
      <c r="FOB9" s="111">
        <f>ROUND(+FNZ9*FOA9,0)</f>
        <v>0</v>
      </c>
      <c r="FOC9" s="38" t="s">
        <v>45</v>
      </c>
      <c r="FOD9" s="39" t="s">
        <v>47</v>
      </c>
      <c r="FOE9" s="39" t="s">
        <v>40</v>
      </c>
      <c r="FOF9" s="40" t="s">
        <v>120</v>
      </c>
      <c r="FOG9" s="107">
        <v>391.7</v>
      </c>
      <c r="FOH9" s="107">
        <v>108.3917</v>
      </c>
      <c r="FOI9" s="107">
        <v>403.39170000000001</v>
      </c>
      <c r="FOJ9" s="107">
        <v>5</v>
      </c>
      <c r="FOK9" s="27">
        <v>53592</v>
      </c>
      <c r="FOL9" s="27">
        <f>+FOK9/FOJ9/2</f>
        <v>5359.2</v>
      </c>
      <c r="FOM9" s="27">
        <f>+FOL9*2</f>
        <v>10718.4</v>
      </c>
      <c r="FON9" s="108">
        <v>5</v>
      </c>
      <c r="FOO9" s="27">
        <f>ROUND(+FOK9/FON9,2)</f>
        <v>10718.4</v>
      </c>
      <c r="FOP9" s="109">
        <f>+FOO9-FOM9</f>
        <v>0</v>
      </c>
      <c r="FOQ9" s="110">
        <v>0.37630000000000002</v>
      </c>
      <c r="FOR9" s="111">
        <f>ROUND(+FOP9*FOQ9,0)</f>
        <v>0</v>
      </c>
      <c r="FOS9" s="38" t="s">
        <v>45</v>
      </c>
      <c r="FOT9" s="39" t="s">
        <v>47</v>
      </c>
      <c r="FOU9" s="39" t="s">
        <v>40</v>
      </c>
      <c r="FOV9" s="40" t="s">
        <v>120</v>
      </c>
      <c r="FOW9" s="107">
        <v>391.7</v>
      </c>
      <c r="FOX9" s="107">
        <v>108.3917</v>
      </c>
      <c r="FOY9" s="107">
        <v>403.39170000000001</v>
      </c>
      <c r="FOZ9" s="107">
        <v>5</v>
      </c>
      <c r="FPA9" s="27">
        <v>53592</v>
      </c>
      <c r="FPB9" s="27">
        <f>+FPA9/FOZ9/2</f>
        <v>5359.2</v>
      </c>
      <c r="FPC9" s="27">
        <f>+FPB9*2</f>
        <v>10718.4</v>
      </c>
      <c r="FPD9" s="108">
        <v>5</v>
      </c>
      <c r="FPE9" s="27">
        <f>ROUND(+FPA9/FPD9,2)</f>
        <v>10718.4</v>
      </c>
      <c r="FPF9" s="109">
        <f>+FPE9-FPC9</f>
        <v>0</v>
      </c>
      <c r="FPG9" s="110">
        <v>0.37630000000000002</v>
      </c>
      <c r="FPH9" s="111">
        <f>ROUND(+FPF9*FPG9,0)</f>
        <v>0</v>
      </c>
      <c r="FPI9" s="38" t="s">
        <v>45</v>
      </c>
      <c r="FPJ9" s="39" t="s">
        <v>47</v>
      </c>
      <c r="FPK9" s="39" t="s">
        <v>40</v>
      </c>
      <c r="FPL9" s="40" t="s">
        <v>120</v>
      </c>
      <c r="FPM9" s="107">
        <v>391.7</v>
      </c>
      <c r="FPN9" s="107">
        <v>108.3917</v>
      </c>
      <c r="FPO9" s="107">
        <v>403.39170000000001</v>
      </c>
      <c r="FPP9" s="107">
        <v>5</v>
      </c>
      <c r="FPQ9" s="27">
        <v>53592</v>
      </c>
      <c r="FPR9" s="27">
        <f>+FPQ9/FPP9/2</f>
        <v>5359.2</v>
      </c>
      <c r="FPS9" s="27">
        <f>+FPR9*2</f>
        <v>10718.4</v>
      </c>
      <c r="FPT9" s="108">
        <v>5</v>
      </c>
      <c r="FPU9" s="27">
        <f>ROUND(+FPQ9/FPT9,2)</f>
        <v>10718.4</v>
      </c>
      <c r="FPV9" s="109">
        <f>+FPU9-FPS9</f>
        <v>0</v>
      </c>
      <c r="FPW9" s="110">
        <v>0.37630000000000002</v>
      </c>
      <c r="FPX9" s="111">
        <f>ROUND(+FPV9*FPW9,0)</f>
        <v>0</v>
      </c>
      <c r="FPY9" s="38" t="s">
        <v>45</v>
      </c>
      <c r="FPZ9" s="39" t="s">
        <v>47</v>
      </c>
      <c r="FQA9" s="39" t="s">
        <v>40</v>
      </c>
      <c r="FQB9" s="40" t="s">
        <v>120</v>
      </c>
      <c r="FQC9" s="107">
        <v>391.7</v>
      </c>
      <c r="FQD9" s="107">
        <v>108.3917</v>
      </c>
      <c r="FQE9" s="107">
        <v>403.39170000000001</v>
      </c>
      <c r="FQF9" s="107">
        <v>5</v>
      </c>
      <c r="FQG9" s="27">
        <v>53592</v>
      </c>
      <c r="FQH9" s="27">
        <f>+FQG9/FQF9/2</f>
        <v>5359.2</v>
      </c>
      <c r="FQI9" s="27">
        <f>+FQH9*2</f>
        <v>10718.4</v>
      </c>
      <c r="FQJ9" s="108">
        <v>5</v>
      </c>
      <c r="FQK9" s="27">
        <f>ROUND(+FQG9/FQJ9,2)</f>
        <v>10718.4</v>
      </c>
      <c r="FQL9" s="109">
        <f>+FQK9-FQI9</f>
        <v>0</v>
      </c>
      <c r="FQM9" s="110">
        <v>0.37630000000000002</v>
      </c>
      <c r="FQN9" s="111">
        <f>ROUND(+FQL9*FQM9,0)</f>
        <v>0</v>
      </c>
      <c r="FQO9" s="38" t="s">
        <v>45</v>
      </c>
      <c r="FQP9" s="39" t="s">
        <v>47</v>
      </c>
      <c r="FQQ9" s="39" t="s">
        <v>40</v>
      </c>
      <c r="FQR9" s="40" t="s">
        <v>120</v>
      </c>
      <c r="FQS9" s="107">
        <v>391.7</v>
      </c>
      <c r="FQT9" s="107">
        <v>108.3917</v>
      </c>
      <c r="FQU9" s="107">
        <v>403.39170000000001</v>
      </c>
      <c r="FQV9" s="107">
        <v>5</v>
      </c>
      <c r="FQW9" s="27">
        <v>53592</v>
      </c>
      <c r="FQX9" s="27">
        <f>+FQW9/FQV9/2</f>
        <v>5359.2</v>
      </c>
      <c r="FQY9" s="27">
        <f>+FQX9*2</f>
        <v>10718.4</v>
      </c>
      <c r="FQZ9" s="108">
        <v>5</v>
      </c>
      <c r="FRA9" s="27">
        <f>ROUND(+FQW9/FQZ9,2)</f>
        <v>10718.4</v>
      </c>
      <c r="FRB9" s="109">
        <f>+FRA9-FQY9</f>
        <v>0</v>
      </c>
      <c r="FRC9" s="110">
        <v>0.37630000000000002</v>
      </c>
      <c r="FRD9" s="111">
        <f>ROUND(+FRB9*FRC9,0)</f>
        <v>0</v>
      </c>
      <c r="FRE9" s="38" t="s">
        <v>45</v>
      </c>
      <c r="FRF9" s="39" t="s">
        <v>47</v>
      </c>
      <c r="FRG9" s="39" t="s">
        <v>40</v>
      </c>
      <c r="FRH9" s="40" t="s">
        <v>120</v>
      </c>
      <c r="FRI9" s="107">
        <v>391.7</v>
      </c>
      <c r="FRJ9" s="107">
        <v>108.3917</v>
      </c>
      <c r="FRK9" s="107">
        <v>403.39170000000001</v>
      </c>
      <c r="FRL9" s="107">
        <v>5</v>
      </c>
      <c r="FRM9" s="27">
        <v>53592</v>
      </c>
      <c r="FRN9" s="27">
        <f>+FRM9/FRL9/2</f>
        <v>5359.2</v>
      </c>
      <c r="FRO9" s="27">
        <f>+FRN9*2</f>
        <v>10718.4</v>
      </c>
      <c r="FRP9" s="108">
        <v>5</v>
      </c>
      <c r="FRQ9" s="27">
        <f>ROUND(+FRM9/FRP9,2)</f>
        <v>10718.4</v>
      </c>
      <c r="FRR9" s="109">
        <f>+FRQ9-FRO9</f>
        <v>0</v>
      </c>
      <c r="FRS9" s="110">
        <v>0.37630000000000002</v>
      </c>
      <c r="FRT9" s="111">
        <f>ROUND(+FRR9*FRS9,0)</f>
        <v>0</v>
      </c>
      <c r="FRU9" s="38" t="s">
        <v>45</v>
      </c>
      <c r="FRV9" s="39" t="s">
        <v>47</v>
      </c>
      <c r="FRW9" s="39" t="s">
        <v>40</v>
      </c>
      <c r="FRX9" s="40" t="s">
        <v>120</v>
      </c>
      <c r="FRY9" s="107">
        <v>391.7</v>
      </c>
      <c r="FRZ9" s="107">
        <v>108.3917</v>
      </c>
      <c r="FSA9" s="107">
        <v>403.39170000000001</v>
      </c>
      <c r="FSB9" s="107">
        <v>5</v>
      </c>
      <c r="FSC9" s="27">
        <v>53592</v>
      </c>
      <c r="FSD9" s="27">
        <f>+FSC9/FSB9/2</f>
        <v>5359.2</v>
      </c>
      <c r="FSE9" s="27">
        <f>+FSD9*2</f>
        <v>10718.4</v>
      </c>
      <c r="FSF9" s="108">
        <v>5</v>
      </c>
      <c r="FSG9" s="27">
        <f>ROUND(+FSC9/FSF9,2)</f>
        <v>10718.4</v>
      </c>
      <c r="FSH9" s="109">
        <f>+FSG9-FSE9</f>
        <v>0</v>
      </c>
      <c r="FSI9" s="110">
        <v>0.37630000000000002</v>
      </c>
      <c r="FSJ9" s="111">
        <f>ROUND(+FSH9*FSI9,0)</f>
        <v>0</v>
      </c>
      <c r="FSK9" s="38" t="s">
        <v>45</v>
      </c>
      <c r="FSL9" s="39" t="s">
        <v>47</v>
      </c>
      <c r="FSM9" s="39" t="s">
        <v>40</v>
      </c>
      <c r="FSN9" s="40" t="s">
        <v>120</v>
      </c>
      <c r="FSO9" s="107">
        <v>391.7</v>
      </c>
      <c r="FSP9" s="107">
        <v>108.3917</v>
      </c>
      <c r="FSQ9" s="107">
        <v>403.39170000000001</v>
      </c>
      <c r="FSR9" s="107">
        <v>5</v>
      </c>
      <c r="FSS9" s="27">
        <v>53592</v>
      </c>
      <c r="FST9" s="27">
        <f>+FSS9/FSR9/2</f>
        <v>5359.2</v>
      </c>
      <c r="FSU9" s="27">
        <f>+FST9*2</f>
        <v>10718.4</v>
      </c>
      <c r="FSV9" s="108">
        <v>5</v>
      </c>
      <c r="FSW9" s="27">
        <f>ROUND(+FSS9/FSV9,2)</f>
        <v>10718.4</v>
      </c>
      <c r="FSX9" s="109">
        <f>+FSW9-FSU9</f>
        <v>0</v>
      </c>
      <c r="FSY9" s="110">
        <v>0.37630000000000002</v>
      </c>
      <c r="FSZ9" s="111">
        <f>ROUND(+FSX9*FSY9,0)</f>
        <v>0</v>
      </c>
      <c r="FTA9" s="38" t="s">
        <v>45</v>
      </c>
      <c r="FTB9" s="39" t="s">
        <v>47</v>
      </c>
      <c r="FTC9" s="39" t="s">
        <v>40</v>
      </c>
      <c r="FTD9" s="40" t="s">
        <v>120</v>
      </c>
      <c r="FTE9" s="107">
        <v>391.7</v>
      </c>
      <c r="FTF9" s="107">
        <v>108.3917</v>
      </c>
      <c r="FTG9" s="107">
        <v>403.39170000000001</v>
      </c>
      <c r="FTH9" s="107">
        <v>5</v>
      </c>
      <c r="FTI9" s="27">
        <v>53592</v>
      </c>
      <c r="FTJ9" s="27">
        <f>+FTI9/FTH9/2</f>
        <v>5359.2</v>
      </c>
      <c r="FTK9" s="27">
        <f>+FTJ9*2</f>
        <v>10718.4</v>
      </c>
      <c r="FTL9" s="108">
        <v>5</v>
      </c>
      <c r="FTM9" s="27">
        <f>ROUND(+FTI9/FTL9,2)</f>
        <v>10718.4</v>
      </c>
      <c r="FTN9" s="109">
        <f>+FTM9-FTK9</f>
        <v>0</v>
      </c>
      <c r="FTO9" s="110">
        <v>0.37630000000000002</v>
      </c>
      <c r="FTP9" s="111">
        <f>ROUND(+FTN9*FTO9,0)</f>
        <v>0</v>
      </c>
      <c r="FTQ9" s="38" t="s">
        <v>45</v>
      </c>
      <c r="FTR9" s="39" t="s">
        <v>47</v>
      </c>
      <c r="FTS9" s="39" t="s">
        <v>40</v>
      </c>
      <c r="FTT9" s="40" t="s">
        <v>120</v>
      </c>
      <c r="FTU9" s="107">
        <v>391.7</v>
      </c>
      <c r="FTV9" s="107">
        <v>108.3917</v>
      </c>
      <c r="FTW9" s="107">
        <v>403.39170000000001</v>
      </c>
      <c r="FTX9" s="107">
        <v>5</v>
      </c>
      <c r="FTY9" s="27">
        <v>53592</v>
      </c>
      <c r="FTZ9" s="27">
        <f>+FTY9/FTX9/2</f>
        <v>5359.2</v>
      </c>
      <c r="FUA9" s="27">
        <f>+FTZ9*2</f>
        <v>10718.4</v>
      </c>
      <c r="FUB9" s="108">
        <v>5</v>
      </c>
      <c r="FUC9" s="27">
        <f>ROUND(+FTY9/FUB9,2)</f>
        <v>10718.4</v>
      </c>
      <c r="FUD9" s="109">
        <f>+FUC9-FUA9</f>
        <v>0</v>
      </c>
      <c r="FUE9" s="110">
        <v>0.37630000000000002</v>
      </c>
      <c r="FUF9" s="111">
        <f>ROUND(+FUD9*FUE9,0)</f>
        <v>0</v>
      </c>
      <c r="FUG9" s="38" t="s">
        <v>45</v>
      </c>
      <c r="FUH9" s="39" t="s">
        <v>47</v>
      </c>
      <c r="FUI9" s="39" t="s">
        <v>40</v>
      </c>
      <c r="FUJ9" s="40" t="s">
        <v>120</v>
      </c>
      <c r="FUK9" s="107">
        <v>391.7</v>
      </c>
      <c r="FUL9" s="107">
        <v>108.3917</v>
      </c>
      <c r="FUM9" s="107">
        <v>403.39170000000001</v>
      </c>
      <c r="FUN9" s="107">
        <v>5</v>
      </c>
      <c r="FUO9" s="27">
        <v>53592</v>
      </c>
      <c r="FUP9" s="27">
        <f>+FUO9/FUN9/2</f>
        <v>5359.2</v>
      </c>
      <c r="FUQ9" s="27">
        <f>+FUP9*2</f>
        <v>10718.4</v>
      </c>
      <c r="FUR9" s="108">
        <v>5</v>
      </c>
      <c r="FUS9" s="27">
        <f>ROUND(+FUO9/FUR9,2)</f>
        <v>10718.4</v>
      </c>
      <c r="FUT9" s="109">
        <f>+FUS9-FUQ9</f>
        <v>0</v>
      </c>
      <c r="FUU9" s="110">
        <v>0.37630000000000002</v>
      </c>
      <c r="FUV9" s="111">
        <f>ROUND(+FUT9*FUU9,0)</f>
        <v>0</v>
      </c>
      <c r="FUW9" s="38" t="s">
        <v>45</v>
      </c>
      <c r="FUX9" s="39" t="s">
        <v>47</v>
      </c>
      <c r="FUY9" s="39" t="s">
        <v>40</v>
      </c>
      <c r="FUZ9" s="40" t="s">
        <v>120</v>
      </c>
      <c r="FVA9" s="107">
        <v>391.7</v>
      </c>
      <c r="FVB9" s="107">
        <v>108.3917</v>
      </c>
      <c r="FVC9" s="107">
        <v>403.39170000000001</v>
      </c>
      <c r="FVD9" s="107">
        <v>5</v>
      </c>
      <c r="FVE9" s="27">
        <v>53592</v>
      </c>
      <c r="FVF9" s="27">
        <f>+FVE9/FVD9/2</f>
        <v>5359.2</v>
      </c>
      <c r="FVG9" s="27">
        <f>+FVF9*2</f>
        <v>10718.4</v>
      </c>
      <c r="FVH9" s="108">
        <v>5</v>
      </c>
      <c r="FVI9" s="27">
        <f>ROUND(+FVE9/FVH9,2)</f>
        <v>10718.4</v>
      </c>
      <c r="FVJ9" s="109">
        <f>+FVI9-FVG9</f>
        <v>0</v>
      </c>
      <c r="FVK9" s="110">
        <v>0.37630000000000002</v>
      </c>
      <c r="FVL9" s="111">
        <f>ROUND(+FVJ9*FVK9,0)</f>
        <v>0</v>
      </c>
      <c r="FVM9" s="38" t="s">
        <v>45</v>
      </c>
      <c r="FVN9" s="39" t="s">
        <v>47</v>
      </c>
      <c r="FVO9" s="39" t="s">
        <v>40</v>
      </c>
      <c r="FVP9" s="40" t="s">
        <v>120</v>
      </c>
      <c r="FVQ9" s="107">
        <v>391.7</v>
      </c>
      <c r="FVR9" s="107">
        <v>108.3917</v>
      </c>
      <c r="FVS9" s="107">
        <v>403.39170000000001</v>
      </c>
      <c r="FVT9" s="107">
        <v>5</v>
      </c>
      <c r="FVU9" s="27">
        <v>53592</v>
      </c>
      <c r="FVV9" s="27">
        <f>+FVU9/FVT9/2</f>
        <v>5359.2</v>
      </c>
      <c r="FVW9" s="27">
        <f>+FVV9*2</f>
        <v>10718.4</v>
      </c>
      <c r="FVX9" s="108">
        <v>5</v>
      </c>
      <c r="FVY9" s="27">
        <f>ROUND(+FVU9/FVX9,2)</f>
        <v>10718.4</v>
      </c>
      <c r="FVZ9" s="109">
        <f>+FVY9-FVW9</f>
        <v>0</v>
      </c>
      <c r="FWA9" s="110">
        <v>0.37630000000000002</v>
      </c>
      <c r="FWB9" s="111">
        <f>ROUND(+FVZ9*FWA9,0)</f>
        <v>0</v>
      </c>
      <c r="FWC9" s="38" t="s">
        <v>45</v>
      </c>
      <c r="FWD9" s="39" t="s">
        <v>47</v>
      </c>
      <c r="FWE9" s="39" t="s">
        <v>40</v>
      </c>
      <c r="FWF9" s="40" t="s">
        <v>120</v>
      </c>
      <c r="FWG9" s="107">
        <v>391.7</v>
      </c>
      <c r="FWH9" s="107">
        <v>108.3917</v>
      </c>
      <c r="FWI9" s="107">
        <v>403.39170000000001</v>
      </c>
      <c r="FWJ9" s="107">
        <v>5</v>
      </c>
      <c r="FWK9" s="27">
        <v>53592</v>
      </c>
      <c r="FWL9" s="27">
        <f>+FWK9/FWJ9/2</f>
        <v>5359.2</v>
      </c>
      <c r="FWM9" s="27">
        <f>+FWL9*2</f>
        <v>10718.4</v>
      </c>
      <c r="FWN9" s="108">
        <v>5</v>
      </c>
      <c r="FWO9" s="27">
        <f>ROUND(+FWK9/FWN9,2)</f>
        <v>10718.4</v>
      </c>
      <c r="FWP9" s="109">
        <f>+FWO9-FWM9</f>
        <v>0</v>
      </c>
      <c r="FWQ9" s="110">
        <v>0.37630000000000002</v>
      </c>
      <c r="FWR9" s="111">
        <f>ROUND(+FWP9*FWQ9,0)</f>
        <v>0</v>
      </c>
      <c r="FWS9" s="38" t="s">
        <v>45</v>
      </c>
      <c r="FWT9" s="39" t="s">
        <v>47</v>
      </c>
      <c r="FWU9" s="39" t="s">
        <v>40</v>
      </c>
      <c r="FWV9" s="40" t="s">
        <v>120</v>
      </c>
      <c r="FWW9" s="107">
        <v>391.7</v>
      </c>
      <c r="FWX9" s="107">
        <v>108.3917</v>
      </c>
      <c r="FWY9" s="107">
        <v>403.39170000000001</v>
      </c>
      <c r="FWZ9" s="107">
        <v>5</v>
      </c>
      <c r="FXA9" s="27">
        <v>53592</v>
      </c>
      <c r="FXB9" s="27">
        <f>+FXA9/FWZ9/2</f>
        <v>5359.2</v>
      </c>
      <c r="FXC9" s="27">
        <f>+FXB9*2</f>
        <v>10718.4</v>
      </c>
      <c r="FXD9" s="108">
        <v>5</v>
      </c>
      <c r="FXE9" s="27">
        <f>ROUND(+FXA9/FXD9,2)</f>
        <v>10718.4</v>
      </c>
      <c r="FXF9" s="109">
        <f>+FXE9-FXC9</f>
        <v>0</v>
      </c>
      <c r="FXG9" s="110">
        <v>0.37630000000000002</v>
      </c>
      <c r="FXH9" s="111">
        <f>ROUND(+FXF9*FXG9,0)</f>
        <v>0</v>
      </c>
      <c r="FXI9" s="38" t="s">
        <v>45</v>
      </c>
      <c r="FXJ9" s="39" t="s">
        <v>47</v>
      </c>
      <c r="FXK9" s="39" t="s">
        <v>40</v>
      </c>
      <c r="FXL9" s="40" t="s">
        <v>120</v>
      </c>
      <c r="FXM9" s="107">
        <v>391.7</v>
      </c>
      <c r="FXN9" s="107">
        <v>108.3917</v>
      </c>
      <c r="FXO9" s="107">
        <v>403.39170000000001</v>
      </c>
      <c r="FXP9" s="107">
        <v>5</v>
      </c>
      <c r="FXQ9" s="27">
        <v>53592</v>
      </c>
      <c r="FXR9" s="27">
        <f>+FXQ9/FXP9/2</f>
        <v>5359.2</v>
      </c>
      <c r="FXS9" s="27">
        <f>+FXR9*2</f>
        <v>10718.4</v>
      </c>
      <c r="FXT9" s="108">
        <v>5</v>
      </c>
      <c r="FXU9" s="27">
        <f>ROUND(+FXQ9/FXT9,2)</f>
        <v>10718.4</v>
      </c>
      <c r="FXV9" s="109">
        <f>+FXU9-FXS9</f>
        <v>0</v>
      </c>
      <c r="FXW9" s="110">
        <v>0.37630000000000002</v>
      </c>
      <c r="FXX9" s="111">
        <f>ROUND(+FXV9*FXW9,0)</f>
        <v>0</v>
      </c>
      <c r="FXY9" s="38" t="s">
        <v>45</v>
      </c>
      <c r="FXZ9" s="39" t="s">
        <v>47</v>
      </c>
      <c r="FYA9" s="39" t="s">
        <v>40</v>
      </c>
      <c r="FYB9" s="40" t="s">
        <v>120</v>
      </c>
      <c r="FYC9" s="107">
        <v>391.7</v>
      </c>
      <c r="FYD9" s="107">
        <v>108.3917</v>
      </c>
      <c r="FYE9" s="107">
        <v>403.39170000000001</v>
      </c>
      <c r="FYF9" s="107">
        <v>5</v>
      </c>
      <c r="FYG9" s="27">
        <v>53592</v>
      </c>
      <c r="FYH9" s="27">
        <f>+FYG9/FYF9/2</f>
        <v>5359.2</v>
      </c>
      <c r="FYI9" s="27">
        <f>+FYH9*2</f>
        <v>10718.4</v>
      </c>
      <c r="FYJ9" s="108">
        <v>5</v>
      </c>
      <c r="FYK9" s="27">
        <f>ROUND(+FYG9/FYJ9,2)</f>
        <v>10718.4</v>
      </c>
      <c r="FYL9" s="109">
        <f>+FYK9-FYI9</f>
        <v>0</v>
      </c>
      <c r="FYM9" s="110">
        <v>0.37630000000000002</v>
      </c>
      <c r="FYN9" s="111">
        <f>ROUND(+FYL9*FYM9,0)</f>
        <v>0</v>
      </c>
      <c r="FYO9" s="38" t="s">
        <v>45</v>
      </c>
      <c r="FYP9" s="39" t="s">
        <v>47</v>
      </c>
      <c r="FYQ9" s="39" t="s">
        <v>40</v>
      </c>
      <c r="FYR9" s="40" t="s">
        <v>120</v>
      </c>
      <c r="FYS9" s="107">
        <v>391.7</v>
      </c>
      <c r="FYT9" s="107">
        <v>108.3917</v>
      </c>
      <c r="FYU9" s="107">
        <v>403.39170000000001</v>
      </c>
      <c r="FYV9" s="107">
        <v>5</v>
      </c>
      <c r="FYW9" s="27">
        <v>53592</v>
      </c>
      <c r="FYX9" s="27">
        <f>+FYW9/FYV9/2</f>
        <v>5359.2</v>
      </c>
      <c r="FYY9" s="27">
        <f>+FYX9*2</f>
        <v>10718.4</v>
      </c>
      <c r="FYZ9" s="108">
        <v>5</v>
      </c>
      <c r="FZA9" s="27">
        <f>ROUND(+FYW9/FYZ9,2)</f>
        <v>10718.4</v>
      </c>
      <c r="FZB9" s="109">
        <f>+FZA9-FYY9</f>
        <v>0</v>
      </c>
      <c r="FZC9" s="110">
        <v>0.37630000000000002</v>
      </c>
      <c r="FZD9" s="111">
        <f>ROUND(+FZB9*FZC9,0)</f>
        <v>0</v>
      </c>
      <c r="FZE9" s="38" t="s">
        <v>45</v>
      </c>
      <c r="FZF9" s="39" t="s">
        <v>47</v>
      </c>
      <c r="FZG9" s="39" t="s">
        <v>40</v>
      </c>
      <c r="FZH9" s="40" t="s">
        <v>120</v>
      </c>
      <c r="FZI9" s="107">
        <v>391.7</v>
      </c>
      <c r="FZJ9" s="107">
        <v>108.3917</v>
      </c>
      <c r="FZK9" s="107">
        <v>403.39170000000001</v>
      </c>
      <c r="FZL9" s="107">
        <v>5</v>
      </c>
      <c r="FZM9" s="27">
        <v>53592</v>
      </c>
      <c r="FZN9" s="27">
        <f>+FZM9/FZL9/2</f>
        <v>5359.2</v>
      </c>
      <c r="FZO9" s="27">
        <f>+FZN9*2</f>
        <v>10718.4</v>
      </c>
      <c r="FZP9" s="108">
        <v>5</v>
      </c>
      <c r="FZQ9" s="27">
        <f>ROUND(+FZM9/FZP9,2)</f>
        <v>10718.4</v>
      </c>
      <c r="FZR9" s="109">
        <f>+FZQ9-FZO9</f>
        <v>0</v>
      </c>
      <c r="FZS9" s="110">
        <v>0.37630000000000002</v>
      </c>
      <c r="FZT9" s="111">
        <f>ROUND(+FZR9*FZS9,0)</f>
        <v>0</v>
      </c>
      <c r="FZU9" s="38" t="s">
        <v>45</v>
      </c>
      <c r="FZV9" s="39" t="s">
        <v>47</v>
      </c>
      <c r="FZW9" s="39" t="s">
        <v>40</v>
      </c>
      <c r="FZX9" s="40" t="s">
        <v>120</v>
      </c>
      <c r="FZY9" s="107">
        <v>391.7</v>
      </c>
      <c r="FZZ9" s="107">
        <v>108.3917</v>
      </c>
      <c r="GAA9" s="107">
        <v>403.39170000000001</v>
      </c>
      <c r="GAB9" s="107">
        <v>5</v>
      </c>
      <c r="GAC9" s="27">
        <v>53592</v>
      </c>
      <c r="GAD9" s="27">
        <f>+GAC9/GAB9/2</f>
        <v>5359.2</v>
      </c>
      <c r="GAE9" s="27">
        <f>+GAD9*2</f>
        <v>10718.4</v>
      </c>
      <c r="GAF9" s="108">
        <v>5</v>
      </c>
      <c r="GAG9" s="27">
        <f>ROUND(+GAC9/GAF9,2)</f>
        <v>10718.4</v>
      </c>
      <c r="GAH9" s="109">
        <f>+GAG9-GAE9</f>
        <v>0</v>
      </c>
      <c r="GAI9" s="110">
        <v>0.37630000000000002</v>
      </c>
      <c r="GAJ9" s="111">
        <f>ROUND(+GAH9*GAI9,0)</f>
        <v>0</v>
      </c>
      <c r="GAK9" s="38" t="s">
        <v>45</v>
      </c>
      <c r="GAL9" s="39" t="s">
        <v>47</v>
      </c>
      <c r="GAM9" s="39" t="s">
        <v>40</v>
      </c>
      <c r="GAN9" s="40" t="s">
        <v>120</v>
      </c>
      <c r="GAO9" s="107">
        <v>391.7</v>
      </c>
      <c r="GAP9" s="107">
        <v>108.3917</v>
      </c>
      <c r="GAQ9" s="107">
        <v>403.39170000000001</v>
      </c>
      <c r="GAR9" s="107">
        <v>5</v>
      </c>
      <c r="GAS9" s="27">
        <v>53592</v>
      </c>
      <c r="GAT9" s="27">
        <f>+GAS9/GAR9/2</f>
        <v>5359.2</v>
      </c>
      <c r="GAU9" s="27">
        <f>+GAT9*2</f>
        <v>10718.4</v>
      </c>
      <c r="GAV9" s="108">
        <v>5</v>
      </c>
      <c r="GAW9" s="27">
        <f>ROUND(+GAS9/GAV9,2)</f>
        <v>10718.4</v>
      </c>
      <c r="GAX9" s="109">
        <f>+GAW9-GAU9</f>
        <v>0</v>
      </c>
      <c r="GAY9" s="110">
        <v>0.37630000000000002</v>
      </c>
      <c r="GAZ9" s="111">
        <f>ROUND(+GAX9*GAY9,0)</f>
        <v>0</v>
      </c>
      <c r="GBA9" s="38" t="s">
        <v>45</v>
      </c>
      <c r="GBB9" s="39" t="s">
        <v>47</v>
      </c>
      <c r="GBC9" s="39" t="s">
        <v>40</v>
      </c>
      <c r="GBD9" s="40" t="s">
        <v>120</v>
      </c>
      <c r="GBE9" s="107">
        <v>391.7</v>
      </c>
      <c r="GBF9" s="107">
        <v>108.3917</v>
      </c>
      <c r="GBG9" s="107">
        <v>403.39170000000001</v>
      </c>
      <c r="GBH9" s="107">
        <v>5</v>
      </c>
      <c r="GBI9" s="27">
        <v>53592</v>
      </c>
      <c r="GBJ9" s="27">
        <f>+GBI9/GBH9/2</f>
        <v>5359.2</v>
      </c>
      <c r="GBK9" s="27">
        <f>+GBJ9*2</f>
        <v>10718.4</v>
      </c>
      <c r="GBL9" s="108">
        <v>5</v>
      </c>
      <c r="GBM9" s="27">
        <f>ROUND(+GBI9/GBL9,2)</f>
        <v>10718.4</v>
      </c>
      <c r="GBN9" s="109">
        <f>+GBM9-GBK9</f>
        <v>0</v>
      </c>
      <c r="GBO9" s="110">
        <v>0.37630000000000002</v>
      </c>
      <c r="GBP9" s="111">
        <f>ROUND(+GBN9*GBO9,0)</f>
        <v>0</v>
      </c>
      <c r="GBQ9" s="38" t="s">
        <v>45</v>
      </c>
      <c r="GBR9" s="39" t="s">
        <v>47</v>
      </c>
      <c r="GBS9" s="39" t="s">
        <v>40</v>
      </c>
      <c r="GBT9" s="40" t="s">
        <v>120</v>
      </c>
      <c r="GBU9" s="107">
        <v>391.7</v>
      </c>
      <c r="GBV9" s="107">
        <v>108.3917</v>
      </c>
      <c r="GBW9" s="107">
        <v>403.39170000000001</v>
      </c>
      <c r="GBX9" s="107">
        <v>5</v>
      </c>
      <c r="GBY9" s="27">
        <v>53592</v>
      </c>
      <c r="GBZ9" s="27">
        <f>+GBY9/GBX9/2</f>
        <v>5359.2</v>
      </c>
      <c r="GCA9" s="27">
        <f>+GBZ9*2</f>
        <v>10718.4</v>
      </c>
      <c r="GCB9" s="108">
        <v>5</v>
      </c>
      <c r="GCC9" s="27">
        <f>ROUND(+GBY9/GCB9,2)</f>
        <v>10718.4</v>
      </c>
      <c r="GCD9" s="109">
        <f>+GCC9-GCA9</f>
        <v>0</v>
      </c>
      <c r="GCE9" s="110">
        <v>0.37630000000000002</v>
      </c>
      <c r="GCF9" s="111">
        <f>ROUND(+GCD9*GCE9,0)</f>
        <v>0</v>
      </c>
      <c r="GCG9" s="38" t="s">
        <v>45</v>
      </c>
      <c r="GCH9" s="39" t="s">
        <v>47</v>
      </c>
      <c r="GCI9" s="39" t="s">
        <v>40</v>
      </c>
      <c r="GCJ9" s="40" t="s">
        <v>120</v>
      </c>
      <c r="GCK9" s="107">
        <v>391.7</v>
      </c>
      <c r="GCL9" s="107">
        <v>108.3917</v>
      </c>
      <c r="GCM9" s="107">
        <v>403.39170000000001</v>
      </c>
      <c r="GCN9" s="107">
        <v>5</v>
      </c>
      <c r="GCO9" s="27">
        <v>53592</v>
      </c>
      <c r="GCP9" s="27">
        <f>+GCO9/GCN9/2</f>
        <v>5359.2</v>
      </c>
      <c r="GCQ9" s="27">
        <f>+GCP9*2</f>
        <v>10718.4</v>
      </c>
      <c r="GCR9" s="108">
        <v>5</v>
      </c>
      <c r="GCS9" s="27">
        <f>ROUND(+GCO9/GCR9,2)</f>
        <v>10718.4</v>
      </c>
      <c r="GCT9" s="109">
        <f>+GCS9-GCQ9</f>
        <v>0</v>
      </c>
      <c r="GCU9" s="110">
        <v>0.37630000000000002</v>
      </c>
      <c r="GCV9" s="111">
        <f>ROUND(+GCT9*GCU9,0)</f>
        <v>0</v>
      </c>
      <c r="GCW9" s="38" t="s">
        <v>45</v>
      </c>
      <c r="GCX9" s="39" t="s">
        <v>47</v>
      </c>
      <c r="GCY9" s="39" t="s">
        <v>40</v>
      </c>
      <c r="GCZ9" s="40" t="s">
        <v>120</v>
      </c>
      <c r="GDA9" s="107">
        <v>391.7</v>
      </c>
      <c r="GDB9" s="107">
        <v>108.3917</v>
      </c>
      <c r="GDC9" s="107">
        <v>403.39170000000001</v>
      </c>
      <c r="GDD9" s="107">
        <v>5</v>
      </c>
      <c r="GDE9" s="27">
        <v>53592</v>
      </c>
      <c r="GDF9" s="27">
        <f>+GDE9/GDD9/2</f>
        <v>5359.2</v>
      </c>
      <c r="GDG9" s="27">
        <f>+GDF9*2</f>
        <v>10718.4</v>
      </c>
      <c r="GDH9" s="108">
        <v>5</v>
      </c>
      <c r="GDI9" s="27">
        <f>ROUND(+GDE9/GDH9,2)</f>
        <v>10718.4</v>
      </c>
      <c r="GDJ9" s="109">
        <f>+GDI9-GDG9</f>
        <v>0</v>
      </c>
      <c r="GDK9" s="110">
        <v>0.37630000000000002</v>
      </c>
      <c r="GDL9" s="111">
        <f>ROUND(+GDJ9*GDK9,0)</f>
        <v>0</v>
      </c>
      <c r="GDM9" s="38" t="s">
        <v>45</v>
      </c>
      <c r="GDN9" s="39" t="s">
        <v>47</v>
      </c>
      <c r="GDO9" s="39" t="s">
        <v>40</v>
      </c>
      <c r="GDP9" s="40" t="s">
        <v>120</v>
      </c>
      <c r="GDQ9" s="107">
        <v>391.7</v>
      </c>
      <c r="GDR9" s="107">
        <v>108.3917</v>
      </c>
      <c r="GDS9" s="107">
        <v>403.39170000000001</v>
      </c>
      <c r="GDT9" s="107">
        <v>5</v>
      </c>
      <c r="GDU9" s="27">
        <v>53592</v>
      </c>
      <c r="GDV9" s="27">
        <f>+GDU9/GDT9/2</f>
        <v>5359.2</v>
      </c>
      <c r="GDW9" s="27">
        <f>+GDV9*2</f>
        <v>10718.4</v>
      </c>
      <c r="GDX9" s="108">
        <v>5</v>
      </c>
      <c r="GDY9" s="27">
        <f>ROUND(+GDU9/GDX9,2)</f>
        <v>10718.4</v>
      </c>
      <c r="GDZ9" s="109">
        <f>+GDY9-GDW9</f>
        <v>0</v>
      </c>
      <c r="GEA9" s="110">
        <v>0.37630000000000002</v>
      </c>
      <c r="GEB9" s="111">
        <f>ROUND(+GDZ9*GEA9,0)</f>
        <v>0</v>
      </c>
      <c r="GEC9" s="38" t="s">
        <v>45</v>
      </c>
      <c r="GED9" s="39" t="s">
        <v>47</v>
      </c>
      <c r="GEE9" s="39" t="s">
        <v>40</v>
      </c>
      <c r="GEF9" s="40" t="s">
        <v>120</v>
      </c>
      <c r="GEG9" s="107">
        <v>391.7</v>
      </c>
      <c r="GEH9" s="107">
        <v>108.3917</v>
      </c>
      <c r="GEI9" s="107">
        <v>403.39170000000001</v>
      </c>
      <c r="GEJ9" s="107">
        <v>5</v>
      </c>
      <c r="GEK9" s="27">
        <v>53592</v>
      </c>
      <c r="GEL9" s="27">
        <f>+GEK9/GEJ9/2</f>
        <v>5359.2</v>
      </c>
      <c r="GEM9" s="27">
        <f>+GEL9*2</f>
        <v>10718.4</v>
      </c>
      <c r="GEN9" s="108">
        <v>5</v>
      </c>
      <c r="GEO9" s="27">
        <f>ROUND(+GEK9/GEN9,2)</f>
        <v>10718.4</v>
      </c>
      <c r="GEP9" s="109">
        <f>+GEO9-GEM9</f>
        <v>0</v>
      </c>
      <c r="GEQ9" s="110">
        <v>0.37630000000000002</v>
      </c>
      <c r="GER9" s="111">
        <f>ROUND(+GEP9*GEQ9,0)</f>
        <v>0</v>
      </c>
      <c r="GES9" s="38" t="s">
        <v>45</v>
      </c>
      <c r="GET9" s="39" t="s">
        <v>47</v>
      </c>
      <c r="GEU9" s="39" t="s">
        <v>40</v>
      </c>
      <c r="GEV9" s="40" t="s">
        <v>120</v>
      </c>
      <c r="GEW9" s="107">
        <v>391.7</v>
      </c>
      <c r="GEX9" s="107">
        <v>108.3917</v>
      </c>
      <c r="GEY9" s="107">
        <v>403.39170000000001</v>
      </c>
      <c r="GEZ9" s="107">
        <v>5</v>
      </c>
      <c r="GFA9" s="27">
        <v>53592</v>
      </c>
      <c r="GFB9" s="27">
        <f>+GFA9/GEZ9/2</f>
        <v>5359.2</v>
      </c>
      <c r="GFC9" s="27">
        <f>+GFB9*2</f>
        <v>10718.4</v>
      </c>
      <c r="GFD9" s="108">
        <v>5</v>
      </c>
      <c r="GFE9" s="27">
        <f>ROUND(+GFA9/GFD9,2)</f>
        <v>10718.4</v>
      </c>
      <c r="GFF9" s="109">
        <f>+GFE9-GFC9</f>
        <v>0</v>
      </c>
      <c r="GFG9" s="110">
        <v>0.37630000000000002</v>
      </c>
      <c r="GFH9" s="111">
        <f>ROUND(+GFF9*GFG9,0)</f>
        <v>0</v>
      </c>
      <c r="GFI9" s="38" t="s">
        <v>45</v>
      </c>
      <c r="GFJ9" s="39" t="s">
        <v>47</v>
      </c>
      <c r="GFK9" s="39" t="s">
        <v>40</v>
      </c>
      <c r="GFL9" s="40" t="s">
        <v>120</v>
      </c>
      <c r="GFM9" s="107">
        <v>391.7</v>
      </c>
      <c r="GFN9" s="107">
        <v>108.3917</v>
      </c>
      <c r="GFO9" s="107">
        <v>403.39170000000001</v>
      </c>
      <c r="GFP9" s="107">
        <v>5</v>
      </c>
      <c r="GFQ9" s="27">
        <v>53592</v>
      </c>
      <c r="GFR9" s="27">
        <f>+GFQ9/GFP9/2</f>
        <v>5359.2</v>
      </c>
      <c r="GFS9" s="27">
        <f>+GFR9*2</f>
        <v>10718.4</v>
      </c>
      <c r="GFT9" s="108">
        <v>5</v>
      </c>
      <c r="GFU9" s="27">
        <f>ROUND(+GFQ9/GFT9,2)</f>
        <v>10718.4</v>
      </c>
      <c r="GFV9" s="109">
        <f>+GFU9-GFS9</f>
        <v>0</v>
      </c>
      <c r="GFW9" s="110">
        <v>0.37630000000000002</v>
      </c>
      <c r="GFX9" s="111">
        <f>ROUND(+GFV9*GFW9,0)</f>
        <v>0</v>
      </c>
      <c r="GFY9" s="38" t="s">
        <v>45</v>
      </c>
      <c r="GFZ9" s="39" t="s">
        <v>47</v>
      </c>
      <c r="GGA9" s="39" t="s">
        <v>40</v>
      </c>
      <c r="GGB9" s="40" t="s">
        <v>120</v>
      </c>
      <c r="GGC9" s="107">
        <v>391.7</v>
      </c>
      <c r="GGD9" s="107">
        <v>108.3917</v>
      </c>
      <c r="GGE9" s="107">
        <v>403.39170000000001</v>
      </c>
      <c r="GGF9" s="107">
        <v>5</v>
      </c>
      <c r="GGG9" s="27">
        <v>53592</v>
      </c>
      <c r="GGH9" s="27">
        <f>+GGG9/GGF9/2</f>
        <v>5359.2</v>
      </c>
      <c r="GGI9" s="27">
        <f>+GGH9*2</f>
        <v>10718.4</v>
      </c>
      <c r="GGJ9" s="108">
        <v>5</v>
      </c>
      <c r="GGK9" s="27">
        <f>ROUND(+GGG9/GGJ9,2)</f>
        <v>10718.4</v>
      </c>
      <c r="GGL9" s="109">
        <f>+GGK9-GGI9</f>
        <v>0</v>
      </c>
      <c r="GGM9" s="110">
        <v>0.37630000000000002</v>
      </c>
      <c r="GGN9" s="111">
        <f>ROUND(+GGL9*GGM9,0)</f>
        <v>0</v>
      </c>
      <c r="GGO9" s="38" t="s">
        <v>45</v>
      </c>
      <c r="GGP9" s="39" t="s">
        <v>47</v>
      </c>
      <c r="GGQ9" s="39" t="s">
        <v>40</v>
      </c>
      <c r="GGR9" s="40" t="s">
        <v>120</v>
      </c>
      <c r="GGS9" s="107">
        <v>391.7</v>
      </c>
      <c r="GGT9" s="107">
        <v>108.3917</v>
      </c>
      <c r="GGU9" s="107">
        <v>403.39170000000001</v>
      </c>
      <c r="GGV9" s="107">
        <v>5</v>
      </c>
      <c r="GGW9" s="27">
        <v>53592</v>
      </c>
      <c r="GGX9" s="27">
        <f>+GGW9/GGV9/2</f>
        <v>5359.2</v>
      </c>
      <c r="GGY9" s="27">
        <f>+GGX9*2</f>
        <v>10718.4</v>
      </c>
      <c r="GGZ9" s="108">
        <v>5</v>
      </c>
      <c r="GHA9" s="27">
        <f>ROUND(+GGW9/GGZ9,2)</f>
        <v>10718.4</v>
      </c>
      <c r="GHB9" s="109">
        <f>+GHA9-GGY9</f>
        <v>0</v>
      </c>
      <c r="GHC9" s="110">
        <v>0.37630000000000002</v>
      </c>
      <c r="GHD9" s="111">
        <f>ROUND(+GHB9*GHC9,0)</f>
        <v>0</v>
      </c>
      <c r="GHE9" s="38" t="s">
        <v>45</v>
      </c>
      <c r="GHF9" s="39" t="s">
        <v>47</v>
      </c>
      <c r="GHG9" s="39" t="s">
        <v>40</v>
      </c>
      <c r="GHH9" s="40" t="s">
        <v>120</v>
      </c>
      <c r="GHI9" s="107">
        <v>391.7</v>
      </c>
      <c r="GHJ9" s="107">
        <v>108.3917</v>
      </c>
      <c r="GHK9" s="107">
        <v>403.39170000000001</v>
      </c>
      <c r="GHL9" s="107">
        <v>5</v>
      </c>
      <c r="GHM9" s="27">
        <v>53592</v>
      </c>
      <c r="GHN9" s="27">
        <f>+GHM9/GHL9/2</f>
        <v>5359.2</v>
      </c>
      <c r="GHO9" s="27">
        <f>+GHN9*2</f>
        <v>10718.4</v>
      </c>
      <c r="GHP9" s="108">
        <v>5</v>
      </c>
      <c r="GHQ9" s="27">
        <f>ROUND(+GHM9/GHP9,2)</f>
        <v>10718.4</v>
      </c>
      <c r="GHR9" s="109">
        <f>+GHQ9-GHO9</f>
        <v>0</v>
      </c>
      <c r="GHS9" s="110">
        <v>0.37630000000000002</v>
      </c>
      <c r="GHT9" s="111">
        <f>ROUND(+GHR9*GHS9,0)</f>
        <v>0</v>
      </c>
      <c r="GHU9" s="38" t="s">
        <v>45</v>
      </c>
      <c r="GHV9" s="39" t="s">
        <v>47</v>
      </c>
      <c r="GHW9" s="39" t="s">
        <v>40</v>
      </c>
      <c r="GHX9" s="40" t="s">
        <v>120</v>
      </c>
      <c r="GHY9" s="107">
        <v>391.7</v>
      </c>
      <c r="GHZ9" s="107">
        <v>108.3917</v>
      </c>
      <c r="GIA9" s="107">
        <v>403.39170000000001</v>
      </c>
      <c r="GIB9" s="107">
        <v>5</v>
      </c>
      <c r="GIC9" s="27">
        <v>53592</v>
      </c>
      <c r="GID9" s="27">
        <f>+GIC9/GIB9/2</f>
        <v>5359.2</v>
      </c>
      <c r="GIE9" s="27">
        <f>+GID9*2</f>
        <v>10718.4</v>
      </c>
      <c r="GIF9" s="108">
        <v>5</v>
      </c>
      <c r="GIG9" s="27">
        <f>ROUND(+GIC9/GIF9,2)</f>
        <v>10718.4</v>
      </c>
      <c r="GIH9" s="109">
        <f>+GIG9-GIE9</f>
        <v>0</v>
      </c>
      <c r="GII9" s="110">
        <v>0.37630000000000002</v>
      </c>
      <c r="GIJ9" s="111">
        <f>ROUND(+GIH9*GII9,0)</f>
        <v>0</v>
      </c>
      <c r="GIK9" s="38" t="s">
        <v>45</v>
      </c>
      <c r="GIL9" s="39" t="s">
        <v>47</v>
      </c>
      <c r="GIM9" s="39" t="s">
        <v>40</v>
      </c>
      <c r="GIN9" s="40" t="s">
        <v>120</v>
      </c>
      <c r="GIO9" s="107">
        <v>391.7</v>
      </c>
      <c r="GIP9" s="107">
        <v>108.3917</v>
      </c>
      <c r="GIQ9" s="107">
        <v>403.39170000000001</v>
      </c>
      <c r="GIR9" s="107">
        <v>5</v>
      </c>
      <c r="GIS9" s="27">
        <v>53592</v>
      </c>
      <c r="GIT9" s="27">
        <f>+GIS9/GIR9/2</f>
        <v>5359.2</v>
      </c>
      <c r="GIU9" s="27">
        <f>+GIT9*2</f>
        <v>10718.4</v>
      </c>
      <c r="GIV9" s="108">
        <v>5</v>
      </c>
      <c r="GIW9" s="27">
        <f>ROUND(+GIS9/GIV9,2)</f>
        <v>10718.4</v>
      </c>
      <c r="GIX9" s="109">
        <f>+GIW9-GIU9</f>
        <v>0</v>
      </c>
      <c r="GIY9" s="110">
        <v>0.37630000000000002</v>
      </c>
      <c r="GIZ9" s="111">
        <f>ROUND(+GIX9*GIY9,0)</f>
        <v>0</v>
      </c>
      <c r="GJA9" s="38" t="s">
        <v>45</v>
      </c>
      <c r="GJB9" s="39" t="s">
        <v>47</v>
      </c>
      <c r="GJC9" s="39" t="s">
        <v>40</v>
      </c>
      <c r="GJD9" s="40" t="s">
        <v>120</v>
      </c>
      <c r="GJE9" s="107">
        <v>391.7</v>
      </c>
      <c r="GJF9" s="107">
        <v>108.3917</v>
      </c>
      <c r="GJG9" s="107">
        <v>403.39170000000001</v>
      </c>
      <c r="GJH9" s="107">
        <v>5</v>
      </c>
      <c r="GJI9" s="27">
        <v>53592</v>
      </c>
      <c r="GJJ9" s="27">
        <f>+GJI9/GJH9/2</f>
        <v>5359.2</v>
      </c>
      <c r="GJK9" s="27">
        <f>+GJJ9*2</f>
        <v>10718.4</v>
      </c>
      <c r="GJL9" s="108">
        <v>5</v>
      </c>
      <c r="GJM9" s="27">
        <f>ROUND(+GJI9/GJL9,2)</f>
        <v>10718.4</v>
      </c>
      <c r="GJN9" s="109">
        <f>+GJM9-GJK9</f>
        <v>0</v>
      </c>
      <c r="GJO9" s="110">
        <v>0.37630000000000002</v>
      </c>
      <c r="GJP9" s="111">
        <f>ROUND(+GJN9*GJO9,0)</f>
        <v>0</v>
      </c>
      <c r="GJQ9" s="38" t="s">
        <v>45</v>
      </c>
      <c r="GJR9" s="39" t="s">
        <v>47</v>
      </c>
      <c r="GJS9" s="39" t="s">
        <v>40</v>
      </c>
      <c r="GJT9" s="40" t="s">
        <v>120</v>
      </c>
      <c r="GJU9" s="107">
        <v>391.7</v>
      </c>
      <c r="GJV9" s="107">
        <v>108.3917</v>
      </c>
      <c r="GJW9" s="107">
        <v>403.39170000000001</v>
      </c>
      <c r="GJX9" s="107">
        <v>5</v>
      </c>
      <c r="GJY9" s="27">
        <v>53592</v>
      </c>
      <c r="GJZ9" s="27">
        <f>+GJY9/GJX9/2</f>
        <v>5359.2</v>
      </c>
      <c r="GKA9" s="27">
        <f>+GJZ9*2</f>
        <v>10718.4</v>
      </c>
      <c r="GKB9" s="108">
        <v>5</v>
      </c>
      <c r="GKC9" s="27">
        <f>ROUND(+GJY9/GKB9,2)</f>
        <v>10718.4</v>
      </c>
      <c r="GKD9" s="109">
        <f>+GKC9-GKA9</f>
        <v>0</v>
      </c>
      <c r="GKE9" s="110">
        <v>0.37630000000000002</v>
      </c>
      <c r="GKF9" s="111">
        <f>ROUND(+GKD9*GKE9,0)</f>
        <v>0</v>
      </c>
      <c r="GKG9" s="38" t="s">
        <v>45</v>
      </c>
      <c r="GKH9" s="39" t="s">
        <v>47</v>
      </c>
      <c r="GKI9" s="39" t="s">
        <v>40</v>
      </c>
      <c r="GKJ9" s="40" t="s">
        <v>120</v>
      </c>
      <c r="GKK9" s="107">
        <v>391.7</v>
      </c>
      <c r="GKL9" s="107">
        <v>108.3917</v>
      </c>
      <c r="GKM9" s="107">
        <v>403.39170000000001</v>
      </c>
      <c r="GKN9" s="107">
        <v>5</v>
      </c>
      <c r="GKO9" s="27">
        <v>53592</v>
      </c>
      <c r="GKP9" s="27">
        <f>+GKO9/GKN9/2</f>
        <v>5359.2</v>
      </c>
      <c r="GKQ9" s="27">
        <f>+GKP9*2</f>
        <v>10718.4</v>
      </c>
      <c r="GKR9" s="108">
        <v>5</v>
      </c>
      <c r="GKS9" s="27">
        <f>ROUND(+GKO9/GKR9,2)</f>
        <v>10718.4</v>
      </c>
      <c r="GKT9" s="109">
        <f>+GKS9-GKQ9</f>
        <v>0</v>
      </c>
      <c r="GKU9" s="110">
        <v>0.37630000000000002</v>
      </c>
      <c r="GKV9" s="111">
        <f>ROUND(+GKT9*GKU9,0)</f>
        <v>0</v>
      </c>
      <c r="GKW9" s="38" t="s">
        <v>45</v>
      </c>
      <c r="GKX9" s="39" t="s">
        <v>47</v>
      </c>
      <c r="GKY9" s="39" t="s">
        <v>40</v>
      </c>
      <c r="GKZ9" s="40" t="s">
        <v>120</v>
      </c>
      <c r="GLA9" s="107">
        <v>391.7</v>
      </c>
      <c r="GLB9" s="107">
        <v>108.3917</v>
      </c>
      <c r="GLC9" s="107">
        <v>403.39170000000001</v>
      </c>
      <c r="GLD9" s="107">
        <v>5</v>
      </c>
      <c r="GLE9" s="27">
        <v>53592</v>
      </c>
      <c r="GLF9" s="27">
        <f>+GLE9/GLD9/2</f>
        <v>5359.2</v>
      </c>
      <c r="GLG9" s="27">
        <f>+GLF9*2</f>
        <v>10718.4</v>
      </c>
      <c r="GLH9" s="108">
        <v>5</v>
      </c>
      <c r="GLI9" s="27">
        <f>ROUND(+GLE9/GLH9,2)</f>
        <v>10718.4</v>
      </c>
      <c r="GLJ9" s="109">
        <f>+GLI9-GLG9</f>
        <v>0</v>
      </c>
      <c r="GLK9" s="110">
        <v>0.37630000000000002</v>
      </c>
      <c r="GLL9" s="111">
        <f>ROUND(+GLJ9*GLK9,0)</f>
        <v>0</v>
      </c>
      <c r="GLM9" s="38" t="s">
        <v>45</v>
      </c>
      <c r="GLN9" s="39" t="s">
        <v>47</v>
      </c>
      <c r="GLO9" s="39" t="s">
        <v>40</v>
      </c>
      <c r="GLP9" s="40" t="s">
        <v>120</v>
      </c>
      <c r="GLQ9" s="107">
        <v>391.7</v>
      </c>
      <c r="GLR9" s="107">
        <v>108.3917</v>
      </c>
      <c r="GLS9" s="107">
        <v>403.39170000000001</v>
      </c>
      <c r="GLT9" s="107">
        <v>5</v>
      </c>
      <c r="GLU9" s="27">
        <v>53592</v>
      </c>
      <c r="GLV9" s="27">
        <f>+GLU9/GLT9/2</f>
        <v>5359.2</v>
      </c>
      <c r="GLW9" s="27">
        <f>+GLV9*2</f>
        <v>10718.4</v>
      </c>
      <c r="GLX9" s="108">
        <v>5</v>
      </c>
      <c r="GLY9" s="27">
        <f>ROUND(+GLU9/GLX9,2)</f>
        <v>10718.4</v>
      </c>
      <c r="GLZ9" s="109">
        <f>+GLY9-GLW9</f>
        <v>0</v>
      </c>
      <c r="GMA9" s="110">
        <v>0.37630000000000002</v>
      </c>
      <c r="GMB9" s="111">
        <f>ROUND(+GLZ9*GMA9,0)</f>
        <v>0</v>
      </c>
      <c r="GMC9" s="38" t="s">
        <v>45</v>
      </c>
      <c r="GMD9" s="39" t="s">
        <v>47</v>
      </c>
      <c r="GME9" s="39" t="s">
        <v>40</v>
      </c>
      <c r="GMF9" s="40" t="s">
        <v>120</v>
      </c>
      <c r="GMG9" s="107">
        <v>391.7</v>
      </c>
      <c r="GMH9" s="107">
        <v>108.3917</v>
      </c>
      <c r="GMI9" s="107">
        <v>403.39170000000001</v>
      </c>
      <c r="GMJ9" s="107">
        <v>5</v>
      </c>
      <c r="GMK9" s="27">
        <v>53592</v>
      </c>
      <c r="GML9" s="27">
        <f>+GMK9/GMJ9/2</f>
        <v>5359.2</v>
      </c>
      <c r="GMM9" s="27">
        <f>+GML9*2</f>
        <v>10718.4</v>
      </c>
      <c r="GMN9" s="108">
        <v>5</v>
      </c>
      <c r="GMO9" s="27">
        <f>ROUND(+GMK9/GMN9,2)</f>
        <v>10718.4</v>
      </c>
      <c r="GMP9" s="109">
        <f>+GMO9-GMM9</f>
        <v>0</v>
      </c>
      <c r="GMQ9" s="110">
        <v>0.37630000000000002</v>
      </c>
      <c r="GMR9" s="111">
        <f>ROUND(+GMP9*GMQ9,0)</f>
        <v>0</v>
      </c>
      <c r="GMS9" s="38" t="s">
        <v>45</v>
      </c>
      <c r="GMT9" s="39" t="s">
        <v>47</v>
      </c>
      <c r="GMU9" s="39" t="s">
        <v>40</v>
      </c>
      <c r="GMV9" s="40" t="s">
        <v>120</v>
      </c>
      <c r="GMW9" s="107">
        <v>391.7</v>
      </c>
      <c r="GMX9" s="107">
        <v>108.3917</v>
      </c>
      <c r="GMY9" s="107">
        <v>403.39170000000001</v>
      </c>
      <c r="GMZ9" s="107">
        <v>5</v>
      </c>
      <c r="GNA9" s="27">
        <v>53592</v>
      </c>
      <c r="GNB9" s="27">
        <f>+GNA9/GMZ9/2</f>
        <v>5359.2</v>
      </c>
      <c r="GNC9" s="27">
        <f>+GNB9*2</f>
        <v>10718.4</v>
      </c>
      <c r="GND9" s="108">
        <v>5</v>
      </c>
      <c r="GNE9" s="27">
        <f>ROUND(+GNA9/GND9,2)</f>
        <v>10718.4</v>
      </c>
      <c r="GNF9" s="109">
        <f>+GNE9-GNC9</f>
        <v>0</v>
      </c>
      <c r="GNG9" s="110">
        <v>0.37630000000000002</v>
      </c>
      <c r="GNH9" s="111">
        <f>ROUND(+GNF9*GNG9,0)</f>
        <v>0</v>
      </c>
      <c r="GNI9" s="38" t="s">
        <v>45</v>
      </c>
      <c r="GNJ9" s="39" t="s">
        <v>47</v>
      </c>
      <c r="GNK9" s="39" t="s">
        <v>40</v>
      </c>
      <c r="GNL9" s="40" t="s">
        <v>120</v>
      </c>
      <c r="GNM9" s="107">
        <v>391.7</v>
      </c>
      <c r="GNN9" s="107">
        <v>108.3917</v>
      </c>
      <c r="GNO9" s="107">
        <v>403.39170000000001</v>
      </c>
      <c r="GNP9" s="107">
        <v>5</v>
      </c>
      <c r="GNQ9" s="27">
        <v>53592</v>
      </c>
      <c r="GNR9" s="27">
        <f>+GNQ9/GNP9/2</f>
        <v>5359.2</v>
      </c>
      <c r="GNS9" s="27">
        <f>+GNR9*2</f>
        <v>10718.4</v>
      </c>
      <c r="GNT9" s="108">
        <v>5</v>
      </c>
      <c r="GNU9" s="27">
        <f>ROUND(+GNQ9/GNT9,2)</f>
        <v>10718.4</v>
      </c>
      <c r="GNV9" s="109">
        <f>+GNU9-GNS9</f>
        <v>0</v>
      </c>
      <c r="GNW9" s="110">
        <v>0.37630000000000002</v>
      </c>
      <c r="GNX9" s="111">
        <f>ROUND(+GNV9*GNW9,0)</f>
        <v>0</v>
      </c>
      <c r="GNY9" s="38" t="s">
        <v>45</v>
      </c>
      <c r="GNZ9" s="39" t="s">
        <v>47</v>
      </c>
      <c r="GOA9" s="39" t="s">
        <v>40</v>
      </c>
      <c r="GOB9" s="40" t="s">
        <v>120</v>
      </c>
      <c r="GOC9" s="107">
        <v>391.7</v>
      </c>
      <c r="GOD9" s="107">
        <v>108.3917</v>
      </c>
      <c r="GOE9" s="107">
        <v>403.39170000000001</v>
      </c>
      <c r="GOF9" s="107">
        <v>5</v>
      </c>
      <c r="GOG9" s="27">
        <v>53592</v>
      </c>
      <c r="GOH9" s="27">
        <f>+GOG9/GOF9/2</f>
        <v>5359.2</v>
      </c>
      <c r="GOI9" s="27">
        <f>+GOH9*2</f>
        <v>10718.4</v>
      </c>
      <c r="GOJ9" s="108">
        <v>5</v>
      </c>
      <c r="GOK9" s="27">
        <f>ROUND(+GOG9/GOJ9,2)</f>
        <v>10718.4</v>
      </c>
      <c r="GOL9" s="109">
        <f>+GOK9-GOI9</f>
        <v>0</v>
      </c>
      <c r="GOM9" s="110">
        <v>0.37630000000000002</v>
      </c>
      <c r="GON9" s="111">
        <f>ROUND(+GOL9*GOM9,0)</f>
        <v>0</v>
      </c>
      <c r="GOO9" s="38" t="s">
        <v>45</v>
      </c>
      <c r="GOP9" s="39" t="s">
        <v>47</v>
      </c>
      <c r="GOQ9" s="39" t="s">
        <v>40</v>
      </c>
      <c r="GOR9" s="40" t="s">
        <v>120</v>
      </c>
      <c r="GOS9" s="107">
        <v>391.7</v>
      </c>
      <c r="GOT9" s="107">
        <v>108.3917</v>
      </c>
      <c r="GOU9" s="107">
        <v>403.39170000000001</v>
      </c>
      <c r="GOV9" s="107">
        <v>5</v>
      </c>
      <c r="GOW9" s="27">
        <v>53592</v>
      </c>
      <c r="GOX9" s="27">
        <f>+GOW9/GOV9/2</f>
        <v>5359.2</v>
      </c>
      <c r="GOY9" s="27">
        <f>+GOX9*2</f>
        <v>10718.4</v>
      </c>
      <c r="GOZ9" s="108">
        <v>5</v>
      </c>
      <c r="GPA9" s="27">
        <f>ROUND(+GOW9/GOZ9,2)</f>
        <v>10718.4</v>
      </c>
      <c r="GPB9" s="109">
        <f>+GPA9-GOY9</f>
        <v>0</v>
      </c>
      <c r="GPC9" s="110">
        <v>0.37630000000000002</v>
      </c>
      <c r="GPD9" s="111">
        <f>ROUND(+GPB9*GPC9,0)</f>
        <v>0</v>
      </c>
      <c r="GPE9" s="38" t="s">
        <v>45</v>
      </c>
      <c r="GPF9" s="39" t="s">
        <v>47</v>
      </c>
      <c r="GPG9" s="39" t="s">
        <v>40</v>
      </c>
      <c r="GPH9" s="40" t="s">
        <v>120</v>
      </c>
      <c r="GPI9" s="107">
        <v>391.7</v>
      </c>
      <c r="GPJ9" s="107">
        <v>108.3917</v>
      </c>
      <c r="GPK9" s="107">
        <v>403.39170000000001</v>
      </c>
      <c r="GPL9" s="107">
        <v>5</v>
      </c>
      <c r="GPM9" s="27">
        <v>53592</v>
      </c>
      <c r="GPN9" s="27">
        <f>+GPM9/GPL9/2</f>
        <v>5359.2</v>
      </c>
      <c r="GPO9" s="27">
        <f>+GPN9*2</f>
        <v>10718.4</v>
      </c>
      <c r="GPP9" s="108">
        <v>5</v>
      </c>
      <c r="GPQ9" s="27">
        <f>ROUND(+GPM9/GPP9,2)</f>
        <v>10718.4</v>
      </c>
      <c r="GPR9" s="109">
        <f>+GPQ9-GPO9</f>
        <v>0</v>
      </c>
      <c r="GPS9" s="110">
        <v>0.37630000000000002</v>
      </c>
      <c r="GPT9" s="111">
        <f>ROUND(+GPR9*GPS9,0)</f>
        <v>0</v>
      </c>
      <c r="GPU9" s="38" t="s">
        <v>45</v>
      </c>
      <c r="GPV9" s="39" t="s">
        <v>47</v>
      </c>
      <c r="GPW9" s="39" t="s">
        <v>40</v>
      </c>
      <c r="GPX9" s="40" t="s">
        <v>120</v>
      </c>
      <c r="GPY9" s="107">
        <v>391.7</v>
      </c>
      <c r="GPZ9" s="107">
        <v>108.3917</v>
      </c>
      <c r="GQA9" s="107">
        <v>403.39170000000001</v>
      </c>
      <c r="GQB9" s="107">
        <v>5</v>
      </c>
      <c r="GQC9" s="27">
        <v>53592</v>
      </c>
      <c r="GQD9" s="27">
        <f>+GQC9/GQB9/2</f>
        <v>5359.2</v>
      </c>
      <c r="GQE9" s="27">
        <f>+GQD9*2</f>
        <v>10718.4</v>
      </c>
      <c r="GQF9" s="108">
        <v>5</v>
      </c>
      <c r="GQG9" s="27">
        <f>ROUND(+GQC9/GQF9,2)</f>
        <v>10718.4</v>
      </c>
      <c r="GQH9" s="109">
        <f>+GQG9-GQE9</f>
        <v>0</v>
      </c>
      <c r="GQI9" s="110">
        <v>0.37630000000000002</v>
      </c>
      <c r="GQJ9" s="111">
        <f>ROUND(+GQH9*GQI9,0)</f>
        <v>0</v>
      </c>
      <c r="GQK9" s="38" t="s">
        <v>45</v>
      </c>
      <c r="GQL9" s="39" t="s">
        <v>47</v>
      </c>
      <c r="GQM9" s="39" t="s">
        <v>40</v>
      </c>
      <c r="GQN9" s="40" t="s">
        <v>120</v>
      </c>
      <c r="GQO9" s="107">
        <v>391.7</v>
      </c>
      <c r="GQP9" s="107">
        <v>108.3917</v>
      </c>
      <c r="GQQ9" s="107">
        <v>403.39170000000001</v>
      </c>
      <c r="GQR9" s="107">
        <v>5</v>
      </c>
      <c r="GQS9" s="27">
        <v>53592</v>
      </c>
      <c r="GQT9" s="27">
        <f>+GQS9/GQR9/2</f>
        <v>5359.2</v>
      </c>
      <c r="GQU9" s="27">
        <f>+GQT9*2</f>
        <v>10718.4</v>
      </c>
      <c r="GQV9" s="108">
        <v>5</v>
      </c>
      <c r="GQW9" s="27">
        <f>ROUND(+GQS9/GQV9,2)</f>
        <v>10718.4</v>
      </c>
      <c r="GQX9" s="109">
        <f>+GQW9-GQU9</f>
        <v>0</v>
      </c>
      <c r="GQY9" s="110">
        <v>0.37630000000000002</v>
      </c>
      <c r="GQZ9" s="111">
        <f>ROUND(+GQX9*GQY9,0)</f>
        <v>0</v>
      </c>
      <c r="GRA9" s="38" t="s">
        <v>45</v>
      </c>
      <c r="GRB9" s="39" t="s">
        <v>47</v>
      </c>
      <c r="GRC9" s="39" t="s">
        <v>40</v>
      </c>
      <c r="GRD9" s="40" t="s">
        <v>120</v>
      </c>
      <c r="GRE9" s="107">
        <v>391.7</v>
      </c>
      <c r="GRF9" s="107">
        <v>108.3917</v>
      </c>
      <c r="GRG9" s="107">
        <v>403.39170000000001</v>
      </c>
      <c r="GRH9" s="107">
        <v>5</v>
      </c>
      <c r="GRI9" s="27">
        <v>53592</v>
      </c>
      <c r="GRJ9" s="27">
        <f>+GRI9/GRH9/2</f>
        <v>5359.2</v>
      </c>
      <c r="GRK9" s="27">
        <f>+GRJ9*2</f>
        <v>10718.4</v>
      </c>
      <c r="GRL9" s="108">
        <v>5</v>
      </c>
      <c r="GRM9" s="27">
        <f>ROUND(+GRI9/GRL9,2)</f>
        <v>10718.4</v>
      </c>
      <c r="GRN9" s="109">
        <f>+GRM9-GRK9</f>
        <v>0</v>
      </c>
      <c r="GRO9" s="110">
        <v>0.37630000000000002</v>
      </c>
      <c r="GRP9" s="111">
        <f>ROUND(+GRN9*GRO9,0)</f>
        <v>0</v>
      </c>
      <c r="GRQ9" s="38" t="s">
        <v>45</v>
      </c>
      <c r="GRR9" s="39" t="s">
        <v>47</v>
      </c>
      <c r="GRS9" s="39" t="s">
        <v>40</v>
      </c>
      <c r="GRT9" s="40" t="s">
        <v>120</v>
      </c>
      <c r="GRU9" s="107">
        <v>391.7</v>
      </c>
      <c r="GRV9" s="107">
        <v>108.3917</v>
      </c>
      <c r="GRW9" s="107">
        <v>403.39170000000001</v>
      </c>
      <c r="GRX9" s="107">
        <v>5</v>
      </c>
      <c r="GRY9" s="27">
        <v>53592</v>
      </c>
      <c r="GRZ9" s="27">
        <f>+GRY9/GRX9/2</f>
        <v>5359.2</v>
      </c>
      <c r="GSA9" s="27">
        <f>+GRZ9*2</f>
        <v>10718.4</v>
      </c>
      <c r="GSB9" s="108">
        <v>5</v>
      </c>
      <c r="GSC9" s="27">
        <f>ROUND(+GRY9/GSB9,2)</f>
        <v>10718.4</v>
      </c>
      <c r="GSD9" s="109">
        <f>+GSC9-GSA9</f>
        <v>0</v>
      </c>
      <c r="GSE9" s="110">
        <v>0.37630000000000002</v>
      </c>
      <c r="GSF9" s="111">
        <f>ROUND(+GSD9*GSE9,0)</f>
        <v>0</v>
      </c>
      <c r="GSG9" s="38" t="s">
        <v>45</v>
      </c>
      <c r="GSH9" s="39" t="s">
        <v>47</v>
      </c>
      <c r="GSI9" s="39" t="s">
        <v>40</v>
      </c>
      <c r="GSJ9" s="40" t="s">
        <v>120</v>
      </c>
      <c r="GSK9" s="107">
        <v>391.7</v>
      </c>
      <c r="GSL9" s="107">
        <v>108.3917</v>
      </c>
      <c r="GSM9" s="107">
        <v>403.39170000000001</v>
      </c>
      <c r="GSN9" s="107">
        <v>5</v>
      </c>
      <c r="GSO9" s="27">
        <v>53592</v>
      </c>
      <c r="GSP9" s="27">
        <f>+GSO9/GSN9/2</f>
        <v>5359.2</v>
      </c>
      <c r="GSQ9" s="27">
        <f>+GSP9*2</f>
        <v>10718.4</v>
      </c>
      <c r="GSR9" s="108">
        <v>5</v>
      </c>
      <c r="GSS9" s="27">
        <f>ROUND(+GSO9/GSR9,2)</f>
        <v>10718.4</v>
      </c>
      <c r="GST9" s="109">
        <f>+GSS9-GSQ9</f>
        <v>0</v>
      </c>
      <c r="GSU9" s="110">
        <v>0.37630000000000002</v>
      </c>
      <c r="GSV9" s="111">
        <f>ROUND(+GST9*GSU9,0)</f>
        <v>0</v>
      </c>
      <c r="GSW9" s="38" t="s">
        <v>45</v>
      </c>
      <c r="GSX9" s="39" t="s">
        <v>47</v>
      </c>
      <c r="GSY9" s="39" t="s">
        <v>40</v>
      </c>
      <c r="GSZ9" s="40" t="s">
        <v>120</v>
      </c>
      <c r="GTA9" s="107">
        <v>391.7</v>
      </c>
      <c r="GTB9" s="107">
        <v>108.3917</v>
      </c>
      <c r="GTC9" s="107">
        <v>403.39170000000001</v>
      </c>
      <c r="GTD9" s="107">
        <v>5</v>
      </c>
      <c r="GTE9" s="27">
        <v>53592</v>
      </c>
      <c r="GTF9" s="27">
        <f>+GTE9/GTD9/2</f>
        <v>5359.2</v>
      </c>
      <c r="GTG9" s="27">
        <f>+GTF9*2</f>
        <v>10718.4</v>
      </c>
      <c r="GTH9" s="108">
        <v>5</v>
      </c>
      <c r="GTI9" s="27">
        <f>ROUND(+GTE9/GTH9,2)</f>
        <v>10718.4</v>
      </c>
      <c r="GTJ9" s="109">
        <f>+GTI9-GTG9</f>
        <v>0</v>
      </c>
      <c r="GTK9" s="110">
        <v>0.37630000000000002</v>
      </c>
      <c r="GTL9" s="111">
        <f>ROUND(+GTJ9*GTK9,0)</f>
        <v>0</v>
      </c>
      <c r="GTM9" s="38" t="s">
        <v>45</v>
      </c>
      <c r="GTN9" s="39" t="s">
        <v>47</v>
      </c>
      <c r="GTO9" s="39" t="s">
        <v>40</v>
      </c>
      <c r="GTP9" s="40" t="s">
        <v>120</v>
      </c>
      <c r="GTQ9" s="107">
        <v>391.7</v>
      </c>
      <c r="GTR9" s="107">
        <v>108.3917</v>
      </c>
      <c r="GTS9" s="107">
        <v>403.39170000000001</v>
      </c>
      <c r="GTT9" s="107">
        <v>5</v>
      </c>
      <c r="GTU9" s="27">
        <v>53592</v>
      </c>
      <c r="GTV9" s="27">
        <f>+GTU9/GTT9/2</f>
        <v>5359.2</v>
      </c>
      <c r="GTW9" s="27">
        <f>+GTV9*2</f>
        <v>10718.4</v>
      </c>
      <c r="GTX9" s="108">
        <v>5</v>
      </c>
      <c r="GTY9" s="27">
        <f>ROUND(+GTU9/GTX9,2)</f>
        <v>10718.4</v>
      </c>
      <c r="GTZ9" s="109">
        <f>+GTY9-GTW9</f>
        <v>0</v>
      </c>
      <c r="GUA9" s="110">
        <v>0.37630000000000002</v>
      </c>
      <c r="GUB9" s="111">
        <f>ROUND(+GTZ9*GUA9,0)</f>
        <v>0</v>
      </c>
      <c r="GUC9" s="38" t="s">
        <v>45</v>
      </c>
      <c r="GUD9" s="39" t="s">
        <v>47</v>
      </c>
      <c r="GUE9" s="39" t="s">
        <v>40</v>
      </c>
      <c r="GUF9" s="40" t="s">
        <v>120</v>
      </c>
      <c r="GUG9" s="107">
        <v>391.7</v>
      </c>
      <c r="GUH9" s="107">
        <v>108.3917</v>
      </c>
      <c r="GUI9" s="107">
        <v>403.39170000000001</v>
      </c>
      <c r="GUJ9" s="107">
        <v>5</v>
      </c>
      <c r="GUK9" s="27">
        <v>53592</v>
      </c>
      <c r="GUL9" s="27">
        <f>+GUK9/GUJ9/2</f>
        <v>5359.2</v>
      </c>
      <c r="GUM9" s="27">
        <f>+GUL9*2</f>
        <v>10718.4</v>
      </c>
      <c r="GUN9" s="108">
        <v>5</v>
      </c>
      <c r="GUO9" s="27">
        <f>ROUND(+GUK9/GUN9,2)</f>
        <v>10718.4</v>
      </c>
      <c r="GUP9" s="109">
        <f>+GUO9-GUM9</f>
        <v>0</v>
      </c>
      <c r="GUQ9" s="110">
        <v>0.37630000000000002</v>
      </c>
      <c r="GUR9" s="111">
        <f>ROUND(+GUP9*GUQ9,0)</f>
        <v>0</v>
      </c>
      <c r="GUS9" s="38" t="s">
        <v>45</v>
      </c>
      <c r="GUT9" s="39" t="s">
        <v>47</v>
      </c>
      <c r="GUU9" s="39" t="s">
        <v>40</v>
      </c>
      <c r="GUV9" s="40" t="s">
        <v>120</v>
      </c>
      <c r="GUW9" s="107">
        <v>391.7</v>
      </c>
      <c r="GUX9" s="107">
        <v>108.3917</v>
      </c>
      <c r="GUY9" s="107">
        <v>403.39170000000001</v>
      </c>
      <c r="GUZ9" s="107">
        <v>5</v>
      </c>
      <c r="GVA9" s="27">
        <v>53592</v>
      </c>
      <c r="GVB9" s="27">
        <f>+GVA9/GUZ9/2</f>
        <v>5359.2</v>
      </c>
      <c r="GVC9" s="27">
        <f>+GVB9*2</f>
        <v>10718.4</v>
      </c>
      <c r="GVD9" s="108">
        <v>5</v>
      </c>
      <c r="GVE9" s="27">
        <f>ROUND(+GVA9/GVD9,2)</f>
        <v>10718.4</v>
      </c>
      <c r="GVF9" s="109">
        <f>+GVE9-GVC9</f>
        <v>0</v>
      </c>
      <c r="GVG9" s="110">
        <v>0.37630000000000002</v>
      </c>
      <c r="GVH9" s="111">
        <f>ROUND(+GVF9*GVG9,0)</f>
        <v>0</v>
      </c>
      <c r="GVI9" s="38" t="s">
        <v>45</v>
      </c>
      <c r="GVJ9" s="39" t="s">
        <v>47</v>
      </c>
      <c r="GVK9" s="39" t="s">
        <v>40</v>
      </c>
      <c r="GVL9" s="40" t="s">
        <v>120</v>
      </c>
      <c r="GVM9" s="107">
        <v>391.7</v>
      </c>
      <c r="GVN9" s="107">
        <v>108.3917</v>
      </c>
      <c r="GVO9" s="107">
        <v>403.39170000000001</v>
      </c>
      <c r="GVP9" s="107">
        <v>5</v>
      </c>
      <c r="GVQ9" s="27">
        <v>53592</v>
      </c>
      <c r="GVR9" s="27">
        <f>+GVQ9/GVP9/2</f>
        <v>5359.2</v>
      </c>
      <c r="GVS9" s="27">
        <f>+GVR9*2</f>
        <v>10718.4</v>
      </c>
      <c r="GVT9" s="108">
        <v>5</v>
      </c>
      <c r="GVU9" s="27">
        <f>ROUND(+GVQ9/GVT9,2)</f>
        <v>10718.4</v>
      </c>
      <c r="GVV9" s="109">
        <f>+GVU9-GVS9</f>
        <v>0</v>
      </c>
      <c r="GVW9" s="110">
        <v>0.37630000000000002</v>
      </c>
      <c r="GVX9" s="111">
        <f>ROUND(+GVV9*GVW9,0)</f>
        <v>0</v>
      </c>
      <c r="GVY9" s="38" t="s">
        <v>45</v>
      </c>
      <c r="GVZ9" s="39" t="s">
        <v>47</v>
      </c>
      <c r="GWA9" s="39" t="s">
        <v>40</v>
      </c>
      <c r="GWB9" s="40" t="s">
        <v>120</v>
      </c>
      <c r="GWC9" s="107">
        <v>391.7</v>
      </c>
      <c r="GWD9" s="107">
        <v>108.3917</v>
      </c>
      <c r="GWE9" s="107">
        <v>403.39170000000001</v>
      </c>
      <c r="GWF9" s="107">
        <v>5</v>
      </c>
      <c r="GWG9" s="27">
        <v>53592</v>
      </c>
      <c r="GWH9" s="27">
        <f>+GWG9/GWF9/2</f>
        <v>5359.2</v>
      </c>
      <c r="GWI9" s="27">
        <f>+GWH9*2</f>
        <v>10718.4</v>
      </c>
      <c r="GWJ9" s="108">
        <v>5</v>
      </c>
      <c r="GWK9" s="27">
        <f>ROUND(+GWG9/GWJ9,2)</f>
        <v>10718.4</v>
      </c>
      <c r="GWL9" s="109">
        <f>+GWK9-GWI9</f>
        <v>0</v>
      </c>
      <c r="GWM9" s="110">
        <v>0.37630000000000002</v>
      </c>
      <c r="GWN9" s="111">
        <f>ROUND(+GWL9*GWM9,0)</f>
        <v>0</v>
      </c>
      <c r="GWO9" s="38" t="s">
        <v>45</v>
      </c>
      <c r="GWP9" s="39" t="s">
        <v>47</v>
      </c>
      <c r="GWQ9" s="39" t="s">
        <v>40</v>
      </c>
      <c r="GWR9" s="40" t="s">
        <v>120</v>
      </c>
      <c r="GWS9" s="107">
        <v>391.7</v>
      </c>
      <c r="GWT9" s="107">
        <v>108.3917</v>
      </c>
      <c r="GWU9" s="107">
        <v>403.39170000000001</v>
      </c>
      <c r="GWV9" s="107">
        <v>5</v>
      </c>
      <c r="GWW9" s="27">
        <v>53592</v>
      </c>
      <c r="GWX9" s="27">
        <f>+GWW9/GWV9/2</f>
        <v>5359.2</v>
      </c>
      <c r="GWY9" s="27">
        <f>+GWX9*2</f>
        <v>10718.4</v>
      </c>
      <c r="GWZ9" s="108">
        <v>5</v>
      </c>
      <c r="GXA9" s="27">
        <f>ROUND(+GWW9/GWZ9,2)</f>
        <v>10718.4</v>
      </c>
      <c r="GXB9" s="109">
        <f>+GXA9-GWY9</f>
        <v>0</v>
      </c>
      <c r="GXC9" s="110">
        <v>0.37630000000000002</v>
      </c>
      <c r="GXD9" s="111">
        <f>ROUND(+GXB9*GXC9,0)</f>
        <v>0</v>
      </c>
      <c r="GXE9" s="38" t="s">
        <v>45</v>
      </c>
      <c r="GXF9" s="39" t="s">
        <v>47</v>
      </c>
      <c r="GXG9" s="39" t="s">
        <v>40</v>
      </c>
      <c r="GXH9" s="40" t="s">
        <v>120</v>
      </c>
      <c r="GXI9" s="107">
        <v>391.7</v>
      </c>
      <c r="GXJ9" s="107">
        <v>108.3917</v>
      </c>
      <c r="GXK9" s="107">
        <v>403.39170000000001</v>
      </c>
      <c r="GXL9" s="107">
        <v>5</v>
      </c>
      <c r="GXM9" s="27">
        <v>53592</v>
      </c>
      <c r="GXN9" s="27">
        <f>+GXM9/GXL9/2</f>
        <v>5359.2</v>
      </c>
      <c r="GXO9" s="27">
        <f>+GXN9*2</f>
        <v>10718.4</v>
      </c>
      <c r="GXP9" s="108">
        <v>5</v>
      </c>
      <c r="GXQ9" s="27">
        <f>ROUND(+GXM9/GXP9,2)</f>
        <v>10718.4</v>
      </c>
      <c r="GXR9" s="109">
        <f>+GXQ9-GXO9</f>
        <v>0</v>
      </c>
      <c r="GXS9" s="110">
        <v>0.37630000000000002</v>
      </c>
      <c r="GXT9" s="111">
        <f>ROUND(+GXR9*GXS9,0)</f>
        <v>0</v>
      </c>
      <c r="GXU9" s="38" t="s">
        <v>45</v>
      </c>
      <c r="GXV9" s="39" t="s">
        <v>47</v>
      </c>
      <c r="GXW9" s="39" t="s">
        <v>40</v>
      </c>
      <c r="GXX9" s="40" t="s">
        <v>120</v>
      </c>
      <c r="GXY9" s="107">
        <v>391.7</v>
      </c>
      <c r="GXZ9" s="107">
        <v>108.3917</v>
      </c>
      <c r="GYA9" s="107">
        <v>403.39170000000001</v>
      </c>
      <c r="GYB9" s="107">
        <v>5</v>
      </c>
      <c r="GYC9" s="27">
        <v>53592</v>
      </c>
      <c r="GYD9" s="27">
        <f>+GYC9/GYB9/2</f>
        <v>5359.2</v>
      </c>
      <c r="GYE9" s="27">
        <f>+GYD9*2</f>
        <v>10718.4</v>
      </c>
      <c r="GYF9" s="108">
        <v>5</v>
      </c>
      <c r="GYG9" s="27">
        <f>ROUND(+GYC9/GYF9,2)</f>
        <v>10718.4</v>
      </c>
      <c r="GYH9" s="109">
        <f>+GYG9-GYE9</f>
        <v>0</v>
      </c>
      <c r="GYI9" s="110">
        <v>0.37630000000000002</v>
      </c>
      <c r="GYJ9" s="111">
        <f>ROUND(+GYH9*GYI9,0)</f>
        <v>0</v>
      </c>
      <c r="GYK9" s="38" t="s">
        <v>45</v>
      </c>
      <c r="GYL9" s="39" t="s">
        <v>47</v>
      </c>
      <c r="GYM9" s="39" t="s">
        <v>40</v>
      </c>
      <c r="GYN9" s="40" t="s">
        <v>120</v>
      </c>
      <c r="GYO9" s="107">
        <v>391.7</v>
      </c>
      <c r="GYP9" s="107">
        <v>108.3917</v>
      </c>
      <c r="GYQ9" s="107">
        <v>403.39170000000001</v>
      </c>
      <c r="GYR9" s="107">
        <v>5</v>
      </c>
      <c r="GYS9" s="27">
        <v>53592</v>
      </c>
      <c r="GYT9" s="27">
        <f>+GYS9/GYR9/2</f>
        <v>5359.2</v>
      </c>
      <c r="GYU9" s="27">
        <f>+GYT9*2</f>
        <v>10718.4</v>
      </c>
      <c r="GYV9" s="108">
        <v>5</v>
      </c>
      <c r="GYW9" s="27">
        <f>ROUND(+GYS9/GYV9,2)</f>
        <v>10718.4</v>
      </c>
      <c r="GYX9" s="109">
        <f>+GYW9-GYU9</f>
        <v>0</v>
      </c>
      <c r="GYY9" s="110">
        <v>0.37630000000000002</v>
      </c>
      <c r="GYZ9" s="111">
        <f>ROUND(+GYX9*GYY9,0)</f>
        <v>0</v>
      </c>
      <c r="GZA9" s="38" t="s">
        <v>45</v>
      </c>
      <c r="GZB9" s="39" t="s">
        <v>47</v>
      </c>
      <c r="GZC9" s="39" t="s">
        <v>40</v>
      </c>
      <c r="GZD9" s="40" t="s">
        <v>120</v>
      </c>
      <c r="GZE9" s="107">
        <v>391.7</v>
      </c>
      <c r="GZF9" s="107">
        <v>108.3917</v>
      </c>
      <c r="GZG9" s="107">
        <v>403.39170000000001</v>
      </c>
      <c r="GZH9" s="107">
        <v>5</v>
      </c>
      <c r="GZI9" s="27">
        <v>53592</v>
      </c>
      <c r="GZJ9" s="27">
        <f>+GZI9/GZH9/2</f>
        <v>5359.2</v>
      </c>
      <c r="GZK9" s="27">
        <f>+GZJ9*2</f>
        <v>10718.4</v>
      </c>
      <c r="GZL9" s="108">
        <v>5</v>
      </c>
      <c r="GZM9" s="27">
        <f>ROUND(+GZI9/GZL9,2)</f>
        <v>10718.4</v>
      </c>
      <c r="GZN9" s="109">
        <f>+GZM9-GZK9</f>
        <v>0</v>
      </c>
      <c r="GZO9" s="110">
        <v>0.37630000000000002</v>
      </c>
      <c r="GZP9" s="111">
        <f>ROUND(+GZN9*GZO9,0)</f>
        <v>0</v>
      </c>
      <c r="GZQ9" s="38" t="s">
        <v>45</v>
      </c>
      <c r="GZR9" s="39" t="s">
        <v>47</v>
      </c>
      <c r="GZS9" s="39" t="s">
        <v>40</v>
      </c>
      <c r="GZT9" s="40" t="s">
        <v>120</v>
      </c>
      <c r="GZU9" s="107">
        <v>391.7</v>
      </c>
      <c r="GZV9" s="107">
        <v>108.3917</v>
      </c>
      <c r="GZW9" s="107">
        <v>403.39170000000001</v>
      </c>
      <c r="GZX9" s="107">
        <v>5</v>
      </c>
      <c r="GZY9" s="27">
        <v>53592</v>
      </c>
      <c r="GZZ9" s="27">
        <f>+GZY9/GZX9/2</f>
        <v>5359.2</v>
      </c>
      <c r="HAA9" s="27">
        <f>+GZZ9*2</f>
        <v>10718.4</v>
      </c>
      <c r="HAB9" s="108">
        <v>5</v>
      </c>
      <c r="HAC9" s="27">
        <f>ROUND(+GZY9/HAB9,2)</f>
        <v>10718.4</v>
      </c>
      <c r="HAD9" s="109">
        <f>+HAC9-HAA9</f>
        <v>0</v>
      </c>
      <c r="HAE9" s="110">
        <v>0.37630000000000002</v>
      </c>
      <c r="HAF9" s="111">
        <f>ROUND(+HAD9*HAE9,0)</f>
        <v>0</v>
      </c>
      <c r="HAG9" s="38" t="s">
        <v>45</v>
      </c>
      <c r="HAH9" s="39" t="s">
        <v>47</v>
      </c>
      <c r="HAI9" s="39" t="s">
        <v>40</v>
      </c>
      <c r="HAJ9" s="40" t="s">
        <v>120</v>
      </c>
      <c r="HAK9" s="107">
        <v>391.7</v>
      </c>
      <c r="HAL9" s="107">
        <v>108.3917</v>
      </c>
      <c r="HAM9" s="107">
        <v>403.39170000000001</v>
      </c>
      <c r="HAN9" s="107">
        <v>5</v>
      </c>
      <c r="HAO9" s="27">
        <v>53592</v>
      </c>
      <c r="HAP9" s="27">
        <f>+HAO9/HAN9/2</f>
        <v>5359.2</v>
      </c>
      <c r="HAQ9" s="27">
        <f>+HAP9*2</f>
        <v>10718.4</v>
      </c>
      <c r="HAR9" s="108">
        <v>5</v>
      </c>
      <c r="HAS9" s="27">
        <f>ROUND(+HAO9/HAR9,2)</f>
        <v>10718.4</v>
      </c>
      <c r="HAT9" s="109">
        <f>+HAS9-HAQ9</f>
        <v>0</v>
      </c>
      <c r="HAU9" s="110">
        <v>0.37630000000000002</v>
      </c>
      <c r="HAV9" s="111">
        <f>ROUND(+HAT9*HAU9,0)</f>
        <v>0</v>
      </c>
      <c r="HAW9" s="38" t="s">
        <v>45</v>
      </c>
      <c r="HAX9" s="39" t="s">
        <v>47</v>
      </c>
      <c r="HAY9" s="39" t="s">
        <v>40</v>
      </c>
      <c r="HAZ9" s="40" t="s">
        <v>120</v>
      </c>
      <c r="HBA9" s="107">
        <v>391.7</v>
      </c>
      <c r="HBB9" s="107">
        <v>108.3917</v>
      </c>
      <c r="HBC9" s="107">
        <v>403.39170000000001</v>
      </c>
      <c r="HBD9" s="107">
        <v>5</v>
      </c>
      <c r="HBE9" s="27">
        <v>53592</v>
      </c>
      <c r="HBF9" s="27">
        <f>+HBE9/HBD9/2</f>
        <v>5359.2</v>
      </c>
      <c r="HBG9" s="27">
        <f>+HBF9*2</f>
        <v>10718.4</v>
      </c>
      <c r="HBH9" s="108">
        <v>5</v>
      </c>
      <c r="HBI9" s="27">
        <f>ROUND(+HBE9/HBH9,2)</f>
        <v>10718.4</v>
      </c>
      <c r="HBJ9" s="109">
        <f>+HBI9-HBG9</f>
        <v>0</v>
      </c>
      <c r="HBK9" s="110">
        <v>0.37630000000000002</v>
      </c>
      <c r="HBL9" s="111">
        <f>ROUND(+HBJ9*HBK9,0)</f>
        <v>0</v>
      </c>
      <c r="HBM9" s="38" t="s">
        <v>45</v>
      </c>
      <c r="HBN9" s="39" t="s">
        <v>47</v>
      </c>
      <c r="HBO9" s="39" t="s">
        <v>40</v>
      </c>
      <c r="HBP9" s="40" t="s">
        <v>120</v>
      </c>
      <c r="HBQ9" s="107">
        <v>391.7</v>
      </c>
      <c r="HBR9" s="107">
        <v>108.3917</v>
      </c>
      <c r="HBS9" s="107">
        <v>403.39170000000001</v>
      </c>
      <c r="HBT9" s="107">
        <v>5</v>
      </c>
      <c r="HBU9" s="27">
        <v>53592</v>
      </c>
      <c r="HBV9" s="27">
        <f>+HBU9/HBT9/2</f>
        <v>5359.2</v>
      </c>
      <c r="HBW9" s="27">
        <f>+HBV9*2</f>
        <v>10718.4</v>
      </c>
      <c r="HBX9" s="108">
        <v>5</v>
      </c>
      <c r="HBY9" s="27">
        <f>ROUND(+HBU9/HBX9,2)</f>
        <v>10718.4</v>
      </c>
      <c r="HBZ9" s="109">
        <f>+HBY9-HBW9</f>
        <v>0</v>
      </c>
      <c r="HCA9" s="110">
        <v>0.37630000000000002</v>
      </c>
      <c r="HCB9" s="111">
        <f>ROUND(+HBZ9*HCA9,0)</f>
        <v>0</v>
      </c>
      <c r="HCC9" s="38" t="s">
        <v>45</v>
      </c>
      <c r="HCD9" s="39" t="s">
        <v>47</v>
      </c>
      <c r="HCE9" s="39" t="s">
        <v>40</v>
      </c>
      <c r="HCF9" s="40" t="s">
        <v>120</v>
      </c>
      <c r="HCG9" s="107">
        <v>391.7</v>
      </c>
      <c r="HCH9" s="107">
        <v>108.3917</v>
      </c>
      <c r="HCI9" s="107">
        <v>403.39170000000001</v>
      </c>
      <c r="HCJ9" s="107">
        <v>5</v>
      </c>
      <c r="HCK9" s="27">
        <v>53592</v>
      </c>
      <c r="HCL9" s="27">
        <f>+HCK9/HCJ9/2</f>
        <v>5359.2</v>
      </c>
      <c r="HCM9" s="27">
        <f>+HCL9*2</f>
        <v>10718.4</v>
      </c>
      <c r="HCN9" s="108">
        <v>5</v>
      </c>
      <c r="HCO9" s="27">
        <f>ROUND(+HCK9/HCN9,2)</f>
        <v>10718.4</v>
      </c>
      <c r="HCP9" s="109">
        <f>+HCO9-HCM9</f>
        <v>0</v>
      </c>
      <c r="HCQ9" s="110">
        <v>0.37630000000000002</v>
      </c>
      <c r="HCR9" s="111">
        <f>ROUND(+HCP9*HCQ9,0)</f>
        <v>0</v>
      </c>
      <c r="HCS9" s="38" t="s">
        <v>45</v>
      </c>
      <c r="HCT9" s="39" t="s">
        <v>47</v>
      </c>
      <c r="HCU9" s="39" t="s">
        <v>40</v>
      </c>
      <c r="HCV9" s="40" t="s">
        <v>120</v>
      </c>
      <c r="HCW9" s="107">
        <v>391.7</v>
      </c>
      <c r="HCX9" s="107">
        <v>108.3917</v>
      </c>
      <c r="HCY9" s="107">
        <v>403.39170000000001</v>
      </c>
      <c r="HCZ9" s="107">
        <v>5</v>
      </c>
      <c r="HDA9" s="27">
        <v>53592</v>
      </c>
      <c r="HDB9" s="27">
        <f>+HDA9/HCZ9/2</f>
        <v>5359.2</v>
      </c>
      <c r="HDC9" s="27">
        <f>+HDB9*2</f>
        <v>10718.4</v>
      </c>
      <c r="HDD9" s="108">
        <v>5</v>
      </c>
      <c r="HDE9" s="27">
        <f>ROUND(+HDA9/HDD9,2)</f>
        <v>10718.4</v>
      </c>
      <c r="HDF9" s="109">
        <f>+HDE9-HDC9</f>
        <v>0</v>
      </c>
      <c r="HDG9" s="110">
        <v>0.37630000000000002</v>
      </c>
      <c r="HDH9" s="111">
        <f>ROUND(+HDF9*HDG9,0)</f>
        <v>0</v>
      </c>
      <c r="HDI9" s="38" t="s">
        <v>45</v>
      </c>
      <c r="HDJ9" s="39" t="s">
        <v>47</v>
      </c>
      <c r="HDK9" s="39" t="s">
        <v>40</v>
      </c>
      <c r="HDL9" s="40" t="s">
        <v>120</v>
      </c>
      <c r="HDM9" s="107">
        <v>391.7</v>
      </c>
      <c r="HDN9" s="107">
        <v>108.3917</v>
      </c>
      <c r="HDO9" s="107">
        <v>403.39170000000001</v>
      </c>
      <c r="HDP9" s="107">
        <v>5</v>
      </c>
      <c r="HDQ9" s="27">
        <v>53592</v>
      </c>
      <c r="HDR9" s="27">
        <f>+HDQ9/HDP9/2</f>
        <v>5359.2</v>
      </c>
      <c r="HDS9" s="27">
        <f>+HDR9*2</f>
        <v>10718.4</v>
      </c>
      <c r="HDT9" s="108">
        <v>5</v>
      </c>
      <c r="HDU9" s="27">
        <f>ROUND(+HDQ9/HDT9,2)</f>
        <v>10718.4</v>
      </c>
      <c r="HDV9" s="109">
        <f>+HDU9-HDS9</f>
        <v>0</v>
      </c>
      <c r="HDW9" s="110">
        <v>0.37630000000000002</v>
      </c>
      <c r="HDX9" s="111">
        <f>ROUND(+HDV9*HDW9,0)</f>
        <v>0</v>
      </c>
      <c r="HDY9" s="38" t="s">
        <v>45</v>
      </c>
      <c r="HDZ9" s="39" t="s">
        <v>47</v>
      </c>
      <c r="HEA9" s="39" t="s">
        <v>40</v>
      </c>
      <c r="HEB9" s="40" t="s">
        <v>120</v>
      </c>
      <c r="HEC9" s="107">
        <v>391.7</v>
      </c>
      <c r="HED9" s="107">
        <v>108.3917</v>
      </c>
      <c r="HEE9" s="107">
        <v>403.39170000000001</v>
      </c>
      <c r="HEF9" s="107">
        <v>5</v>
      </c>
      <c r="HEG9" s="27">
        <v>53592</v>
      </c>
      <c r="HEH9" s="27">
        <f>+HEG9/HEF9/2</f>
        <v>5359.2</v>
      </c>
      <c r="HEI9" s="27">
        <f>+HEH9*2</f>
        <v>10718.4</v>
      </c>
      <c r="HEJ9" s="108">
        <v>5</v>
      </c>
      <c r="HEK9" s="27">
        <f>ROUND(+HEG9/HEJ9,2)</f>
        <v>10718.4</v>
      </c>
      <c r="HEL9" s="109">
        <f>+HEK9-HEI9</f>
        <v>0</v>
      </c>
      <c r="HEM9" s="110">
        <v>0.37630000000000002</v>
      </c>
      <c r="HEN9" s="111">
        <f>ROUND(+HEL9*HEM9,0)</f>
        <v>0</v>
      </c>
      <c r="HEO9" s="38" t="s">
        <v>45</v>
      </c>
      <c r="HEP9" s="39" t="s">
        <v>47</v>
      </c>
      <c r="HEQ9" s="39" t="s">
        <v>40</v>
      </c>
      <c r="HER9" s="40" t="s">
        <v>120</v>
      </c>
      <c r="HES9" s="107">
        <v>391.7</v>
      </c>
      <c r="HET9" s="107">
        <v>108.3917</v>
      </c>
      <c r="HEU9" s="107">
        <v>403.39170000000001</v>
      </c>
      <c r="HEV9" s="107">
        <v>5</v>
      </c>
      <c r="HEW9" s="27">
        <v>53592</v>
      </c>
      <c r="HEX9" s="27">
        <f>+HEW9/HEV9/2</f>
        <v>5359.2</v>
      </c>
      <c r="HEY9" s="27">
        <f>+HEX9*2</f>
        <v>10718.4</v>
      </c>
      <c r="HEZ9" s="108">
        <v>5</v>
      </c>
      <c r="HFA9" s="27">
        <f>ROUND(+HEW9/HEZ9,2)</f>
        <v>10718.4</v>
      </c>
      <c r="HFB9" s="109">
        <f>+HFA9-HEY9</f>
        <v>0</v>
      </c>
      <c r="HFC9" s="110">
        <v>0.37630000000000002</v>
      </c>
      <c r="HFD9" s="111">
        <f>ROUND(+HFB9*HFC9,0)</f>
        <v>0</v>
      </c>
      <c r="HFE9" s="38" t="s">
        <v>45</v>
      </c>
      <c r="HFF9" s="39" t="s">
        <v>47</v>
      </c>
      <c r="HFG9" s="39" t="s">
        <v>40</v>
      </c>
      <c r="HFH9" s="40" t="s">
        <v>120</v>
      </c>
      <c r="HFI9" s="107">
        <v>391.7</v>
      </c>
      <c r="HFJ9" s="107">
        <v>108.3917</v>
      </c>
      <c r="HFK9" s="107">
        <v>403.39170000000001</v>
      </c>
      <c r="HFL9" s="107">
        <v>5</v>
      </c>
      <c r="HFM9" s="27">
        <v>53592</v>
      </c>
      <c r="HFN9" s="27">
        <f>+HFM9/HFL9/2</f>
        <v>5359.2</v>
      </c>
      <c r="HFO9" s="27">
        <f>+HFN9*2</f>
        <v>10718.4</v>
      </c>
      <c r="HFP9" s="108">
        <v>5</v>
      </c>
      <c r="HFQ9" s="27">
        <f>ROUND(+HFM9/HFP9,2)</f>
        <v>10718.4</v>
      </c>
      <c r="HFR9" s="109">
        <f>+HFQ9-HFO9</f>
        <v>0</v>
      </c>
      <c r="HFS9" s="110">
        <v>0.37630000000000002</v>
      </c>
      <c r="HFT9" s="111">
        <f>ROUND(+HFR9*HFS9,0)</f>
        <v>0</v>
      </c>
      <c r="HFU9" s="38" t="s">
        <v>45</v>
      </c>
      <c r="HFV9" s="39" t="s">
        <v>47</v>
      </c>
      <c r="HFW9" s="39" t="s">
        <v>40</v>
      </c>
      <c r="HFX9" s="40" t="s">
        <v>120</v>
      </c>
      <c r="HFY9" s="107">
        <v>391.7</v>
      </c>
      <c r="HFZ9" s="107">
        <v>108.3917</v>
      </c>
      <c r="HGA9" s="107">
        <v>403.39170000000001</v>
      </c>
      <c r="HGB9" s="107">
        <v>5</v>
      </c>
      <c r="HGC9" s="27">
        <v>53592</v>
      </c>
      <c r="HGD9" s="27">
        <f>+HGC9/HGB9/2</f>
        <v>5359.2</v>
      </c>
      <c r="HGE9" s="27">
        <f>+HGD9*2</f>
        <v>10718.4</v>
      </c>
      <c r="HGF9" s="108">
        <v>5</v>
      </c>
      <c r="HGG9" s="27">
        <f>ROUND(+HGC9/HGF9,2)</f>
        <v>10718.4</v>
      </c>
      <c r="HGH9" s="109">
        <f>+HGG9-HGE9</f>
        <v>0</v>
      </c>
      <c r="HGI9" s="110">
        <v>0.37630000000000002</v>
      </c>
      <c r="HGJ9" s="111">
        <f>ROUND(+HGH9*HGI9,0)</f>
        <v>0</v>
      </c>
      <c r="HGK9" s="38" t="s">
        <v>45</v>
      </c>
      <c r="HGL9" s="39" t="s">
        <v>47</v>
      </c>
      <c r="HGM9" s="39" t="s">
        <v>40</v>
      </c>
      <c r="HGN9" s="40" t="s">
        <v>120</v>
      </c>
      <c r="HGO9" s="107">
        <v>391.7</v>
      </c>
      <c r="HGP9" s="107">
        <v>108.3917</v>
      </c>
      <c r="HGQ9" s="107">
        <v>403.39170000000001</v>
      </c>
      <c r="HGR9" s="107">
        <v>5</v>
      </c>
      <c r="HGS9" s="27">
        <v>53592</v>
      </c>
      <c r="HGT9" s="27">
        <f>+HGS9/HGR9/2</f>
        <v>5359.2</v>
      </c>
      <c r="HGU9" s="27">
        <f>+HGT9*2</f>
        <v>10718.4</v>
      </c>
      <c r="HGV9" s="108">
        <v>5</v>
      </c>
      <c r="HGW9" s="27">
        <f>ROUND(+HGS9/HGV9,2)</f>
        <v>10718.4</v>
      </c>
      <c r="HGX9" s="109">
        <f>+HGW9-HGU9</f>
        <v>0</v>
      </c>
      <c r="HGY9" s="110">
        <v>0.37630000000000002</v>
      </c>
      <c r="HGZ9" s="111">
        <f>ROUND(+HGX9*HGY9,0)</f>
        <v>0</v>
      </c>
      <c r="HHA9" s="38" t="s">
        <v>45</v>
      </c>
      <c r="HHB9" s="39" t="s">
        <v>47</v>
      </c>
      <c r="HHC9" s="39" t="s">
        <v>40</v>
      </c>
      <c r="HHD9" s="40" t="s">
        <v>120</v>
      </c>
      <c r="HHE9" s="107">
        <v>391.7</v>
      </c>
      <c r="HHF9" s="107">
        <v>108.3917</v>
      </c>
      <c r="HHG9" s="107">
        <v>403.39170000000001</v>
      </c>
      <c r="HHH9" s="107">
        <v>5</v>
      </c>
      <c r="HHI9" s="27">
        <v>53592</v>
      </c>
      <c r="HHJ9" s="27">
        <f>+HHI9/HHH9/2</f>
        <v>5359.2</v>
      </c>
      <c r="HHK9" s="27">
        <f>+HHJ9*2</f>
        <v>10718.4</v>
      </c>
      <c r="HHL9" s="108">
        <v>5</v>
      </c>
      <c r="HHM9" s="27">
        <f>ROUND(+HHI9/HHL9,2)</f>
        <v>10718.4</v>
      </c>
      <c r="HHN9" s="109">
        <f>+HHM9-HHK9</f>
        <v>0</v>
      </c>
      <c r="HHO9" s="110">
        <v>0.37630000000000002</v>
      </c>
      <c r="HHP9" s="111">
        <f>ROUND(+HHN9*HHO9,0)</f>
        <v>0</v>
      </c>
      <c r="HHQ9" s="38" t="s">
        <v>45</v>
      </c>
      <c r="HHR9" s="39" t="s">
        <v>47</v>
      </c>
      <c r="HHS9" s="39" t="s">
        <v>40</v>
      </c>
      <c r="HHT9" s="40" t="s">
        <v>120</v>
      </c>
      <c r="HHU9" s="107">
        <v>391.7</v>
      </c>
      <c r="HHV9" s="107">
        <v>108.3917</v>
      </c>
      <c r="HHW9" s="107">
        <v>403.39170000000001</v>
      </c>
      <c r="HHX9" s="107">
        <v>5</v>
      </c>
      <c r="HHY9" s="27">
        <v>53592</v>
      </c>
      <c r="HHZ9" s="27">
        <f>+HHY9/HHX9/2</f>
        <v>5359.2</v>
      </c>
      <c r="HIA9" s="27">
        <f>+HHZ9*2</f>
        <v>10718.4</v>
      </c>
      <c r="HIB9" s="108">
        <v>5</v>
      </c>
      <c r="HIC9" s="27">
        <f>ROUND(+HHY9/HIB9,2)</f>
        <v>10718.4</v>
      </c>
      <c r="HID9" s="109">
        <f>+HIC9-HIA9</f>
        <v>0</v>
      </c>
      <c r="HIE9" s="110">
        <v>0.37630000000000002</v>
      </c>
      <c r="HIF9" s="111">
        <f>ROUND(+HID9*HIE9,0)</f>
        <v>0</v>
      </c>
      <c r="HIG9" s="38" t="s">
        <v>45</v>
      </c>
      <c r="HIH9" s="39" t="s">
        <v>47</v>
      </c>
      <c r="HII9" s="39" t="s">
        <v>40</v>
      </c>
      <c r="HIJ9" s="40" t="s">
        <v>120</v>
      </c>
      <c r="HIK9" s="107">
        <v>391.7</v>
      </c>
      <c r="HIL9" s="107">
        <v>108.3917</v>
      </c>
      <c r="HIM9" s="107">
        <v>403.39170000000001</v>
      </c>
      <c r="HIN9" s="107">
        <v>5</v>
      </c>
      <c r="HIO9" s="27">
        <v>53592</v>
      </c>
      <c r="HIP9" s="27">
        <f>+HIO9/HIN9/2</f>
        <v>5359.2</v>
      </c>
      <c r="HIQ9" s="27">
        <f>+HIP9*2</f>
        <v>10718.4</v>
      </c>
      <c r="HIR9" s="108">
        <v>5</v>
      </c>
      <c r="HIS9" s="27">
        <f>ROUND(+HIO9/HIR9,2)</f>
        <v>10718.4</v>
      </c>
      <c r="HIT9" s="109">
        <f>+HIS9-HIQ9</f>
        <v>0</v>
      </c>
      <c r="HIU9" s="110">
        <v>0.37630000000000002</v>
      </c>
      <c r="HIV9" s="111">
        <f>ROUND(+HIT9*HIU9,0)</f>
        <v>0</v>
      </c>
      <c r="HIW9" s="38" t="s">
        <v>45</v>
      </c>
      <c r="HIX9" s="39" t="s">
        <v>47</v>
      </c>
      <c r="HIY9" s="39" t="s">
        <v>40</v>
      </c>
      <c r="HIZ9" s="40" t="s">
        <v>120</v>
      </c>
      <c r="HJA9" s="107">
        <v>391.7</v>
      </c>
      <c r="HJB9" s="107">
        <v>108.3917</v>
      </c>
      <c r="HJC9" s="107">
        <v>403.39170000000001</v>
      </c>
      <c r="HJD9" s="107">
        <v>5</v>
      </c>
      <c r="HJE9" s="27">
        <v>53592</v>
      </c>
      <c r="HJF9" s="27">
        <f>+HJE9/HJD9/2</f>
        <v>5359.2</v>
      </c>
      <c r="HJG9" s="27">
        <f>+HJF9*2</f>
        <v>10718.4</v>
      </c>
      <c r="HJH9" s="108">
        <v>5</v>
      </c>
      <c r="HJI9" s="27">
        <f>ROUND(+HJE9/HJH9,2)</f>
        <v>10718.4</v>
      </c>
      <c r="HJJ9" s="109">
        <f>+HJI9-HJG9</f>
        <v>0</v>
      </c>
      <c r="HJK9" s="110">
        <v>0.37630000000000002</v>
      </c>
      <c r="HJL9" s="111">
        <f>ROUND(+HJJ9*HJK9,0)</f>
        <v>0</v>
      </c>
      <c r="HJM9" s="38" t="s">
        <v>45</v>
      </c>
      <c r="HJN9" s="39" t="s">
        <v>47</v>
      </c>
      <c r="HJO9" s="39" t="s">
        <v>40</v>
      </c>
      <c r="HJP9" s="40" t="s">
        <v>120</v>
      </c>
      <c r="HJQ9" s="107">
        <v>391.7</v>
      </c>
      <c r="HJR9" s="107">
        <v>108.3917</v>
      </c>
      <c r="HJS9" s="107">
        <v>403.39170000000001</v>
      </c>
      <c r="HJT9" s="107">
        <v>5</v>
      </c>
      <c r="HJU9" s="27">
        <v>53592</v>
      </c>
      <c r="HJV9" s="27">
        <f>+HJU9/HJT9/2</f>
        <v>5359.2</v>
      </c>
      <c r="HJW9" s="27">
        <f>+HJV9*2</f>
        <v>10718.4</v>
      </c>
      <c r="HJX9" s="108">
        <v>5</v>
      </c>
      <c r="HJY9" s="27">
        <f>ROUND(+HJU9/HJX9,2)</f>
        <v>10718.4</v>
      </c>
      <c r="HJZ9" s="109">
        <f>+HJY9-HJW9</f>
        <v>0</v>
      </c>
      <c r="HKA9" s="110">
        <v>0.37630000000000002</v>
      </c>
      <c r="HKB9" s="111">
        <f>ROUND(+HJZ9*HKA9,0)</f>
        <v>0</v>
      </c>
      <c r="HKC9" s="38" t="s">
        <v>45</v>
      </c>
      <c r="HKD9" s="39" t="s">
        <v>47</v>
      </c>
      <c r="HKE9" s="39" t="s">
        <v>40</v>
      </c>
      <c r="HKF9" s="40" t="s">
        <v>120</v>
      </c>
      <c r="HKG9" s="107">
        <v>391.7</v>
      </c>
      <c r="HKH9" s="107">
        <v>108.3917</v>
      </c>
      <c r="HKI9" s="107">
        <v>403.39170000000001</v>
      </c>
      <c r="HKJ9" s="107">
        <v>5</v>
      </c>
      <c r="HKK9" s="27">
        <v>53592</v>
      </c>
      <c r="HKL9" s="27">
        <f>+HKK9/HKJ9/2</f>
        <v>5359.2</v>
      </c>
      <c r="HKM9" s="27">
        <f>+HKL9*2</f>
        <v>10718.4</v>
      </c>
      <c r="HKN9" s="108">
        <v>5</v>
      </c>
      <c r="HKO9" s="27">
        <f>ROUND(+HKK9/HKN9,2)</f>
        <v>10718.4</v>
      </c>
      <c r="HKP9" s="109">
        <f>+HKO9-HKM9</f>
        <v>0</v>
      </c>
      <c r="HKQ9" s="110">
        <v>0.37630000000000002</v>
      </c>
      <c r="HKR9" s="111">
        <f>ROUND(+HKP9*HKQ9,0)</f>
        <v>0</v>
      </c>
      <c r="HKS9" s="38" t="s">
        <v>45</v>
      </c>
      <c r="HKT9" s="39" t="s">
        <v>47</v>
      </c>
      <c r="HKU9" s="39" t="s">
        <v>40</v>
      </c>
      <c r="HKV9" s="40" t="s">
        <v>120</v>
      </c>
      <c r="HKW9" s="107">
        <v>391.7</v>
      </c>
      <c r="HKX9" s="107">
        <v>108.3917</v>
      </c>
      <c r="HKY9" s="107">
        <v>403.39170000000001</v>
      </c>
      <c r="HKZ9" s="107">
        <v>5</v>
      </c>
      <c r="HLA9" s="27">
        <v>53592</v>
      </c>
      <c r="HLB9" s="27">
        <f>+HLA9/HKZ9/2</f>
        <v>5359.2</v>
      </c>
      <c r="HLC9" s="27">
        <f>+HLB9*2</f>
        <v>10718.4</v>
      </c>
      <c r="HLD9" s="108">
        <v>5</v>
      </c>
      <c r="HLE9" s="27">
        <f>ROUND(+HLA9/HLD9,2)</f>
        <v>10718.4</v>
      </c>
      <c r="HLF9" s="109">
        <f>+HLE9-HLC9</f>
        <v>0</v>
      </c>
      <c r="HLG9" s="110">
        <v>0.37630000000000002</v>
      </c>
      <c r="HLH9" s="111">
        <f>ROUND(+HLF9*HLG9,0)</f>
        <v>0</v>
      </c>
      <c r="HLI9" s="38" t="s">
        <v>45</v>
      </c>
      <c r="HLJ9" s="39" t="s">
        <v>47</v>
      </c>
      <c r="HLK9" s="39" t="s">
        <v>40</v>
      </c>
      <c r="HLL9" s="40" t="s">
        <v>120</v>
      </c>
      <c r="HLM9" s="107">
        <v>391.7</v>
      </c>
      <c r="HLN9" s="107">
        <v>108.3917</v>
      </c>
      <c r="HLO9" s="107">
        <v>403.39170000000001</v>
      </c>
      <c r="HLP9" s="107">
        <v>5</v>
      </c>
      <c r="HLQ9" s="27">
        <v>53592</v>
      </c>
      <c r="HLR9" s="27">
        <f>+HLQ9/HLP9/2</f>
        <v>5359.2</v>
      </c>
      <c r="HLS9" s="27">
        <f>+HLR9*2</f>
        <v>10718.4</v>
      </c>
      <c r="HLT9" s="108">
        <v>5</v>
      </c>
      <c r="HLU9" s="27">
        <f>ROUND(+HLQ9/HLT9,2)</f>
        <v>10718.4</v>
      </c>
      <c r="HLV9" s="109">
        <f>+HLU9-HLS9</f>
        <v>0</v>
      </c>
      <c r="HLW9" s="110">
        <v>0.37630000000000002</v>
      </c>
      <c r="HLX9" s="111">
        <f>ROUND(+HLV9*HLW9,0)</f>
        <v>0</v>
      </c>
      <c r="HLY9" s="38" t="s">
        <v>45</v>
      </c>
      <c r="HLZ9" s="39" t="s">
        <v>47</v>
      </c>
      <c r="HMA9" s="39" t="s">
        <v>40</v>
      </c>
      <c r="HMB9" s="40" t="s">
        <v>120</v>
      </c>
      <c r="HMC9" s="107">
        <v>391.7</v>
      </c>
      <c r="HMD9" s="107">
        <v>108.3917</v>
      </c>
      <c r="HME9" s="107">
        <v>403.39170000000001</v>
      </c>
      <c r="HMF9" s="107">
        <v>5</v>
      </c>
      <c r="HMG9" s="27">
        <v>53592</v>
      </c>
      <c r="HMH9" s="27">
        <f>+HMG9/HMF9/2</f>
        <v>5359.2</v>
      </c>
      <c r="HMI9" s="27">
        <f>+HMH9*2</f>
        <v>10718.4</v>
      </c>
      <c r="HMJ9" s="108">
        <v>5</v>
      </c>
      <c r="HMK9" s="27">
        <f>ROUND(+HMG9/HMJ9,2)</f>
        <v>10718.4</v>
      </c>
      <c r="HML9" s="109">
        <f>+HMK9-HMI9</f>
        <v>0</v>
      </c>
      <c r="HMM9" s="110">
        <v>0.37630000000000002</v>
      </c>
      <c r="HMN9" s="111">
        <f>ROUND(+HML9*HMM9,0)</f>
        <v>0</v>
      </c>
      <c r="HMO9" s="38" t="s">
        <v>45</v>
      </c>
      <c r="HMP9" s="39" t="s">
        <v>47</v>
      </c>
      <c r="HMQ9" s="39" t="s">
        <v>40</v>
      </c>
      <c r="HMR9" s="40" t="s">
        <v>120</v>
      </c>
      <c r="HMS9" s="107">
        <v>391.7</v>
      </c>
      <c r="HMT9" s="107">
        <v>108.3917</v>
      </c>
      <c r="HMU9" s="107">
        <v>403.39170000000001</v>
      </c>
      <c r="HMV9" s="107">
        <v>5</v>
      </c>
      <c r="HMW9" s="27">
        <v>53592</v>
      </c>
      <c r="HMX9" s="27">
        <f>+HMW9/HMV9/2</f>
        <v>5359.2</v>
      </c>
      <c r="HMY9" s="27">
        <f>+HMX9*2</f>
        <v>10718.4</v>
      </c>
      <c r="HMZ9" s="108">
        <v>5</v>
      </c>
      <c r="HNA9" s="27">
        <f>ROUND(+HMW9/HMZ9,2)</f>
        <v>10718.4</v>
      </c>
      <c r="HNB9" s="109">
        <f>+HNA9-HMY9</f>
        <v>0</v>
      </c>
      <c r="HNC9" s="110">
        <v>0.37630000000000002</v>
      </c>
      <c r="HND9" s="111">
        <f>ROUND(+HNB9*HNC9,0)</f>
        <v>0</v>
      </c>
      <c r="HNE9" s="38" t="s">
        <v>45</v>
      </c>
      <c r="HNF9" s="39" t="s">
        <v>47</v>
      </c>
      <c r="HNG9" s="39" t="s">
        <v>40</v>
      </c>
      <c r="HNH9" s="40" t="s">
        <v>120</v>
      </c>
      <c r="HNI9" s="107">
        <v>391.7</v>
      </c>
      <c r="HNJ9" s="107">
        <v>108.3917</v>
      </c>
      <c r="HNK9" s="107">
        <v>403.39170000000001</v>
      </c>
      <c r="HNL9" s="107">
        <v>5</v>
      </c>
      <c r="HNM9" s="27">
        <v>53592</v>
      </c>
      <c r="HNN9" s="27">
        <f>+HNM9/HNL9/2</f>
        <v>5359.2</v>
      </c>
      <c r="HNO9" s="27">
        <f>+HNN9*2</f>
        <v>10718.4</v>
      </c>
      <c r="HNP9" s="108">
        <v>5</v>
      </c>
      <c r="HNQ9" s="27">
        <f>ROUND(+HNM9/HNP9,2)</f>
        <v>10718.4</v>
      </c>
      <c r="HNR9" s="109">
        <f>+HNQ9-HNO9</f>
        <v>0</v>
      </c>
      <c r="HNS9" s="110">
        <v>0.37630000000000002</v>
      </c>
      <c r="HNT9" s="111">
        <f>ROUND(+HNR9*HNS9,0)</f>
        <v>0</v>
      </c>
      <c r="HNU9" s="38" t="s">
        <v>45</v>
      </c>
      <c r="HNV9" s="39" t="s">
        <v>47</v>
      </c>
      <c r="HNW9" s="39" t="s">
        <v>40</v>
      </c>
      <c r="HNX9" s="40" t="s">
        <v>120</v>
      </c>
      <c r="HNY9" s="107">
        <v>391.7</v>
      </c>
      <c r="HNZ9" s="107">
        <v>108.3917</v>
      </c>
      <c r="HOA9" s="107">
        <v>403.39170000000001</v>
      </c>
      <c r="HOB9" s="107">
        <v>5</v>
      </c>
      <c r="HOC9" s="27">
        <v>53592</v>
      </c>
      <c r="HOD9" s="27">
        <f>+HOC9/HOB9/2</f>
        <v>5359.2</v>
      </c>
      <c r="HOE9" s="27">
        <f>+HOD9*2</f>
        <v>10718.4</v>
      </c>
      <c r="HOF9" s="108">
        <v>5</v>
      </c>
      <c r="HOG9" s="27">
        <f>ROUND(+HOC9/HOF9,2)</f>
        <v>10718.4</v>
      </c>
      <c r="HOH9" s="109">
        <f>+HOG9-HOE9</f>
        <v>0</v>
      </c>
      <c r="HOI9" s="110">
        <v>0.37630000000000002</v>
      </c>
      <c r="HOJ9" s="111">
        <f>ROUND(+HOH9*HOI9,0)</f>
        <v>0</v>
      </c>
      <c r="HOK9" s="38" t="s">
        <v>45</v>
      </c>
      <c r="HOL9" s="39" t="s">
        <v>47</v>
      </c>
      <c r="HOM9" s="39" t="s">
        <v>40</v>
      </c>
      <c r="HON9" s="40" t="s">
        <v>120</v>
      </c>
      <c r="HOO9" s="107">
        <v>391.7</v>
      </c>
      <c r="HOP9" s="107">
        <v>108.3917</v>
      </c>
      <c r="HOQ9" s="107">
        <v>403.39170000000001</v>
      </c>
      <c r="HOR9" s="107">
        <v>5</v>
      </c>
      <c r="HOS9" s="27">
        <v>53592</v>
      </c>
      <c r="HOT9" s="27">
        <f>+HOS9/HOR9/2</f>
        <v>5359.2</v>
      </c>
      <c r="HOU9" s="27">
        <f>+HOT9*2</f>
        <v>10718.4</v>
      </c>
      <c r="HOV9" s="108">
        <v>5</v>
      </c>
      <c r="HOW9" s="27">
        <f>ROUND(+HOS9/HOV9,2)</f>
        <v>10718.4</v>
      </c>
      <c r="HOX9" s="109">
        <f>+HOW9-HOU9</f>
        <v>0</v>
      </c>
      <c r="HOY9" s="110">
        <v>0.37630000000000002</v>
      </c>
      <c r="HOZ9" s="111">
        <f>ROUND(+HOX9*HOY9,0)</f>
        <v>0</v>
      </c>
      <c r="HPA9" s="38" t="s">
        <v>45</v>
      </c>
      <c r="HPB9" s="39" t="s">
        <v>47</v>
      </c>
      <c r="HPC9" s="39" t="s">
        <v>40</v>
      </c>
      <c r="HPD9" s="40" t="s">
        <v>120</v>
      </c>
      <c r="HPE9" s="107">
        <v>391.7</v>
      </c>
      <c r="HPF9" s="107">
        <v>108.3917</v>
      </c>
      <c r="HPG9" s="107">
        <v>403.39170000000001</v>
      </c>
      <c r="HPH9" s="107">
        <v>5</v>
      </c>
      <c r="HPI9" s="27">
        <v>53592</v>
      </c>
      <c r="HPJ9" s="27">
        <f>+HPI9/HPH9/2</f>
        <v>5359.2</v>
      </c>
      <c r="HPK9" s="27">
        <f>+HPJ9*2</f>
        <v>10718.4</v>
      </c>
      <c r="HPL9" s="108">
        <v>5</v>
      </c>
      <c r="HPM9" s="27">
        <f>ROUND(+HPI9/HPL9,2)</f>
        <v>10718.4</v>
      </c>
      <c r="HPN9" s="109">
        <f>+HPM9-HPK9</f>
        <v>0</v>
      </c>
      <c r="HPO9" s="110">
        <v>0.37630000000000002</v>
      </c>
      <c r="HPP9" s="111">
        <f>ROUND(+HPN9*HPO9,0)</f>
        <v>0</v>
      </c>
      <c r="HPQ9" s="38" t="s">
        <v>45</v>
      </c>
      <c r="HPR9" s="39" t="s">
        <v>47</v>
      </c>
      <c r="HPS9" s="39" t="s">
        <v>40</v>
      </c>
      <c r="HPT9" s="40" t="s">
        <v>120</v>
      </c>
      <c r="HPU9" s="107">
        <v>391.7</v>
      </c>
      <c r="HPV9" s="107">
        <v>108.3917</v>
      </c>
      <c r="HPW9" s="107">
        <v>403.39170000000001</v>
      </c>
      <c r="HPX9" s="107">
        <v>5</v>
      </c>
      <c r="HPY9" s="27">
        <v>53592</v>
      </c>
      <c r="HPZ9" s="27">
        <f>+HPY9/HPX9/2</f>
        <v>5359.2</v>
      </c>
      <c r="HQA9" s="27">
        <f>+HPZ9*2</f>
        <v>10718.4</v>
      </c>
      <c r="HQB9" s="108">
        <v>5</v>
      </c>
      <c r="HQC9" s="27">
        <f>ROUND(+HPY9/HQB9,2)</f>
        <v>10718.4</v>
      </c>
      <c r="HQD9" s="109">
        <f>+HQC9-HQA9</f>
        <v>0</v>
      </c>
      <c r="HQE9" s="110">
        <v>0.37630000000000002</v>
      </c>
      <c r="HQF9" s="111">
        <f>ROUND(+HQD9*HQE9,0)</f>
        <v>0</v>
      </c>
      <c r="HQG9" s="38" t="s">
        <v>45</v>
      </c>
      <c r="HQH9" s="39" t="s">
        <v>47</v>
      </c>
      <c r="HQI9" s="39" t="s">
        <v>40</v>
      </c>
      <c r="HQJ9" s="40" t="s">
        <v>120</v>
      </c>
      <c r="HQK9" s="107">
        <v>391.7</v>
      </c>
      <c r="HQL9" s="107">
        <v>108.3917</v>
      </c>
      <c r="HQM9" s="107">
        <v>403.39170000000001</v>
      </c>
      <c r="HQN9" s="107">
        <v>5</v>
      </c>
      <c r="HQO9" s="27">
        <v>53592</v>
      </c>
      <c r="HQP9" s="27">
        <f>+HQO9/HQN9/2</f>
        <v>5359.2</v>
      </c>
      <c r="HQQ9" s="27">
        <f>+HQP9*2</f>
        <v>10718.4</v>
      </c>
      <c r="HQR9" s="108">
        <v>5</v>
      </c>
      <c r="HQS9" s="27">
        <f>ROUND(+HQO9/HQR9,2)</f>
        <v>10718.4</v>
      </c>
      <c r="HQT9" s="109">
        <f>+HQS9-HQQ9</f>
        <v>0</v>
      </c>
      <c r="HQU9" s="110">
        <v>0.37630000000000002</v>
      </c>
      <c r="HQV9" s="111">
        <f>ROUND(+HQT9*HQU9,0)</f>
        <v>0</v>
      </c>
      <c r="HQW9" s="38" t="s">
        <v>45</v>
      </c>
      <c r="HQX9" s="39" t="s">
        <v>47</v>
      </c>
      <c r="HQY9" s="39" t="s">
        <v>40</v>
      </c>
      <c r="HQZ9" s="40" t="s">
        <v>120</v>
      </c>
      <c r="HRA9" s="107">
        <v>391.7</v>
      </c>
      <c r="HRB9" s="107">
        <v>108.3917</v>
      </c>
      <c r="HRC9" s="107">
        <v>403.39170000000001</v>
      </c>
      <c r="HRD9" s="107">
        <v>5</v>
      </c>
      <c r="HRE9" s="27">
        <v>53592</v>
      </c>
      <c r="HRF9" s="27">
        <f>+HRE9/HRD9/2</f>
        <v>5359.2</v>
      </c>
      <c r="HRG9" s="27">
        <f>+HRF9*2</f>
        <v>10718.4</v>
      </c>
      <c r="HRH9" s="108">
        <v>5</v>
      </c>
      <c r="HRI9" s="27">
        <f>ROUND(+HRE9/HRH9,2)</f>
        <v>10718.4</v>
      </c>
      <c r="HRJ9" s="109">
        <f>+HRI9-HRG9</f>
        <v>0</v>
      </c>
      <c r="HRK9" s="110">
        <v>0.37630000000000002</v>
      </c>
      <c r="HRL9" s="111">
        <f>ROUND(+HRJ9*HRK9,0)</f>
        <v>0</v>
      </c>
      <c r="HRM9" s="38" t="s">
        <v>45</v>
      </c>
      <c r="HRN9" s="39" t="s">
        <v>47</v>
      </c>
      <c r="HRO9" s="39" t="s">
        <v>40</v>
      </c>
      <c r="HRP9" s="40" t="s">
        <v>120</v>
      </c>
      <c r="HRQ9" s="107">
        <v>391.7</v>
      </c>
      <c r="HRR9" s="107">
        <v>108.3917</v>
      </c>
      <c r="HRS9" s="107">
        <v>403.39170000000001</v>
      </c>
      <c r="HRT9" s="107">
        <v>5</v>
      </c>
      <c r="HRU9" s="27">
        <v>53592</v>
      </c>
      <c r="HRV9" s="27">
        <f>+HRU9/HRT9/2</f>
        <v>5359.2</v>
      </c>
      <c r="HRW9" s="27">
        <f>+HRV9*2</f>
        <v>10718.4</v>
      </c>
      <c r="HRX9" s="108">
        <v>5</v>
      </c>
      <c r="HRY9" s="27">
        <f>ROUND(+HRU9/HRX9,2)</f>
        <v>10718.4</v>
      </c>
      <c r="HRZ9" s="109">
        <f>+HRY9-HRW9</f>
        <v>0</v>
      </c>
      <c r="HSA9" s="110">
        <v>0.37630000000000002</v>
      </c>
      <c r="HSB9" s="111">
        <f>ROUND(+HRZ9*HSA9,0)</f>
        <v>0</v>
      </c>
      <c r="HSC9" s="38" t="s">
        <v>45</v>
      </c>
      <c r="HSD9" s="39" t="s">
        <v>47</v>
      </c>
      <c r="HSE9" s="39" t="s">
        <v>40</v>
      </c>
      <c r="HSF9" s="40" t="s">
        <v>120</v>
      </c>
      <c r="HSG9" s="107">
        <v>391.7</v>
      </c>
      <c r="HSH9" s="107">
        <v>108.3917</v>
      </c>
      <c r="HSI9" s="107">
        <v>403.39170000000001</v>
      </c>
      <c r="HSJ9" s="107">
        <v>5</v>
      </c>
      <c r="HSK9" s="27">
        <v>53592</v>
      </c>
      <c r="HSL9" s="27">
        <f>+HSK9/HSJ9/2</f>
        <v>5359.2</v>
      </c>
      <c r="HSM9" s="27">
        <f>+HSL9*2</f>
        <v>10718.4</v>
      </c>
      <c r="HSN9" s="108">
        <v>5</v>
      </c>
      <c r="HSO9" s="27">
        <f>ROUND(+HSK9/HSN9,2)</f>
        <v>10718.4</v>
      </c>
      <c r="HSP9" s="109">
        <f>+HSO9-HSM9</f>
        <v>0</v>
      </c>
      <c r="HSQ9" s="110">
        <v>0.37630000000000002</v>
      </c>
      <c r="HSR9" s="111">
        <f>ROUND(+HSP9*HSQ9,0)</f>
        <v>0</v>
      </c>
      <c r="HSS9" s="38" t="s">
        <v>45</v>
      </c>
      <c r="HST9" s="39" t="s">
        <v>47</v>
      </c>
      <c r="HSU9" s="39" t="s">
        <v>40</v>
      </c>
      <c r="HSV9" s="40" t="s">
        <v>120</v>
      </c>
      <c r="HSW9" s="107">
        <v>391.7</v>
      </c>
      <c r="HSX9" s="107">
        <v>108.3917</v>
      </c>
      <c r="HSY9" s="107">
        <v>403.39170000000001</v>
      </c>
      <c r="HSZ9" s="107">
        <v>5</v>
      </c>
      <c r="HTA9" s="27">
        <v>53592</v>
      </c>
      <c r="HTB9" s="27">
        <f>+HTA9/HSZ9/2</f>
        <v>5359.2</v>
      </c>
      <c r="HTC9" s="27">
        <f>+HTB9*2</f>
        <v>10718.4</v>
      </c>
      <c r="HTD9" s="108">
        <v>5</v>
      </c>
      <c r="HTE9" s="27">
        <f>ROUND(+HTA9/HTD9,2)</f>
        <v>10718.4</v>
      </c>
      <c r="HTF9" s="109">
        <f>+HTE9-HTC9</f>
        <v>0</v>
      </c>
      <c r="HTG9" s="110">
        <v>0.37630000000000002</v>
      </c>
      <c r="HTH9" s="111">
        <f>ROUND(+HTF9*HTG9,0)</f>
        <v>0</v>
      </c>
      <c r="HTI9" s="38" t="s">
        <v>45</v>
      </c>
      <c r="HTJ9" s="39" t="s">
        <v>47</v>
      </c>
      <c r="HTK9" s="39" t="s">
        <v>40</v>
      </c>
      <c r="HTL9" s="40" t="s">
        <v>120</v>
      </c>
      <c r="HTM9" s="107">
        <v>391.7</v>
      </c>
      <c r="HTN9" s="107">
        <v>108.3917</v>
      </c>
      <c r="HTO9" s="107">
        <v>403.39170000000001</v>
      </c>
      <c r="HTP9" s="107">
        <v>5</v>
      </c>
      <c r="HTQ9" s="27">
        <v>53592</v>
      </c>
      <c r="HTR9" s="27">
        <f>+HTQ9/HTP9/2</f>
        <v>5359.2</v>
      </c>
      <c r="HTS9" s="27">
        <f>+HTR9*2</f>
        <v>10718.4</v>
      </c>
      <c r="HTT9" s="108">
        <v>5</v>
      </c>
      <c r="HTU9" s="27">
        <f>ROUND(+HTQ9/HTT9,2)</f>
        <v>10718.4</v>
      </c>
      <c r="HTV9" s="109">
        <f>+HTU9-HTS9</f>
        <v>0</v>
      </c>
      <c r="HTW9" s="110">
        <v>0.37630000000000002</v>
      </c>
      <c r="HTX9" s="111">
        <f>ROUND(+HTV9*HTW9,0)</f>
        <v>0</v>
      </c>
      <c r="HTY9" s="38" t="s">
        <v>45</v>
      </c>
      <c r="HTZ9" s="39" t="s">
        <v>47</v>
      </c>
      <c r="HUA9" s="39" t="s">
        <v>40</v>
      </c>
      <c r="HUB9" s="40" t="s">
        <v>120</v>
      </c>
      <c r="HUC9" s="107">
        <v>391.7</v>
      </c>
      <c r="HUD9" s="107">
        <v>108.3917</v>
      </c>
      <c r="HUE9" s="107">
        <v>403.39170000000001</v>
      </c>
      <c r="HUF9" s="107">
        <v>5</v>
      </c>
      <c r="HUG9" s="27">
        <v>53592</v>
      </c>
      <c r="HUH9" s="27">
        <f>+HUG9/HUF9/2</f>
        <v>5359.2</v>
      </c>
      <c r="HUI9" s="27">
        <f>+HUH9*2</f>
        <v>10718.4</v>
      </c>
      <c r="HUJ9" s="108">
        <v>5</v>
      </c>
      <c r="HUK9" s="27">
        <f>ROUND(+HUG9/HUJ9,2)</f>
        <v>10718.4</v>
      </c>
      <c r="HUL9" s="109">
        <f>+HUK9-HUI9</f>
        <v>0</v>
      </c>
      <c r="HUM9" s="110">
        <v>0.37630000000000002</v>
      </c>
      <c r="HUN9" s="111">
        <f>ROUND(+HUL9*HUM9,0)</f>
        <v>0</v>
      </c>
      <c r="HUO9" s="38" t="s">
        <v>45</v>
      </c>
      <c r="HUP9" s="39" t="s">
        <v>47</v>
      </c>
      <c r="HUQ9" s="39" t="s">
        <v>40</v>
      </c>
      <c r="HUR9" s="40" t="s">
        <v>120</v>
      </c>
      <c r="HUS9" s="107">
        <v>391.7</v>
      </c>
      <c r="HUT9" s="107">
        <v>108.3917</v>
      </c>
      <c r="HUU9" s="107">
        <v>403.39170000000001</v>
      </c>
      <c r="HUV9" s="107">
        <v>5</v>
      </c>
      <c r="HUW9" s="27">
        <v>53592</v>
      </c>
      <c r="HUX9" s="27">
        <f>+HUW9/HUV9/2</f>
        <v>5359.2</v>
      </c>
      <c r="HUY9" s="27">
        <f>+HUX9*2</f>
        <v>10718.4</v>
      </c>
      <c r="HUZ9" s="108">
        <v>5</v>
      </c>
      <c r="HVA9" s="27">
        <f>ROUND(+HUW9/HUZ9,2)</f>
        <v>10718.4</v>
      </c>
      <c r="HVB9" s="109">
        <f>+HVA9-HUY9</f>
        <v>0</v>
      </c>
      <c r="HVC9" s="110">
        <v>0.37630000000000002</v>
      </c>
      <c r="HVD9" s="111">
        <f>ROUND(+HVB9*HVC9,0)</f>
        <v>0</v>
      </c>
      <c r="HVE9" s="38" t="s">
        <v>45</v>
      </c>
      <c r="HVF9" s="39" t="s">
        <v>47</v>
      </c>
      <c r="HVG9" s="39" t="s">
        <v>40</v>
      </c>
      <c r="HVH9" s="40" t="s">
        <v>120</v>
      </c>
      <c r="HVI9" s="107">
        <v>391.7</v>
      </c>
      <c r="HVJ9" s="107">
        <v>108.3917</v>
      </c>
      <c r="HVK9" s="107">
        <v>403.39170000000001</v>
      </c>
      <c r="HVL9" s="107">
        <v>5</v>
      </c>
      <c r="HVM9" s="27">
        <v>53592</v>
      </c>
      <c r="HVN9" s="27">
        <f>+HVM9/HVL9/2</f>
        <v>5359.2</v>
      </c>
      <c r="HVO9" s="27">
        <f>+HVN9*2</f>
        <v>10718.4</v>
      </c>
      <c r="HVP9" s="108">
        <v>5</v>
      </c>
      <c r="HVQ9" s="27">
        <f>ROUND(+HVM9/HVP9,2)</f>
        <v>10718.4</v>
      </c>
      <c r="HVR9" s="109">
        <f>+HVQ9-HVO9</f>
        <v>0</v>
      </c>
      <c r="HVS9" s="110">
        <v>0.37630000000000002</v>
      </c>
      <c r="HVT9" s="111">
        <f>ROUND(+HVR9*HVS9,0)</f>
        <v>0</v>
      </c>
      <c r="HVU9" s="38" t="s">
        <v>45</v>
      </c>
      <c r="HVV9" s="39" t="s">
        <v>47</v>
      </c>
      <c r="HVW9" s="39" t="s">
        <v>40</v>
      </c>
      <c r="HVX9" s="40" t="s">
        <v>120</v>
      </c>
      <c r="HVY9" s="107">
        <v>391.7</v>
      </c>
      <c r="HVZ9" s="107">
        <v>108.3917</v>
      </c>
      <c r="HWA9" s="107">
        <v>403.39170000000001</v>
      </c>
      <c r="HWB9" s="107">
        <v>5</v>
      </c>
      <c r="HWC9" s="27">
        <v>53592</v>
      </c>
      <c r="HWD9" s="27">
        <f>+HWC9/HWB9/2</f>
        <v>5359.2</v>
      </c>
      <c r="HWE9" s="27">
        <f>+HWD9*2</f>
        <v>10718.4</v>
      </c>
      <c r="HWF9" s="108">
        <v>5</v>
      </c>
      <c r="HWG9" s="27">
        <f>ROUND(+HWC9/HWF9,2)</f>
        <v>10718.4</v>
      </c>
      <c r="HWH9" s="109">
        <f>+HWG9-HWE9</f>
        <v>0</v>
      </c>
      <c r="HWI9" s="110">
        <v>0.37630000000000002</v>
      </c>
      <c r="HWJ9" s="111">
        <f>ROUND(+HWH9*HWI9,0)</f>
        <v>0</v>
      </c>
      <c r="HWK9" s="38" t="s">
        <v>45</v>
      </c>
      <c r="HWL9" s="39" t="s">
        <v>47</v>
      </c>
      <c r="HWM9" s="39" t="s">
        <v>40</v>
      </c>
      <c r="HWN9" s="40" t="s">
        <v>120</v>
      </c>
      <c r="HWO9" s="107">
        <v>391.7</v>
      </c>
      <c r="HWP9" s="107">
        <v>108.3917</v>
      </c>
      <c r="HWQ9" s="107">
        <v>403.39170000000001</v>
      </c>
      <c r="HWR9" s="107">
        <v>5</v>
      </c>
      <c r="HWS9" s="27">
        <v>53592</v>
      </c>
      <c r="HWT9" s="27">
        <f>+HWS9/HWR9/2</f>
        <v>5359.2</v>
      </c>
      <c r="HWU9" s="27">
        <f>+HWT9*2</f>
        <v>10718.4</v>
      </c>
      <c r="HWV9" s="108">
        <v>5</v>
      </c>
      <c r="HWW9" s="27">
        <f>ROUND(+HWS9/HWV9,2)</f>
        <v>10718.4</v>
      </c>
      <c r="HWX9" s="109">
        <f>+HWW9-HWU9</f>
        <v>0</v>
      </c>
      <c r="HWY9" s="110">
        <v>0.37630000000000002</v>
      </c>
      <c r="HWZ9" s="111">
        <f>ROUND(+HWX9*HWY9,0)</f>
        <v>0</v>
      </c>
      <c r="HXA9" s="38" t="s">
        <v>45</v>
      </c>
      <c r="HXB9" s="39" t="s">
        <v>47</v>
      </c>
      <c r="HXC9" s="39" t="s">
        <v>40</v>
      </c>
      <c r="HXD9" s="40" t="s">
        <v>120</v>
      </c>
      <c r="HXE9" s="107">
        <v>391.7</v>
      </c>
      <c r="HXF9" s="107">
        <v>108.3917</v>
      </c>
      <c r="HXG9" s="107">
        <v>403.39170000000001</v>
      </c>
      <c r="HXH9" s="107">
        <v>5</v>
      </c>
      <c r="HXI9" s="27">
        <v>53592</v>
      </c>
      <c r="HXJ9" s="27">
        <f>+HXI9/HXH9/2</f>
        <v>5359.2</v>
      </c>
      <c r="HXK9" s="27">
        <f>+HXJ9*2</f>
        <v>10718.4</v>
      </c>
      <c r="HXL9" s="108">
        <v>5</v>
      </c>
      <c r="HXM9" s="27">
        <f>ROUND(+HXI9/HXL9,2)</f>
        <v>10718.4</v>
      </c>
      <c r="HXN9" s="109">
        <f>+HXM9-HXK9</f>
        <v>0</v>
      </c>
      <c r="HXO9" s="110">
        <v>0.37630000000000002</v>
      </c>
      <c r="HXP9" s="111">
        <f>ROUND(+HXN9*HXO9,0)</f>
        <v>0</v>
      </c>
      <c r="HXQ9" s="38" t="s">
        <v>45</v>
      </c>
      <c r="HXR9" s="39" t="s">
        <v>47</v>
      </c>
      <c r="HXS9" s="39" t="s">
        <v>40</v>
      </c>
      <c r="HXT9" s="40" t="s">
        <v>120</v>
      </c>
      <c r="HXU9" s="107">
        <v>391.7</v>
      </c>
      <c r="HXV9" s="107">
        <v>108.3917</v>
      </c>
      <c r="HXW9" s="107">
        <v>403.39170000000001</v>
      </c>
      <c r="HXX9" s="107">
        <v>5</v>
      </c>
      <c r="HXY9" s="27">
        <v>53592</v>
      </c>
      <c r="HXZ9" s="27">
        <f>+HXY9/HXX9/2</f>
        <v>5359.2</v>
      </c>
      <c r="HYA9" s="27">
        <f>+HXZ9*2</f>
        <v>10718.4</v>
      </c>
      <c r="HYB9" s="108">
        <v>5</v>
      </c>
      <c r="HYC9" s="27">
        <f>ROUND(+HXY9/HYB9,2)</f>
        <v>10718.4</v>
      </c>
      <c r="HYD9" s="109">
        <f>+HYC9-HYA9</f>
        <v>0</v>
      </c>
      <c r="HYE9" s="110">
        <v>0.37630000000000002</v>
      </c>
      <c r="HYF9" s="111">
        <f>ROUND(+HYD9*HYE9,0)</f>
        <v>0</v>
      </c>
      <c r="HYG9" s="38" t="s">
        <v>45</v>
      </c>
      <c r="HYH9" s="39" t="s">
        <v>47</v>
      </c>
      <c r="HYI9" s="39" t="s">
        <v>40</v>
      </c>
      <c r="HYJ9" s="40" t="s">
        <v>120</v>
      </c>
      <c r="HYK9" s="107">
        <v>391.7</v>
      </c>
      <c r="HYL9" s="107">
        <v>108.3917</v>
      </c>
      <c r="HYM9" s="107">
        <v>403.39170000000001</v>
      </c>
      <c r="HYN9" s="107">
        <v>5</v>
      </c>
      <c r="HYO9" s="27">
        <v>53592</v>
      </c>
      <c r="HYP9" s="27">
        <f>+HYO9/HYN9/2</f>
        <v>5359.2</v>
      </c>
      <c r="HYQ9" s="27">
        <f>+HYP9*2</f>
        <v>10718.4</v>
      </c>
      <c r="HYR9" s="108">
        <v>5</v>
      </c>
      <c r="HYS9" s="27">
        <f>ROUND(+HYO9/HYR9,2)</f>
        <v>10718.4</v>
      </c>
      <c r="HYT9" s="109">
        <f>+HYS9-HYQ9</f>
        <v>0</v>
      </c>
      <c r="HYU9" s="110">
        <v>0.37630000000000002</v>
      </c>
      <c r="HYV9" s="111">
        <f>ROUND(+HYT9*HYU9,0)</f>
        <v>0</v>
      </c>
      <c r="HYW9" s="38" t="s">
        <v>45</v>
      </c>
      <c r="HYX9" s="39" t="s">
        <v>47</v>
      </c>
      <c r="HYY9" s="39" t="s">
        <v>40</v>
      </c>
      <c r="HYZ9" s="40" t="s">
        <v>120</v>
      </c>
      <c r="HZA9" s="107">
        <v>391.7</v>
      </c>
      <c r="HZB9" s="107">
        <v>108.3917</v>
      </c>
      <c r="HZC9" s="107">
        <v>403.39170000000001</v>
      </c>
      <c r="HZD9" s="107">
        <v>5</v>
      </c>
      <c r="HZE9" s="27">
        <v>53592</v>
      </c>
      <c r="HZF9" s="27">
        <f>+HZE9/HZD9/2</f>
        <v>5359.2</v>
      </c>
      <c r="HZG9" s="27">
        <f>+HZF9*2</f>
        <v>10718.4</v>
      </c>
      <c r="HZH9" s="108">
        <v>5</v>
      </c>
      <c r="HZI9" s="27">
        <f>ROUND(+HZE9/HZH9,2)</f>
        <v>10718.4</v>
      </c>
      <c r="HZJ9" s="109">
        <f>+HZI9-HZG9</f>
        <v>0</v>
      </c>
      <c r="HZK9" s="110">
        <v>0.37630000000000002</v>
      </c>
      <c r="HZL9" s="111">
        <f>ROUND(+HZJ9*HZK9,0)</f>
        <v>0</v>
      </c>
      <c r="HZM9" s="38" t="s">
        <v>45</v>
      </c>
      <c r="HZN9" s="39" t="s">
        <v>47</v>
      </c>
      <c r="HZO9" s="39" t="s">
        <v>40</v>
      </c>
      <c r="HZP9" s="40" t="s">
        <v>120</v>
      </c>
      <c r="HZQ9" s="107">
        <v>391.7</v>
      </c>
      <c r="HZR9" s="107">
        <v>108.3917</v>
      </c>
      <c r="HZS9" s="107">
        <v>403.39170000000001</v>
      </c>
      <c r="HZT9" s="107">
        <v>5</v>
      </c>
      <c r="HZU9" s="27">
        <v>53592</v>
      </c>
      <c r="HZV9" s="27">
        <f>+HZU9/HZT9/2</f>
        <v>5359.2</v>
      </c>
      <c r="HZW9" s="27">
        <f>+HZV9*2</f>
        <v>10718.4</v>
      </c>
      <c r="HZX9" s="108">
        <v>5</v>
      </c>
      <c r="HZY9" s="27">
        <f>ROUND(+HZU9/HZX9,2)</f>
        <v>10718.4</v>
      </c>
      <c r="HZZ9" s="109">
        <f>+HZY9-HZW9</f>
        <v>0</v>
      </c>
      <c r="IAA9" s="110">
        <v>0.37630000000000002</v>
      </c>
      <c r="IAB9" s="111">
        <f>ROUND(+HZZ9*IAA9,0)</f>
        <v>0</v>
      </c>
      <c r="IAC9" s="38" t="s">
        <v>45</v>
      </c>
      <c r="IAD9" s="39" t="s">
        <v>47</v>
      </c>
      <c r="IAE9" s="39" t="s">
        <v>40</v>
      </c>
      <c r="IAF9" s="40" t="s">
        <v>120</v>
      </c>
      <c r="IAG9" s="107">
        <v>391.7</v>
      </c>
      <c r="IAH9" s="107">
        <v>108.3917</v>
      </c>
      <c r="IAI9" s="107">
        <v>403.39170000000001</v>
      </c>
      <c r="IAJ9" s="107">
        <v>5</v>
      </c>
      <c r="IAK9" s="27">
        <v>53592</v>
      </c>
      <c r="IAL9" s="27">
        <f>+IAK9/IAJ9/2</f>
        <v>5359.2</v>
      </c>
      <c r="IAM9" s="27">
        <f>+IAL9*2</f>
        <v>10718.4</v>
      </c>
      <c r="IAN9" s="108">
        <v>5</v>
      </c>
      <c r="IAO9" s="27">
        <f>ROUND(+IAK9/IAN9,2)</f>
        <v>10718.4</v>
      </c>
      <c r="IAP9" s="109">
        <f>+IAO9-IAM9</f>
        <v>0</v>
      </c>
      <c r="IAQ9" s="110">
        <v>0.37630000000000002</v>
      </c>
      <c r="IAR9" s="111">
        <f>ROUND(+IAP9*IAQ9,0)</f>
        <v>0</v>
      </c>
      <c r="IAS9" s="38" t="s">
        <v>45</v>
      </c>
      <c r="IAT9" s="39" t="s">
        <v>47</v>
      </c>
      <c r="IAU9" s="39" t="s">
        <v>40</v>
      </c>
      <c r="IAV9" s="40" t="s">
        <v>120</v>
      </c>
      <c r="IAW9" s="107">
        <v>391.7</v>
      </c>
      <c r="IAX9" s="107">
        <v>108.3917</v>
      </c>
      <c r="IAY9" s="107">
        <v>403.39170000000001</v>
      </c>
      <c r="IAZ9" s="107">
        <v>5</v>
      </c>
      <c r="IBA9" s="27">
        <v>53592</v>
      </c>
      <c r="IBB9" s="27">
        <f>+IBA9/IAZ9/2</f>
        <v>5359.2</v>
      </c>
      <c r="IBC9" s="27">
        <f>+IBB9*2</f>
        <v>10718.4</v>
      </c>
      <c r="IBD9" s="108">
        <v>5</v>
      </c>
      <c r="IBE9" s="27">
        <f>ROUND(+IBA9/IBD9,2)</f>
        <v>10718.4</v>
      </c>
      <c r="IBF9" s="109">
        <f>+IBE9-IBC9</f>
        <v>0</v>
      </c>
      <c r="IBG9" s="110">
        <v>0.37630000000000002</v>
      </c>
      <c r="IBH9" s="111">
        <f>ROUND(+IBF9*IBG9,0)</f>
        <v>0</v>
      </c>
      <c r="IBI9" s="38" t="s">
        <v>45</v>
      </c>
      <c r="IBJ9" s="39" t="s">
        <v>47</v>
      </c>
      <c r="IBK9" s="39" t="s">
        <v>40</v>
      </c>
      <c r="IBL9" s="40" t="s">
        <v>120</v>
      </c>
      <c r="IBM9" s="107">
        <v>391.7</v>
      </c>
      <c r="IBN9" s="107">
        <v>108.3917</v>
      </c>
      <c r="IBO9" s="107">
        <v>403.39170000000001</v>
      </c>
      <c r="IBP9" s="107">
        <v>5</v>
      </c>
      <c r="IBQ9" s="27">
        <v>53592</v>
      </c>
      <c r="IBR9" s="27">
        <f>+IBQ9/IBP9/2</f>
        <v>5359.2</v>
      </c>
      <c r="IBS9" s="27">
        <f>+IBR9*2</f>
        <v>10718.4</v>
      </c>
      <c r="IBT9" s="108">
        <v>5</v>
      </c>
      <c r="IBU9" s="27">
        <f>ROUND(+IBQ9/IBT9,2)</f>
        <v>10718.4</v>
      </c>
      <c r="IBV9" s="109">
        <f>+IBU9-IBS9</f>
        <v>0</v>
      </c>
      <c r="IBW9" s="110">
        <v>0.37630000000000002</v>
      </c>
      <c r="IBX9" s="111">
        <f>ROUND(+IBV9*IBW9,0)</f>
        <v>0</v>
      </c>
      <c r="IBY9" s="38" t="s">
        <v>45</v>
      </c>
      <c r="IBZ9" s="39" t="s">
        <v>47</v>
      </c>
      <c r="ICA9" s="39" t="s">
        <v>40</v>
      </c>
      <c r="ICB9" s="40" t="s">
        <v>120</v>
      </c>
      <c r="ICC9" s="107">
        <v>391.7</v>
      </c>
      <c r="ICD9" s="107">
        <v>108.3917</v>
      </c>
      <c r="ICE9" s="107">
        <v>403.39170000000001</v>
      </c>
      <c r="ICF9" s="107">
        <v>5</v>
      </c>
      <c r="ICG9" s="27">
        <v>53592</v>
      </c>
      <c r="ICH9" s="27">
        <f>+ICG9/ICF9/2</f>
        <v>5359.2</v>
      </c>
      <c r="ICI9" s="27">
        <f>+ICH9*2</f>
        <v>10718.4</v>
      </c>
      <c r="ICJ9" s="108">
        <v>5</v>
      </c>
      <c r="ICK9" s="27">
        <f>ROUND(+ICG9/ICJ9,2)</f>
        <v>10718.4</v>
      </c>
      <c r="ICL9" s="109">
        <f>+ICK9-ICI9</f>
        <v>0</v>
      </c>
      <c r="ICM9" s="110">
        <v>0.37630000000000002</v>
      </c>
      <c r="ICN9" s="111">
        <f>ROUND(+ICL9*ICM9,0)</f>
        <v>0</v>
      </c>
      <c r="ICO9" s="38" t="s">
        <v>45</v>
      </c>
      <c r="ICP9" s="39" t="s">
        <v>47</v>
      </c>
      <c r="ICQ9" s="39" t="s">
        <v>40</v>
      </c>
      <c r="ICR9" s="40" t="s">
        <v>120</v>
      </c>
      <c r="ICS9" s="107">
        <v>391.7</v>
      </c>
      <c r="ICT9" s="107">
        <v>108.3917</v>
      </c>
      <c r="ICU9" s="107">
        <v>403.39170000000001</v>
      </c>
      <c r="ICV9" s="107">
        <v>5</v>
      </c>
      <c r="ICW9" s="27">
        <v>53592</v>
      </c>
      <c r="ICX9" s="27">
        <f>+ICW9/ICV9/2</f>
        <v>5359.2</v>
      </c>
      <c r="ICY9" s="27">
        <f>+ICX9*2</f>
        <v>10718.4</v>
      </c>
      <c r="ICZ9" s="108">
        <v>5</v>
      </c>
      <c r="IDA9" s="27">
        <f>ROUND(+ICW9/ICZ9,2)</f>
        <v>10718.4</v>
      </c>
      <c r="IDB9" s="109">
        <f>+IDA9-ICY9</f>
        <v>0</v>
      </c>
      <c r="IDC9" s="110">
        <v>0.37630000000000002</v>
      </c>
      <c r="IDD9" s="111">
        <f>ROUND(+IDB9*IDC9,0)</f>
        <v>0</v>
      </c>
      <c r="IDE9" s="38" t="s">
        <v>45</v>
      </c>
      <c r="IDF9" s="39" t="s">
        <v>47</v>
      </c>
      <c r="IDG9" s="39" t="s">
        <v>40</v>
      </c>
      <c r="IDH9" s="40" t="s">
        <v>120</v>
      </c>
      <c r="IDI9" s="107">
        <v>391.7</v>
      </c>
      <c r="IDJ9" s="107">
        <v>108.3917</v>
      </c>
      <c r="IDK9" s="107">
        <v>403.39170000000001</v>
      </c>
      <c r="IDL9" s="107">
        <v>5</v>
      </c>
      <c r="IDM9" s="27">
        <v>53592</v>
      </c>
      <c r="IDN9" s="27">
        <f>+IDM9/IDL9/2</f>
        <v>5359.2</v>
      </c>
      <c r="IDO9" s="27">
        <f>+IDN9*2</f>
        <v>10718.4</v>
      </c>
      <c r="IDP9" s="108">
        <v>5</v>
      </c>
      <c r="IDQ9" s="27">
        <f>ROUND(+IDM9/IDP9,2)</f>
        <v>10718.4</v>
      </c>
      <c r="IDR9" s="109">
        <f>+IDQ9-IDO9</f>
        <v>0</v>
      </c>
      <c r="IDS9" s="110">
        <v>0.37630000000000002</v>
      </c>
      <c r="IDT9" s="111">
        <f>ROUND(+IDR9*IDS9,0)</f>
        <v>0</v>
      </c>
      <c r="IDU9" s="38" t="s">
        <v>45</v>
      </c>
      <c r="IDV9" s="39" t="s">
        <v>47</v>
      </c>
      <c r="IDW9" s="39" t="s">
        <v>40</v>
      </c>
      <c r="IDX9" s="40" t="s">
        <v>120</v>
      </c>
      <c r="IDY9" s="107">
        <v>391.7</v>
      </c>
      <c r="IDZ9" s="107">
        <v>108.3917</v>
      </c>
      <c r="IEA9" s="107">
        <v>403.39170000000001</v>
      </c>
      <c r="IEB9" s="107">
        <v>5</v>
      </c>
      <c r="IEC9" s="27">
        <v>53592</v>
      </c>
      <c r="IED9" s="27">
        <f>+IEC9/IEB9/2</f>
        <v>5359.2</v>
      </c>
      <c r="IEE9" s="27">
        <f>+IED9*2</f>
        <v>10718.4</v>
      </c>
      <c r="IEF9" s="108">
        <v>5</v>
      </c>
      <c r="IEG9" s="27">
        <f>ROUND(+IEC9/IEF9,2)</f>
        <v>10718.4</v>
      </c>
      <c r="IEH9" s="109">
        <f>+IEG9-IEE9</f>
        <v>0</v>
      </c>
      <c r="IEI9" s="110">
        <v>0.37630000000000002</v>
      </c>
      <c r="IEJ9" s="111">
        <f>ROUND(+IEH9*IEI9,0)</f>
        <v>0</v>
      </c>
      <c r="IEK9" s="38" t="s">
        <v>45</v>
      </c>
      <c r="IEL9" s="39" t="s">
        <v>47</v>
      </c>
      <c r="IEM9" s="39" t="s">
        <v>40</v>
      </c>
      <c r="IEN9" s="40" t="s">
        <v>120</v>
      </c>
      <c r="IEO9" s="107">
        <v>391.7</v>
      </c>
      <c r="IEP9" s="107">
        <v>108.3917</v>
      </c>
      <c r="IEQ9" s="107">
        <v>403.39170000000001</v>
      </c>
      <c r="IER9" s="107">
        <v>5</v>
      </c>
      <c r="IES9" s="27">
        <v>53592</v>
      </c>
      <c r="IET9" s="27">
        <f>+IES9/IER9/2</f>
        <v>5359.2</v>
      </c>
      <c r="IEU9" s="27">
        <f>+IET9*2</f>
        <v>10718.4</v>
      </c>
      <c r="IEV9" s="108">
        <v>5</v>
      </c>
      <c r="IEW9" s="27">
        <f>ROUND(+IES9/IEV9,2)</f>
        <v>10718.4</v>
      </c>
      <c r="IEX9" s="109">
        <f>+IEW9-IEU9</f>
        <v>0</v>
      </c>
      <c r="IEY9" s="110">
        <v>0.37630000000000002</v>
      </c>
      <c r="IEZ9" s="111">
        <f>ROUND(+IEX9*IEY9,0)</f>
        <v>0</v>
      </c>
      <c r="IFA9" s="38" t="s">
        <v>45</v>
      </c>
      <c r="IFB9" s="39" t="s">
        <v>47</v>
      </c>
      <c r="IFC9" s="39" t="s">
        <v>40</v>
      </c>
      <c r="IFD9" s="40" t="s">
        <v>120</v>
      </c>
      <c r="IFE9" s="107">
        <v>391.7</v>
      </c>
      <c r="IFF9" s="107">
        <v>108.3917</v>
      </c>
      <c r="IFG9" s="107">
        <v>403.39170000000001</v>
      </c>
      <c r="IFH9" s="107">
        <v>5</v>
      </c>
      <c r="IFI9" s="27">
        <v>53592</v>
      </c>
      <c r="IFJ9" s="27">
        <f>+IFI9/IFH9/2</f>
        <v>5359.2</v>
      </c>
      <c r="IFK9" s="27">
        <f>+IFJ9*2</f>
        <v>10718.4</v>
      </c>
      <c r="IFL9" s="108">
        <v>5</v>
      </c>
      <c r="IFM9" s="27">
        <f>ROUND(+IFI9/IFL9,2)</f>
        <v>10718.4</v>
      </c>
      <c r="IFN9" s="109">
        <f>+IFM9-IFK9</f>
        <v>0</v>
      </c>
      <c r="IFO9" s="110">
        <v>0.37630000000000002</v>
      </c>
      <c r="IFP9" s="111">
        <f>ROUND(+IFN9*IFO9,0)</f>
        <v>0</v>
      </c>
      <c r="IFQ9" s="38" t="s">
        <v>45</v>
      </c>
      <c r="IFR9" s="39" t="s">
        <v>47</v>
      </c>
      <c r="IFS9" s="39" t="s">
        <v>40</v>
      </c>
      <c r="IFT9" s="40" t="s">
        <v>120</v>
      </c>
      <c r="IFU9" s="107">
        <v>391.7</v>
      </c>
      <c r="IFV9" s="107">
        <v>108.3917</v>
      </c>
      <c r="IFW9" s="107">
        <v>403.39170000000001</v>
      </c>
      <c r="IFX9" s="107">
        <v>5</v>
      </c>
      <c r="IFY9" s="27">
        <v>53592</v>
      </c>
      <c r="IFZ9" s="27">
        <f>+IFY9/IFX9/2</f>
        <v>5359.2</v>
      </c>
      <c r="IGA9" s="27">
        <f>+IFZ9*2</f>
        <v>10718.4</v>
      </c>
      <c r="IGB9" s="108">
        <v>5</v>
      </c>
      <c r="IGC9" s="27">
        <f>ROUND(+IFY9/IGB9,2)</f>
        <v>10718.4</v>
      </c>
      <c r="IGD9" s="109">
        <f>+IGC9-IGA9</f>
        <v>0</v>
      </c>
      <c r="IGE9" s="110">
        <v>0.37630000000000002</v>
      </c>
      <c r="IGF9" s="111">
        <f>ROUND(+IGD9*IGE9,0)</f>
        <v>0</v>
      </c>
      <c r="IGG9" s="38" t="s">
        <v>45</v>
      </c>
      <c r="IGH9" s="39" t="s">
        <v>47</v>
      </c>
      <c r="IGI9" s="39" t="s">
        <v>40</v>
      </c>
      <c r="IGJ9" s="40" t="s">
        <v>120</v>
      </c>
      <c r="IGK9" s="107">
        <v>391.7</v>
      </c>
      <c r="IGL9" s="107">
        <v>108.3917</v>
      </c>
      <c r="IGM9" s="107">
        <v>403.39170000000001</v>
      </c>
      <c r="IGN9" s="107">
        <v>5</v>
      </c>
      <c r="IGO9" s="27">
        <v>53592</v>
      </c>
      <c r="IGP9" s="27">
        <f>+IGO9/IGN9/2</f>
        <v>5359.2</v>
      </c>
      <c r="IGQ9" s="27">
        <f>+IGP9*2</f>
        <v>10718.4</v>
      </c>
      <c r="IGR9" s="108">
        <v>5</v>
      </c>
      <c r="IGS9" s="27">
        <f>ROUND(+IGO9/IGR9,2)</f>
        <v>10718.4</v>
      </c>
      <c r="IGT9" s="109">
        <f>+IGS9-IGQ9</f>
        <v>0</v>
      </c>
      <c r="IGU9" s="110">
        <v>0.37630000000000002</v>
      </c>
      <c r="IGV9" s="111">
        <f>ROUND(+IGT9*IGU9,0)</f>
        <v>0</v>
      </c>
      <c r="IGW9" s="38" t="s">
        <v>45</v>
      </c>
      <c r="IGX9" s="39" t="s">
        <v>47</v>
      </c>
      <c r="IGY9" s="39" t="s">
        <v>40</v>
      </c>
      <c r="IGZ9" s="40" t="s">
        <v>120</v>
      </c>
      <c r="IHA9" s="107">
        <v>391.7</v>
      </c>
      <c r="IHB9" s="107">
        <v>108.3917</v>
      </c>
      <c r="IHC9" s="107">
        <v>403.39170000000001</v>
      </c>
      <c r="IHD9" s="107">
        <v>5</v>
      </c>
      <c r="IHE9" s="27">
        <v>53592</v>
      </c>
      <c r="IHF9" s="27">
        <f>+IHE9/IHD9/2</f>
        <v>5359.2</v>
      </c>
      <c r="IHG9" s="27">
        <f>+IHF9*2</f>
        <v>10718.4</v>
      </c>
      <c r="IHH9" s="108">
        <v>5</v>
      </c>
      <c r="IHI9" s="27">
        <f>ROUND(+IHE9/IHH9,2)</f>
        <v>10718.4</v>
      </c>
      <c r="IHJ9" s="109">
        <f>+IHI9-IHG9</f>
        <v>0</v>
      </c>
      <c r="IHK9" s="110">
        <v>0.37630000000000002</v>
      </c>
      <c r="IHL9" s="111">
        <f>ROUND(+IHJ9*IHK9,0)</f>
        <v>0</v>
      </c>
      <c r="IHM9" s="38" t="s">
        <v>45</v>
      </c>
      <c r="IHN9" s="39" t="s">
        <v>47</v>
      </c>
      <c r="IHO9" s="39" t="s">
        <v>40</v>
      </c>
      <c r="IHP9" s="40" t="s">
        <v>120</v>
      </c>
      <c r="IHQ9" s="107">
        <v>391.7</v>
      </c>
      <c r="IHR9" s="107">
        <v>108.3917</v>
      </c>
      <c r="IHS9" s="107">
        <v>403.39170000000001</v>
      </c>
      <c r="IHT9" s="107">
        <v>5</v>
      </c>
      <c r="IHU9" s="27">
        <v>53592</v>
      </c>
      <c r="IHV9" s="27">
        <f>+IHU9/IHT9/2</f>
        <v>5359.2</v>
      </c>
      <c r="IHW9" s="27">
        <f>+IHV9*2</f>
        <v>10718.4</v>
      </c>
      <c r="IHX9" s="108">
        <v>5</v>
      </c>
      <c r="IHY9" s="27">
        <f>ROUND(+IHU9/IHX9,2)</f>
        <v>10718.4</v>
      </c>
      <c r="IHZ9" s="109">
        <f>+IHY9-IHW9</f>
        <v>0</v>
      </c>
      <c r="IIA9" s="110">
        <v>0.37630000000000002</v>
      </c>
      <c r="IIB9" s="111">
        <f>ROUND(+IHZ9*IIA9,0)</f>
        <v>0</v>
      </c>
      <c r="IIC9" s="38" t="s">
        <v>45</v>
      </c>
      <c r="IID9" s="39" t="s">
        <v>47</v>
      </c>
      <c r="IIE9" s="39" t="s">
        <v>40</v>
      </c>
      <c r="IIF9" s="40" t="s">
        <v>120</v>
      </c>
      <c r="IIG9" s="107">
        <v>391.7</v>
      </c>
      <c r="IIH9" s="107">
        <v>108.3917</v>
      </c>
      <c r="III9" s="107">
        <v>403.39170000000001</v>
      </c>
      <c r="IIJ9" s="107">
        <v>5</v>
      </c>
      <c r="IIK9" s="27">
        <v>53592</v>
      </c>
      <c r="IIL9" s="27">
        <f>+IIK9/IIJ9/2</f>
        <v>5359.2</v>
      </c>
      <c r="IIM9" s="27">
        <f>+IIL9*2</f>
        <v>10718.4</v>
      </c>
      <c r="IIN9" s="108">
        <v>5</v>
      </c>
      <c r="IIO9" s="27">
        <f>ROUND(+IIK9/IIN9,2)</f>
        <v>10718.4</v>
      </c>
      <c r="IIP9" s="109">
        <f>+IIO9-IIM9</f>
        <v>0</v>
      </c>
      <c r="IIQ9" s="110">
        <v>0.37630000000000002</v>
      </c>
      <c r="IIR9" s="111">
        <f>ROUND(+IIP9*IIQ9,0)</f>
        <v>0</v>
      </c>
      <c r="IIS9" s="38" t="s">
        <v>45</v>
      </c>
      <c r="IIT9" s="39" t="s">
        <v>47</v>
      </c>
      <c r="IIU9" s="39" t="s">
        <v>40</v>
      </c>
      <c r="IIV9" s="40" t="s">
        <v>120</v>
      </c>
      <c r="IIW9" s="107">
        <v>391.7</v>
      </c>
      <c r="IIX9" s="107">
        <v>108.3917</v>
      </c>
      <c r="IIY9" s="107">
        <v>403.39170000000001</v>
      </c>
      <c r="IIZ9" s="107">
        <v>5</v>
      </c>
      <c r="IJA9" s="27">
        <v>53592</v>
      </c>
      <c r="IJB9" s="27">
        <f>+IJA9/IIZ9/2</f>
        <v>5359.2</v>
      </c>
      <c r="IJC9" s="27">
        <f>+IJB9*2</f>
        <v>10718.4</v>
      </c>
      <c r="IJD9" s="108">
        <v>5</v>
      </c>
      <c r="IJE9" s="27">
        <f>ROUND(+IJA9/IJD9,2)</f>
        <v>10718.4</v>
      </c>
      <c r="IJF9" s="109">
        <f>+IJE9-IJC9</f>
        <v>0</v>
      </c>
      <c r="IJG9" s="110">
        <v>0.37630000000000002</v>
      </c>
      <c r="IJH9" s="111">
        <f>ROUND(+IJF9*IJG9,0)</f>
        <v>0</v>
      </c>
      <c r="IJI9" s="38" t="s">
        <v>45</v>
      </c>
      <c r="IJJ9" s="39" t="s">
        <v>47</v>
      </c>
      <c r="IJK9" s="39" t="s">
        <v>40</v>
      </c>
      <c r="IJL9" s="40" t="s">
        <v>120</v>
      </c>
      <c r="IJM9" s="107">
        <v>391.7</v>
      </c>
      <c r="IJN9" s="107">
        <v>108.3917</v>
      </c>
      <c r="IJO9" s="107">
        <v>403.39170000000001</v>
      </c>
      <c r="IJP9" s="107">
        <v>5</v>
      </c>
      <c r="IJQ9" s="27">
        <v>53592</v>
      </c>
      <c r="IJR9" s="27">
        <f>+IJQ9/IJP9/2</f>
        <v>5359.2</v>
      </c>
      <c r="IJS9" s="27">
        <f>+IJR9*2</f>
        <v>10718.4</v>
      </c>
      <c r="IJT9" s="108">
        <v>5</v>
      </c>
      <c r="IJU9" s="27">
        <f>ROUND(+IJQ9/IJT9,2)</f>
        <v>10718.4</v>
      </c>
      <c r="IJV9" s="109">
        <f>+IJU9-IJS9</f>
        <v>0</v>
      </c>
      <c r="IJW9" s="110">
        <v>0.37630000000000002</v>
      </c>
      <c r="IJX9" s="111">
        <f>ROUND(+IJV9*IJW9,0)</f>
        <v>0</v>
      </c>
      <c r="IJY9" s="38" t="s">
        <v>45</v>
      </c>
      <c r="IJZ9" s="39" t="s">
        <v>47</v>
      </c>
      <c r="IKA9" s="39" t="s">
        <v>40</v>
      </c>
      <c r="IKB9" s="40" t="s">
        <v>120</v>
      </c>
      <c r="IKC9" s="107">
        <v>391.7</v>
      </c>
      <c r="IKD9" s="107">
        <v>108.3917</v>
      </c>
      <c r="IKE9" s="107">
        <v>403.39170000000001</v>
      </c>
      <c r="IKF9" s="107">
        <v>5</v>
      </c>
      <c r="IKG9" s="27">
        <v>53592</v>
      </c>
      <c r="IKH9" s="27">
        <f>+IKG9/IKF9/2</f>
        <v>5359.2</v>
      </c>
      <c r="IKI9" s="27">
        <f>+IKH9*2</f>
        <v>10718.4</v>
      </c>
      <c r="IKJ9" s="108">
        <v>5</v>
      </c>
      <c r="IKK9" s="27">
        <f>ROUND(+IKG9/IKJ9,2)</f>
        <v>10718.4</v>
      </c>
      <c r="IKL9" s="109">
        <f>+IKK9-IKI9</f>
        <v>0</v>
      </c>
      <c r="IKM9" s="110">
        <v>0.37630000000000002</v>
      </c>
      <c r="IKN9" s="111">
        <f>ROUND(+IKL9*IKM9,0)</f>
        <v>0</v>
      </c>
      <c r="IKO9" s="38" t="s">
        <v>45</v>
      </c>
      <c r="IKP9" s="39" t="s">
        <v>47</v>
      </c>
      <c r="IKQ9" s="39" t="s">
        <v>40</v>
      </c>
      <c r="IKR9" s="40" t="s">
        <v>120</v>
      </c>
      <c r="IKS9" s="107">
        <v>391.7</v>
      </c>
      <c r="IKT9" s="107">
        <v>108.3917</v>
      </c>
      <c r="IKU9" s="107">
        <v>403.39170000000001</v>
      </c>
      <c r="IKV9" s="107">
        <v>5</v>
      </c>
      <c r="IKW9" s="27">
        <v>53592</v>
      </c>
      <c r="IKX9" s="27">
        <f>+IKW9/IKV9/2</f>
        <v>5359.2</v>
      </c>
      <c r="IKY9" s="27">
        <f>+IKX9*2</f>
        <v>10718.4</v>
      </c>
      <c r="IKZ9" s="108">
        <v>5</v>
      </c>
      <c r="ILA9" s="27">
        <f>ROUND(+IKW9/IKZ9,2)</f>
        <v>10718.4</v>
      </c>
      <c r="ILB9" s="109">
        <f>+ILA9-IKY9</f>
        <v>0</v>
      </c>
      <c r="ILC9" s="110">
        <v>0.37630000000000002</v>
      </c>
      <c r="ILD9" s="111">
        <f>ROUND(+ILB9*ILC9,0)</f>
        <v>0</v>
      </c>
      <c r="ILE9" s="38" t="s">
        <v>45</v>
      </c>
      <c r="ILF9" s="39" t="s">
        <v>47</v>
      </c>
      <c r="ILG9" s="39" t="s">
        <v>40</v>
      </c>
      <c r="ILH9" s="40" t="s">
        <v>120</v>
      </c>
      <c r="ILI9" s="107">
        <v>391.7</v>
      </c>
      <c r="ILJ9" s="107">
        <v>108.3917</v>
      </c>
      <c r="ILK9" s="107">
        <v>403.39170000000001</v>
      </c>
      <c r="ILL9" s="107">
        <v>5</v>
      </c>
      <c r="ILM9" s="27">
        <v>53592</v>
      </c>
      <c r="ILN9" s="27">
        <f>+ILM9/ILL9/2</f>
        <v>5359.2</v>
      </c>
      <c r="ILO9" s="27">
        <f>+ILN9*2</f>
        <v>10718.4</v>
      </c>
      <c r="ILP9" s="108">
        <v>5</v>
      </c>
      <c r="ILQ9" s="27">
        <f>ROUND(+ILM9/ILP9,2)</f>
        <v>10718.4</v>
      </c>
      <c r="ILR9" s="109">
        <f>+ILQ9-ILO9</f>
        <v>0</v>
      </c>
      <c r="ILS9" s="110">
        <v>0.37630000000000002</v>
      </c>
      <c r="ILT9" s="111">
        <f>ROUND(+ILR9*ILS9,0)</f>
        <v>0</v>
      </c>
      <c r="ILU9" s="38" t="s">
        <v>45</v>
      </c>
      <c r="ILV9" s="39" t="s">
        <v>47</v>
      </c>
      <c r="ILW9" s="39" t="s">
        <v>40</v>
      </c>
      <c r="ILX9" s="40" t="s">
        <v>120</v>
      </c>
      <c r="ILY9" s="107">
        <v>391.7</v>
      </c>
      <c r="ILZ9" s="107">
        <v>108.3917</v>
      </c>
      <c r="IMA9" s="107">
        <v>403.39170000000001</v>
      </c>
      <c r="IMB9" s="107">
        <v>5</v>
      </c>
      <c r="IMC9" s="27">
        <v>53592</v>
      </c>
      <c r="IMD9" s="27">
        <f>+IMC9/IMB9/2</f>
        <v>5359.2</v>
      </c>
      <c r="IME9" s="27">
        <f>+IMD9*2</f>
        <v>10718.4</v>
      </c>
      <c r="IMF9" s="108">
        <v>5</v>
      </c>
      <c r="IMG9" s="27">
        <f>ROUND(+IMC9/IMF9,2)</f>
        <v>10718.4</v>
      </c>
      <c r="IMH9" s="109">
        <f>+IMG9-IME9</f>
        <v>0</v>
      </c>
      <c r="IMI9" s="110">
        <v>0.37630000000000002</v>
      </c>
      <c r="IMJ9" s="111">
        <f>ROUND(+IMH9*IMI9,0)</f>
        <v>0</v>
      </c>
      <c r="IMK9" s="38" t="s">
        <v>45</v>
      </c>
      <c r="IML9" s="39" t="s">
        <v>47</v>
      </c>
      <c r="IMM9" s="39" t="s">
        <v>40</v>
      </c>
      <c r="IMN9" s="40" t="s">
        <v>120</v>
      </c>
      <c r="IMO9" s="107">
        <v>391.7</v>
      </c>
      <c r="IMP9" s="107">
        <v>108.3917</v>
      </c>
      <c r="IMQ9" s="107">
        <v>403.39170000000001</v>
      </c>
      <c r="IMR9" s="107">
        <v>5</v>
      </c>
      <c r="IMS9" s="27">
        <v>53592</v>
      </c>
      <c r="IMT9" s="27">
        <f>+IMS9/IMR9/2</f>
        <v>5359.2</v>
      </c>
      <c r="IMU9" s="27">
        <f>+IMT9*2</f>
        <v>10718.4</v>
      </c>
      <c r="IMV9" s="108">
        <v>5</v>
      </c>
      <c r="IMW9" s="27">
        <f>ROUND(+IMS9/IMV9,2)</f>
        <v>10718.4</v>
      </c>
      <c r="IMX9" s="109">
        <f>+IMW9-IMU9</f>
        <v>0</v>
      </c>
      <c r="IMY9" s="110">
        <v>0.37630000000000002</v>
      </c>
      <c r="IMZ9" s="111">
        <f>ROUND(+IMX9*IMY9,0)</f>
        <v>0</v>
      </c>
      <c r="INA9" s="38" t="s">
        <v>45</v>
      </c>
      <c r="INB9" s="39" t="s">
        <v>47</v>
      </c>
      <c r="INC9" s="39" t="s">
        <v>40</v>
      </c>
      <c r="IND9" s="40" t="s">
        <v>120</v>
      </c>
      <c r="INE9" s="107">
        <v>391.7</v>
      </c>
      <c r="INF9" s="107">
        <v>108.3917</v>
      </c>
      <c r="ING9" s="107">
        <v>403.39170000000001</v>
      </c>
      <c r="INH9" s="107">
        <v>5</v>
      </c>
      <c r="INI9" s="27">
        <v>53592</v>
      </c>
      <c r="INJ9" s="27">
        <f>+INI9/INH9/2</f>
        <v>5359.2</v>
      </c>
      <c r="INK9" s="27">
        <f>+INJ9*2</f>
        <v>10718.4</v>
      </c>
      <c r="INL9" s="108">
        <v>5</v>
      </c>
      <c r="INM9" s="27">
        <f>ROUND(+INI9/INL9,2)</f>
        <v>10718.4</v>
      </c>
      <c r="INN9" s="109">
        <f>+INM9-INK9</f>
        <v>0</v>
      </c>
      <c r="INO9" s="110">
        <v>0.37630000000000002</v>
      </c>
      <c r="INP9" s="111">
        <f>ROUND(+INN9*INO9,0)</f>
        <v>0</v>
      </c>
      <c r="INQ9" s="38" t="s">
        <v>45</v>
      </c>
      <c r="INR9" s="39" t="s">
        <v>47</v>
      </c>
      <c r="INS9" s="39" t="s">
        <v>40</v>
      </c>
      <c r="INT9" s="40" t="s">
        <v>120</v>
      </c>
      <c r="INU9" s="107">
        <v>391.7</v>
      </c>
      <c r="INV9" s="107">
        <v>108.3917</v>
      </c>
      <c r="INW9" s="107">
        <v>403.39170000000001</v>
      </c>
      <c r="INX9" s="107">
        <v>5</v>
      </c>
      <c r="INY9" s="27">
        <v>53592</v>
      </c>
      <c r="INZ9" s="27">
        <f>+INY9/INX9/2</f>
        <v>5359.2</v>
      </c>
      <c r="IOA9" s="27">
        <f>+INZ9*2</f>
        <v>10718.4</v>
      </c>
      <c r="IOB9" s="108">
        <v>5</v>
      </c>
      <c r="IOC9" s="27">
        <f>ROUND(+INY9/IOB9,2)</f>
        <v>10718.4</v>
      </c>
      <c r="IOD9" s="109">
        <f>+IOC9-IOA9</f>
        <v>0</v>
      </c>
      <c r="IOE9" s="110">
        <v>0.37630000000000002</v>
      </c>
      <c r="IOF9" s="111">
        <f>ROUND(+IOD9*IOE9,0)</f>
        <v>0</v>
      </c>
      <c r="IOG9" s="38" t="s">
        <v>45</v>
      </c>
      <c r="IOH9" s="39" t="s">
        <v>47</v>
      </c>
      <c r="IOI9" s="39" t="s">
        <v>40</v>
      </c>
      <c r="IOJ9" s="40" t="s">
        <v>120</v>
      </c>
      <c r="IOK9" s="107">
        <v>391.7</v>
      </c>
      <c r="IOL9" s="107">
        <v>108.3917</v>
      </c>
      <c r="IOM9" s="107">
        <v>403.39170000000001</v>
      </c>
      <c r="ION9" s="107">
        <v>5</v>
      </c>
      <c r="IOO9" s="27">
        <v>53592</v>
      </c>
      <c r="IOP9" s="27">
        <f>+IOO9/ION9/2</f>
        <v>5359.2</v>
      </c>
      <c r="IOQ9" s="27">
        <f>+IOP9*2</f>
        <v>10718.4</v>
      </c>
      <c r="IOR9" s="108">
        <v>5</v>
      </c>
      <c r="IOS9" s="27">
        <f>ROUND(+IOO9/IOR9,2)</f>
        <v>10718.4</v>
      </c>
      <c r="IOT9" s="109">
        <f>+IOS9-IOQ9</f>
        <v>0</v>
      </c>
      <c r="IOU9" s="110">
        <v>0.37630000000000002</v>
      </c>
      <c r="IOV9" s="111">
        <f>ROUND(+IOT9*IOU9,0)</f>
        <v>0</v>
      </c>
      <c r="IOW9" s="38" t="s">
        <v>45</v>
      </c>
      <c r="IOX9" s="39" t="s">
        <v>47</v>
      </c>
      <c r="IOY9" s="39" t="s">
        <v>40</v>
      </c>
      <c r="IOZ9" s="40" t="s">
        <v>120</v>
      </c>
      <c r="IPA9" s="107">
        <v>391.7</v>
      </c>
      <c r="IPB9" s="107">
        <v>108.3917</v>
      </c>
      <c r="IPC9" s="107">
        <v>403.39170000000001</v>
      </c>
      <c r="IPD9" s="107">
        <v>5</v>
      </c>
      <c r="IPE9" s="27">
        <v>53592</v>
      </c>
      <c r="IPF9" s="27">
        <f>+IPE9/IPD9/2</f>
        <v>5359.2</v>
      </c>
      <c r="IPG9" s="27">
        <f>+IPF9*2</f>
        <v>10718.4</v>
      </c>
      <c r="IPH9" s="108">
        <v>5</v>
      </c>
      <c r="IPI9" s="27">
        <f>ROUND(+IPE9/IPH9,2)</f>
        <v>10718.4</v>
      </c>
      <c r="IPJ9" s="109">
        <f>+IPI9-IPG9</f>
        <v>0</v>
      </c>
      <c r="IPK9" s="110">
        <v>0.37630000000000002</v>
      </c>
      <c r="IPL9" s="111">
        <f>ROUND(+IPJ9*IPK9,0)</f>
        <v>0</v>
      </c>
      <c r="IPM9" s="38" t="s">
        <v>45</v>
      </c>
      <c r="IPN9" s="39" t="s">
        <v>47</v>
      </c>
      <c r="IPO9" s="39" t="s">
        <v>40</v>
      </c>
      <c r="IPP9" s="40" t="s">
        <v>120</v>
      </c>
      <c r="IPQ9" s="107">
        <v>391.7</v>
      </c>
      <c r="IPR9" s="107">
        <v>108.3917</v>
      </c>
      <c r="IPS9" s="107">
        <v>403.39170000000001</v>
      </c>
      <c r="IPT9" s="107">
        <v>5</v>
      </c>
      <c r="IPU9" s="27">
        <v>53592</v>
      </c>
      <c r="IPV9" s="27">
        <f>+IPU9/IPT9/2</f>
        <v>5359.2</v>
      </c>
      <c r="IPW9" s="27">
        <f>+IPV9*2</f>
        <v>10718.4</v>
      </c>
      <c r="IPX9" s="108">
        <v>5</v>
      </c>
      <c r="IPY9" s="27">
        <f>ROUND(+IPU9/IPX9,2)</f>
        <v>10718.4</v>
      </c>
      <c r="IPZ9" s="109">
        <f>+IPY9-IPW9</f>
        <v>0</v>
      </c>
      <c r="IQA9" s="110">
        <v>0.37630000000000002</v>
      </c>
      <c r="IQB9" s="111">
        <f>ROUND(+IPZ9*IQA9,0)</f>
        <v>0</v>
      </c>
      <c r="IQC9" s="38" t="s">
        <v>45</v>
      </c>
      <c r="IQD9" s="39" t="s">
        <v>47</v>
      </c>
      <c r="IQE9" s="39" t="s">
        <v>40</v>
      </c>
      <c r="IQF9" s="40" t="s">
        <v>120</v>
      </c>
      <c r="IQG9" s="107">
        <v>391.7</v>
      </c>
      <c r="IQH9" s="107">
        <v>108.3917</v>
      </c>
      <c r="IQI9" s="107">
        <v>403.39170000000001</v>
      </c>
      <c r="IQJ9" s="107">
        <v>5</v>
      </c>
      <c r="IQK9" s="27">
        <v>53592</v>
      </c>
      <c r="IQL9" s="27">
        <f>+IQK9/IQJ9/2</f>
        <v>5359.2</v>
      </c>
      <c r="IQM9" s="27">
        <f>+IQL9*2</f>
        <v>10718.4</v>
      </c>
      <c r="IQN9" s="108">
        <v>5</v>
      </c>
      <c r="IQO9" s="27">
        <f>ROUND(+IQK9/IQN9,2)</f>
        <v>10718.4</v>
      </c>
      <c r="IQP9" s="109">
        <f>+IQO9-IQM9</f>
        <v>0</v>
      </c>
      <c r="IQQ9" s="110">
        <v>0.37630000000000002</v>
      </c>
      <c r="IQR9" s="111">
        <f>ROUND(+IQP9*IQQ9,0)</f>
        <v>0</v>
      </c>
      <c r="IQS9" s="38" t="s">
        <v>45</v>
      </c>
      <c r="IQT9" s="39" t="s">
        <v>47</v>
      </c>
      <c r="IQU9" s="39" t="s">
        <v>40</v>
      </c>
      <c r="IQV9" s="40" t="s">
        <v>120</v>
      </c>
      <c r="IQW9" s="107">
        <v>391.7</v>
      </c>
      <c r="IQX9" s="107">
        <v>108.3917</v>
      </c>
      <c r="IQY9" s="107">
        <v>403.39170000000001</v>
      </c>
      <c r="IQZ9" s="107">
        <v>5</v>
      </c>
      <c r="IRA9" s="27">
        <v>53592</v>
      </c>
      <c r="IRB9" s="27">
        <f>+IRA9/IQZ9/2</f>
        <v>5359.2</v>
      </c>
      <c r="IRC9" s="27">
        <f>+IRB9*2</f>
        <v>10718.4</v>
      </c>
      <c r="IRD9" s="108">
        <v>5</v>
      </c>
      <c r="IRE9" s="27">
        <f>ROUND(+IRA9/IRD9,2)</f>
        <v>10718.4</v>
      </c>
      <c r="IRF9" s="109">
        <f>+IRE9-IRC9</f>
        <v>0</v>
      </c>
      <c r="IRG9" s="110">
        <v>0.37630000000000002</v>
      </c>
      <c r="IRH9" s="111">
        <f>ROUND(+IRF9*IRG9,0)</f>
        <v>0</v>
      </c>
      <c r="IRI9" s="38" t="s">
        <v>45</v>
      </c>
      <c r="IRJ9" s="39" t="s">
        <v>47</v>
      </c>
      <c r="IRK9" s="39" t="s">
        <v>40</v>
      </c>
      <c r="IRL9" s="40" t="s">
        <v>120</v>
      </c>
      <c r="IRM9" s="107">
        <v>391.7</v>
      </c>
      <c r="IRN9" s="107">
        <v>108.3917</v>
      </c>
      <c r="IRO9" s="107">
        <v>403.39170000000001</v>
      </c>
      <c r="IRP9" s="107">
        <v>5</v>
      </c>
      <c r="IRQ9" s="27">
        <v>53592</v>
      </c>
      <c r="IRR9" s="27">
        <f>+IRQ9/IRP9/2</f>
        <v>5359.2</v>
      </c>
      <c r="IRS9" s="27">
        <f>+IRR9*2</f>
        <v>10718.4</v>
      </c>
      <c r="IRT9" s="108">
        <v>5</v>
      </c>
      <c r="IRU9" s="27">
        <f>ROUND(+IRQ9/IRT9,2)</f>
        <v>10718.4</v>
      </c>
      <c r="IRV9" s="109">
        <f>+IRU9-IRS9</f>
        <v>0</v>
      </c>
      <c r="IRW9" s="110">
        <v>0.37630000000000002</v>
      </c>
      <c r="IRX9" s="111">
        <f>ROUND(+IRV9*IRW9,0)</f>
        <v>0</v>
      </c>
      <c r="IRY9" s="38" t="s">
        <v>45</v>
      </c>
      <c r="IRZ9" s="39" t="s">
        <v>47</v>
      </c>
      <c r="ISA9" s="39" t="s">
        <v>40</v>
      </c>
      <c r="ISB9" s="40" t="s">
        <v>120</v>
      </c>
      <c r="ISC9" s="107">
        <v>391.7</v>
      </c>
      <c r="ISD9" s="107">
        <v>108.3917</v>
      </c>
      <c r="ISE9" s="107">
        <v>403.39170000000001</v>
      </c>
      <c r="ISF9" s="107">
        <v>5</v>
      </c>
      <c r="ISG9" s="27">
        <v>53592</v>
      </c>
      <c r="ISH9" s="27">
        <f>+ISG9/ISF9/2</f>
        <v>5359.2</v>
      </c>
      <c r="ISI9" s="27">
        <f>+ISH9*2</f>
        <v>10718.4</v>
      </c>
      <c r="ISJ9" s="108">
        <v>5</v>
      </c>
      <c r="ISK9" s="27">
        <f>ROUND(+ISG9/ISJ9,2)</f>
        <v>10718.4</v>
      </c>
      <c r="ISL9" s="109">
        <f>+ISK9-ISI9</f>
        <v>0</v>
      </c>
      <c r="ISM9" s="110">
        <v>0.37630000000000002</v>
      </c>
      <c r="ISN9" s="111">
        <f>ROUND(+ISL9*ISM9,0)</f>
        <v>0</v>
      </c>
      <c r="ISO9" s="38" t="s">
        <v>45</v>
      </c>
      <c r="ISP9" s="39" t="s">
        <v>47</v>
      </c>
      <c r="ISQ9" s="39" t="s">
        <v>40</v>
      </c>
      <c r="ISR9" s="40" t="s">
        <v>120</v>
      </c>
      <c r="ISS9" s="107">
        <v>391.7</v>
      </c>
      <c r="IST9" s="107">
        <v>108.3917</v>
      </c>
      <c r="ISU9" s="107">
        <v>403.39170000000001</v>
      </c>
      <c r="ISV9" s="107">
        <v>5</v>
      </c>
      <c r="ISW9" s="27">
        <v>53592</v>
      </c>
      <c r="ISX9" s="27">
        <f>+ISW9/ISV9/2</f>
        <v>5359.2</v>
      </c>
      <c r="ISY9" s="27">
        <f>+ISX9*2</f>
        <v>10718.4</v>
      </c>
      <c r="ISZ9" s="108">
        <v>5</v>
      </c>
      <c r="ITA9" s="27">
        <f>ROUND(+ISW9/ISZ9,2)</f>
        <v>10718.4</v>
      </c>
      <c r="ITB9" s="109">
        <f>+ITA9-ISY9</f>
        <v>0</v>
      </c>
      <c r="ITC9" s="110">
        <v>0.37630000000000002</v>
      </c>
      <c r="ITD9" s="111">
        <f>ROUND(+ITB9*ITC9,0)</f>
        <v>0</v>
      </c>
      <c r="ITE9" s="38" t="s">
        <v>45</v>
      </c>
      <c r="ITF9" s="39" t="s">
        <v>47</v>
      </c>
      <c r="ITG9" s="39" t="s">
        <v>40</v>
      </c>
      <c r="ITH9" s="40" t="s">
        <v>120</v>
      </c>
      <c r="ITI9" s="107">
        <v>391.7</v>
      </c>
      <c r="ITJ9" s="107">
        <v>108.3917</v>
      </c>
      <c r="ITK9" s="107">
        <v>403.39170000000001</v>
      </c>
      <c r="ITL9" s="107">
        <v>5</v>
      </c>
      <c r="ITM9" s="27">
        <v>53592</v>
      </c>
      <c r="ITN9" s="27">
        <f>+ITM9/ITL9/2</f>
        <v>5359.2</v>
      </c>
      <c r="ITO9" s="27">
        <f>+ITN9*2</f>
        <v>10718.4</v>
      </c>
      <c r="ITP9" s="108">
        <v>5</v>
      </c>
      <c r="ITQ9" s="27">
        <f>ROUND(+ITM9/ITP9,2)</f>
        <v>10718.4</v>
      </c>
      <c r="ITR9" s="109">
        <f>+ITQ9-ITO9</f>
        <v>0</v>
      </c>
      <c r="ITS9" s="110">
        <v>0.37630000000000002</v>
      </c>
      <c r="ITT9" s="111">
        <f>ROUND(+ITR9*ITS9,0)</f>
        <v>0</v>
      </c>
      <c r="ITU9" s="38" t="s">
        <v>45</v>
      </c>
      <c r="ITV9" s="39" t="s">
        <v>47</v>
      </c>
      <c r="ITW9" s="39" t="s">
        <v>40</v>
      </c>
      <c r="ITX9" s="40" t="s">
        <v>120</v>
      </c>
      <c r="ITY9" s="107">
        <v>391.7</v>
      </c>
      <c r="ITZ9" s="107">
        <v>108.3917</v>
      </c>
      <c r="IUA9" s="107">
        <v>403.39170000000001</v>
      </c>
      <c r="IUB9" s="107">
        <v>5</v>
      </c>
      <c r="IUC9" s="27">
        <v>53592</v>
      </c>
      <c r="IUD9" s="27">
        <f>+IUC9/IUB9/2</f>
        <v>5359.2</v>
      </c>
      <c r="IUE9" s="27">
        <f>+IUD9*2</f>
        <v>10718.4</v>
      </c>
      <c r="IUF9" s="108">
        <v>5</v>
      </c>
      <c r="IUG9" s="27">
        <f>ROUND(+IUC9/IUF9,2)</f>
        <v>10718.4</v>
      </c>
      <c r="IUH9" s="109">
        <f>+IUG9-IUE9</f>
        <v>0</v>
      </c>
      <c r="IUI9" s="110">
        <v>0.37630000000000002</v>
      </c>
      <c r="IUJ9" s="111">
        <f>ROUND(+IUH9*IUI9,0)</f>
        <v>0</v>
      </c>
      <c r="IUK9" s="38" t="s">
        <v>45</v>
      </c>
      <c r="IUL9" s="39" t="s">
        <v>47</v>
      </c>
      <c r="IUM9" s="39" t="s">
        <v>40</v>
      </c>
      <c r="IUN9" s="40" t="s">
        <v>120</v>
      </c>
      <c r="IUO9" s="107">
        <v>391.7</v>
      </c>
      <c r="IUP9" s="107">
        <v>108.3917</v>
      </c>
      <c r="IUQ9" s="107">
        <v>403.39170000000001</v>
      </c>
      <c r="IUR9" s="107">
        <v>5</v>
      </c>
      <c r="IUS9" s="27">
        <v>53592</v>
      </c>
      <c r="IUT9" s="27">
        <f>+IUS9/IUR9/2</f>
        <v>5359.2</v>
      </c>
      <c r="IUU9" s="27">
        <f>+IUT9*2</f>
        <v>10718.4</v>
      </c>
      <c r="IUV9" s="108">
        <v>5</v>
      </c>
      <c r="IUW9" s="27">
        <f>ROUND(+IUS9/IUV9,2)</f>
        <v>10718.4</v>
      </c>
      <c r="IUX9" s="109">
        <f>+IUW9-IUU9</f>
        <v>0</v>
      </c>
      <c r="IUY9" s="110">
        <v>0.37630000000000002</v>
      </c>
      <c r="IUZ9" s="111">
        <f>ROUND(+IUX9*IUY9,0)</f>
        <v>0</v>
      </c>
      <c r="IVA9" s="38" t="s">
        <v>45</v>
      </c>
      <c r="IVB9" s="39" t="s">
        <v>47</v>
      </c>
      <c r="IVC9" s="39" t="s">
        <v>40</v>
      </c>
      <c r="IVD9" s="40" t="s">
        <v>120</v>
      </c>
      <c r="IVE9" s="107">
        <v>391.7</v>
      </c>
      <c r="IVF9" s="107">
        <v>108.3917</v>
      </c>
      <c r="IVG9" s="107">
        <v>403.39170000000001</v>
      </c>
      <c r="IVH9" s="107">
        <v>5</v>
      </c>
      <c r="IVI9" s="27">
        <v>53592</v>
      </c>
      <c r="IVJ9" s="27">
        <f>+IVI9/IVH9/2</f>
        <v>5359.2</v>
      </c>
      <c r="IVK9" s="27">
        <f>+IVJ9*2</f>
        <v>10718.4</v>
      </c>
      <c r="IVL9" s="108">
        <v>5</v>
      </c>
      <c r="IVM9" s="27">
        <f>ROUND(+IVI9/IVL9,2)</f>
        <v>10718.4</v>
      </c>
      <c r="IVN9" s="109">
        <f>+IVM9-IVK9</f>
        <v>0</v>
      </c>
      <c r="IVO9" s="110">
        <v>0.37630000000000002</v>
      </c>
      <c r="IVP9" s="111">
        <f>ROUND(+IVN9*IVO9,0)</f>
        <v>0</v>
      </c>
      <c r="IVQ9" s="38" t="s">
        <v>45</v>
      </c>
      <c r="IVR9" s="39" t="s">
        <v>47</v>
      </c>
      <c r="IVS9" s="39" t="s">
        <v>40</v>
      </c>
      <c r="IVT9" s="40" t="s">
        <v>120</v>
      </c>
      <c r="IVU9" s="107">
        <v>391.7</v>
      </c>
      <c r="IVV9" s="107">
        <v>108.3917</v>
      </c>
      <c r="IVW9" s="107">
        <v>403.39170000000001</v>
      </c>
      <c r="IVX9" s="107">
        <v>5</v>
      </c>
      <c r="IVY9" s="27">
        <v>53592</v>
      </c>
      <c r="IVZ9" s="27">
        <f>+IVY9/IVX9/2</f>
        <v>5359.2</v>
      </c>
      <c r="IWA9" s="27">
        <f>+IVZ9*2</f>
        <v>10718.4</v>
      </c>
      <c r="IWB9" s="108">
        <v>5</v>
      </c>
      <c r="IWC9" s="27">
        <f>ROUND(+IVY9/IWB9,2)</f>
        <v>10718.4</v>
      </c>
      <c r="IWD9" s="109">
        <f>+IWC9-IWA9</f>
        <v>0</v>
      </c>
      <c r="IWE9" s="110">
        <v>0.37630000000000002</v>
      </c>
      <c r="IWF9" s="111">
        <f>ROUND(+IWD9*IWE9,0)</f>
        <v>0</v>
      </c>
      <c r="IWG9" s="38" t="s">
        <v>45</v>
      </c>
      <c r="IWH9" s="39" t="s">
        <v>47</v>
      </c>
      <c r="IWI9" s="39" t="s">
        <v>40</v>
      </c>
      <c r="IWJ9" s="40" t="s">
        <v>120</v>
      </c>
      <c r="IWK9" s="107">
        <v>391.7</v>
      </c>
      <c r="IWL9" s="107">
        <v>108.3917</v>
      </c>
      <c r="IWM9" s="107">
        <v>403.39170000000001</v>
      </c>
      <c r="IWN9" s="107">
        <v>5</v>
      </c>
      <c r="IWO9" s="27">
        <v>53592</v>
      </c>
      <c r="IWP9" s="27">
        <f>+IWO9/IWN9/2</f>
        <v>5359.2</v>
      </c>
      <c r="IWQ9" s="27">
        <f>+IWP9*2</f>
        <v>10718.4</v>
      </c>
      <c r="IWR9" s="108">
        <v>5</v>
      </c>
      <c r="IWS9" s="27">
        <f>ROUND(+IWO9/IWR9,2)</f>
        <v>10718.4</v>
      </c>
      <c r="IWT9" s="109">
        <f>+IWS9-IWQ9</f>
        <v>0</v>
      </c>
      <c r="IWU9" s="110">
        <v>0.37630000000000002</v>
      </c>
      <c r="IWV9" s="111">
        <f>ROUND(+IWT9*IWU9,0)</f>
        <v>0</v>
      </c>
      <c r="IWW9" s="38" t="s">
        <v>45</v>
      </c>
      <c r="IWX9" s="39" t="s">
        <v>47</v>
      </c>
      <c r="IWY9" s="39" t="s">
        <v>40</v>
      </c>
      <c r="IWZ9" s="40" t="s">
        <v>120</v>
      </c>
      <c r="IXA9" s="107">
        <v>391.7</v>
      </c>
      <c r="IXB9" s="107">
        <v>108.3917</v>
      </c>
      <c r="IXC9" s="107">
        <v>403.39170000000001</v>
      </c>
      <c r="IXD9" s="107">
        <v>5</v>
      </c>
      <c r="IXE9" s="27">
        <v>53592</v>
      </c>
      <c r="IXF9" s="27">
        <f>+IXE9/IXD9/2</f>
        <v>5359.2</v>
      </c>
      <c r="IXG9" s="27">
        <f>+IXF9*2</f>
        <v>10718.4</v>
      </c>
      <c r="IXH9" s="108">
        <v>5</v>
      </c>
      <c r="IXI9" s="27">
        <f>ROUND(+IXE9/IXH9,2)</f>
        <v>10718.4</v>
      </c>
      <c r="IXJ9" s="109">
        <f>+IXI9-IXG9</f>
        <v>0</v>
      </c>
      <c r="IXK9" s="110">
        <v>0.37630000000000002</v>
      </c>
      <c r="IXL9" s="111">
        <f>ROUND(+IXJ9*IXK9,0)</f>
        <v>0</v>
      </c>
      <c r="IXM9" s="38" t="s">
        <v>45</v>
      </c>
      <c r="IXN9" s="39" t="s">
        <v>47</v>
      </c>
      <c r="IXO9" s="39" t="s">
        <v>40</v>
      </c>
      <c r="IXP9" s="40" t="s">
        <v>120</v>
      </c>
      <c r="IXQ9" s="107">
        <v>391.7</v>
      </c>
      <c r="IXR9" s="107">
        <v>108.3917</v>
      </c>
      <c r="IXS9" s="107">
        <v>403.39170000000001</v>
      </c>
      <c r="IXT9" s="107">
        <v>5</v>
      </c>
      <c r="IXU9" s="27">
        <v>53592</v>
      </c>
      <c r="IXV9" s="27">
        <f>+IXU9/IXT9/2</f>
        <v>5359.2</v>
      </c>
      <c r="IXW9" s="27">
        <f>+IXV9*2</f>
        <v>10718.4</v>
      </c>
      <c r="IXX9" s="108">
        <v>5</v>
      </c>
      <c r="IXY9" s="27">
        <f>ROUND(+IXU9/IXX9,2)</f>
        <v>10718.4</v>
      </c>
      <c r="IXZ9" s="109">
        <f>+IXY9-IXW9</f>
        <v>0</v>
      </c>
      <c r="IYA9" s="110">
        <v>0.37630000000000002</v>
      </c>
      <c r="IYB9" s="111">
        <f>ROUND(+IXZ9*IYA9,0)</f>
        <v>0</v>
      </c>
      <c r="IYC9" s="38" t="s">
        <v>45</v>
      </c>
      <c r="IYD9" s="39" t="s">
        <v>47</v>
      </c>
      <c r="IYE9" s="39" t="s">
        <v>40</v>
      </c>
      <c r="IYF9" s="40" t="s">
        <v>120</v>
      </c>
      <c r="IYG9" s="107">
        <v>391.7</v>
      </c>
      <c r="IYH9" s="107">
        <v>108.3917</v>
      </c>
      <c r="IYI9" s="107">
        <v>403.39170000000001</v>
      </c>
      <c r="IYJ9" s="107">
        <v>5</v>
      </c>
      <c r="IYK9" s="27">
        <v>53592</v>
      </c>
      <c r="IYL9" s="27">
        <f>+IYK9/IYJ9/2</f>
        <v>5359.2</v>
      </c>
      <c r="IYM9" s="27">
        <f>+IYL9*2</f>
        <v>10718.4</v>
      </c>
      <c r="IYN9" s="108">
        <v>5</v>
      </c>
      <c r="IYO9" s="27">
        <f>ROUND(+IYK9/IYN9,2)</f>
        <v>10718.4</v>
      </c>
      <c r="IYP9" s="109">
        <f>+IYO9-IYM9</f>
        <v>0</v>
      </c>
      <c r="IYQ9" s="110">
        <v>0.37630000000000002</v>
      </c>
      <c r="IYR9" s="111">
        <f>ROUND(+IYP9*IYQ9,0)</f>
        <v>0</v>
      </c>
      <c r="IYS9" s="38" t="s">
        <v>45</v>
      </c>
      <c r="IYT9" s="39" t="s">
        <v>47</v>
      </c>
      <c r="IYU9" s="39" t="s">
        <v>40</v>
      </c>
      <c r="IYV9" s="40" t="s">
        <v>120</v>
      </c>
      <c r="IYW9" s="107">
        <v>391.7</v>
      </c>
      <c r="IYX9" s="107">
        <v>108.3917</v>
      </c>
      <c r="IYY9" s="107">
        <v>403.39170000000001</v>
      </c>
      <c r="IYZ9" s="107">
        <v>5</v>
      </c>
      <c r="IZA9" s="27">
        <v>53592</v>
      </c>
      <c r="IZB9" s="27">
        <f>+IZA9/IYZ9/2</f>
        <v>5359.2</v>
      </c>
      <c r="IZC9" s="27">
        <f>+IZB9*2</f>
        <v>10718.4</v>
      </c>
      <c r="IZD9" s="108">
        <v>5</v>
      </c>
      <c r="IZE9" s="27">
        <f>ROUND(+IZA9/IZD9,2)</f>
        <v>10718.4</v>
      </c>
      <c r="IZF9" s="109">
        <f>+IZE9-IZC9</f>
        <v>0</v>
      </c>
      <c r="IZG9" s="110">
        <v>0.37630000000000002</v>
      </c>
      <c r="IZH9" s="111">
        <f>ROUND(+IZF9*IZG9,0)</f>
        <v>0</v>
      </c>
      <c r="IZI9" s="38" t="s">
        <v>45</v>
      </c>
      <c r="IZJ9" s="39" t="s">
        <v>47</v>
      </c>
      <c r="IZK9" s="39" t="s">
        <v>40</v>
      </c>
      <c r="IZL9" s="40" t="s">
        <v>120</v>
      </c>
      <c r="IZM9" s="107">
        <v>391.7</v>
      </c>
      <c r="IZN9" s="107">
        <v>108.3917</v>
      </c>
      <c r="IZO9" s="107">
        <v>403.39170000000001</v>
      </c>
      <c r="IZP9" s="107">
        <v>5</v>
      </c>
      <c r="IZQ9" s="27">
        <v>53592</v>
      </c>
      <c r="IZR9" s="27">
        <f>+IZQ9/IZP9/2</f>
        <v>5359.2</v>
      </c>
      <c r="IZS9" s="27">
        <f>+IZR9*2</f>
        <v>10718.4</v>
      </c>
      <c r="IZT9" s="108">
        <v>5</v>
      </c>
      <c r="IZU9" s="27">
        <f>ROUND(+IZQ9/IZT9,2)</f>
        <v>10718.4</v>
      </c>
      <c r="IZV9" s="109">
        <f>+IZU9-IZS9</f>
        <v>0</v>
      </c>
      <c r="IZW9" s="110">
        <v>0.37630000000000002</v>
      </c>
      <c r="IZX9" s="111">
        <f>ROUND(+IZV9*IZW9,0)</f>
        <v>0</v>
      </c>
      <c r="IZY9" s="38" t="s">
        <v>45</v>
      </c>
      <c r="IZZ9" s="39" t="s">
        <v>47</v>
      </c>
      <c r="JAA9" s="39" t="s">
        <v>40</v>
      </c>
      <c r="JAB9" s="40" t="s">
        <v>120</v>
      </c>
      <c r="JAC9" s="107">
        <v>391.7</v>
      </c>
      <c r="JAD9" s="107">
        <v>108.3917</v>
      </c>
      <c r="JAE9" s="107">
        <v>403.39170000000001</v>
      </c>
      <c r="JAF9" s="107">
        <v>5</v>
      </c>
      <c r="JAG9" s="27">
        <v>53592</v>
      </c>
      <c r="JAH9" s="27">
        <f>+JAG9/JAF9/2</f>
        <v>5359.2</v>
      </c>
      <c r="JAI9" s="27">
        <f>+JAH9*2</f>
        <v>10718.4</v>
      </c>
      <c r="JAJ9" s="108">
        <v>5</v>
      </c>
      <c r="JAK9" s="27">
        <f>ROUND(+JAG9/JAJ9,2)</f>
        <v>10718.4</v>
      </c>
      <c r="JAL9" s="109">
        <f>+JAK9-JAI9</f>
        <v>0</v>
      </c>
      <c r="JAM9" s="110">
        <v>0.37630000000000002</v>
      </c>
      <c r="JAN9" s="111">
        <f>ROUND(+JAL9*JAM9,0)</f>
        <v>0</v>
      </c>
      <c r="JAO9" s="38" t="s">
        <v>45</v>
      </c>
      <c r="JAP9" s="39" t="s">
        <v>47</v>
      </c>
      <c r="JAQ9" s="39" t="s">
        <v>40</v>
      </c>
      <c r="JAR9" s="40" t="s">
        <v>120</v>
      </c>
      <c r="JAS9" s="107">
        <v>391.7</v>
      </c>
      <c r="JAT9" s="107">
        <v>108.3917</v>
      </c>
      <c r="JAU9" s="107">
        <v>403.39170000000001</v>
      </c>
      <c r="JAV9" s="107">
        <v>5</v>
      </c>
      <c r="JAW9" s="27">
        <v>53592</v>
      </c>
      <c r="JAX9" s="27">
        <f>+JAW9/JAV9/2</f>
        <v>5359.2</v>
      </c>
      <c r="JAY9" s="27">
        <f>+JAX9*2</f>
        <v>10718.4</v>
      </c>
      <c r="JAZ9" s="108">
        <v>5</v>
      </c>
      <c r="JBA9" s="27">
        <f>ROUND(+JAW9/JAZ9,2)</f>
        <v>10718.4</v>
      </c>
      <c r="JBB9" s="109">
        <f>+JBA9-JAY9</f>
        <v>0</v>
      </c>
      <c r="JBC9" s="110">
        <v>0.37630000000000002</v>
      </c>
      <c r="JBD9" s="111">
        <f>ROUND(+JBB9*JBC9,0)</f>
        <v>0</v>
      </c>
      <c r="JBE9" s="38" t="s">
        <v>45</v>
      </c>
      <c r="JBF9" s="39" t="s">
        <v>47</v>
      </c>
      <c r="JBG9" s="39" t="s">
        <v>40</v>
      </c>
      <c r="JBH9" s="40" t="s">
        <v>120</v>
      </c>
      <c r="JBI9" s="107">
        <v>391.7</v>
      </c>
      <c r="JBJ9" s="107">
        <v>108.3917</v>
      </c>
      <c r="JBK9" s="107">
        <v>403.39170000000001</v>
      </c>
      <c r="JBL9" s="107">
        <v>5</v>
      </c>
      <c r="JBM9" s="27">
        <v>53592</v>
      </c>
      <c r="JBN9" s="27">
        <f>+JBM9/JBL9/2</f>
        <v>5359.2</v>
      </c>
      <c r="JBO9" s="27">
        <f>+JBN9*2</f>
        <v>10718.4</v>
      </c>
      <c r="JBP9" s="108">
        <v>5</v>
      </c>
      <c r="JBQ9" s="27">
        <f>ROUND(+JBM9/JBP9,2)</f>
        <v>10718.4</v>
      </c>
      <c r="JBR9" s="109">
        <f>+JBQ9-JBO9</f>
        <v>0</v>
      </c>
      <c r="JBS9" s="110">
        <v>0.37630000000000002</v>
      </c>
      <c r="JBT9" s="111">
        <f>ROUND(+JBR9*JBS9,0)</f>
        <v>0</v>
      </c>
      <c r="JBU9" s="38" t="s">
        <v>45</v>
      </c>
      <c r="JBV9" s="39" t="s">
        <v>47</v>
      </c>
      <c r="JBW9" s="39" t="s">
        <v>40</v>
      </c>
      <c r="JBX9" s="40" t="s">
        <v>120</v>
      </c>
      <c r="JBY9" s="107">
        <v>391.7</v>
      </c>
      <c r="JBZ9" s="107">
        <v>108.3917</v>
      </c>
      <c r="JCA9" s="107">
        <v>403.39170000000001</v>
      </c>
      <c r="JCB9" s="107">
        <v>5</v>
      </c>
      <c r="JCC9" s="27">
        <v>53592</v>
      </c>
      <c r="JCD9" s="27">
        <f>+JCC9/JCB9/2</f>
        <v>5359.2</v>
      </c>
      <c r="JCE9" s="27">
        <f>+JCD9*2</f>
        <v>10718.4</v>
      </c>
      <c r="JCF9" s="108">
        <v>5</v>
      </c>
      <c r="JCG9" s="27">
        <f>ROUND(+JCC9/JCF9,2)</f>
        <v>10718.4</v>
      </c>
      <c r="JCH9" s="109">
        <f>+JCG9-JCE9</f>
        <v>0</v>
      </c>
      <c r="JCI9" s="110">
        <v>0.37630000000000002</v>
      </c>
      <c r="JCJ9" s="111">
        <f>ROUND(+JCH9*JCI9,0)</f>
        <v>0</v>
      </c>
      <c r="JCK9" s="38" t="s">
        <v>45</v>
      </c>
      <c r="JCL9" s="39" t="s">
        <v>47</v>
      </c>
      <c r="JCM9" s="39" t="s">
        <v>40</v>
      </c>
      <c r="JCN9" s="40" t="s">
        <v>120</v>
      </c>
      <c r="JCO9" s="107">
        <v>391.7</v>
      </c>
      <c r="JCP9" s="107">
        <v>108.3917</v>
      </c>
      <c r="JCQ9" s="107">
        <v>403.39170000000001</v>
      </c>
      <c r="JCR9" s="107">
        <v>5</v>
      </c>
      <c r="JCS9" s="27">
        <v>53592</v>
      </c>
      <c r="JCT9" s="27">
        <f>+JCS9/JCR9/2</f>
        <v>5359.2</v>
      </c>
      <c r="JCU9" s="27">
        <f>+JCT9*2</f>
        <v>10718.4</v>
      </c>
      <c r="JCV9" s="108">
        <v>5</v>
      </c>
      <c r="JCW9" s="27">
        <f>ROUND(+JCS9/JCV9,2)</f>
        <v>10718.4</v>
      </c>
      <c r="JCX9" s="109">
        <f>+JCW9-JCU9</f>
        <v>0</v>
      </c>
      <c r="JCY9" s="110">
        <v>0.37630000000000002</v>
      </c>
      <c r="JCZ9" s="111">
        <f>ROUND(+JCX9*JCY9,0)</f>
        <v>0</v>
      </c>
      <c r="JDA9" s="38" t="s">
        <v>45</v>
      </c>
      <c r="JDB9" s="39" t="s">
        <v>47</v>
      </c>
      <c r="JDC9" s="39" t="s">
        <v>40</v>
      </c>
      <c r="JDD9" s="40" t="s">
        <v>120</v>
      </c>
      <c r="JDE9" s="107">
        <v>391.7</v>
      </c>
      <c r="JDF9" s="107">
        <v>108.3917</v>
      </c>
      <c r="JDG9" s="107">
        <v>403.39170000000001</v>
      </c>
      <c r="JDH9" s="107">
        <v>5</v>
      </c>
      <c r="JDI9" s="27">
        <v>53592</v>
      </c>
      <c r="JDJ9" s="27">
        <f>+JDI9/JDH9/2</f>
        <v>5359.2</v>
      </c>
      <c r="JDK9" s="27">
        <f>+JDJ9*2</f>
        <v>10718.4</v>
      </c>
      <c r="JDL9" s="108">
        <v>5</v>
      </c>
      <c r="JDM9" s="27">
        <f>ROUND(+JDI9/JDL9,2)</f>
        <v>10718.4</v>
      </c>
      <c r="JDN9" s="109">
        <f>+JDM9-JDK9</f>
        <v>0</v>
      </c>
      <c r="JDO9" s="110">
        <v>0.37630000000000002</v>
      </c>
      <c r="JDP9" s="111">
        <f>ROUND(+JDN9*JDO9,0)</f>
        <v>0</v>
      </c>
      <c r="JDQ9" s="38" t="s">
        <v>45</v>
      </c>
      <c r="JDR9" s="39" t="s">
        <v>47</v>
      </c>
      <c r="JDS9" s="39" t="s">
        <v>40</v>
      </c>
      <c r="JDT9" s="40" t="s">
        <v>120</v>
      </c>
      <c r="JDU9" s="107">
        <v>391.7</v>
      </c>
      <c r="JDV9" s="107">
        <v>108.3917</v>
      </c>
      <c r="JDW9" s="107">
        <v>403.39170000000001</v>
      </c>
      <c r="JDX9" s="107">
        <v>5</v>
      </c>
      <c r="JDY9" s="27">
        <v>53592</v>
      </c>
      <c r="JDZ9" s="27">
        <f>+JDY9/JDX9/2</f>
        <v>5359.2</v>
      </c>
      <c r="JEA9" s="27">
        <f>+JDZ9*2</f>
        <v>10718.4</v>
      </c>
      <c r="JEB9" s="108">
        <v>5</v>
      </c>
      <c r="JEC9" s="27">
        <f>ROUND(+JDY9/JEB9,2)</f>
        <v>10718.4</v>
      </c>
      <c r="JED9" s="109">
        <f>+JEC9-JEA9</f>
        <v>0</v>
      </c>
      <c r="JEE9" s="110">
        <v>0.37630000000000002</v>
      </c>
      <c r="JEF9" s="111">
        <f>ROUND(+JED9*JEE9,0)</f>
        <v>0</v>
      </c>
      <c r="JEG9" s="38" t="s">
        <v>45</v>
      </c>
      <c r="JEH9" s="39" t="s">
        <v>47</v>
      </c>
      <c r="JEI9" s="39" t="s">
        <v>40</v>
      </c>
      <c r="JEJ9" s="40" t="s">
        <v>120</v>
      </c>
      <c r="JEK9" s="107">
        <v>391.7</v>
      </c>
      <c r="JEL9" s="107">
        <v>108.3917</v>
      </c>
      <c r="JEM9" s="107">
        <v>403.39170000000001</v>
      </c>
      <c r="JEN9" s="107">
        <v>5</v>
      </c>
      <c r="JEO9" s="27">
        <v>53592</v>
      </c>
      <c r="JEP9" s="27">
        <f>+JEO9/JEN9/2</f>
        <v>5359.2</v>
      </c>
      <c r="JEQ9" s="27">
        <f>+JEP9*2</f>
        <v>10718.4</v>
      </c>
      <c r="JER9" s="108">
        <v>5</v>
      </c>
      <c r="JES9" s="27">
        <f>ROUND(+JEO9/JER9,2)</f>
        <v>10718.4</v>
      </c>
      <c r="JET9" s="109">
        <f>+JES9-JEQ9</f>
        <v>0</v>
      </c>
      <c r="JEU9" s="110">
        <v>0.37630000000000002</v>
      </c>
      <c r="JEV9" s="111">
        <f>ROUND(+JET9*JEU9,0)</f>
        <v>0</v>
      </c>
      <c r="JEW9" s="38" t="s">
        <v>45</v>
      </c>
      <c r="JEX9" s="39" t="s">
        <v>47</v>
      </c>
      <c r="JEY9" s="39" t="s">
        <v>40</v>
      </c>
      <c r="JEZ9" s="40" t="s">
        <v>120</v>
      </c>
      <c r="JFA9" s="107">
        <v>391.7</v>
      </c>
      <c r="JFB9" s="107">
        <v>108.3917</v>
      </c>
      <c r="JFC9" s="107">
        <v>403.39170000000001</v>
      </c>
      <c r="JFD9" s="107">
        <v>5</v>
      </c>
      <c r="JFE9" s="27">
        <v>53592</v>
      </c>
      <c r="JFF9" s="27">
        <f>+JFE9/JFD9/2</f>
        <v>5359.2</v>
      </c>
      <c r="JFG9" s="27">
        <f>+JFF9*2</f>
        <v>10718.4</v>
      </c>
      <c r="JFH9" s="108">
        <v>5</v>
      </c>
      <c r="JFI9" s="27">
        <f>ROUND(+JFE9/JFH9,2)</f>
        <v>10718.4</v>
      </c>
      <c r="JFJ9" s="109">
        <f>+JFI9-JFG9</f>
        <v>0</v>
      </c>
      <c r="JFK9" s="110">
        <v>0.37630000000000002</v>
      </c>
      <c r="JFL9" s="111">
        <f>ROUND(+JFJ9*JFK9,0)</f>
        <v>0</v>
      </c>
      <c r="JFM9" s="38" t="s">
        <v>45</v>
      </c>
      <c r="JFN9" s="39" t="s">
        <v>47</v>
      </c>
      <c r="JFO9" s="39" t="s">
        <v>40</v>
      </c>
      <c r="JFP9" s="40" t="s">
        <v>120</v>
      </c>
      <c r="JFQ9" s="107">
        <v>391.7</v>
      </c>
      <c r="JFR9" s="107">
        <v>108.3917</v>
      </c>
      <c r="JFS9" s="107">
        <v>403.39170000000001</v>
      </c>
      <c r="JFT9" s="107">
        <v>5</v>
      </c>
      <c r="JFU9" s="27">
        <v>53592</v>
      </c>
      <c r="JFV9" s="27">
        <f>+JFU9/JFT9/2</f>
        <v>5359.2</v>
      </c>
      <c r="JFW9" s="27">
        <f>+JFV9*2</f>
        <v>10718.4</v>
      </c>
      <c r="JFX9" s="108">
        <v>5</v>
      </c>
      <c r="JFY9" s="27">
        <f>ROUND(+JFU9/JFX9,2)</f>
        <v>10718.4</v>
      </c>
      <c r="JFZ9" s="109">
        <f>+JFY9-JFW9</f>
        <v>0</v>
      </c>
      <c r="JGA9" s="110">
        <v>0.37630000000000002</v>
      </c>
      <c r="JGB9" s="111">
        <f>ROUND(+JFZ9*JGA9,0)</f>
        <v>0</v>
      </c>
      <c r="JGC9" s="38" t="s">
        <v>45</v>
      </c>
      <c r="JGD9" s="39" t="s">
        <v>47</v>
      </c>
      <c r="JGE9" s="39" t="s">
        <v>40</v>
      </c>
      <c r="JGF9" s="40" t="s">
        <v>120</v>
      </c>
      <c r="JGG9" s="107">
        <v>391.7</v>
      </c>
      <c r="JGH9" s="107">
        <v>108.3917</v>
      </c>
      <c r="JGI9" s="107">
        <v>403.39170000000001</v>
      </c>
      <c r="JGJ9" s="107">
        <v>5</v>
      </c>
      <c r="JGK9" s="27">
        <v>53592</v>
      </c>
      <c r="JGL9" s="27">
        <f>+JGK9/JGJ9/2</f>
        <v>5359.2</v>
      </c>
      <c r="JGM9" s="27">
        <f>+JGL9*2</f>
        <v>10718.4</v>
      </c>
      <c r="JGN9" s="108">
        <v>5</v>
      </c>
      <c r="JGO9" s="27">
        <f>ROUND(+JGK9/JGN9,2)</f>
        <v>10718.4</v>
      </c>
      <c r="JGP9" s="109">
        <f>+JGO9-JGM9</f>
        <v>0</v>
      </c>
      <c r="JGQ9" s="110">
        <v>0.37630000000000002</v>
      </c>
      <c r="JGR9" s="111">
        <f>ROUND(+JGP9*JGQ9,0)</f>
        <v>0</v>
      </c>
      <c r="JGS9" s="38" t="s">
        <v>45</v>
      </c>
      <c r="JGT9" s="39" t="s">
        <v>47</v>
      </c>
      <c r="JGU9" s="39" t="s">
        <v>40</v>
      </c>
      <c r="JGV9" s="40" t="s">
        <v>120</v>
      </c>
      <c r="JGW9" s="107">
        <v>391.7</v>
      </c>
      <c r="JGX9" s="107">
        <v>108.3917</v>
      </c>
      <c r="JGY9" s="107">
        <v>403.39170000000001</v>
      </c>
      <c r="JGZ9" s="107">
        <v>5</v>
      </c>
      <c r="JHA9" s="27">
        <v>53592</v>
      </c>
      <c r="JHB9" s="27">
        <f>+JHA9/JGZ9/2</f>
        <v>5359.2</v>
      </c>
      <c r="JHC9" s="27">
        <f>+JHB9*2</f>
        <v>10718.4</v>
      </c>
      <c r="JHD9" s="108">
        <v>5</v>
      </c>
      <c r="JHE9" s="27">
        <f>ROUND(+JHA9/JHD9,2)</f>
        <v>10718.4</v>
      </c>
      <c r="JHF9" s="109">
        <f>+JHE9-JHC9</f>
        <v>0</v>
      </c>
      <c r="JHG9" s="110">
        <v>0.37630000000000002</v>
      </c>
      <c r="JHH9" s="111">
        <f>ROUND(+JHF9*JHG9,0)</f>
        <v>0</v>
      </c>
      <c r="JHI9" s="38" t="s">
        <v>45</v>
      </c>
      <c r="JHJ9" s="39" t="s">
        <v>47</v>
      </c>
      <c r="JHK9" s="39" t="s">
        <v>40</v>
      </c>
      <c r="JHL9" s="40" t="s">
        <v>120</v>
      </c>
      <c r="JHM9" s="107">
        <v>391.7</v>
      </c>
      <c r="JHN9" s="107">
        <v>108.3917</v>
      </c>
      <c r="JHO9" s="107">
        <v>403.39170000000001</v>
      </c>
      <c r="JHP9" s="107">
        <v>5</v>
      </c>
      <c r="JHQ9" s="27">
        <v>53592</v>
      </c>
      <c r="JHR9" s="27">
        <f>+JHQ9/JHP9/2</f>
        <v>5359.2</v>
      </c>
      <c r="JHS9" s="27">
        <f>+JHR9*2</f>
        <v>10718.4</v>
      </c>
      <c r="JHT9" s="108">
        <v>5</v>
      </c>
      <c r="JHU9" s="27">
        <f>ROUND(+JHQ9/JHT9,2)</f>
        <v>10718.4</v>
      </c>
      <c r="JHV9" s="109">
        <f>+JHU9-JHS9</f>
        <v>0</v>
      </c>
      <c r="JHW9" s="110">
        <v>0.37630000000000002</v>
      </c>
      <c r="JHX9" s="111">
        <f>ROUND(+JHV9*JHW9,0)</f>
        <v>0</v>
      </c>
      <c r="JHY9" s="38" t="s">
        <v>45</v>
      </c>
      <c r="JHZ9" s="39" t="s">
        <v>47</v>
      </c>
      <c r="JIA9" s="39" t="s">
        <v>40</v>
      </c>
      <c r="JIB9" s="40" t="s">
        <v>120</v>
      </c>
      <c r="JIC9" s="107">
        <v>391.7</v>
      </c>
      <c r="JID9" s="107">
        <v>108.3917</v>
      </c>
      <c r="JIE9" s="107">
        <v>403.39170000000001</v>
      </c>
      <c r="JIF9" s="107">
        <v>5</v>
      </c>
      <c r="JIG9" s="27">
        <v>53592</v>
      </c>
      <c r="JIH9" s="27">
        <f>+JIG9/JIF9/2</f>
        <v>5359.2</v>
      </c>
      <c r="JII9" s="27">
        <f>+JIH9*2</f>
        <v>10718.4</v>
      </c>
      <c r="JIJ9" s="108">
        <v>5</v>
      </c>
      <c r="JIK9" s="27">
        <f>ROUND(+JIG9/JIJ9,2)</f>
        <v>10718.4</v>
      </c>
      <c r="JIL9" s="109">
        <f>+JIK9-JII9</f>
        <v>0</v>
      </c>
      <c r="JIM9" s="110">
        <v>0.37630000000000002</v>
      </c>
      <c r="JIN9" s="111">
        <f>ROUND(+JIL9*JIM9,0)</f>
        <v>0</v>
      </c>
      <c r="JIO9" s="38" t="s">
        <v>45</v>
      </c>
      <c r="JIP9" s="39" t="s">
        <v>47</v>
      </c>
      <c r="JIQ9" s="39" t="s">
        <v>40</v>
      </c>
      <c r="JIR9" s="40" t="s">
        <v>120</v>
      </c>
      <c r="JIS9" s="107">
        <v>391.7</v>
      </c>
      <c r="JIT9" s="107">
        <v>108.3917</v>
      </c>
      <c r="JIU9" s="107">
        <v>403.39170000000001</v>
      </c>
      <c r="JIV9" s="107">
        <v>5</v>
      </c>
      <c r="JIW9" s="27">
        <v>53592</v>
      </c>
      <c r="JIX9" s="27">
        <f>+JIW9/JIV9/2</f>
        <v>5359.2</v>
      </c>
      <c r="JIY9" s="27">
        <f>+JIX9*2</f>
        <v>10718.4</v>
      </c>
      <c r="JIZ9" s="108">
        <v>5</v>
      </c>
      <c r="JJA9" s="27">
        <f>ROUND(+JIW9/JIZ9,2)</f>
        <v>10718.4</v>
      </c>
      <c r="JJB9" s="109">
        <f>+JJA9-JIY9</f>
        <v>0</v>
      </c>
      <c r="JJC9" s="110">
        <v>0.37630000000000002</v>
      </c>
      <c r="JJD9" s="111">
        <f>ROUND(+JJB9*JJC9,0)</f>
        <v>0</v>
      </c>
      <c r="JJE9" s="38" t="s">
        <v>45</v>
      </c>
      <c r="JJF9" s="39" t="s">
        <v>47</v>
      </c>
      <c r="JJG9" s="39" t="s">
        <v>40</v>
      </c>
      <c r="JJH9" s="40" t="s">
        <v>120</v>
      </c>
      <c r="JJI9" s="107">
        <v>391.7</v>
      </c>
      <c r="JJJ9" s="107">
        <v>108.3917</v>
      </c>
      <c r="JJK9" s="107">
        <v>403.39170000000001</v>
      </c>
      <c r="JJL9" s="107">
        <v>5</v>
      </c>
      <c r="JJM9" s="27">
        <v>53592</v>
      </c>
      <c r="JJN9" s="27">
        <f>+JJM9/JJL9/2</f>
        <v>5359.2</v>
      </c>
      <c r="JJO9" s="27">
        <f>+JJN9*2</f>
        <v>10718.4</v>
      </c>
      <c r="JJP9" s="108">
        <v>5</v>
      </c>
      <c r="JJQ9" s="27">
        <f>ROUND(+JJM9/JJP9,2)</f>
        <v>10718.4</v>
      </c>
      <c r="JJR9" s="109">
        <f>+JJQ9-JJO9</f>
        <v>0</v>
      </c>
      <c r="JJS9" s="110">
        <v>0.37630000000000002</v>
      </c>
      <c r="JJT9" s="111">
        <f>ROUND(+JJR9*JJS9,0)</f>
        <v>0</v>
      </c>
      <c r="JJU9" s="38" t="s">
        <v>45</v>
      </c>
      <c r="JJV9" s="39" t="s">
        <v>47</v>
      </c>
      <c r="JJW9" s="39" t="s">
        <v>40</v>
      </c>
      <c r="JJX9" s="40" t="s">
        <v>120</v>
      </c>
      <c r="JJY9" s="107">
        <v>391.7</v>
      </c>
      <c r="JJZ9" s="107">
        <v>108.3917</v>
      </c>
      <c r="JKA9" s="107">
        <v>403.39170000000001</v>
      </c>
      <c r="JKB9" s="107">
        <v>5</v>
      </c>
      <c r="JKC9" s="27">
        <v>53592</v>
      </c>
      <c r="JKD9" s="27">
        <f>+JKC9/JKB9/2</f>
        <v>5359.2</v>
      </c>
      <c r="JKE9" s="27">
        <f>+JKD9*2</f>
        <v>10718.4</v>
      </c>
      <c r="JKF9" s="108">
        <v>5</v>
      </c>
      <c r="JKG9" s="27">
        <f>ROUND(+JKC9/JKF9,2)</f>
        <v>10718.4</v>
      </c>
      <c r="JKH9" s="109">
        <f>+JKG9-JKE9</f>
        <v>0</v>
      </c>
      <c r="JKI9" s="110">
        <v>0.37630000000000002</v>
      </c>
      <c r="JKJ9" s="111">
        <f>ROUND(+JKH9*JKI9,0)</f>
        <v>0</v>
      </c>
      <c r="JKK9" s="38" t="s">
        <v>45</v>
      </c>
      <c r="JKL9" s="39" t="s">
        <v>47</v>
      </c>
      <c r="JKM9" s="39" t="s">
        <v>40</v>
      </c>
      <c r="JKN9" s="40" t="s">
        <v>120</v>
      </c>
      <c r="JKO9" s="107">
        <v>391.7</v>
      </c>
      <c r="JKP9" s="107">
        <v>108.3917</v>
      </c>
      <c r="JKQ9" s="107">
        <v>403.39170000000001</v>
      </c>
      <c r="JKR9" s="107">
        <v>5</v>
      </c>
      <c r="JKS9" s="27">
        <v>53592</v>
      </c>
      <c r="JKT9" s="27">
        <f>+JKS9/JKR9/2</f>
        <v>5359.2</v>
      </c>
      <c r="JKU9" s="27">
        <f>+JKT9*2</f>
        <v>10718.4</v>
      </c>
      <c r="JKV9" s="108">
        <v>5</v>
      </c>
      <c r="JKW9" s="27">
        <f>ROUND(+JKS9/JKV9,2)</f>
        <v>10718.4</v>
      </c>
      <c r="JKX9" s="109">
        <f>+JKW9-JKU9</f>
        <v>0</v>
      </c>
      <c r="JKY9" s="110">
        <v>0.37630000000000002</v>
      </c>
      <c r="JKZ9" s="111">
        <f>ROUND(+JKX9*JKY9,0)</f>
        <v>0</v>
      </c>
      <c r="JLA9" s="38" t="s">
        <v>45</v>
      </c>
      <c r="JLB9" s="39" t="s">
        <v>47</v>
      </c>
      <c r="JLC9" s="39" t="s">
        <v>40</v>
      </c>
      <c r="JLD9" s="40" t="s">
        <v>120</v>
      </c>
      <c r="JLE9" s="107">
        <v>391.7</v>
      </c>
      <c r="JLF9" s="107">
        <v>108.3917</v>
      </c>
      <c r="JLG9" s="107">
        <v>403.39170000000001</v>
      </c>
      <c r="JLH9" s="107">
        <v>5</v>
      </c>
      <c r="JLI9" s="27">
        <v>53592</v>
      </c>
      <c r="JLJ9" s="27">
        <f>+JLI9/JLH9/2</f>
        <v>5359.2</v>
      </c>
      <c r="JLK9" s="27">
        <f>+JLJ9*2</f>
        <v>10718.4</v>
      </c>
      <c r="JLL9" s="108">
        <v>5</v>
      </c>
      <c r="JLM9" s="27">
        <f>ROUND(+JLI9/JLL9,2)</f>
        <v>10718.4</v>
      </c>
      <c r="JLN9" s="109">
        <f>+JLM9-JLK9</f>
        <v>0</v>
      </c>
      <c r="JLO9" s="110">
        <v>0.37630000000000002</v>
      </c>
      <c r="JLP9" s="111">
        <f>ROUND(+JLN9*JLO9,0)</f>
        <v>0</v>
      </c>
      <c r="JLQ9" s="38" t="s">
        <v>45</v>
      </c>
      <c r="JLR9" s="39" t="s">
        <v>47</v>
      </c>
      <c r="JLS9" s="39" t="s">
        <v>40</v>
      </c>
      <c r="JLT9" s="40" t="s">
        <v>120</v>
      </c>
      <c r="JLU9" s="107">
        <v>391.7</v>
      </c>
      <c r="JLV9" s="107">
        <v>108.3917</v>
      </c>
      <c r="JLW9" s="107">
        <v>403.39170000000001</v>
      </c>
      <c r="JLX9" s="107">
        <v>5</v>
      </c>
      <c r="JLY9" s="27">
        <v>53592</v>
      </c>
      <c r="JLZ9" s="27">
        <f>+JLY9/JLX9/2</f>
        <v>5359.2</v>
      </c>
      <c r="JMA9" s="27">
        <f>+JLZ9*2</f>
        <v>10718.4</v>
      </c>
      <c r="JMB9" s="108">
        <v>5</v>
      </c>
      <c r="JMC9" s="27">
        <f>ROUND(+JLY9/JMB9,2)</f>
        <v>10718.4</v>
      </c>
      <c r="JMD9" s="109">
        <f>+JMC9-JMA9</f>
        <v>0</v>
      </c>
      <c r="JME9" s="110">
        <v>0.37630000000000002</v>
      </c>
      <c r="JMF9" s="111">
        <f>ROUND(+JMD9*JME9,0)</f>
        <v>0</v>
      </c>
      <c r="JMG9" s="38" t="s">
        <v>45</v>
      </c>
      <c r="JMH9" s="39" t="s">
        <v>47</v>
      </c>
      <c r="JMI9" s="39" t="s">
        <v>40</v>
      </c>
      <c r="JMJ9" s="40" t="s">
        <v>120</v>
      </c>
      <c r="JMK9" s="107">
        <v>391.7</v>
      </c>
      <c r="JML9" s="107">
        <v>108.3917</v>
      </c>
      <c r="JMM9" s="107">
        <v>403.39170000000001</v>
      </c>
      <c r="JMN9" s="107">
        <v>5</v>
      </c>
      <c r="JMO9" s="27">
        <v>53592</v>
      </c>
      <c r="JMP9" s="27">
        <f>+JMO9/JMN9/2</f>
        <v>5359.2</v>
      </c>
      <c r="JMQ9" s="27">
        <f>+JMP9*2</f>
        <v>10718.4</v>
      </c>
      <c r="JMR9" s="108">
        <v>5</v>
      </c>
      <c r="JMS9" s="27">
        <f>ROUND(+JMO9/JMR9,2)</f>
        <v>10718.4</v>
      </c>
      <c r="JMT9" s="109">
        <f>+JMS9-JMQ9</f>
        <v>0</v>
      </c>
      <c r="JMU9" s="110">
        <v>0.37630000000000002</v>
      </c>
      <c r="JMV9" s="111">
        <f>ROUND(+JMT9*JMU9,0)</f>
        <v>0</v>
      </c>
      <c r="JMW9" s="38" t="s">
        <v>45</v>
      </c>
      <c r="JMX9" s="39" t="s">
        <v>47</v>
      </c>
      <c r="JMY9" s="39" t="s">
        <v>40</v>
      </c>
      <c r="JMZ9" s="40" t="s">
        <v>120</v>
      </c>
      <c r="JNA9" s="107">
        <v>391.7</v>
      </c>
      <c r="JNB9" s="107">
        <v>108.3917</v>
      </c>
      <c r="JNC9" s="107">
        <v>403.39170000000001</v>
      </c>
      <c r="JND9" s="107">
        <v>5</v>
      </c>
      <c r="JNE9" s="27">
        <v>53592</v>
      </c>
      <c r="JNF9" s="27">
        <f>+JNE9/JND9/2</f>
        <v>5359.2</v>
      </c>
      <c r="JNG9" s="27">
        <f>+JNF9*2</f>
        <v>10718.4</v>
      </c>
      <c r="JNH9" s="108">
        <v>5</v>
      </c>
      <c r="JNI9" s="27">
        <f>ROUND(+JNE9/JNH9,2)</f>
        <v>10718.4</v>
      </c>
      <c r="JNJ9" s="109">
        <f>+JNI9-JNG9</f>
        <v>0</v>
      </c>
      <c r="JNK9" s="110">
        <v>0.37630000000000002</v>
      </c>
      <c r="JNL9" s="111">
        <f>ROUND(+JNJ9*JNK9,0)</f>
        <v>0</v>
      </c>
      <c r="JNM9" s="38" t="s">
        <v>45</v>
      </c>
      <c r="JNN9" s="39" t="s">
        <v>47</v>
      </c>
      <c r="JNO9" s="39" t="s">
        <v>40</v>
      </c>
      <c r="JNP9" s="40" t="s">
        <v>120</v>
      </c>
      <c r="JNQ9" s="107">
        <v>391.7</v>
      </c>
      <c r="JNR9" s="107">
        <v>108.3917</v>
      </c>
      <c r="JNS9" s="107">
        <v>403.39170000000001</v>
      </c>
      <c r="JNT9" s="107">
        <v>5</v>
      </c>
      <c r="JNU9" s="27">
        <v>53592</v>
      </c>
      <c r="JNV9" s="27">
        <f>+JNU9/JNT9/2</f>
        <v>5359.2</v>
      </c>
      <c r="JNW9" s="27">
        <f>+JNV9*2</f>
        <v>10718.4</v>
      </c>
      <c r="JNX9" s="108">
        <v>5</v>
      </c>
      <c r="JNY9" s="27">
        <f>ROUND(+JNU9/JNX9,2)</f>
        <v>10718.4</v>
      </c>
      <c r="JNZ9" s="109">
        <f>+JNY9-JNW9</f>
        <v>0</v>
      </c>
      <c r="JOA9" s="110">
        <v>0.37630000000000002</v>
      </c>
      <c r="JOB9" s="111">
        <f>ROUND(+JNZ9*JOA9,0)</f>
        <v>0</v>
      </c>
      <c r="JOC9" s="38" t="s">
        <v>45</v>
      </c>
      <c r="JOD9" s="39" t="s">
        <v>47</v>
      </c>
      <c r="JOE9" s="39" t="s">
        <v>40</v>
      </c>
      <c r="JOF9" s="40" t="s">
        <v>120</v>
      </c>
      <c r="JOG9" s="107">
        <v>391.7</v>
      </c>
      <c r="JOH9" s="107">
        <v>108.3917</v>
      </c>
      <c r="JOI9" s="107">
        <v>403.39170000000001</v>
      </c>
      <c r="JOJ9" s="107">
        <v>5</v>
      </c>
      <c r="JOK9" s="27">
        <v>53592</v>
      </c>
      <c r="JOL9" s="27">
        <f>+JOK9/JOJ9/2</f>
        <v>5359.2</v>
      </c>
      <c r="JOM9" s="27">
        <f>+JOL9*2</f>
        <v>10718.4</v>
      </c>
      <c r="JON9" s="108">
        <v>5</v>
      </c>
      <c r="JOO9" s="27">
        <f>ROUND(+JOK9/JON9,2)</f>
        <v>10718.4</v>
      </c>
      <c r="JOP9" s="109">
        <f>+JOO9-JOM9</f>
        <v>0</v>
      </c>
      <c r="JOQ9" s="110">
        <v>0.37630000000000002</v>
      </c>
      <c r="JOR9" s="111">
        <f>ROUND(+JOP9*JOQ9,0)</f>
        <v>0</v>
      </c>
      <c r="JOS9" s="38" t="s">
        <v>45</v>
      </c>
      <c r="JOT9" s="39" t="s">
        <v>47</v>
      </c>
      <c r="JOU9" s="39" t="s">
        <v>40</v>
      </c>
      <c r="JOV9" s="40" t="s">
        <v>120</v>
      </c>
      <c r="JOW9" s="107">
        <v>391.7</v>
      </c>
      <c r="JOX9" s="107">
        <v>108.3917</v>
      </c>
      <c r="JOY9" s="107">
        <v>403.39170000000001</v>
      </c>
      <c r="JOZ9" s="107">
        <v>5</v>
      </c>
      <c r="JPA9" s="27">
        <v>53592</v>
      </c>
      <c r="JPB9" s="27">
        <f>+JPA9/JOZ9/2</f>
        <v>5359.2</v>
      </c>
      <c r="JPC9" s="27">
        <f>+JPB9*2</f>
        <v>10718.4</v>
      </c>
      <c r="JPD9" s="108">
        <v>5</v>
      </c>
      <c r="JPE9" s="27">
        <f>ROUND(+JPA9/JPD9,2)</f>
        <v>10718.4</v>
      </c>
      <c r="JPF9" s="109">
        <f>+JPE9-JPC9</f>
        <v>0</v>
      </c>
      <c r="JPG9" s="110">
        <v>0.37630000000000002</v>
      </c>
      <c r="JPH9" s="111">
        <f>ROUND(+JPF9*JPG9,0)</f>
        <v>0</v>
      </c>
      <c r="JPI9" s="38" t="s">
        <v>45</v>
      </c>
      <c r="JPJ9" s="39" t="s">
        <v>47</v>
      </c>
      <c r="JPK9" s="39" t="s">
        <v>40</v>
      </c>
      <c r="JPL9" s="40" t="s">
        <v>120</v>
      </c>
      <c r="JPM9" s="107">
        <v>391.7</v>
      </c>
      <c r="JPN9" s="107">
        <v>108.3917</v>
      </c>
      <c r="JPO9" s="107">
        <v>403.39170000000001</v>
      </c>
      <c r="JPP9" s="107">
        <v>5</v>
      </c>
      <c r="JPQ9" s="27">
        <v>53592</v>
      </c>
      <c r="JPR9" s="27">
        <f>+JPQ9/JPP9/2</f>
        <v>5359.2</v>
      </c>
      <c r="JPS9" s="27">
        <f>+JPR9*2</f>
        <v>10718.4</v>
      </c>
      <c r="JPT9" s="108">
        <v>5</v>
      </c>
      <c r="JPU9" s="27">
        <f>ROUND(+JPQ9/JPT9,2)</f>
        <v>10718.4</v>
      </c>
      <c r="JPV9" s="109">
        <f>+JPU9-JPS9</f>
        <v>0</v>
      </c>
      <c r="JPW9" s="110">
        <v>0.37630000000000002</v>
      </c>
      <c r="JPX9" s="111">
        <f>ROUND(+JPV9*JPW9,0)</f>
        <v>0</v>
      </c>
      <c r="JPY9" s="38" t="s">
        <v>45</v>
      </c>
      <c r="JPZ9" s="39" t="s">
        <v>47</v>
      </c>
      <c r="JQA9" s="39" t="s">
        <v>40</v>
      </c>
      <c r="JQB9" s="40" t="s">
        <v>120</v>
      </c>
      <c r="JQC9" s="107">
        <v>391.7</v>
      </c>
      <c r="JQD9" s="107">
        <v>108.3917</v>
      </c>
      <c r="JQE9" s="107">
        <v>403.39170000000001</v>
      </c>
      <c r="JQF9" s="107">
        <v>5</v>
      </c>
      <c r="JQG9" s="27">
        <v>53592</v>
      </c>
      <c r="JQH9" s="27">
        <f>+JQG9/JQF9/2</f>
        <v>5359.2</v>
      </c>
      <c r="JQI9" s="27">
        <f>+JQH9*2</f>
        <v>10718.4</v>
      </c>
      <c r="JQJ9" s="108">
        <v>5</v>
      </c>
      <c r="JQK9" s="27">
        <f>ROUND(+JQG9/JQJ9,2)</f>
        <v>10718.4</v>
      </c>
      <c r="JQL9" s="109">
        <f>+JQK9-JQI9</f>
        <v>0</v>
      </c>
      <c r="JQM9" s="110">
        <v>0.37630000000000002</v>
      </c>
      <c r="JQN9" s="111">
        <f>ROUND(+JQL9*JQM9,0)</f>
        <v>0</v>
      </c>
      <c r="JQO9" s="38" t="s">
        <v>45</v>
      </c>
      <c r="JQP9" s="39" t="s">
        <v>47</v>
      </c>
      <c r="JQQ9" s="39" t="s">
        <v>40</v>
      </c>
      <c r="JQR9" s="40" t="s">
        <v>120</v>
      </c>
      <c r="JQS9" s="107">
        <v>391.7</v>
      </c>
      <c r="JQT9" s="107">
        <v>108.3917</v>
      </c>
      <c r="JQU9" s="107">
        <v>403.39170000000001</v>
      </c>
      <c r="JQV9" s="107">
        <v>5</v>
      </c>
      <c r="JQW9" s="27">
        <v>53592</v>
      </c>
      <c r="JQX9" s="27">
        <f>+JQW9/JQV9/2</f>
        <v>5359.2</v>
      </c>
      <c r="JQY9" s="27">
        <f>+JQX9*2</f>
        <v>10718.4</v>
      </c>
      <c r="JQZ9" s="108">
        <v>5</v>
      </c>
      <c r="JRA9" s="27">
        <f>ROUND(+JQW9/JQZ9,2)</f>
        <v>10718.4</v>
      </c>
      <c r="JRB9" s="109">
        <f>+JRA9-JQY9</f>
        <v>0</v>
      </c>
      <c r="JRC9" s="110">
        <v>0.37630000000000002</v>
      </c>
      <c r="JRD9" s="111">
        <f>ROUND(+JRB9*JRC9,0)</f>
        <v>0</v>
      </c>
      <c r="JRE9" s="38" t="s">
        <v>45</v>
      </c>
      <c r="JRF9" s="39" t="s">
        <v>47</v>
      </c>
      <c r="JRG9" s="39" t="s">
        <v>40</v>
      </c>
      <c r="JRH9" s="40" t="s">
        <v>120</v>
      </c>
      <c r="JRI9" s="107">
        <v>391.7</v>
      </c>
      <c r="JRJ9" s="107">
        <v>108.3917</v>
      </c>
      <c r="JRK9" s="107">
        <v>403.39170000000001</v>
      </c>
      <c r="JRL9" s="107">
        <v>5</v>
      </c>
      <c r="JRM9" s="27">
        <v>53592</v>
      </c>
      <c r="JRN9" s="27">
        <f>+JRM9/JRL9/2</f>
        <v>5359.2</v>
      </c>
      <c r="JRO9" s="27">
        <f>+JRN9*2</f>
        <v>10718.4</v>
      </c>
      <c r="JRP9" s="108">
        <v>5</v>
      </c>
      <c r="JRQ9" s="27">
        <f>ROUND(+JRM9/JRP9,2)</f>
        <v>10718.4</v>
      </c>
      <c r="JRR9" s="109">
        <f>+JRQ9-JRO9</f>
        <v>0</v>
      </c>
      <c r="JRS9" s="110">
        <v>0.37630000000000002</v>
      </c>
      <c r="JRT9" s="111">
        <f>ROUND(+JRR9*JRS9,0)</f>
        <v>0</v>
      </c>
      <c r="JRU9" s="38" t="s">
        <v>45</v>
      </c>
      <c r="JRV9" s="39" t="s">
        <v>47</v>
      </c>
      <c r="JRW9" s="39" t="s">
        <v>40</v>
      </c>
      <c r="JRX9" s="40" t="s">
        <v>120</v>
      </c>
      <c r="JRY9" s="107">
        <v>391.7</v>
      </c>
      <c r="JRZ9" s="107">
        <v>108.3917</v>
      </c>
      <c r="JSA9" s="107">
        <v>403.39170000000001</v>
      </c>
      <c r="JSB9" s="107">
        <v>5</v>
      </c>
      <c r="JSC9" s="27">
        <v>53592</v>
      </c>
      <c r="JSD9" s="27">
        <f>+JSC9/JSB9/2</f>
        <v>5359.2</v>
      </c>
      <c r="JSE9" s="27">
        <f>+JSD9*2</f>
        <v>10718.4</v>
      </c>
      <c r="JSF9" s="108">
        <v>5</v>
      </c>
      <c r="JSG9" s="27">
        <f>ROUND(+JSC9/JSF9,2)</f>
        <v>10718.4</v>
      </c>
      <c r="JSH9" s="109">
        <f>+JSG9-JSE9</f>
        <v>0</v>
      </c>
      <c r="JSI9" s="110">
        <v>0.37630000000000002</v>
      </c>
      <c r="JSJ9" s="111">
        <f>ROUND(+JSH9*JSI9,0)</f>
        <v>0</v>
      </c>
      <c r="JSK9" s="38" t="s">
        <v>45</v>
      </c>
      <c r="JSL9" s="39" t="s">
        <v>47</v>
      </c>
      <c r="JSM9" s="39" t="s">
        <v>40</v>
      </c>
      <c r="JSN9" s="40" t="s">
        <v>120</v>
      </c>
      <c r="JSO9" s="107">
        <v>391.7</v>
      </c>
      <c r="JSP9" s="107">
        <v>108.3917</v>
      </c>
      <c r="JSQ9" s="107">
        <v>403.39170000000001</v>
      </c>
      <c r="JSR9" s="107">
        <v>5</v>
      </c>
      <c r="JSS9" s="27">
        <v>53592</v>
      </c>
      <c r="JST9" s="27">
        <f>+JSS9/JSR9/2</f>
        <v>5359.2</v>
      </c>
      <c r="JSU9" s="27">
        <f>+JST9*2</f>
        <v>10718.4</v>
      </c>
      <c r="JSV9" s="108">
        <v>5</v>
      </c>
      <c r="JSW9" s="27">
        <f>ROUND(+JSS9/JSV9,2)</f>
        <v>10718.4</v>
      </c>
      <c r="JSX9" s="109">
        <f>+JSW9-JSU9</f>
        <v>0</v>
      </c>
      <c r="JSY9" s="110">
        <v>0.37630000000000002</v>
      </c>
      <c r="JSZ9" s="111">
        <f>ROUND(+JSX9*JSY9,0)</f>
        <v>0</v>
      </c>
      <c r="JTA9" s="38" t="s">
        <v>45</v>
      </c>
      <c r="JTB9" s="39" t="s">
        <v>47</v>
      </c>
      <c r="JTC9" s="39" t="s">
        <v>40</v>
      </c>
      <c r="JTD9" s="40" t="s">
        <v>120</v>
      </c>
      <c r="JTE9" s="107">
        <v>391.7</v>
      </c>
      <c r="JTF9" s="107">
        <v>108.3917</v>
      </c>
      <c r="JTG9" s="107">
        <v>403.39170000000001</v>
      </c>
      <c r="JTH9" s="107">
        <v>5</v>
      </c>
      <c r="JTI9" s="27">
        <v>53592</v>
      </c>
      <c r="JTJ9" s="27">
        <f>+JTI9/JTH9/2</f>
        <v>5359.2</v>
      </c>
      <c r="JTK9" s="27">
        <f>+JTJ9*2</f>
        <v>10718.4</v>
      </c>
      <c r="JTL9" s="108">
        <v>5</v>
      </c>
      <c r="JTM9" s="27">
        <f>ROUND(+JTI9/JTL9,2)</f>
        <v>10718.4</v>
      </c>
      <c r="JTN9" s="109">
        <f>+JTM9-JTK9</f>
        <v>0</v>
      </c>
      <c r="JTO9" s="110">
        <v>0.37630000000000002</v>
      </c>
      <c r="JTP9" s="111">
        <f>ROUND(+JTN9*JTO9,0)</f>
        <v>0</v>
      </c>
      <c r="JTQ9" s="38" t="s">
        <v>45</v>
      </c>
      <c r="JTR9" s="39" t="s">
        <v>47</v>
      </c>
      <c r="JTS9" s="39" t="s">
        <v>40</v>
      </c>
      <c r="JTT9" s="40" t="s">
        <v>120</v>
      </c>
      <c r="JTU9" s="107">
        <v>391.7</v>
      </c>
      <c r="JTV9" s="107">
        <v>108.3917</v>
      </c>
      <c r="JTW9" s="107">
        <v>403.39170000000001</v>
      </c>
      <c r="JTX9" s="107">
        <v>5</v>
      </c>
      <c r="JTY9" s="27">
        <v>53592</v>
      </c>
      <c r="JTZ9" s="27">
        <f>+JTY9/JTX9/2</f>
        <v>5359.2</v>
      </c>
      <c r="JUA9" s="27">
        <f>+JTZ9*2</f>
        <v>10718.4</v>
      </c>
      <c r="JUB9" s="108">
        <v>5</v>
      </c>
      <c r="JUC9" s="27">
        <f>ROUND(+JTY9/JUB9,2)</f>
        <v>10718.4</v>
      </c>
      <c r="JUD9" s="109">
        <f>+JUC9-JUA9</f>
        <v>0</v>
      </c>
      <c r="JUE9" s="110">
        <v>0.37630000000000002</v>
      </c>
      <c r="JUF9" s="111">
        <f>ROUND(+JUD9*JUE9,0)</f>
        <v>0</v>
      </c>
      <c r="JUG9" s="38" t="s">
        <v>45</v>
      </c>
      <c r="JUH9" s="39" t="s">
        <v>47</v>
      </c>
      <c r="JUI9" s="39" t="s">
        <v>40</v>
      </c>
      <c r="JUJ9" s="40" t="s">
        <v>120</v>
      </c>
      <c r="JUK9" s="107">
        <v>391.7</v>
      </c>
      <c r="JUL9" s="107">
        <v>108.3917</v>
      </c>
      <c r="JUM9" s="107">
        <v>403.39170000000001</v>
      </c>
      <c r="JUN9" s="107">
        <v>5</v>
      </c>
      <c r="JUO9" s="27">
        <v>53592</v>
      </c>
      <c r="JUP9" s="27">
        <f>+JUO9/JUN9/2</f>
        <v>5359.2</v>
      </c>
      <c r="JUQ9" s="27">
        <f>+JUP9*2</f>
        <v>10718.4</v>
      </c>
      <c r="JUR9" s="108">
        <v>5</v>
      </c>
      <c r="JUS9" s="27">
        <f>ROUND(+JUO9/JUR9,2)</f>
        <v>10718.4</v>
      </c>
      <c r="JUT9" s="109">
        <f>+JUS9-JUQ9</f>
        <v>0</v>
      </c>
      <c r="JUU9" s="110">
        <v>0.37630000000000002</v>
      </c>
      <c r="JUV9" s="111">
        <f>ROUND(+JUT9*JUU9,0)</f>
        <v>0</v>
      </c>
      <c r="JUW9" s="38" t="s">
        <v>45</v>
      </c>
      <c r="JUX9" s="39" t="s">
        <v>47</v>
      </c>
      <c r="JUY9" s="39" t="s">
        <v>40</v>
      </c>
      <c r="JUZ9" s="40" t="s">
        <v>120</v>
      </c>
      <c r="JVA9" s="107">
        <v>391.7</v>
      </c>
      <c r="JVB9" s="107">
        <v>108.3917</v>
      </c>
      <c r="JVC9" s="107">
        <v>403.39170000000001</v>
      </c>
      <c r="JVD9" s="107">
        <v>5</v>
      </c>
      <c r="JVE9" s="27">
        <v>53592</v>
      </c>
      <c r="JVF9" s="27">
        <f>+JVE9/JVD9/2</f>
        <v>5359.2</v>
      </c>
      <c r="JVG9" s="27">
        <f>+JVF9*2</f>
        <v>10718.4</v>
      </c>
      <c r="JVH9" s="108">
        <v>5</v>
      </c>
      <c r="JVI9" s="27">
        <f>ROUND(+JVE9/JVH9,2)</f>
        <v>10718.4</v>
      </c>
      <c r="JVJ9" s="109">
        <f>+JVI9-JVG9</f>
        <v>0</v>
      </c>
      <c r="JVK9" s="110">
        <v>0.37630000000000002</v>
      </c>
      <c r="JVL9" s="111">
        <f>ROUND(+JVJ9*JVK9,0)</f>
        <v>0</v>
      </c>
      <c r="JVM9" s="38" t="s">
        <v>45</v>
      </c>
      <c r="JVN9" s="39" t="s">
        <v>47</v>
      </c>
      <c r="JVO9" s="39" t="s">
        <v>40</v>
      </c>
      <c r="JVP9" s="40" t="s">
        <v>120</v>
      </c>
      <c r="JVQ9" s="107">
        <v>391.7</v>
      </c>
      <c r="JVR9" s="107">
        <v>108.3917</v>
      </c>
      <c r="JVS9" s="107">
        <v>403.39170000000001</v>
      </c>
      <c r="JVT9" s="107">
        <v>5</v>
      </c>
      <c r="JVU9" s="27">
        <v>53592</v>
      </c>
      <c r="JVV9" s="27">
        <f>+JVU9/JVT9/2</f>
        <v>5359.2</v>
      </c>
      <c r="JVW9" s="27">
        <f>+JVV9*2</f>
        <v>10718.4</v>
      </c>
      <c r="JVX9" s="108">
        <v>5</v>
      </c>
      <c r="JVY9" s="27">
        <f>ROUND(+JVU9/JVX9,2)</f>
        <v>10718.4</v>
      </c>
      <c r="JVZ9" s="109">
        <f>+JVY9-JVW9</f>
        <v>0</v>
      </c>
      <c r="JWA9" s="110">
        <v>0.37630000000000002</v>
      </c>
      <c r="JWB9" s="111">
        <f>ROUND(+JVZ9*JWA9,0)</f>
        <v>0</v>
      </c>
      <c r="JWC9" s="38" t="s">
        <v>45</v>
      </c>
      <c r="JWD9" s="39" t="s">
        <v>47</v>
      </c>
      <c r="JWE9" s="39" t="s">
        <v>40</v>
      </c>
      <c r="JWF9" s="40" t="s">
        <v>120</v>
      </c>
      <c r="JWG9" s="107">
        <v>391.7</v>
      </c>
      <c r="JWH9" s="107">
        <v>108.3917</v>
      </c>
      <c r="JWI9" s="107">
        <v>403.39170000000001</v>
      </c>
      <c r="JWJ9" s="107">
        <v>5</v>
      </c>
      <c r="JWK9" s="27">
        <v>53592</v>
      </c>
      <c r="JWL9" s="27">
        <f>+JWK9/JWJ9/2</f>
        <v>5359.2</v>
      </c>
      <c r="JWM9" s="27">
        <f>+JWL9*2</f>
        <v>10718.4</v>
      </c>
      <c r="JWN9" s="108">
        <v>5</v>
      </c>
      <c r="JWO9" s="27">
        <f>ROUND(+JWK9/JWN9,2)</f>
        <v>10718.4</v>
      </c>
      <c r="JWP9" s="109">
        <f>+JWO9-JWM9</f>
        <v>0</v>
      </c>
      <c r="JWQ9" s="110">
        <v>0.37630000000000002</v>
      </c>
      <c r="JWR9" s="111">
        <f>ROUND(+JWP9*JWQ9,0)</f>
        <v>0</v>
      </c>
      <c r="JWS9" s="38" t="s">
        <v>45</v>
      </c>
      <c r="JWT9" s="39" t="s">
        <v>47</v>
      </c>
      <c r="JWU9" s="39" t="s">
        <v>40</v>
      </c>
      <c r="JWV9" s="40" t="s">
        <v>120</v>
      </c>
      <c r="JWW9" s="107">
        <v>391.7</v>
      </c>
      <c r="JWX9" s="107">
        <v>108.3917</v>
      </c>
      <c r="JWY9" s="107">
        <v>403.39170000000001</v>
      </c>
      <c r="JWZ9" s="107">
        <v>5</v>
      </c>
      <c r="JXA9" s="27">
        <v>53592</v>
      </c>
      <c r="JXB9" s="27">
        <f>+JXA9/JWZ9/2</f>
        <v>5359.2</v>
      </c>
      <c r="JXC9" s="27">
        <f>+JXB9*2</f>
        <v>10718.4</v>
      </c>
      <c r="JXD9" s="108">
        <v>5</v>
      </c>
      <c r="JXE9" s="27">
        <f>ROUND(+JXA9/JXD9,2)</f>
        <v>10718.4</v>
      </c>
      <c r="JXF9" s="109">
        <f>+JXE9-JXC9</f>
        <v>0</v>
      </c>
      <c r="JXG9" s="110">
        <v>0.37630000000000002</v>
      </c>
      <c r="JXH9" s="111">
        <f>ROUND(+JXF9*JXG9,0)</f>
        <v>0</v>
      </c>
      <c r="JXI9" s="38" t="s">
        <v>45</v>
      </c>
      <c r="JXJ9" s="39" t="s">
        <v>47</v>
      </c>
      <c r="JXK9" s="39" t="s">
        <v>40</v>
      </c>
      <c r="JXL9" s="40" t="s">
        <v>120</v>
      </c>
      <c r="JXM9" s="107">
        <v>391.7</v>
      </c>
      <c r="JXN9" s="107">
        <v>108.3917</v>
      </c>
      <c r="JXO9" s="107">
        <v>403.39170000000001</v>
      </c>
      <c r="JXP9" s="107">
        <v>5</v>
      </c>
      <c r="JXQ9" s="27">
        <v>53592</v>
      </c>
      <c r="JXR9" s="27">
        <f>+JXQ9/JXP9/2</f>
        <v>5359.2</v>
      </c>
      <c r="JXS9" s="27">
        <f>+JXR9*2</f>
        <v>10718.4</v>
      </c>
      <c r="JXT9" s="108">
        <v>5</v>
      </c>
      <c r="JXU9" s="27">
        <f>ROUND(+JXQ9/JXT9,2)</f>
        <v>10718.4</v>
      </c>
      <c r="JXV9" s="109">
        <f>+JXU9-JXS9</f>
        <v>0</v>
      </c>
      <c r="JXW9" s="110">
        <v>0.37630000000000002</v>
      </c>
      <c r="JXX9" s="111">
        <f>ROUND(+JXV9*JXW9,0)</f>
        <v>0</v>
      </c>
      <c r="JXY9" s="38" t="s">
        <v>45</v>
      </c>
      <c r="JXZ9" s="39" t="s">
        <v>47</v>
      </c>
      <c r="JYA9" s="39" t="s">
        <v>40</v>
      </c>
      <c r="JYB9" s="40" t="s">
        <v>120</v>
      </c>
      <c r="JYC9" s="107">
        <v>391.7</v>
      </c>
      <c r="JYD9" s="107">
        <v>108.3917</v>
      </c>
      <c r="JYE9" s="107">
        <v>403.39170000000001</v>
      </c>
      <c r="JYF9" s="107">
        <v>5</v>
      </c>
      <c r="JYG9" s="27">
        <v>53592</v>
      </c>
      <c r="JYH9" s="27">
        <f>+JYG9/JYF9/2</f>
        <v>5359.2</v>
      </c>
      <c r="JYI9" s="27">
        <f>+JYH9*2</f>
        <v>10718.4</v>
      </c>
      <c r="JYJ9" s="108">
        <v>5</v>
      </c>
      <c r="JYK9" s="27">
        <f>ROUND(+JYG9/JYJ9,2)</f>
        <v>10718.4</v>
      </c>
      <c r="JYL9" s="109">
        <f>+JYK9-JYI9</f>
        <v>0</v>
      </c>
      <c r="JYM9" s="110">
        <v>0.37630000000000002</v>
      </c>
      <c r="JYN9" s="111">
        <f>ROUND(+JYL9*JYM9,0)</f>
        <v>0</v>
      </c>
      <c r="JYO9" s="38" t="s">
        <v>45</v>
      </c>
      <c r="JYP9" s="39" t="s">
        <v>47</v>
      </c>
      <c r="JYQ9" s="39" t="s">
        <v>40</v>
      </c>
      <c r="JYR9" s="40" t="s">
        <v>120</v>
      </c>
      <c r="JYS9" s="107">
        <v>391.7</v>
      </c>
      <c r="JYT9" s="107">
        <v>108.3917</v>
      </c>
      <c r="JYU9" s="107">
        <v>403.39170000000001</v>
      </c>
      <c r="JYV9" s="107">
        <v>5</v>
      </c>
      <c r="JYW9" s="27">
        <v>53592</v>
      </c>
      <c r="JYX9" s="27">
        <f>+JYW9/JYV9/2</f>
        <v>5359.2</v>
      </c>
      <c r="JYY9" s="27">
        <f>+JYX9*2</f>
        <v>10718.4</v>
      </c>
      <c r="JYZ9" s="108">
        <v>5</v>
      </c>
      <c r="JZA9" s="27">
        <f>ROUND(+JYW9/JYZ9,2)</f>
        <v>10718.4</v>
      </c>
      <c r="JZB9" s="109">
        <f>+JZA9-JYY9</f>
        <v>0</v>
      </c>
      <c r="JZC9" s="110">
        <v>0.37630000000000002</v>
      </c>
      <c r="JZD9" s="111">
        <f>ROUND(+JZB9*JZC9,0)</f>
        <v>0</v>
      </c>
      <c r="JZE9" s="38" t="s">
        <v>45</v>
      </c>
      <c r="JZF9" s="39" t="s">
        <v>47</v>
      </c>
      <c r="JZG9" s="39" t="s">
        <v>40</v>
      </c>
      <c r="JZH9" s="40" t="s">
        <v>120</v>
      </c>
      <c r="JZI9" s="107">
        <v>391.7</v>
      </c>
      <c r="JZJ9" s="107">
        <v>108.3917</v>
      </c>
      <c r="JZK9" s="107">
        <v>403.39170000000001</v>
      </c>
      <c r="JZL9" s="107">
        <v>5</v>
      </c>
      <c r="JZM9" s="27">
        <v>53592</v>
      </c>
      <c r="JZN9" s="27">
        <f>+JZM9/JZL9/2</f>
        <v>5359.2</v>
      </c>
      <c r="JZO9" s="27">
        <f>+JZN9*2</f>
        <v>10718.4</v>
      </c>
      <c r="JZP9" s="108">
        <v>5</v>
      </c>
      <c r="JZQ9" s="27">
        <f>ROUND(+JZM9/JZP9,2)</f>
        <v>10718.4</v>
      </c>
      <c r="JZR9" s="109">
        <f>+JZQ9-JZO9</f>
        <v>0</v>
      </c>
      <c r="JZS9" s="110">
        <v>0.37630000000000002</v>
      </c>
      <c r="JZT9" s="111">
        <f>ROUND(+JZR9*JZS9,0)</f>
        <v>0</v>
      </c>
      <c r="JZU9" s="38" t="s">
        <v>45</v>
      </c>
      <c r="JZV9" s="39" t="s">
        <v>47</v>
      </c>
      <c r="JZW9" s="39" t="s">
        <v>40</v>
      </c>
      <c r="JZX9" s="40" t="s">
        <v>120</v>
      </c>
      <c r="JZY9" s="107">
        <v>391.7</v>
      </c>
      <c r="JZZ9" s="107">
        <v>108.3917</v>
      </c>
      <c r="KAA9" s="107">
        <v>403.39170000000001</v>
      </c>
      <c r="KAB9" s="107">
        <v>5</v>
      </c>
      <c r="KAC9" s="27">
        <v>53592</v>
      </c>
      <c r="KAD9" s="27">
        <f>+KAC9/KAB9/2</f>
        <v>5359.2</v>
      </c>
      <c r="KAE9" s="27">
        <f>+KAD9*2</f>
        <v>10718.4</v>
      </c>
      <c r="KAF9" s="108">
        <v>5</v>
      </c>
      <c r="KAG9" s="27">
        <f>ROUND(+KAC9/KAF9,2)</f>
        <v>10718.4</v>
      </c>
      <c r="KAH9" s="109">
        <f>+KAG9-KAE9</f>
        <v>0</v>
      </c>
      <c r="KAI9" s="110">
        <v>0.37630000000000002</v>
      </c>
      <c r="KAJ9" s="111">
        <f>ROUND(+KAH9*KAI9,0)</f>
        <v>0</v>
      </c>
      <c r="KAK9" s="38" t="s">
        <v>45</v>
      </c>
      <c r="KAL9" s="39" t="s">
        <v>47</v>
      </c>
      <c r="KAM9" s="39" t="s">
        <v>40</v>
      </c>
      <c r="KAN9" s="40" t="s">
        <v>120</v>
      </c>
      <c r="KAO9" s="107">
        <v>391.7</v>
      </c>
      <c r="KAP9" s="107">
        <v>108.3917</v>
      </c>
      <c r="KAQ9" s="107">
        <v>403.39170000000001</v>
      </c>
      <c r="KAR9" s="107">
        <v>5</v>
      </c>
      <c r="KAS9" s="27">
        <v>53592</v>
      </c>
      <c r="KAT9" s="27">
        <f>+KAS9/KAR9/2</f>
        <v>5359.2</v>
      </c>
      <c r="KAU9" s="27">
        <f>+KAT9*2</f>
        <v>10718.4</v>
      </c>
      <c r="KAV9" s="108">
        <v>5</v>
      </c>
      <c r="KAW9" s="27">
        <f>ROUND(+KAS9/KAV9,2)</f>
        <v>10718.4</v>
      </c>
      <c r="KAX9" s="109">
        <f>+KAW9-KAU9</f>
        <v>0</v>
      </c>
      <c r="KAY9" s="110">
        <v>0.37630000000000002</v>
      </c>
      <c r="KAZ9" s="111">
        <f>ROUND(+KAX9*KAY9,0)</f>
        <v>0</v>
      </c>
      <c r="KBA9" s="38" t="s">
        <v>45</v>
      </c>
      <c r="KBB9" s="39" t="s">
        <v>47</v>
      </c>
      <c r="KBC9" s="39" t="s">
        <v>40</v>
      </c>
      <c r="KBD9" s="40" t="s">
        <v>120</v>
      </c>
      <c r="KBE9" s="107">
        <v>391.7</v>
      </c>
      <c r="KBF9" s="107">
        <v>108.3917</v>
      </c>
      <c r="KBG9" s="107">
        <v>403.39170000000001</v>
      </c>
      <c r="KBH9" s="107">
        <v>5</v>
      </c>
      <c r="KBI9" s="27">
        <v>53592</v>
      </c>
      <c r="KBJ9" s="27">
        <f>+KBI9/KBH9/2</f>
        <v>5359.2</v>
      </c>
      <c r="KBK9" s="27">
        <f>+KBJ9*2</f>
        <v>10718.4</v>
      </c>
      <c r="KBL9" s="108">
        <v>5</v>
      </c>
      <c r="KBM9" s="27">
        <f>ROUND(+KBI9/KBL9,2)</f>
        <v>10718.4</v>
      </c>
      <c r="KBN9" s="109">
        <f>+KBM9-KBK9</f>
        <v>0</v>
      </c>
      <c r="KBO9" s="110">
        <v>0.37630000000000002</v>
      </c>
      <c r="KBP9" s="111">
        <f>ROUND(+KBN9*KBO9,0)</f>
        <v>0</v>
      </c>
      <c r="KBQ9" s="38" t="s">
        <v>45</v>
      </c>
      <c r="KBR9" s="39" t="s">
        <v>47</v>
      </c>
      <c r="KBS9" s="39" t="s">
        <v>40</v>
      </c>
      <c r="KBT9" s="40" t="s">
        <v>120</v>
      </c>
      <c r="KBU9" s="107">
        <v>391.7</v>
      </c>
      <c r="KBV9" s="107">
        <v>108.3917</v>
      </c>
      <c r="KBW9" s="107">
        <v>403.39170000000001</v>
      </c>
      <c r="KBX9" s="107">
        <v>5</v>
      </c>
      <c r="KBY9" s="27">
        <v>53592</v>
      </c>
      <c r="KBZ9" s="27">
        <f>+KBY9/KBX9/2</f>
        <v>5359.2</v>
      </c>
      <c r="KCA9" s="27">
        <f>+KBZ9*2</f>
        <v>10718.4</v>
      </c>
      <c r="KCB9" s="108">
        <v>5</v>
      </c>
      <c r="KCC9" s="27">
        <f>ROUND(+KBY9/KCB9,2)</f>
        <v>10718.4</v>
      </c>
      <c r="KCD9" s="109">
        <f>+KCC9-KCA9</f>
        <v>0</v>
      </c>
      <c r="KCE9" s="110">
        <v>0.37630000000000002</v>
      </c>
      <c r="KCF9" s="111">
        <f>ROUND(+KCD9*KCE9,0)</f>
        <v>0</v>
      </c>
      <c r="KCG9" s="38" t="s">
        <v>45</v>
      </c>
      <c r="KCH9" s="39" t="s">
        <v>47</v>
      </c>
      <c r="KCI9" s="39" t="s">
        <v>40</v>
      </c>
      <c r="KCJ9" s="40" t="s">
        <v>120</v>
      </c>
      <c r="KCK9" s="107">
        <v>391.7</v>
      </c>
      <c r="KCL9" s="107">
        <v>108.3917</v>
      </c>
      <c r="KCM9" s="107">
        <v>403.39170000000001</v>
      </c>
      <c r="KCN9" s="107">
        <v>5</v>
      </c>
      <c r="KCO9" s="27">
        <v>53592</v>
      </c>
      <c r="KCP9" s="27">
        <f>+KCO9/KCN9/2</f>
        <v>5359.2</v>
      </c>
      <c r="KCQ9" s="27">
        <f>+KCP9*2</f>
        <v>10718.4</v>
      </c>
      <c r="KCR9" s="108">
        <v>5</v>
      </c>
      <c r="KCS9" s="27">
        <f>ROUND(+KCO9/KCR9,2)</f>
        <v>10718.4</v>
      </c>
      <c r="KCT9" s="109">
        <f>+KCS9-KCQ9</f>
        <v>0</v>
      </c>
      <c r="KCU9" s="110">
        <v>0.37630000000000002</v>
      </c>
      <c r="KCV9" s="111">
        <f>ROUND(+KCT9*KCU9,0)</f>
        <v>0</v>
      </c>
      <c r="KCW9" s="38" t="s">
        <v>45</v>
      </c>
      <c r="KCX9" s="39" t="s">
        <v>47</v>
      </c>
      <c r="KCY9" s="39" t="s">
        <v>40</v>
      </c>
      <c r="KCZ9" s="40" t="s">
        <v>120</v>
      </c>
      <c r="KDA9" s="107">
        <v>391.7</v>
      </c>
      <c r="KDB9" s="107">
        <v>108.3917</v>
      </c>
      <c r="KDC9" s="107">
        <v>403.39170000000001</v>
      </c>
      <c r="KDD9" s="107">
        <v>5</v>
      </c>
      <c r="KDE9" s="27">
        <v>53592</v>
      </c>
      <c r="KDF9" s="27">
        <f>+KDE9/KDD9/2</f>
        <v>5359.2</v>
      </c>
      <c r="KDG9" s="27">
        <f>+KDF9*2</f>
        <v>10718.4</v>
      </c>
      <c r="KDH9" s="108">
        <v>5</v>
      </c>
      <c r="KDI9" s="27">
        <f>ROUND(+KDE9/KDH9,2)</f>
        <v>10718.4</v>
      </c>
      <c r="KDJ9" s="109">
        <f>+KDI9-KDG9</f>
        <v>0</v>
      </c>
      <c r="KDK9" s="110">
        <v>0.37630000000000002</v>
      </c>
      <c r="KDL9" s="111">
        <f>ROUND(+KDJ9*KDK9,0)</f>
        <v>0</v>
      </c>
      <c r="KDM9" s="38" t="s">
        <v>45</v>
      </c>
      <c r="KDN9" s="39" t="s">
        <v>47</v>
      </c>
      <c r="KDO9" s="39" t="s">
        <v>40</v>
      </c>
      <c r="KDP9" s="40" t="s">
        <v>120</v>
      </c>
      <c r="KDQ9" s="107">
        <v>391.7</v>
      </c>
      <c r="KDR9" s="107">
        <v>108.3917</v>
      </c>
      <c r="KDS9" s="107">
        <v>403.39170000000001</v>
      </c>
      <c r="KDT9" s="107">
        <v>5</v>
      </c>
      <c r="KDU9" s="27">
        <v>53592</v>
      </c>
      <c r="KDV9" s="27">
        <f>+KDU9/KDT9/2</f>
        <v>5359.2</v>
      </c>
      <c r="KDW9" s="27">
        <f>+KDV9*2</f>
        <v>10718.4</v>
      </c>
      <c r="KDX9" s="108">
        <v>5</v>
      </c>
      <c r="KDY9" s="27">
        <f>ROUND(+KDU9/KDX9,2)</f>
        <v>10718.4</v>
      </c>
      <c r="KDZ9" s="109">
        <f>+KDY9-KDW9</f>
        <v>0</v>
      </c>
      <c r="KEA9" s="110">
        <v>0.37630000000000002</v>
      </c>
      <c r="KEB9" s="111">
        <f>ROUND(+KDZ9*KEA9,0)</f>
        <v>0</v>
      </c>
      <c r="KEC9" s="38" t="s">
        <v>45</v>
      </c>
      <c r="KED9" s="39" t="s">
        <v>47</v>
      </c>
      <c r="KEE9" s="39" t="s">
        <v>40</v>
      </c>
      <c r="KEF9" s="40" t="s">
        <v>120</v>
      </c>
      <c r="KEG9" s="107">
        <v>391.7</v>
      </c>
      <c r="KEH9" s="107">
        <v>108.3917</v>
      </c>
      <c r="KEI9" s="107">
        <v>403.39170000000001</v>
      </c>
      <c r="KEJ9" s="107">
        <v>5</v>
      </c>
      <c r="KEK9" s="27">
        <v>53592</v>
      </c>
      <c r="KEL9" s="27">
        <f>+KEK9/KEJ9/2</f>
        <v>5359.2</v>
      </c>
      <c r="KEM9" s="27">
        <f>+KEL9*2</f>
        <v>10718.4</v>
      </c>
      <c r="KEN9" s="108">
        <v>5</v>
      </c>
      <c r="KEO9" s="27">
        <f>ROUND(+KEK9/KEN9,2)</f>
        <v>10718.4</v>
      </c>
      <c r="KEP9" s="109">
        <f>+KEO9-KEM9</f>
        <v>0</v>
      </c>
      <c r="KEQ9" s="110">
        <v>0.37630000000000002</v>
      </c>
      <c r="KER9" s="111">
        <f>ROUND(+KEP9*KEQ9,0)</f>
        <v>0</v>
      </c>
      <c r="KES9" s="38" t="s">
        <v>45</v>
      </c>
      <c r="KET9" s="39" t="s">
        <v>47</v>
      </c>
      <c r="KEU9" s="39" t="s">
        <v>40</v>
      </c>
      <c r="KEV9" s="40" t="s">
        <v>120</v>
      </c>
      <c r="KEW9" s="107">
        <v>391.7</v>
      </c>
      <c r="KEX9" s="107">
        <v>108.3917</v>
      </c>
      <c r="KEY9" s="107">
        <v>403.39170000000001</v>
      </c>
      <c r="KEZ9" s="107">
        <v>5</v>
      </c>
      <c r="KFA9" s="27">
        <v>53592</v>
      </c>
      <c r="KFB9" s="27">
        <f>+KFA9/KEZ9/2</f>
        <v>5359.2</v>
      </c>
      <c r="KFC9" s="27">
        <f>+KFB9*2</f>
        <v>10718.4</v>
      </c>
      <c r="KFD9" s="108">
        <v>5</v>
      </c>
      <c r="KFE9" s="27">
        <f>ROUND(+KFA9/KFD9,2)</f>
        <v>10718.4</v>
      </c>
      <c r="KFF9" s="109">
        <f>+KFE9-KFC9</f>
        <v>0</v>
      </c>
      <c r="KFG9" s="110">
        <v>0.37630000000000002</v>
      </c>
      <c r="KFH9" s="111">
        <f>ROUND(+KFF9*KFG9,0)</f>
        <v>0</v>
      </c>
      <c r="KFI9" s="38" t="s">
        <v>45</v>
      </c>
      <c r="KFJ9" s="39" t="s">
        <v>47</v>
      </c>
      <c r="KFK9" s="39" t="s">
        <v>40</v>
      </c>
      <c r="KFL9" s="40" t="s">
        <v>120</v>
      </c>
      <c r="KFM9" s="107">
        <v>391.7</v>
      </c>
      <c r="KFN9" s="107">
        <v>108.3917</v>
      </c>
      <c r="KFO9" s="107">
        <v>403.39170000000001</v>
      </c>
      <c r="KFP9" s="107">
        <v>5</v>
      </c>
      <c r="KFQ9" s="27">
        <v>53592</v>
      </c>
      <c r="KFR9" s="27">
        <f>+KFQ9/KFP9/2</f>
        <v>5359.2</v>
      </c>
      <c r="KFS9" s="27">
        <f>+KFR9*2</f>
        <v>10718.4</v>
      </c>
      <c r="KFT9" s="108">
        <v>5</v>
      </c>
      <c r="KFU9" s="27">
        <f>ROUND(+KFQ9/KFT9,2)</f>
        <v>10718.4</v>
      </c>
      <c r="KFV9" s="109">
        <f>+KFU9-KFS9</f>
        <v>0</v>
      </c>
      <c r="KFW9" s="110">
        <v>0.37630000000000002</v>
      </c>
      <c r="KFX9" s="111">
        <f>ROUND(+KFV9*KFW9,0)</f>
        <v>0</v>
      </c>
      <c r="KFY9" s="38" t="s">
        <v>45</v>
      </c>
      <c r="KFZ9" s="39" t="s">
        <v>47</v>
      </c>
      <c r="KGA9" s="39" t="s">
        <v>40</v>
      </c>
      <c r="KGB9" s="40" t="s">
        <v>120</v>
      </c>
      <c r="KGC9" s="107">
        <v>391.7</v>
      </c>
      <c r="KGD9" s="107">
        <v>108.3917</v>
      </c>
      <c r="KGE9" s="107">
        <v>403.39170000000001</v>
      </c>
      <c r="KGF9" s="107">
        <v>5</v>
      </c>
      <c r="KGG9" s="27">
        <v>53592</v>
      </c>
      <c r="KGH9" s="27">
        <f>+KGG9/KGF9/2</f>
        <v>5359.2</v>
      </c>
      <c r="KGI9" s="27">
        <f>+KGH9*2</f>
        <v>10718.4</v>
      </c>
      <c r="KGJ9" s="108">
        <v>5</v>
      </c>
      <c r="KGK9" s="27">
        <f>ROUND(+KGG9/KGJ9,2)</f>
        <v>10718.4</v>
      </c>
      <c r="KGL9" s="109">
        <f>+KGK9-KGI9</f>
        <v>0</v>
      </c>
      <c r="KGM9" s="110">
        <v>0.37630000000000002</v>
      </c>
      <c r="KGN9" s="111">
        <f>ROUND(+KGL9*KGM9,0)</f>
        <v>0</v>
      </c>
      <c r="KGO9" s="38" t="s">
        <v>45</v>
      </c>
      <c r="KGP9" s="39" t="s">
        <v>47</v>
      </c>
      <c r="KGQ9" s="39" t="s">
        <v>40</v>
      </c>
      <c r="KGR9" s="40" t="s">
        <v>120</v>
      </c>
      <c r="KGS9" s="107">
        <v>391.7</v>
      </c>
      <c r="KGT9" s="107">
        <v>108.3917</v>
      </c>
      <c r="KGU9" s="107">
        <v>403.39170000000001</v>
      </c>
      <c r="KGV9" s="107">
        <v>5</v>
      </c>
      <c r="KGW9" s="27">
        <v>53592</v>
      </c>
      <c r="KGX9" s="27">
        <f>+KGW9/KGV9/2</f>
        <v>5359.2</v>
      </c>
      <c r="KGY9" s="27">
        <f>+KGX9*2</f>
        <v>10718.4</v>
      </c>
      <c r="KGZ9" s="108">
        <v>5</v>
      </c>
      <c r="KHA9" s="27">
        <f>ROUND(+KGW9/KGZ9,2)</f>
        <v>10718.4</v>
      </c>
      <c r="KHB9" s="109">
        <f>+KHA9-KGY9</f>
        <v>0</v>
      </c>
      <c r="KHC9" s="110">
        <v>0.37630000000000002</v>
      </c>
      <c r="KHD9" s="111">
        <f>ROUND(+KHB9*KHC9,0)</f>
        <v>0</v>
      </c>
      <c r="KHE9" s="38" t="s">
        <v>45</v>
      </c>
      <c r="KHF9" s="39" t="s">
        <v>47</v>
      </c>
      <c r="KHG9" s="39" t="s">
        <v>40</v>
      </c>
      <c r="KHH9" s="40" t="s">
        <v>120</v>
      </c>
      <c r="KHI9" s="107">
        <v>391.7</v>
      </c>
      <c r="KHJ9" s="107">
        <v>108.3917</v>
      </c>
      <c r="KHK9" s="107">
        <v>403.39170000000001</v>
      </c>
      <c r="KHL9" s="107">
        <v>5</v>
      </c>
      <c r="KHM9" s="27">
        <v>53592</v>
      </c>
      <c r="KHN9" s="27">
        <f>+KHM9/KHL9/2</f>
        <v>5359.2</v>
      </c>
      <c r="KHO9" s="27">
        <f>+KHN9*2</f>
        <v>10718.4</v>
      </c>
      <c r="KHP9" s="108">
        <v>5</v>
      </c>
      <c r="KHQ9" s="27">
        <f>ROUND(+KHM9/KHP9,2)</f>
        <v>10718.4</v>
      </c>
      <c r="KHR9" s="109">
        <f>+KHQ9-KHO9</f>
        <v>0</v>
      </c>
      <c r="KHS9" s="110">
        <v>0.37630000000000002</v>
      </c>
      <c r="KHT9" s="111">
        <f>ROUND(+KHR9*KHS9,0)</f>
        <v>0</v>
      </c>
      <c r="KHU9" s="38" t="s">
        <v>45</v>
      </c>
      <c r="KHV9" s="39" t="s">
        <v>47</v>
      </c>
      <c r="KHW9" s="39" t="s">
        <v>40</v>
      </c>
      <c r="KHX9" s="40" t="s">
        <v>120</v>
      </c>
      <c r="KHY9" s="107">
        <v>391.7</v>
      </c>
      <c r="KHZ9" s="107">
        <v>108.3917</v>
      </c>
      <c r="KIA9" s="107">
        <v>403.39170000000001</v>
      </c>
      <c r="KIB9" s="107">
        <v>5</v>
      </c>
      <c r="KIC9" s="27">
        <v>53592</v>
      </c>
      <c r="KID9" s="27">
        <f>+KIC9/KIB9/2</f>
        <v>5359.2</v>
      </c>
      <c r="KIE9" s="27">
        <f>+KID9*2</f>
        <v>10718.4</v>
      </c>
      <c r="KIF9" s="108">
        <v>5</v>
      </c>
      <c r="KIG9" s="27">
        <f>ROUND(+KIC9/KIF9,2)</f>
        <v>10718.4</v>
      </c>
      <c r="KIH9" s="109">
        <f>+KIG9-KIE9</f>
        <v>0</v>
      </c>
      <c r="KII9" s="110">
        <v>0.37630000000000002</v>
      </c>
      <c r="KIJ9" s="111">
        <f>ROUND(+KIH9*KII9,0)</f>
        <v>0</v>
      </c>
      <c r="KIK9" s="38" t="s">
        <v>45</v>
      </c>
      <c r="KIL9" s="39" t="s">
        <v>47</v>
      </c>
      <c r="KIM9" s="39" t="s">
        <v>40</v>
      </c>
      <c r="KIN9" s="40" t="s">
        <v>120</v>
      </c>
      <c r="KIO9" s="107">
        <v>391.7</v>
      </c>
      <c r="KIP9" s="107">
        <v>108.3917</v>
      </c>
      <c r="KIQ9" s="107">
        <v>403.39170000000001</v>
      </c>
      <c r="KIR9" s="107">
        <v>5</v>
      </c>
      <c r="KIS9" s="27">
        <v>53592</v>
      </c>
      <c r="KIT9" s="27">
        <f>+KIS9/KIR9/2</f>
        <v>5359.2</v>
      </c>
      <c r="KIU9" s="27">
        <f>+KIT9*2</f>
        <v>10718.4</v>
      </c>
      <c r="KIV9" s="108">
        <v>5</v>
      </c>
      <c r="KIW9" s="27">
        <f>ROUND(+KIS9/KIV9,2)</f>
        <v>10718.4</v>
      </c>
      <c r="KIX9" s="109">
        <f>+KIW9-KIU9</f>
        <v>0</v>
      </c>
      <c r="KIY9" s="110">
        <v>0.37630000000000002</v>
      </c>
      <c r="KIZ9" s="111">
        <f>ROUND(+KIX9*KIY9,0)</f>
        <v>0</v>
      </c>
      <c r="KJA9" s="38" t="s">
        <v>45</v>
      </c>
      <c r="KJB9" s="39" t="s">
        <v>47</v>
      </c>
      <c r="KJC9" s="39" t="s">
        <v>40</v>
      </c>
      <c r="KJD9" s="40" t="s">
        <v>120</v>
      </c>
      <c r="KJE9" s="107">
        <v>391.7</v>
      </c>
      <c r="KJF9" s="107">
        <v>108.3917</v>
      </c>
      <c r="KJG9" s="107">
        <v>403.39170000000001</v>
      </c>
      <c r="KJH9" s="107">
        <v>5</v>
      </c>
      <c r="KJI9" s="27">
        <v>53592</v>
      </c>
      <c r="KJJ9" s="27">
        <f>+KJI9/KJH9/2</f>
        <v>5359.2</v>
      </c>
      <c r="KJK9" s="27">
        <f>+KJJ9*2</f>
        <v>10718.4</v>
      </c>
      <c r="KJL9" s="108">
        <v>5</v>
      </c>
      <c r="KJM9" s="27">
        <f>ROUND(+KJI9/KJL9,2)</f>
        <v>10718.4</v>
      </c>
      <c r="KJN9" s="109">
        <f>+KJM9-KJK9</f>
        <v>0</v>
      </c>
      <c r="KJO9" s="110">
        <v>0.37630000000000002</v>
      </c>
      <c r="KJP9" s="111">
        <f>ROUND(+KJN9*KJO9,0)</f>
        <v>0</v>
      </c>
      <c r="KJQ9" s="38" t="s">
        <v>45</v>
      </c>
      <c r="KJR9" s="39" t="s">
        <v>47</v>
      </c>
      <c r="KJS9" s="39" t="s">
        <v>40</v>
      </c>
      <c r="KJT9" s="40" t="s">
        <v>120</v>
      </c>
      <c r="KJU9" s="107">
        <v>391.7</v>
      </c>
      <c r="KJV9" s="107">
        <v>108.3917</v>
      </c>
      <c r="KJW9" s="107">
        <v>403.39170000000001</v>
      </c>
      <c r="KJX9" s="107">
        <v>5</v>
      </c>
      <c r="KJY9" s="27">
        <v>53592</v>
      </c>
      <c r="KJZ9" s="27">
        <f>+KJY9/KJX9/2</f>
        <v>5359.2</v>
      </c>
      <c r="KKA9" s="27">
        <f>+KJZ9*2</f>
        <v>10718.4</v>
      </c>
      <c r="KKB9" s="108">
        <v>5</v>
      </c>
      <c r="KKC9" s="27">
        <f>ROUND(+KJY9/KKB9,2)</f>
        <v>10718.4</v>
      </c>
      <c r="KKD9" s="109">
        <f>+KKC9-KKA9</f>
        <v>0</v>
      </c>
      <c r="KKE9" s="110">
        <v>0.37630000000000002</v>
      </c>
      <c r="KKF9" s="111">
        <f>ROUND(+KKD9*KKE9,0)</f>
        <v>0</v>
      </c>
      <c r="KKG9" s="38" t="s">
        <v>45</v>
      </c>
      <c r="KKH9" s="39" t="s">
        <v>47</v>
      </c>
      <c r="KKI9" s="39" t="s">
        <v>40</v>
      </c>
      <c r="KKJ9" s="40" t="s">
        <v>120</v>
      </c>
      <c r="KKK9" s="107">
        <v>391.7</v>
      </c>
      <c r="KKL9" s="107">
        <v>108.3917</v>
      </c>
      <c r="KKM9" s="107">
        <v>403.39170000000001</v>
      </c>
      <c r="KKN9" s="107">
        <v>5</v>
      </c>
      <c r="KKO9" s="27">
        <v>53592</v>
      </c>
      <c r="KKP9" s="27">
        <f>+KKO9/KKN9/2</f>
        <v>5359.2</v>
      </c>
      <c r="KKQ9" s="27">
        <f>+KKP9*2</f>
        <v>10718.4</v>
      </c>
      <c r="KKR9" s="108">
        <v>5</v>
      </c>
      <c r="KKS9" s="27">
        <f>ROUND(+KKO9/KKR9,2)</f>
        <v>10718.4</v>
      </c>
      <c r="KKT9" s="109">
        <f>+KKS9-KKQ9</f>
        <v>0</v>
      </c>
      <c r="KKU9" s="110">
        <v>0.37630000000000002</v>
      </c>
      <c r="KKV9" s="111">
        <f>ROUND(+KKT9*KKU9,0)</f>
        <v>0</v>
      </c>
      <c r="KKW9" s="38" t="s">
        <v>45</v>
      </c>
      <c r="KKX9" s="39" t="s">
        <v>47</v>
      </c>
      <c r="KKY9" s="39" t="s">
        <v>40</v>
      </c>
      <c r="KKZ9" s="40" t="s">
        <v>120</v>
      </c>
      <c r="KLA9" s="107">
        <v>391.7</v>
      </c>
      <c r="KLB9" s="107">
        <v>108.3917</v>
      </c>
      <c r="KLC9" s="107">
        <v>403.39170000000001</v>
      </c>
      <c r="KLD9" s="107">
        <v>5</v>
      </c>
      <c r="KLE9" s="27">
        <v>53592</v>
      </c>
      <c r="KLF9" s="27">
        <f>+KLE9/KLD9/2</f>
        <v>5359.2</v>
      </c>
      <c r="KLG9" s="27">
        <f>+KLF9*2</f>
        <v>10718.4</v>
      </c>
      <c r="KLH9" s="108">
        <v>5</v>
      </c>
      <c r="KLI9" s="27">
        <f>ROUND(+KLE9/KLH9,2)</f>
        <v>10718.4</v>
      </c>
      <c r="KLJ9" s="109">
        <f>+KLI9-KLG9</f>
        <v>0</v>
      </c>
      <c r="KLK9" s="110">
        <v>0.37630000000000002</v>
      </c>
      <c r="KLL9" s="111">
        <f>ROUND(+KLJ9*KLK9,0)</f>
        <v>0</v>
      </c>
      <c r="KLM9" s="38" t="s">
        <v>45</v>
      </c>
      <c r="KLN9" s="39" t="s">
        <v>47</v>
      </c>
      <c r="KLO9" s="39" t="s">
        <v>40</v>
      </c>
      <c r="KLP9" s="40" t="s">
        <v>120</v>
      </c>
      <c r="KLQ9" s="107">
        <v>391.7</v>
      </c>
      <c r="KLR9" s="107">
        <v>108.3917</v>
      </c>
      <c r="KLS9" s="107">
        <v>403.39170000000001</v>
      </c>
      <c r="KLT9" s="107">
        <v>5</v>
      </c>
      <c r="KLU9" s="27">
        <v>53592</v>
      </c>
      <c r="KLV9" s="27">
        <f>+KLU9/KLT9/2</f>
        <v>5359.2</v>
      </c>
      <c r="KLW9" s="27">
        <f>+KLV9*2</f>
        <v>10718.4</v>
      </c>
      <c r="KLX9" s="108">
        <v>5</v>
      </c>
      <c r="KLY9" s="27">
        <f>ROUND(+KLU9/KLX9,2)</f>
        <v>10718.4</v>
      </c>
      <c r="KLZ9" s="109">
        <f>+KLY9-KLW9</f>
        <v>0</v>
      </c>
      <c r="KMA9" s="110">
        <v>0.37630000000000002</v>
      </c>
      <c r="KMB9" s="111">
        <f>ROUND(+KLZ9*KMA9,0)</f>
        <v>0</v>
      </c>
      <c r="KMC9" s="38" t="s">
        <v>45</v>
      </c>
      <c r="KMD9" s="39" t="s">
        <v>47</v>
      </c>
      <c r="KME9" s="39" t="s">
        <v>40</v>
      </c>
      <c r="KMF9" s="40" t="s">
        <v>120</v>
      </c>
      <c r="KMG9" s="107">
        <v>391.7</v>
      </c>
      <c r="KMH9" s="107">
        <v>108.3917</v>
      </c>
      <c r="KMI9" s="107">
        <v>403.39170000000001</v>
      </c>
      <c r="KMJ9" s="107">
        <v>5</v>
      </c>
      <c r="KMK9" s="27">
        <v>53592</v>
      </c>
      <c r="KML9" s="27">
        <f>+KMK9/KMJ9/2</f>
        <v>5359.2</v>
      </c>
      <c r="KMM9" s="27">
        <f>+KML9*2</f>
        <v>10718.4</v>
      </c>
      <c r="KMN9" s="108">
        <v>5</v>
      </c>
      <c r="KMO9" s="27">
        <f>ROUND(+KMK9/KMN9,2)</f>
        <v>10718.4</v>
      </c>
      <c r="KMP9" s="109">
        <f>+KMO9-KMM9</f>
        <v>0</v>
      </c>
      <c r="KMQ9" s="110">
        <v>0.37630000000000002</v>
      </c>
      <c r="KMR9" s="111">
        <f>ROUND(+KMP9*KMQ9,0)</f>
        <v>0</v>
      </c>
      <c r="KMS9" s="38" t="s">
        <v>45</v>
      </c>
      <c r="KMT9" s="39" t="s">
        <v>47</v>
      </c>
      <c r="KMU9" s="39" t="s">
        <v>40</v>
      </c>
      <c r="KMV9" s="40" t="s">
        <v>120</v>
      </c>
      <c r="KMW9" s="107">
        <v>391.7</v>
      </c>
      <c r="KMX9" s="107">
        <v>108.3917</v>
      </c>
      <c r="KMY9" s="107">
        <v>403.39170000000001</v>
      </c>
      <c r="KMZ9" s="107">
        <v>5</v>
      </c>
      <c r="KNA9" s="27">
        <v>53592</v>
      </c>
      <c r="KNB9" s="27">
        <f>+KNA9/KMZ9/2</f>
        <v>5359.2</v>
      </c>
      <c r="KNC9" s="27">
        <f>+KNB9*2</f>
        <v>10718.4</v>
      </c>
      <c r="KND9" s="108">
        <v>5</v>
      </c>
      <c r="KNE9" s="27">
        <f>ROUND(+KNA9/KND9,2)</f>
        <v>10718.4</v>
      </c>
      <c r="KNF9" s="109">
        <f>+KNE9-KNC9</f>
        <v>0</v>
      </c>
      <c r="KNG9" s="110">
        <v>0.37630000000000002</v>
      </c>
      <c r="KNH9" s="111">
        <f>ROUND(+KNF9*KNG9,0)</f>
        <v>0</v>
      </c>
      <c r="KNI9" s="38" t="s">
        <v>45</v>
      </c>
      <c r="KNJ9" s="39" t="s">
        <v>47</v>
      </c>
      <c r="KNK9" s="39" t="s">
        <v>40</v>
      </c>
      <c r="KNL9" s="40" t="s">
        <v>120</v>
      </c>
      <c r="KNM9" s="107">
        <v>391.7</v>
      </c>
      <c r="KNN9" s="107">
        <v>108.3917</v>
      </c>
      <c r="KNO9" s="107">
        <v>403.39170000000001</v>
      </c>
      <c r="KNP9" s="107">
        <v>5</v>
      </c>
      <c r="KNQ9" s="27">
        <v>53592</v>
      </c>
      <c r="KNR9" s="27">
        <f>+KNQ9/KNP9/2</f>
        <v>5359.2</v>
      </c>
      <c r="KNS9" s="27">
        <f>+KNR9*2</f>
        <v>10718.4</v>
      </c>
      <c r="KNT9" s="108">
        <v>5</v>
      </c>
      <c r="KNU9" s="27">
        <f>ROUND(+KNQ9/KNT9,2)</f>
        <v>10718.4</v>
      </c>
      <c r="KNV9" s="109">
        <f>+KNU9-KNS9</f>
        <v>0</v>
      </c>
      <c r="KNW9" s="110">
        <v>0.37630000000000002</v>
      </c>
      <c r="KNX9" s="111">
        <f>ROUND(+KNV9*KNW9,0)</f>
        <v>0</v>
      </c>
      <c r="KNY9" s="38" t="s">
        <v>45</v>
      </c>
      <c r="KNZ9" s="39" t="s">
        <v>47</v>
      </c>
      <c r="KOA9" s="39" t="s">
        <v>40</v>
      </c>
      <c r="KOB9" s="40" t="s">
        <v>120</v>
      </c>
      <c r="KOC9" s="107">
        <v>391.7</v>
      </c>
      <c r="KOD9" s="107">
        <v>108.3917</v>
      </c>
      <c r="KOE9" s="107">
        <v>403.39170000000001</v>
      </c>
      <c r="KOF9" s="107">
        <v>5</v>
      </c>
      <c r="KOG9" s="27">
        <v>53592</v>
      </c>
      <c r="KOH9" s="27">
        <f>+KOG9/KOF9/2</f>
        <v>5359.2</v>
      </c>
      <c r="KOI9" s="27">
        <f>+KOH9*2</f>
        <v>10718.4</v>
      </c>
      <c r="KOJ9" s="108">
        <v>5</v>
      </c>
      <c r="KOK9" s="27">
        <f>ROUND(+KOG9/KOJ9,2)</f>
        <v>10718.4</v>
      </c>
      <c r="KOL9" s="109">
        <f>+KOK9-KOI9</f>
        <v>0</v>
      </c>
      <c r="KOM9" s="110">
        <v>0.37630000000000002</v>
      </c>
      <c r="KON9" s="111">
        <f>ROUND(+KOL9*KOM9,0)</f>
        <v>0</v>
      </c>
      <c r="KOO9" s="38" t="s">
        <v>45</v>
      </c>
      <c r="KOP9" s="39" t="s">
        <v>47</v>
      </c>
      <c r="KOQ9" s="39" t="s">
        <v>40</v>
      </c>
      <c r="KOR9" s="40" t="s">
        <v>120</v>
      </c>
      <c r="KOS9" s="107">
        <v>391.7</v>
      </c>
      <c r="KOT9" s="107">
        <v>108.3917</v>
      </c>
      <c r="KOU9" s="107">
        <v>403.39170000000001</v>
      </c>
      <c r="KOV9" s="107">
        <v>5</v>
      </c>
      <c r="KOW9" s="27">
        <v>53592</v>
      </c>
      <c r="KOX9" s="27">
        <f>+KOW9/KOV9/2</f>
        <v>5359.2</v>
      </c>
      <c r="KOY9" s="27">
        <f>+KOX9*2</f>
        <v>10718.4</v>
      </c>
      <c r="KOZ9" s="108">
        <v>5</v>
      </c>
      <c r="KPA9" s="27">
        <f>ROUND(+KOW9/KOZ9,2)</f>
        <v>10718.4</v>
      </c>
      <c r="KPB9" s="109">
        <f>+KPA9-KOY9</f>
        <v>0</v>
      </c>
      <c r="KPC9" s="110">
        <v>0.37630000000000002</v>
      </c>
      <c r="KPD9" s="111">
        <f>ROUND(+KPB9*KPC9,0)</f>
        <v>0</v>
      </c>
      <c r="KPE9" s="38" t="s">
        <v>45</v>
      </c>
      <c r="KPF9" s="39" t="s">
        <v>47</v>
      </c>
      <c r="KPG9" s="39" t="s">
        <v>40</v>
      </c>
      <c r="KPH9" s="40" t="s">
        <v>120</v>
      </c>
      <c r="KPI9" s="107">
        <v>391.7</v>
      </c>
      <c r="KPJ9" s="107">
        <v>108.3917</v>
      </c>
      <c r="KPK9" s="107">
        <v>403.39170000000001</v>
      </c>
      <c r="KPL9" s="107">
        <v>5</v>
      </c>
      <c r="KPM9" s="27">
        <v>53592</v>
      </c>
      <c r="KPN9" s="27">
        <f>+KPM9/KPL9/2</f>
        <v>5359.2</v>
      </c>
      <c r="KPO9" s="27">
        <f>+KPN9*2</f>
        <v>10718.4</v>
      </c>
      <c r="KPP9" s="108">
        <v>5</v>
      </c>
      <c r="KPQ9" s="27">
        <f>ROUND(+KPM9/KPP9,2)</f>
        <v>10718.4</v>
      </c>
      <c r="KPR9" s="109">
        <f>+KPQ9-KPO9</f>
        <v>0</v>
      </c>
      <c r="KPS9" s="110">
        <v>0.37630000000000002</v>
      </c>
      <c r="KPT9" s="111">
        <f>ROUND(+KPR9*KPS9,0)</f>
        <v>0</v>
      </c>
      <c r="KPU9" s="38" t="s">
        <v>45</v>
      </c>
      <c r="KPV9" s="39" t="s">
        <v>47</v>
      </c>
      <c r="KPW9" s="39" t="s">
        <v>40</v>
      </c>
      <c r="KPX9" s="40" t="s">
        <v>120</v>
      </c>
      <c r="KPY9" s="107">
        <v>391.7</v>
      </c>
      <c r="KPZ9" s="107">
        <v>108.3917</v>
      </c>
      <c r="KQA9" s="107">
        <v>403.39170000000001</v>
      </c>
      <c r="KQB9" s="107">
        <v>5</v>
      </c>
      <c r="KQC9" s="27">
        <v>53592</v>
      </c>
      <c r="KQD9" s="27">
        <f>+KQC9/KQB9/2</f>
        <v>5359.2</v>
      </c>
      <c r="KQE9" s="27">
        <f>+KQD9*2</f>
        <v>10718.4</v>
      </c>
      <c r="KQF9" s="108">
        <v>5</v>
      </c>
      <c r="KQG9" s="27">
        <f>ROUND(+KQC9/KQF9,2)</f>
        <v>10718.4</v>
      </c>
      <c r="KQH9" s="109">
        <f>+KQG9-KQE9</f>
        <v>0</v>
      </c>
      <c r="KQI9" s="110">
        <v>0.37630000000000002</v>
      </c>
      <c r="KQJ9" s="111">
        <f>ROUND(+KQH9*KQI9,0)</f>
        <v>0</v>
      </c>
      <c r="KQK9" s="38" t="s">
        <v>45</v>
      </c>
      <c r="KQL9" s="39" t="s">
        <v>47</v>
      </c>
      <c r="KQM9" s="39" t="s">
        <v>40</v>
      </c>
      <c r="KQN9" s="40" t="s">
        <v>120</v>
      </c>
      <c r="KQO9" s="107">
        <v>391.7</v>
      </c>
      <c r="KQP9" s="107">
        <v>108.3917</v>
      </c>
      <c r="KQQ9" s="107">
        <v>403.39170000000001</v>
      </c>
      <c r="KQR9" s="107">
        <v>5</v>
      </c>
      <c r="KQS9" s="27">
        <v>53592</v>
      </c>
      <c r="KQT9" s="27">
        <f>+KQS9/KQR9/2</f>
        <v>5359.2</v>
      </c>
      <c r="KQU9" s="27">
        <f>+KQT9*2</f>
        <v>10718.4</v>
      </c>
      <c r="KQV9" s="108">
        <v>5</v>
      </c>
      <c r="KQW9" s="27">
        <f>ROUND(+KQS9/KQV9,2)</f>
        <v>10718.4</v>
      </c>
      <c r="KQX9" s="109">
        <f>+KQW9-KQU9</f>
        <v>0</v>
      </c>
      <c r="KQY9" s="110">
        <v>0.37630000000000002</v>
      </c>
      <c r="KQZ9" s="111">
        <f>ROUND(+KQX9*KQY9,0)</f>
        <v>0</v>
      </c>
      <c r="KRA9" s="38" t="s">
        <v>45</v>
      </c>
      <c r="KRB9" s="39" t="s">
        <v>47</v>
      </c>
      <c r="KRC9" s="39" t="s">
        <v>40</v>
      </c>
      <c r="KRD9" s="40" t="s">
        <v>120</v>
      </c>
      <c r="KRE9" s="107">
        <v>391.7</v>
      </c>
      <c r="KRF9" s="107">
        <v>108.3917</v>
      </c>
      <c r="KRG9" s="107">
        <v>403.39170000000001</v>
      </c>
      <c r="KRH9" s="107">
        <v>5</v>
      </c>
      <c r="KRI9" s="27">
        <v>53592</v>
      </c>
      <c r="KRJ9" s="27">
        <f>+KRI9/KRH9/2</f>
        <v>5359.2</v>
      </c>
      <c r="KRK9" s="27">
        <f>+KRJ9*2</f>
        <v>10718.4</v>
      </c>
      <c r="KRL9" s="108">
        <v>5</v>
      </c>
      <c r="KRM9" s="27">
        <f>ROUND(+KRI9/KRL9,2)</f>
        <v>10718.4</v>
      </c>
      <c r="KRN9" s="109">
        <f>+KRM9-KRK9</f>
        <v>0</v>
      </c>
      <c r="KRO9" s="110">
        <v>0.37630000000000002</v>
      </c>
      <c r="KRP9" s="111">
        <f>ROUND(+KRN9*KRO9,0)</f>
        <v>0</v>
      </c>
      <c r="KRQ9" s="38" t="s">
        <v>45</v>
      </c>
      <c r="KRR9" s="39" t="s">
        <v>47</v>
      </c>
      <c r="KRS9" s="39" t="s">
        <v>40</v>
      </c>
      <c r="KRT9" s="40" t="s">
        <v>120</v>
      </c>
      <c r="KRU9" s="107">
        <v>391.7</v>
      </c>
      <c r="KRV9" s="107">
        <v>108.3917</v>
      </c>
      <c r="KRW9" s="107">
        <v>403.39170000000001</v>
      </c>
      <c r="KRX9" s="107">
        <v>5</v>
      </c>
      <c r="KRY9" s="27">
        <v>53592</v>
      </c>
      <c r="KRZ9" s="27">
        <f>+KRY9/KRX9/2</f>
        <v>5359.2</v>
      </c>
      <c r="KSA9" s="27">
        <f>+KRZ9*2</f>
        <v>10718.4</v>
      </c>
      <c r="KSB9" s="108">
        <v>5</v>
      </c>
      <c r="KSC9" s="27">
        <f>ROUND(+KRY9/KSB9,2)</f>
        <v>10718.4</v>
      </c>
      <c r="KSD9" s="109">
        <f>+KSC9-KSA9</f>
        <v>0</v>
      </c>
      <c r="KSE9" s="110">
        <v>0.37630000000000002</v>
      </c>
      <c r="KSF9" s="111">
        <f>ROUND(+KSD9*KSE9,0)</f>
        <v>0</v>
      </c>
      <c r="KSG9" s="38" t="s">
        <v>45</v>
      </c>
      <c r="KSH9" s="39" t="s">
        <v>47</v>
      </c>
      <c r="KSI9" s="39" t="s">
        <v>40</v>
      </c>
      <c r="KSJ9" s="40" t="s">
        <v>120</v>
      </c>
      <c r="KSK9" s="107">
        <v>391.7</v>
      </c>
      <c r="KSL9" s="107">
        <v>108.3917</v>
      </c>
      <c r="KSM9" s="107">
        <v>403.39170000000001</v>
      </c>
      <c r="KSN9" s="107">
        <v>5</v>
      </c>
      <c r="KSO9" s="27">
        <v>53592</v>
      </c>
      <c r="KSP9" s="27">
        <f>+KSO9/KSN9/2</f>
        <v>5359.2</v>
      </c>
      <c r="KSQ9" s="27">
        <f>+KSP9*2</f>
        <v>10718.4</v>
      </c>
      <c r="KSR9" s="108">
        <v>5</v>
      </c>
      <c r="KSS9" s="27">
        <f>ROUND(+KSO9/KSR9,2)</f>
        <v>10718.4</v>
      </c>
      <c r="KST9" s="109">
        <f>+KSS9-KSQ9</f>
        <v>0</v>
      </c>
      <c r="KSU9" s="110">
        <v>0.37630000000000002</v>
      </c>
      <c r="KSV9" s="111">
        <f>ROUND(+KST9*KSU9,0)</f>
        <v>0</v>
      </c>
      <c r="KSW9" s="38" t="s">
        <v>45</v>
      </c>
      <c r="KSX9" s="39" t="s">
        <v>47</v>
      </c>
      <c r="KSY9" s="39" t="s">
        <v>40</v>
      </c>
      <c r="KSZ9" s="40" t="s">
        <v>120</v>
      </c>
      <c r="KTA9" s="107">
        <v>391.7</v>
      </c>
      <c r="KTB9" s="107">
        <v>108.3917</v>
      </c>
      <c r="KTC9" s="107">
        <v>403.39170000000001</v>
      </c>
      <c r="KTD9" s="107">
        <v>5</v>
      </c>
      <c r="KTE9" s="27">
        <v>53592</v>
      </c>
      <c r="KTF9" s="27">
        <f>+KTE9/KTD9/2</f>
        <v>5359.2</v>
      </c>
      <c r="KTG9" s="27">
        <f>+KTF9*2</f>
        <v>10718.4</v>
      </c>
      <c r="KTH9" s="108">
        <v>5</v>
      </c>
      <c r="KTI9" s="27">
        <f>ROUND(+KTE9/KTH9,2)</f>
        <v>10718.4</v>
      </c>
      <c r="KTJ9" s="109">
        <f>+KTI9-KTG9</f>
        <v>0</v>
      </c>
      <c r="KTK9" s="110">
        <v>0.37630000000000002</v>
      </c>
      <c r="KTL9" s="111">
        <f>ROUND(+KTJ9*KTK9,0)</f>
        <v>0</v>
      </c>
      <c r="KTM9" s="38" t="s">
        <v>45</v>
      </c>
      <c r="KTN9" s="39" t="s">
        <v>47</v>
      </c>
      <c r="KTO9" s="39" t="s">
        <v>40</v>
      </c>
      <c r="KTP9" s="40" t="s">
        <v>120</v>
      </c>
      <c r="KTQ9" s="107">
        <v>391.7</v>
      </c>
      <c r="KTR9" s="107">
        <v>108.3917</v>
      </c>
      <c r="KTS9" s="107">
        <v>403.39170000000001</v>
      </c>
      <c r="KTT9" s="107">
        <v>5</v>
      </c>
      <c r="KTU9" s="27">
        <v>53592</v>
      </c>
      <c r="KTV9" s="27">
        <f>+KTU9/KTT9/2</f>
        <v>5359.2</v>
      </c>
      <c r="KTW9" s="27">
        <f>+KTV9*2</f>
        <v>10718.4</v>
      </c>
      <c r="KTX9" s="108">
        <v>5</v>
      </c>
      <c r="KTY9" s="27">
        <f>ROUND(+KTU9/KTX9,2)</f>
        <v>10718.4</v>
      </c>
      <c r="KTZ9" s="109">
        <f>+KTY9-KTW9</f>
        <v>0</v>
      </c>
      <c r="KUA9" s="110">
        <v>0.37630000000000002</v>
      </c>
      <c r="KUB9" s="111">
        <f>ROUND(+KTZ9*KUA9,0)</f>
        <v>0</v>
      </c>
      <c r="KUC9" s="38" t="s">
        <v>45</v>
      </c>
      <c r="KUD9" s="39" t="s">
        <v>47</v>
      </c>
      <c r="KUE9" s="39" t="s">
        <v>40</v>
      </c>
      <c r="KUF9" s="40" t="s">
        <v>120</v>
      </c>
      <c r="KUG9" s="107">
        <v>391.7</v>
      </c>
      <c r="KUH9" s="107">
        <v>108.3917</v>
      </c>
      <c r="KUI9" s="107">
        <v>403.39170000000001</v>
      </c>
      <c r="KUJ9" s="107">
        <v>5</v>
      </c>
      <c r="KUK9" s="27">
        <v>53592</v>
      </c>
      <c r="KUL9" s="27">
        <f>+KUK9/KUJ9/2</f>
        <v>5359.2</v>
      </c>
      <c r="KUM9" s="27">
        <f>+KUL9*2</f>
        <v>10718.4</v>
      </c>
      <c r="KUN9" s="108">
        <v>5</v>
      </c>
      <c r="KUO9" s="27">
        <f>ROUND(+KUK9/KUN9,2)</f>
        <v>10718.4</v>
      </c>
      <c r="KUP9" s="109">
        <f>+KUO9-KUM9</f>
        <v>0</v>
      </c>
      <c r="KUQ9" s="110">
        <v>0.37630000000000002</v>
      </c>
      <c r="KUR9" s="111">
        <f>ROUND(+KUP9*KUQ9,0)</f>
        <v>0</v>
      </c>
      <c r="KUS9" s="38" t="s">
        <v>45</v>
      </c>
      <c r="KUT9" s="39" t="s">
        <v>47</v>
      </c>
      <c r="KUU9" s="39" t="s">
        <v>40</v>
      </c>
      <c r="KUV9" s="40" t="s">
        <v>120</v>
      </c>
      <c r="KUW9" s="107">
        <v>391.7</v>
      </c>
      <c r="KUX9" s="107">
        <v>108.3917</v>
      </c>
      <c r="KUY9" s="107">
        <v>403.39170000000001</v>
      </c>
      <c r="KUZ9" s="107">
        <v>5</v>
      </c>
      <c r="KVA9" s="27">
        <v>53592</v>
      </c>
      <c r="KVB9" s="27">
        <f>+KVA9/KUZ9/2</f>
        <v>5359.2</v>
      </c>
      <c r="KVC9" s="27">
        <f>+KVB9*2</f>
        <v>10718.4</v>
      </c>
      <c r="KVD9" s="108">
        <v>5</v>
      </c>
      <c r="KVE9" s="27">
        <f>ROUND(+KVA9/KVD9,2)</f>
        <v>10718.4</v>
      </c>
      <c r="KVF9" s="109">
        <f>+KVE9-KVC9</f>
        <v>0</v>
      </c>
      <c r="KVG9" s="110">
        <v>0.37630000000000002</v>
      </c>
      <c r="KVH9" s="111">
        <f>ROUND(+KVF9*KVG9,0)</f>
        <v>0</v>
      </c>
      <c r="KVI9" s="38" t="s">
        <v>45</v>
      </c>
      <c r="KVJ9" s="39" t="s">
        <v>47</v>
      </c>
      <c r="KVK9" s="39" t="s">
        <v>40</v>
      </c>
      <c r="KVL9" s="40" t="s">
        <v>120</v>
      </c>
      <c r="KVM9" s="107">
        <v>391.7</v>
      </c>
      <c r="KVN9" s="107">
        <v>108.3917</v>
      </c>
      <c r="KVO9" s="107">
        <v>403.39170000000001</v>
      </c>
      <c r="KVP9" s="107">
        <v>5</v>
      </c>
      <c r="KVQ9" s="27">
        <v>53592</v>
      </c>
      <c r="KVR9" s="27">
        <f>+KVQ9/KVP9/2</f>
        <v>5359.2</v>
      </c>
      <c r="KVS9" s="27">
        <f>+KVR9*2</f>
        <v>10718.4</v>
      </c>
      <c r="KVT9" s="108">
        <v>5</v>
      </c>
      <c r="KVU9" s="27">
        <f>ROUND(+KVQ9/KVT9,2)</f>
        <v>10718.4</v>
      </c>
      <c r="KVV9" s="109">
        <f>+KVU9-KVS9</f>
        <v>0</v>
      </c>
      <c r="KVW9" s="110">
        <v>0.37630000000000002</v>
      </c>
      <c r="KVX9" s="111">
        <f>ROUND(+KVV9*KVW9,0)</f>
        <v>0</v>
      </c>
      <c r="KVY9" s="38" t="s">
        <v>45</v>
      </c>
      <c r="KVZ9" s="39" t="s">
        <v>47</v>
      </c>
      <c r="KWA9" s="39" t="s">
        <v>40</v>
      </c>
      <c r="KWB9" s="40" t="s">
        <v>120</v>
      </c>
      <c r="KWC9" s="107">
        <v>391.7</v>
      </c>
      <c r="KWD9" s="107">
        <v>108.3917</v>
      </c>
      <c r="KWE9" s="107">
        <v>403.39170000000001</v>
      </c>
      <c r="KWF9" s="107">
        <v>5</v>
      </c>
      <c r="KWG9" s="27">
        <v>53592</v>
      </c>
      <c r="KWH9" s="27">
        <f>+KWG9/KWF9/2</f>
        <v>5359.2</v>
      </c>
      <c r="KWI9" s="27">
        <f>+KWH9*2</f>
        <v>10718.4</v>
      </c>
      <c r="KWJ9" s="108">
        <v>5</v>
      </c>
      <c r="KWK9" s="27">
        <f>ROUND(+KWG9/KWJ9,2)</f>
        <v>10718.4</v>
      </c>
      <c r="KWL9" s="109">
        <f>+KWK9-KWI9</f>
        <v>0</v>
      </c>
      <c r="KWM9" s="110">
        <v>0.37630000000000002</v>
      </c>
      <c r="KWN9" s="111">
        <f>ROUND(+KWL9*KWM9,0)</f>
        <v>0</v>
      </c>
      <c r="KWO9" s="38" t="s">
        <v>45</v>
      </c>
      <c r="KWP9" s="39" t="s">
        <v>47</v>
      </c>
      <c r="KWQ9" s="39" t="s">
        <v>40</v>
      </c>
      <c r="KWR9" s="40" t="s">
        <v>120</v>
      </c>
      <c r="KWS9" s="107">
        <v>391.7</v>
      </c>
      <c r="KWT9" s="107">
        <v>108.3917</v>
      </c>
      <c r="KWU9" s="107">
        <v>403.39170000000001</v>
      </c>
      <c r="KWV9" s="107">
        <v>5</v>
      </c>
      <c r="KWW9" s="27">
        <v>53592</v>
      </c>
      <c r="KWX9" s="27">
        <f>+KWW9/KWV9/2</f>
        <v>5359.2</v>
      </c>
      <c r="KWY9" s="27">
        <f>+KWX9*2</f>
        <v>10718.4</v>
      </c>
      <c r="KWZ9" s="108">
        <v>5</v>
      </c>
      <c r="KXA9" s="27">
        <f>ROUND(+KWW9/KWZ9,2)</f>
        <v>10718.4</v>
      </c>
      <c r="KXB9" s="109">
        <f>+KXA9-KWY9</f>
        <v>0</v>
      </c>
      <c r="KXC9" s="110">
        <v>0.37630000000000002</v>
      </c>
      <c r="KXD9" s="111">
        <f>ROUND(+KXB9*KXC9,0)</f>
        <v>0</v>
      </c>
      <c r="KXE9" s="38" t="s">
        <v>45</v>
      </c>
      <c r="KXF9" s="39" t="s">
        <v>47</v>
      </c>
      <c r="KXG9" s="39" t="s">
        <v>40</v>
      </c>
      <c r="KXH9" s="40" t="s">
        <v>120</v>
      </c>
      <c r="KXI9" s="107">
        <v>391.7</v>
      </c>
      <c r="KXJ9" s="107">
        <v>108.3917</v>
      </c>
      <c r="KXK9" s="107">
        <v>403.39170000000001</v>
      </c>
      <c r="KXL9" s="107">
        <v>5</v>
      </c>
      <c r="KXM9" s="27">
        <v>53592</v>
      </c>
      <c r="KXN9" s="27">
        <f>+KXM9/KXL9/2</f>
        <v>5359.2</v>
      </c>
      <c r="KXO9" s="27">
        <f>+KXN9*2</f>
        <v>10718.4</v>
      </c>
      <c r="KXP9" s="108">
        <v>5</v>
      </c>
      <c r="KXQ9" s="27">
        <f>ROUND(+KXM9/KXP9,2)</f>
        <v>10718.4</v>
      </c>
      <c r="KXR9" s="109">
        <f>+KXQ9-KXO9</f>
        <v>0</v>
      </c>
      <c r="KXS9" s="110">
        <v>0.37630000000000002</v>
      </c>
      <c r="KXT9" s="111">
        <f>ROUND(+KXR9*KXS9,0)</f>
        <v>0</v>
      </c>
      <c r="KXU9" s="38" t="s">
        <v>45</v>
      </c>
      <c r="KXV9" s="39" t="s">
        <v>47</v>
      </c>
      <c r="KXW9" s="39" t="s">
        <v>40</v>
      </c>
      <c r="KXX9" s="40" t="s">
        <v>120</v>
      </c>
      <c r="KXY9" s="107">
        <v>391.7</v>
      </c>
      <c r="KXZ9" s="107">
        <v>108.3917</v>
      </c>
      <c r="KYA9" s="107">
        <v>403.39170000000001</v>
      </c>
      <c r="KYB9" s="107">
        <v>5</v>
      </c>
      <c r="KYC9" s="27">
        <v>53592</v>
      </c>
      <c r="KYD9" s="27">
        <f>+KYC9/KYB9/2</f>
        <v>5359.2</v>
      </c>
      <c r="KYE9" s="27">
        <f>+KYD9*2</f>
        <v>10718.4</v>
      </c>
      <c r="KYF9" s="108">
        <v>5</v>
      </c>
      <c r="KYG9" s="27">
        <f>ROUND(+KYC9/KYF9,2)</f>
        <v>10718.4</v>
      </c>
      <c r="KYH9" s="109">
        <f>+KYG9-KYE9</f>
        <v>0</v>
      </c>
      <c r="KYI9" s="110">
        <v>0.37630000000000002</v>
      </c>
      <c r="KYJ9" s="111">
        <f>ROUND(+KYH9*KYI9,0)</f>
        <v>0</v>
      </c>
      <c r="KYK9" s="38" t="s">
        <v>45</v>
      </c>
      <c r="KYL9" s="39" t="s">
        <v>47</v>
      </c>
      <c r="KYM9" s="39" t="s">
        <v>40</v>
      </c>
      <c r="KYN9" s="40" t="s">
        <v>120</v>
      </c>
      <c r="KYO9" s="107">
        <v>391.7</v>
      </c>
      <c r="KYP9" s="107">
        <v>108.3917</v>
      </c>
      <c r="KYQ9" s="107">
        <v>403.39170000000001</v>
      </c>
      <c r="KYR9" s="107">
        <v>5</v>
      </c>
      <c r="KYS9" s="27">
        <v>53592</v>
      </c>
      <c r="KYT9" s="27">
        <f>+KYS9/KYR9/2</f>
        <v>5359.2</v>
      </c>
      <c r="KYU9" s="27">
        <f>+KYT9*2</f>
        <v>10718.4</v>
      </c>
      <c r="KYV9" s="108">
        <v>5</v>
      </c>
      <c r="KYW9" s="27">
        <f>ROUND(+KYS9/KYV9,2)</f>
        <v>10718.4</v>
      </c>
      <c r="KYX9" s="109">
        <f>+KYW9-KYU9</f>
        <v>0</v>
      </c>
      <c r="KYY9" s="110">
        <v>0.37630000000000002</v>
      </c>
      <c r="KYZ9" s="111">
        <f>ROUND(+KYX9*KYY9,0)</f>
        <v>0</v>
      </c>
      <c r="KZA9" s="38" t="s">
        <v>45</v>
      </c>
      <c r="KZB9" s="39" t="s">
        <v>47</v>
      </c>
      <c r="KZC9" s="39" t="s">
        <v>40</v>
      </c>
      <c r="KZD9" s="40" t="s">
        <v>120</v>
      </c>
      <c r="KZE9" s="107">
        <v>391.7</v>
      </c>
      <c r="KZF9" s="107">
        <v>108.3917</v>
      </c>
      <c r="KZG9" s="107">
        <v>403.39170000000001</v>
      </c>
      <c r="KZH9" s="107">
        <v>5</v>
      </c>
      <c r="KZI9" s="27">
        <v>53592</v>
      </c>
      <c r="KZJ9" s="27">
        <f>+KZI9/KZH9/2</f>
        <v>5359.2</v>
      </c>
      <c r="KZK9" s="27">
        <f>+KZJ9*2</f>
        <v>10718.4</v>
      </c>
      <c r="KZL9" s="108">
        <v>5</v>
      </c>
      <c r="KZM9" s="27">
        <f>ROUND(+KZI9/KZL9,2)</f>
        <v>10718.4</v>
      </c>
      <c r="KZN9" s="109">
        <f>+KZM9-KZK9</f>
        <v>0</v>
      </c>
      <c r="KZO9" s="110">
        <v>0.37630000000000002</v>
      </c>
      <c r="KZP9" s="111">
        <f>ROUND(+KZN9*KZO9,0)</f>
        <v>0</v>
      </c>
      <c r="KZQ9" s="38" t="s">
        <v>45</v>
      </c>
      <c r="KZR9" s="39" t="s">
        <v>47</v>
      </c>
      <c r="KZS9" s="39" t="s">
        <v>40</v>
      </c>
      <c r="KZT9" s="40" t="s">
        <v>120</v>
      </c>
      <c r="KZU9" s="107">
        <v>391.7</v>
      </c>
      <c r="KZV9" s="107">
        <v>108.3917</v>
      </c>
      <c r="KZW9" s="107">
        <v>403.39170000000001</v>
      </c>
      <c r="KZX9" s="107">
        <v>5</v>
      </c>
      <c r="KZY9" s="27">
        <v>53592</v>
      </c>
      <c r="KZZ9" s="27">
        <f>+KZY9/KZX9/2</f>
        <v>5359.2</v>
      </c>
      <c r="LAA9" s="27">
        <f>+KZZ9*2</f>
        <v>10718.4</v>
      </c>
      <c r="LAB9" s="108">
        <v>5</v>
      </c>
      <c r="LAC9" s="27">
        <f>ROUND(+KZY9/LAB9,2)</f>
        <v>10718.4</v>
      </c>
      <c r="LAD9" s="109">
        <f>+LAC9-LAA9</f>
        <v>0</v>
      </c>
      <c r="LAE9" s="110">
        <v>0.37630000000000002</v>
      </c>
      <c r="LAF9" s="111">
        <f>ROUND(+LAD9*LAE9,0)</f>
        <v>0</v>
      </c>
      <c r="LAG9" s="38" t="s">
        <v>45</v>
      </c>
      <c r="LAH9" s="39" t="s">
        <v>47</v>
      </c>
      <c r="LAI9" s="39" t="s">
        <v>40</v>
      </c>
      <c r="LAJ9" s="40" t="s">
        <v>120</v>
      </c>
      <c r="LAK9" s="107">
        <v>391.7</v>
      </c>
      <c r="LAL9" s="107">
        <v>108.3917</v>
      </c>
      <c r="LAM9" s="107">
        <v>403.39170000000001</v>
      </c>
      <c r="LAN9" s="107">
        <v>5</v>
      </c>
      <c r="LAO9" s="27">
        <v>53592</v>
      </c>
      <c r="LAP9" s="27">
        <f>+LAO9/LAN9/2</f>
        <v>5359.2</v>
      </c>
      <c r="LAQ9" s="27">
        <f>+LAP9*2</f>
        <v>10718.4</v>
      </c>
      <c r="LAR9" s="108">
        <v>5</v>
      </c>
      <c r="LAS9" s="27">
        <f>ROUND(+LAO9/LAR9,2)</f>
        <v>10718.4</v>
      </c>
      <c r="LAT9" s="109">
        <f>+LAS9-LAQ9</f>
        <v>0</v>
      </c>
      <c r="LAU9" s="110">
        <v>0.37630000000000002</v>
      </c>
      <c r="LAV9" s="111">
        <f>ROUND(+LAT9*LAU9,0)</f>
        <v>0</v>
      </c>
      <c r="LAW9" s="38" t="s">
        <v>45</v>
      </c>
      <c r="LAX9" s="39" t="s">
        <v>47</v>
      </c>
      <c r="LAY9" s="39" t="s">
        <v>40</v>
      </c>
      <c r="LAZ9" s="40" t="s">
        <v>120</v>
      </c>
      <c r="LBA9" s="107">
        <v>391.7</v>
      </c>
      <c r="LBB9" s="107">
        <v>108.3917</v>
      </c>
      <c r="LBC9" s="107">
        <v>403.39170000000001</v>
      </c>
      <c r="LBD9" s="107">
        <v>5</v>
      </c>
      <c r="LBE9" s="27">
        <v>53592</v>
      </c>
      <c r="LBF9" s="27">
        <f>+LBE9/LBD9/2</f>
        <v>5359.2</v>
      </c>
      <c r="LBG9" s="27">
        <f>+LBF9*2</f>
        <v>10718.4</v>
      </c>
      <c r="LBH9" s="108">
        <v>5</v>
      </c>
      <c r="LBI9" s="27">
        <f>ROUND(+LBE9/LBH9,2)</f>
        <v>10718.4</v>
      </c>
      <c r="LBJ9" s="109">
        <f>+LBI9-LBG9</f>
        <v>0</v>
      </c>
      <c r="LBK9" s="110">
        <v>0.37630000000000002</v>
      </c>
      <c r="LBL9" s="111">
        <f>ROUND(+LBJ9*LBK9,0)</f>
        <v>0</v>
      </c>
      <c r="LBM9" s="38" t="s">
        <v>45</v>
      </c>
      <c r="LBN9" s="39" t="s">
        <v>47</v>
      </c>
      <c r="LBO9" s="39" t="s">
        <v>40</v>
      </c>
      <c r="LBP9" s="40" t="s">
        <v>120</v>
      </c>
      <c r="LBQ9" s="107">
        <v>391.7</v>
      </c>
      <c r="LBR9" s="107">
        <v>108.3917</v>
      </c>
      <c r="LBS9" s="107">
        <v>403.39170000000001</v>
      </c>
      <c r="LBT9" s="107">
        <v>5</v>
      </c>
      <c r="LBU9" s="27">
        <v>53592</v>
      </c>
      <c r="LBV9" s="27">
        <f>+LBU9/LBT9/2</f>
        <v>5359.2</v>
      </c>
      <c r="LBW9" s="27">
        <f>+LBV9*2</f>
        <v>10718.4</v>
      </c>
      <c r="LBX9" s="108">
        <v>5</v>
      </c>
      <c r="LBY9" s="27">
        <f>ROUND(+LBU9/LBX9,2)</f>
        <v>10718.4</v>
      </c>
      <c r="LBZ9" s="109">
        <f>+LBY9-LBW9</f>
        <v>0</v>
      </c>
      <c r="LCA9" s="110">
        <v>0.37630000000000002</v>
      </c>
      <c r="LCB9" s="111">
        <f>ROUND(+LBZ9*LCA9,0)</f>
        <v>0</v>
      </c>
      <c r="LCC9" s="38" t="s">
        <v>45</v>
      </c>
      <c r="LCD9" s="39" t="s">
        <v>47</v>
      </c>
      <c r="LCE9" s="39" t="s">
        <v>40</v>
      </c>
      <c r="LCF9" s="40" t="s">
        <v>120</v>
      </c>
      <c r="LCG9" s="107">
        <v>391.7</v>
      </c>
      <c r="LCH9" s="107">
        <v>108.3917</v>
      </c>
      <c r="LCI9" s="107">
        <v>403.39170000000001</v>
      </c>
      <c r="LCJ9" s="107">
        <v>5</v>
      </c>
      <c r="LCK9" s="27">
        <v>53592</v>
      </c>
      <c r="LCL9" s="27">
        <f>+LCK9/LCJ9/2</f>
        <v>5359.2</v>
      </c>
      <c r="LCM9" s="27">
        <f>+LCL9*2</f>
        <v>10718.4</v>
      </c>
      <c r="LCN9" s="108">
        <v>5</v>
      </c>
      <c r="LCO9" s="27">
        <f>ROUND(+LCK9/LCN9,2)</f>
        <v>10718.4</v>
      </c>
      <c r="LCP9" s="109">
        <f>+LCO9-LCM9</f>
        <v>0</v>
      </c>
      <c r="LCQ9" s="110">
        <v>0.37630000000000002</v>
      </c>
      <c r="LCR9" s="111">
        <f>ROUND(+LCP9*LCQ9,0)</f>
        <v>0</v>
      </c>
      <c r="LCS9" s="38" t="s">
        <v>45</v>
      </c>
      <c r="LCT9" s="39" t="s">
        <v>47</v>
      </c>
      <c r="LCU9" s="39" t="s">
        <v>40</v>
      </c>
      <c r="LCV9" s="40" t="s">
        <v>120</v>
      </c>
      <c r="LCW9" s="107">
        <v>391.7</v>
      </c>
      <c r="LCX9" s="107">
        <v>108.3917</v>
      </c>
      <c r="LCY9" s="107">
        <v>403.39170000000001</v>
      </c>
      <c r="LCZ9" s="107">
        <v>5</v>
      </c>
      <c r="LDA9" s="27">
        <v>53592</v>
      </c>
      <c r="LDB9" s="27">
        <f>+LDA9/LCZ9/2</f>
        <v>5359.2</v>
      </c>
      <c r="LDC9" s="27">
        <f>+LDB9*2</f>
        <v>10718.4</v>
      </c>
      <c r="LDD9" s="108">
        <v>5</v>
      </c>
      <c r="LDE9" s="27">
        <f>ROUND(+LDA9/LDD9,2)</f>
        <v>10718.4</v>
      </c>
      <c r="LDF9" s="109">
        <f>+LDE9-LDC9</f>
        <v>0</v>
      </c>
      <c r="LDG9" s="110">
        <v>0.37630000000000002</v>
      </c>
      <c r="LDH9" s="111">
        <f>ROUND(+LDF9*LDG9,0)</f>
        <v>0</v>
      </c>
      <c r="LDI9" s="38" t="s">
        <v>45</v>
      </c>
      <c r="LDJ9" s="39" t="s">
        <v>47</v>
      </c>
      <c r="LDK9" s="39" t="s">
        <v>40</v>
      </c>
      <c r="LDL9" s="40" t="s">
        <v>120</v>
      </c>
      <c r="LDM9" s="107">
        <v>391.7</v>
      </c>
      <c r="LDN9" s="107">
        <v>108.3917</v>
      </c>
      <c r="LDO9" s="107">
        <v>403.39170000000001</v>
      </c>
      <c r="LDP9" s="107">
        <v>5</v>
      </c>
      <c r="LDQ9" s="27">
        <v>53592</v>
      </c>
      <c r="LDR9" s="27">
        <f>+LDQ9/LDP9/2</f>
        <v>5359.2</v>
      </c>
      <c r="LDS9" s="27">
        <f>+LDR9*2</f>
        <v>10718.4</v>
      </c>
      <c r="LDT9" s="108">
        <v>5</v>
      </c>
      <c r="LDU9" s="27">
        <f>ROUND(+LDQ9/LDT9,2)</f>
        <v>10718.4</v>
      </c>
      <c r="LDV9" s="109">
        <f>+LDU9-LDS9</f>
        <v>0</v>
      </c>
      <c r="LDW9" s="110">
        <v>0.37630000000000002</v>
      </c>
      <c r="LDX9" s="111">
        <f>ROUND(+LDV9*LDW9,0)</f>
        <v>0</v>
      </c>
      <c r="LDY9" s="38" t="s">
        <v>45</v>
      </c>
      <c r="LDZ9" s="39" t="s">
        <v>47</v>
      </c>
      <c r="LEA9" s="39" t="s">
        <v>40</v>
      </c>
      <c r="LEB9" s="40" t="s">
        <v>120</v>
      </c>
      <c r="LEC9" s="107">
        <v>391.7</v>
      </c>
      <c r="LED9" s="107">
        <v>108.3917</v>
      </c>
      <c r="LEE9" s="107">
        <v>403.39170000000001</v>
      </c>
      <c r="LEF9" s="107">
        <v>5</v>
      </c>
      <c r="LEG9" s="27">
        <v>53592</v>
      </c>
      <c r="LEH9" s="27">
        <f>+LEG9/LEF9/2</f>
        <v>5359.2</v>
      </c>
      <c r="LEI9" s="27">
        <f>+LEH9*2</f>
        <v>10718.4</v>
      </c>
      <c r="LEJ9" s="108">
        <v>5</v>
      </c>
      <c r="LEK9" s="27">
        <f>ROUND(+LEG9/LEJ9,2)</f>
        <v>10718.4</v>
      </c>
      <c r="LEL9" s="109">
        <f>+LEK9-LEI9</f>
        <v>0</v>
      </c>
      <c r="LEM9" s="110">
        <v>0.37630000000000002</v>
      </c>
      <c r="LEN9" s="111">
        <f>ROUND(+LEL9*LEM9,0)</f>
        <v>0</v>
      </c>
      <c r="LEO9" s="38" t="s">
        <v>45</v>
      </c>
      <c r="LEP9" s="39" t="s">
        <v>47</v>
      </c>
      <c r="LEQ9" s="39" t="s">
        <v>40</v>
      </c>
      <c r="LER9" s="40" t="s">
        <v>120</v>
      </c>
      <c r="LES9" s="107">
        <v>391.7</v>
      </c>
      <c r="LET9" s="107">
        <v>108.3917</v>
      </c>
      <c r="LEU9" s="107">
        <v>403.39170000000001</v>
      </c>
      <c r="LEV9" s="107">
        <v>5</v>
      </c>
      <c r="LEW9" s="27">
        <v>53592</v>
      </c>
      <c r="LEX9" s="27">
        <f>+LEW9/LEV9/2</f>
        <v>5359.2</v>
      </c>
      <c r="LEY9" s="27">
        <f>+LEX9*2</f>
        <v>10718.4</v>
      </c>
      <c r="LEZ9" s="108">
        <v>5</v>
      </c>
      <c r="LFA9" s="27">
        <f>ROUND(+LEW9/LEZ9,2)</f>
        <v>10718.4</v>
      </c>
      <c r="LFB9" s="109">
        <f>+LFA9-LEY9</f>
        <v>0</v>
      </c>
      <c r="LFC9" s="110">
        <v>0.37630000000000002</v>
      </c>
      <c r="LFD9" s="111">
        <f>ROUND(+LFB9*LFC9,0)</f>
        <v>0</v>
      </c>
      <c r="LFE9" s="38" t="s">
        <v>45</v>
      </c>
      <c r="LFF9" s="39" t="s">
        <v>47</v>
      </c>
      <c r="LFG9" s="39" t="s">
        <v>40</v>
      </c>
      <c r="LFH9" s="40" t="s">
        <v>120</v>
      </c>
      <c r="LFI9" s="107">
        <v>391.7</v>
      </c>
      <c r="LFJ9" s="107">
        <v>108.3917</v>
      </c>
      <c r="LFK9" s="107">
        <v>403.39170000000001</v>
      </c>
      <c r="LFL9" s="107">
        <v>5</v>
      </c>
      <c r="LFM9" s="27">
        <v>53592</v>
      </c>
      <c r="LFN9" s="27">
        <f>+LFM9/LFL9/2</f>
        <v>5359.2</v>
      </c>
      <c r="LFO9" s="27">
        <f>+LFN9*2</f>
        <v>10718.4</v>
      </c>
      <c r="LFP9" s="108">
        <v>5</v>
      </c>
      <c r="LFQ9" s="27">
        <f>ROUND(+LFM9/LFP9,2)</f>
        <v>10718.4</v>
      </c>
      <c r="LFR9" s="109">
        <f>+LFQ9-LFO9</f>
        <v>0</v>
      </c>
      <c r="LFS9" s="110">
        <v>0.37630000000000002</v>
      </c>
      <c r="LFT9" s="111">
        <f>ROUND(+LFR9*LFS9,0)</f>
        <v>0</v>
      </c>
      <c r="LFU9" s="38" t="s">
        <v>45</v>
      </c>
      <c r="LFV9" s="39" t="s">
        <v>47</v>
      </c>
      <c r="LFW9" s="39" t="s">
        <v>40</v>
      </c>
      <c r="LFX9" s="40" t="s">
        <v>120</v>
      </c>
      <c r="LFY9" s="107">
        <v>391.7</v>
      </c>
      <c r="LFZ9" s="107">
        <v>108.3917</v>
      </c>
      <c r="LGA9" s="107">
        <v>403.39170000000001</v>
      </c>
      <c r="LGB9" s="107">
        <v>5</v>
      </c>
      <c r="LGC9" s="27">
        <v>53592</v>
      </c>
      <c r="LGD9" s="27">
        <f>+LGC9/LGB9/2</f>
        <v>5359.2</v>
      </c>
      <c r="LGE9" s="27">
        <f>+LGD9*2</f>
        <v>10718.4</v>
      </c>
      <c r="LGF9" s="108">
        <v>5</v>
      </c>
      <c r="LGG9" s="27">
        <f>ROUND(+LGC9/LGF9,2)</f>
        <v>10718.4</v>
      </c>
      <c r="LGH9" s="109">
        <f>+LGG9-LGE9</f>
        <v>0</v>
      </c>
      <c r="LGI9" s="110">
        <v>0.37630000000000002</v>
      </c>
      <c r="LGJ9" s="111">
        <f>ROUND(+LGH9*LGI9,0)</f>
        <v>0</v>
      </c>
      <c r="LGK9" s="38" t="s">
        <v>45</v>
      </c>
      <c r="LGL9" s="39" t="s">
        <v>47</v>
      </c>
      <c r="LGM9" s="39" t="s">
        <v>40</v>
      </c>
      <c r="LGN9" s="40" t="s">
        <v>120</v>
      </c>
      <c r="LGO9" s="107">
        <v>391.7</v>
      </c>
      <c r="LGP9" s="107">
        <v>108.3917</v>
      </c>
      <c r="LGQ9" s="107">
        <v>403.39170000000001</v>
      </c>
      <c r="LGR9" s="107">
        <v>5</v>
      </c>
      <c r="LGS9" s="27">
        <v>53592</v>
      </c>
      <c r="LGT9" s="27">
        <f>+LGS9/LGR9/2</f>
        <v>5359.2</v>
      </c>
      <c r="LGU9" s="27">
        <f>+LGT9*2</f>
        <v>10718.4</v>
      </c>
      <c r="LGV9" s="108">
        <v>5</v>
      </c>
      <c r="LGW9" s="27">
        <f>ROUND(+LGS9/LGV9,2)</f>
        <v>10718.4</v>
      </c>
      <c r="LGX9" s="109">
        <f>+LGW9-LGU9</f>
        <v>0</v>
      </c>
      <c r="LGY9" s="110">
        <v>0.37630000000000002</v>
      </c>
      <c r="LGZ9" s="111">
        <f>ROUND(+LGX9*LGY9,0)</f>
        <v>0</v>
      </c>
      <c r="LHA9" s="38" t="s">
        <v>45</v>
      </c>
      <c r="LHB9" s="39" t="s">
        <v>47</v>
      </c>
      <c r="LHC9" s="39" t="s">
        <v>40</v>
      </c>
      <c r="LHD9" s="40" t="s">
        <v>120</v>
      </c>
      <c r="LHE9" s="107">
        <v>391.7</v>
      </c>
      <c r="LHF9" s="107">
        <v>108.3917</v>
      </c>
      <c r="LHG9" s="107">
        <v>403.39170000000001</v>
      </c>
      <c r="LHH9" s="107">
        <v>5</v>
      </c>
      <c r="LHI9" s="27">
        <v>53592</v>
      </c>
      <c r="LHJ9" s="27">
        <f>+LHI9/LHH9/2</f>
        <v>5359.2</v>
      </c>
      <c r="LHK9" s="27">
        <f>+LHJ9*2</f>
        <v>10718.4</v>
      </c>
      <c r="LHL9" s="108">
        <v>5</v>
      </c>
      <c r="LHM9" s="27">
        <f>ROUND(+LHI9/LHL9,2)</f>
        <v>10718.4</v>
      </c>
      <c r="LHN9" s="109">
        <f>+LHM9-LHK9</f>
        <v>0</v>
      </c>
      <c r="LHO9" s="110">
        <v>0.37630000000000002</v>
      </c>
      <c r="LHP9" s="111">
        <f>ROUND(+LHN9*LHO9,0)</f>
        <v>0</v>
      </c>
      <c r="LHQ9" s="38" t="s">
        <v>45</v>
      </c>
      <c r="LHR9" s="39" t="s">
        <v>47</v>
      </c>
      <c r="LHS9" s="39" t="s">
        <v>40</v>
      </c>
      <c r="LHT9" s="40" t="s">
        <v>120</v>
      </c>
      <c r="LHU9" s="107">
        <v>391.7</v>
      </c>
      <c r="LHV9" s="107">
        <v>108.3917</v>
      </c>
      <c r="LHW9" s="107">
        <v>403.39170000000001</v>
      </c>
      <c r="LHX9" s="107">
        <v>5</v>
      </c>
      <c r="LHY9" s="27">
        <v>53592</v>
      </c>
      <c r="LHZ9" s="27">
        <f>+LHY9/LHX9/2</f>
        <v>5359.2</v>
      </c>
      <c r="LIA9" s="27">
        <f>+LHZ9*2</f>
        <v>10718.4</v>
      </c>
      <c r="LIB9" s="108">
        <v>5</v>
      </c>
      <c r="LIC9" s="27">
        <f>ROUND(+LHY9/LIB9,2)</f>
        <v>10718.4</v>
      </c>
      <c r="LID9" s="109">
        <f>+LIC9-LIA9</f>
        <v>0</v>
      </c>
      <c r="LIE9" s="110">
        <v>0.37630000000000002</v>
      </c>
      <c r="LIF9" s="111">
        <f>ROUND(+LID9*LIE9,0)</f>
        <v>0</v>
      </c>
      <c r="LIG9" s="38" t="s">
        <v>45</v>
      </c>
      <c r="LIH9" s="39" t="s">
        <v>47</v>
      </c>
      <c r="LII9" s="39" t="s">
        <v>40</v>
      </c>
      <c r="LIJ9" s="40" t="s">
        <v>120</v>
      </c>
      <c r="LIK9" s="107">
        <v>391.7</v>
      </c>
      <c r="LIL9" s="107">
        <v>108.3917</v>
      </c>
      <c r="LIM9" s="107">
        <v>403.39170000000001</v>
      </c>
      <c r="LIN9" s="107">
        <v>5</v>
      </c>
      <c r="LIO9" s="27">
        <v>53592</v>
      </c>
      <c r="LIP9" s="27">
        <f>+LIO9/LIN9/2</f>
        <v>5359.2</v>
      </c>
      <c r="LIQ9" s="27">
        <f>+LIP9*2</f>
        <v>10718.4</v>
      </c>
      <c r="LIR9" s="108">
        <v>5</v>
      </c>
      <c r="LIS9" s="27">
        <f>ROUND(+LIO9/LIR9,2)</f>
        <v>10718.4</v>
      </c>
      <c r="LIT9" s="109">
        <f>+LIS9-LIQ9</f>
        <v>0</v>
      </c>
      <c r="LIU9" s="110">
        <v>0.37630000000000002</v>
      </c>
      <c r="LIV9" s="111">
        <f>ROUND(+LIT9*LIU9,0)</f>
        <v>0</v>
      </c>
      <c r="LIW9" s="38" t="s">
        <v>45</v>
      </c>
      <c r="LIX9" s="39" t="s">
        <v>47</v>
      </c>
      <c r="LIY9" s="39" t="s">
        <v>40</v>
      </c>
      <c r="LIZ9" s="40" t="s">
        <v>120</v>
      </c>
      <c r="LJA9" s="107">
        <v>391.7</v>
      </c>
      <c r="LJB9" s="107">
        <v>108.3917</v>
      </c>
      <c r="LJC9" s="107">
        <v>403.39170000000001</v>
      </c>
      <c r="LJD9" s="107">
        <v>5</v>
      </c>
      <c r="LJE9" s="27">
        <v>53592</v>
      </c>
      <c r="LJF9" s="27">
        <f>+LJE9/LJD9/2</f>
        <v>5359.2</v>
      </c>
      <c r="LJG9" s="27">
        <f>+LJF9*2</f>
        <v>10718.4</v>
      </c>
      <c r="LJH9" s="108">
        <v>5</v>
      </c>
      <c r="LJI9" s="27">
        <f>ROUND(+LJE9/LJH9,2)</f>
        <v>10718.4</v>
      </c>
      <c r="LJJ9" s="109">
        <f>+LJI9-LJG9</f>
        <v>0</v>
      </c>
      <c r="LJK9" s="110">
        <v>0.37630000000000002</v>
      </c>
      <c r="LJL9" s="111">
        <f>ROUND(+LJJ9*LJK9,0)</f>
        <v>0</v>
      </c>
      <c r="LJM9" s="38" t="s">
        <v>45</v>
      </c>
      <c r="LJN9" s="39" t="s">
        <v>47</v>
      </c>
      <c r="LJO9" s="39" t="s">
        <v>40</v>
      </c>
      <c r="LJP9" s="40" t="s">
        <v>120</v>
      </c>
      <c r="LJQ9" s="107">
        <v>391.7</v>
      </c>
      <c r="LJR9" s="107">
        <v>108.3917</v>
      </c>
      <c r="LJS9" s="107">
        <v>403.39170000000001</v>
      </c>
      <c r="LJT9" s="107">
        <v>5</v>
      </c>
      <c r="LJU9" s="27">
        <v>53592</v>
      </c>
      <c r="LJV9" s="27">
        <f>+LJU9/LJT9/2</f>
        <v>5359.2</v>
      </c>
      <c r="LJW9" s="27">
        <f>+LJV9*2</f>
        <v>10718.4</v>
      </c>
      <c r="LJX9" s="108">
        <v>5</v>
      </c>
      <c r="LJY9" s="27">
        <f>ROUND(+LJU9/LJX9,2)</f>
        <v>10718.4</v>
      </c>
      <c r="LJZ9" s="109">
        <f>+LJY9-LJW9</f>
        <v>0</v>
      </c>
      <c r="LKA9" s="110">
        <v>0.37630000000000002</v>
      </c>
      <c r="LKB9" s="111">
        <f>ROUND(+LJZ9*LKA9,0)</f>
        <v>0</v>
      </c>
      <c r="LKC9" s="38" t="s">
        <v>45</v>
      </c>
      <c r="LKD9" s="39" t="s">
        <v>47</v>
      </c>
      <c r="LKE9" s="39" t="s">
        <v>40</v>
      </c>
      <c r="LKF9" s="40" t="s">
        <v>120</v>
      </c>
      <c r="LKG9" s="107">
        <v>391.7</v>
      </c>
      <c r="LKH9" s="107">
        <v>108.3917</v>
      </c>
      <c r="LKI9" s="107">
        <v>403.39170000000001</v>
      </c>
      <c r="LKJ9" s="107">
        <v>5</v>
      </c>
      <c r="LKK9" s="27">
        <v>53592</v>
      </c>
      <c r="LKL9" s="27">
        <f>+LKK9/LKJ9/2</f>
        <v>5359.2</v>
      </c>
      <c r="LKM9" s="27">
        <f>+LKL9*2</f>
        <v>10718.4</v>
      </c>
      <c r="LKN9" s="108">
        <v>5</v>
      </c>
      <c r="LKO9" s="27">
        <f>ROUND(+LKK9/LKN9,2)</f>
        <v>10718.4</v>
      </c>
      <c r="LKP9" s="109">
        <f>+LKO9-LKM9</f>
        <v>0</v>
      </c>
      <c r="LKQ9" s="110">
        <v>0.37630000000000002</v>
      </c>
      <c r="LKR9" s="111">
        <f>ROUND(+LKP9*LKQ9,0)</f>
        <v>0</v>
      </c>
      <c r="LKS9" s="38" t="s">
        <v>45</v>
      </c>
      <c r="LKT9" s="39" t="s">
        <v>47</v>
      </c>
      <c r="LKU9" s="39" t="s">
        <v>40</v>
      </c>
      <c r="LKV9" s="40" t="s">
        <v>120</v>
      </c>
      <c r="LKW9" s="107">
        <v>391.7</v>
      </c>
      <c r="LKX9" s="107">
        <v>108.3917</v>
      </c>
      <c r="LKY9" s="107">
        <v>403.39170000000001</v>
      </c>
      <c r="LKZ9" s="107">
        <v>5</v>
      </c>
      <c r="LLA9" s="27">
        <v>53592</v>
      </c>
      <c r="LLB9" s="27">
        <f>+LLA9/LKZ9/2</f>
        <v>5359.2</v>
      </c>
      <c r="LLC9" s="27">
        <f>+LLB9*2</f>
        <v>10718.4</v>
      </c>
      <c r="LLD9" s="108">
        <v>5</v>
      </c>
      <c r="LLE9" s="27">
        <f>ROUND(+LLA9/LLD9,2)</f>
        <v>10718.4</v>
      </c>
      <c r="LLF9" s="109">
        <f>+LLE9-LLC9</f>
        <v>0</v>
      </c>
      <c r="LLG9" s="110">
        <v>0.37630000000000002</v>
      </c>
      <c r="LLH9" s="111">
        <f>ROUND(+LLF9*LLG9,0)</f>
        <v>0</v>
      </c>
      <c r="LLI9" s="38" t="s">
        <v>45</v>
      </c>
      <c r="LLJ9" s="39" t="s">
        <v>47</v>
      </c>
      <c r="LLK9" s="39" t="s">
        <v>40</v>
      </c>
      <c r="LLL9" s="40" t="s">
        <v>120</v>
      </c>
      <c r="LLM9" s="107">
        <v>391.7</v>
      </c>
      <c r="LLN9" s="107">
        <v>108.3917</v>
      </c>
      <c r="LLO9" s="107">
        <v>403.39170000000001</v>
      </c>
      <c r="LLP9" s="107">
        <v>5</v>
      </c>
      <c r="LLQ9" s="27">
        <v>53592</v>
      </c>
      <c r="LLR9" s="27">
        <f>+LLQ9/LLP9/2</f>
        <v>5359.2</v>
      </c>
      <c r="LLS9" s="27">
        <f>+LLR9*2</f>
        <v>10718.4</v>
      </c>
      <c r="LLT9" s="108">
        <v>5</v>
      </c>
      <c r="LLU9" s="27">
        <f>ROUND(+LLQ9/LLT9,2)</f>
        <v>10718.4</v>
      </c>
      <c r="LLV9" s="109">
        <f>+LLU9-LLS9</f>
        <v>0</v>
      </c>
      <c r="LLW9" s="110">
        <v>0.37630000000000002</v>
      </c>
      <c r="LLX9" s="111">
        <f>ROUND(+LLV9*LLW9,0)</f>
        <v>0</v>
      </c>
      <c r="LLY9" s="38" t="s">
        <v>45</v>
      </c>
      <c r="LLZ9" s="39" t="s">
        <v>47</v>
      </c>
      <c r="LMA9" s="39" t="s">
        <v>40</v>
      </c>
      <c r="LMB9" s="40" t="s">
        <v>120</v>
      </c>
      <c r="LMC9" s="107">
        <v>391.7</v>
      </c>
      <c r="LMD9" s="107">
        <v>108.3917</v>
      </c>
      <c r="LME9" s="107">
        <v>403.39170000000001</v>
      </c>
      <c r="LMF9" s="107">
        <v>5</v>
      </c>
      <c r="LMG9" s="27">
        <v>53592</v>
      </c>
      <c r="LMH9" s="27">
        <f>+LMG9/LMF9/2</f>
        <v>5359.2</v>
      </c>
      <c r="LMI9" s="27">
        <f>+LMH9*2</f>
        <v>10718.4</v>
      </c>
      <c r="LMJ9" s="108">
        <v>5</v>
      </c>
      <c r="LMK9" s="27">
        <f>ROUND(+LMG9/LMJ9,2)</f>
        <v>10718.4</v>
      </c>
      <c r="LML9" s="109">
        <f>+LMK9-LMI9</f>
        <v>0</v>
      </c>
      <c r="LMM9" s="110">
        <v>0.37630000000000002</v>
      </c>
      <c r="LMN9" s="111">
        <f>ROUND(+LML9*LMM9,0)</f>
        <v>0</v>
      </c>
      <c r="LMO9" s="38" t="s">
        <v>45</v>
      </c>
      <c r="LMP9" s="39" t="s">
        <v>47</v>
      </c>
      <c r="LMQ9" s="39" t="s">
        <v>40</v>
      </c>
      <c r="LMR9" s="40" t="s">
        <v>120</v>
      </c>
      <c r="LMS9" s="107">
        <v>391.7</v>
      </c>
      <c r="LMT9" s="107">
        <v>108.3917</v>
      </c>
      <c r="LMU9" s="107">
        <v>403.39170000000001</v>
      </c>
      <c r="LMV9" s="107">
        <v>5</v>
      </c>
      <c r="LMW9" s="27">
        <v>53592</v>
      </c>
      <c r="LMX9" s="27">
        <f>+LMW9/LMV9/2</f>
        <v>5359.2</v>
      </c>
      <c r="LMY9" s="27">
        <f>+LMX9*2</f>
        <v>10718.4</v>
      </c>
      <c r="LMZ9" s="108">
        <v>5</v>
      </c>
      <c r="LNA9" s="27">
        <f>ROUND(+LMW9/LMZ9,2)</f>
        <v>10718.4</v>
      </c>
      <c r="LNB9" s="109">
        <f>+LNA9-LMY9</f>
        <v>0</v>
      </c>
      <c r="LNC9" s="110">
        <v>0.37630000000000002</v>
      </c>
      <c r="LND9" s="111">
        <f>ROUND(+LNB9*LNC9,0)</f>
        <v>0</v>
      </c>
      <c r="LNE9" s="38" t="s">
        <v>45</v>
      </c>
      <c r="LNF9" s="39" t="s">
        <v>47</v>
      </c>
      <c r="LNG9" s="39" t="s">
        <v>40</v>
      </c>
      <c r="LNH9" s="40" t="s">
        <v>120</v>
      </c>
      <c r="LNI9" s="107">
        <v>391.7</v>
      </c>
      <c r="LNJ9" s="107">
        <v>108.3917</v>
      </c>
      <c r="LNK9" s="107">
        <v>403.39170000000001</v>
      </c>
      <c r="LNL9" s="107">
        <v>5</v>
      </c>
      <c r="LNM9" s="27">
        <v>53592</v>
      </c>
      <c r="LNN9" s="27">
        <f>+LNM9/LNL9/2</f>
        <v>5359.2</v>
      </c>
      <c r="LNO9" s="27">
        <f>+LNN9*2</f>
        <v>10718.4</v>
      </c>
      <c r="LNP9" s="108">
        <v>5</v>
      </c>
      <c r="LNQ9" s="27">
        <f>ROUND(+LNM9/LNP9,2)</f>
        <v>10718.4</v>
      </c>
      <c r="LNR9" s="109">
        <f>+LNQ9-LNO9</f>
        <v>0</v>
      </c>
      <c r="LNS9" s="110">
        <v>0.37630000000000002</v>
      </c>
      <c r="LNT9" s="111">
        <f>ROUND(+LNR9*LNS9,0)</f>
        <v>0</v>
      </c>
      <c r="LNU9" s="38" t="s">
        <v>45</v>
      </c>
      <c r="LNV9" s="39" t="s">
        <v>47</v>
      </c>
      <c r="LNW9" s="39" t="s">
        <v>40</v>
      </c>
      <c r="LNX9" s="40" t="s">
        <v>120</v>
      </c>
      <c r="LNY9" s="107">
        <v>391.7</v>
      </c>
      <c r="LNZ9" s="107">
        <v>108.3917</v>
      </c>
      <c r="LOA9" s="107">
        <v>403.39170000000001</v>
      </c>
      <c r="LOB9" s="107">
        <v>5</v>
      </c>
      <c r="LOC9" s="27">
        <v>53592</v>
      </c>
      <c r="LOD9" s="27">
        <f>+LOC9/LOB9/2</f>
        <v>5359.2</v>
      </c>
      <c r="LOE9" s="27">
        <f>+LOD9*2</f>
        <v>10718.4</v>
      </c>
      <c r="LOF9" s="108">
        <v>5</v>
      </c>
      <c r="LOG9" s="27">
        <f>ROUND(+LOC9/LOF9,2)</f>
        <v>10718.4</v>
      </c>
      <c r="LOH9" s="109">
        <f>+LOG9-LOE9</f>
        <v>0</v>
      </c>
      <c r="LOI9" s="110">
        <v>0.37630000000000002</v>
      </c>
      <c r="LOJ9" s="111">
        <f>ROUND(+LOH9*LOI9,0)</f>
        <v>0</v>
      </c>
      <c r="LOK9" s="38" t="s">
        <v>45</v>
      </c>
      <c r="LOL9" s="39" t="s">
        <v>47</v>
      </c>
      <c r="LOM9" s="39" t="s">
        <v>40</v>
      </c>
      <c r="LON9" s="40" t="s">
        <v>120</v>
      </c>
      <c r="LOO9" s="107">
        <v>391.7</v>
      </c>
      <c r="LOP9" s="107">
        <v>108.3917</v>
      </c>
      <c r="LOQ9" s="107">
        <v>403.39170000000001</v>
      </c>
      <c r="LOR9" s="107">
        <v>5</v>
      </c>
      <c r="LOS9" s="27">
        <v>53592</v>
      </c>
      <c r="LOT9" s="27">
        <f>+LOS9/LOR9/2</f>
        <v>5359.2</v>
      </c>
      <c r="LOU9" s="27">
        <f>+LOT9*2</f>
        <v>10718.4</v>
      </c>
      <c r="LOV9" s="108">
        <v>5</v>
      </c>
      <c r="LOW9" s="27">
        <f>ROUND(+LOS9/LOV9,2)</f>
        <v>10718.4</v>
      </c>
      <c r="LOX9" s="109">
        <f>+LOW9-LOU9</f>
        <v>0</v>
      </c>
      <c r="LOY9" s="110">
        <v>0.37630000000000002</v>
      </c>
      <c r="LOZ9" s="111">
        <f>ROUND(+LOX9*LOY9,0)</f>
        <v>0</v>
      </c>
      <c r="LPA9" s="38" t="s">
        <v>45</v>
      </c>
      <c r="LPB9" s="39" t="s">
        <v>47</v>
      </c>
      <c r="LPC9" s="39" t="s">
        <v>40</v>
      </c>
      <c r="LPD9" s="40" t="s">
        <v>120</v>
      </c>
      <c r="LPE9" s="107">
        <v>391.7</v>
      </c>
      <c r="LPF9" s="107">
        <v>108.3917</v>
      </c>
      <c r="LPG9" s="107">
        <v>403.39170000000001</v>
      </c>
      <c r="LPH9" s="107">
        <v>5</v>
      </c>
      <c r="LPI9" s="27">
        <v>53592</v>
      </c>
      <c r="LPJ9" s="27">
        <f>+LPI9/LPH9/2</f>
        <v>5359.2</v>
      </c>
      <c r="LPK9" s="27">
        <f>+LPJ9*2</f>
        <v>10718.4</v>
      </c>
      <c r="LPL9" s="108">
        <v>5</v>
      </c>
      <c r="LPM9" s="27">
        <f>ROUND(+LPI9/LPL9,2)</f>
        <v>10718.4</v>
      </c>
      <c r="LPN9" s="109">
        <f>+LPM9-LPK9</f>
        <v>0</v>
      </c>
      <c r="LPO9" s="110">
        <v>0.37630000000000002</v>
      </c>
      <c r="LPP9" s="111">
        <f>ROUND(+LPN9*LPO9,0)</f>
        <v>0</v>
      </c>
      <c r="LPQ9" s="38" t="s">
        <v>45</v>
      </c>
      <c r="LPR9" s="39" t="s">
        <v>47</v>
      </c>
      <c r="LPS9" s="39" t="s">
        <v>40</v>
      </c>
      <c r="LPT9" s="40" t="s">
        <v>120</v>
      </c>
      <c r="LPU9" s="107">
        <v>391.7</v>
      </c>
      <c r="LPV9" s="107">
        <v>108.3917</v>
      </c>
      <c r="LPW9" s="107">
        <v>403.39170000000001</v>
      </c>
      <c r="LPX9" s="107">
        <v>5</v>
      </c>
      <c r="LPY9" s="27">
        <v>53592</v>
      </c>
      <c r="LPZ9" s="27">
        <f>+LPY9/LPX9/2</f>
        <v>5359.2</v>
      </c>
      <c r="LQA9" s="27">
        <f>+LPZ9*2</f>
        <v>10718.4</v>
      </c>
      <c r="LQB9" s="108">
        <v>5</v>
      </c>
      <c r="LQC9" s="27">
        <f>ROUND(+LPY9/LQB9,2)</f>
        <v>10718.4</v>
      </c>
      <c r="LQD9" s="109">
        <f>+LQC9-LQA9</f>
        <v>0</v>
      </c>
      <c r="LQE9" s="110">
        <v>0.37630000000000002</v>
      </c>
      <c r="LQF9" s="111">
        <f>ROUND(+LQD9*LQE9,0)</f>
        <v>0</v>
      </c>
      <c r="LQG9" s="38" t="s">
        <v>45</v>
      </c>
      <c r="LQH9" s="39" t="s">
        <v>47</v>
      </c>
      <c r="LQI9" s="39" t="s">
        <v>40</v>
      </c>
      <c r="LQJ9" s="40" t="s">
        <v>120</v>
      </c>
      <c r="LQK9" s="107">
        <v>391.7</v>
      </c>
      <c r="LQL9" s="107">
        <v>108.3917</v>
      </c>
      <c r="LQM9" s="107">
        <v>403.39170000000001</v>
      </c>
      <c r="LQN9" s="107">
        <v>5</v>
      </c>
      <c r="LQO9" s="27">
        <v>53592</v>
      </c>
      <c r="LQP9" s="27">
        <f>+LQO9/LQN9/2</f>
        <v>5359.2</v>
      </c>
      <c r="LQQ9" s="27">
        <f>+LQP9*2</f>
        <v>10718.4</v>
      </c>
      <c r="LQR9" s="108">
        <v>5</v>
      </c>
      <c r="LQS9" s="27">
        <f>ROUND(+LQO9/LQR9,2)</f>
        <v>10718.4</v>
      </c>
      <c r="LQT9" s="109">
        <f>+LQS9-LQQ9</f>
        <v>0</v>
      </c>
      <c r="LQU9" s="110">
        <v>0.37630000000000002</v>
      </c>
      <c r="LQV9" s="111">
        <f>ROUND(+LQT9*LQU9,0)</f>
        <v>0</v>
      </c>
      <c r="LQW9" s="38" t="s">
        <v>45</v>
      </c>
      <c r="LQX9" s="39" t="s">
        <v>47</v>
      </c>
      <c r="LQY9" s="39" t="s">
        <v>40</v>
      </c>
      <c r="LQZ9" s="40" t="s">
        <v>120</v>
      </c>
      <c r="LRA9" s="107">
        <v>391.7</v>
      </c>
      <c r="LRB9" s="107">
        <v>108.3917</v>
      </c>
      <c r="LRC9" s="107">
        <v>403.39170000000001</v>
      </c>
      <c r="LRD9" s="107">
        <v>5</v>
      </c>
      <c r="LRE9" s="27">
        <v>53592</v>
      </c>
      <c r="LRF9" s="27">
        <f>+LRE9/LRD9/2</f>
        <v>5359.2</v>
      </c>
      <c r="LRG9" s="27">
        <f>+LRF9*2</f>
        <v>10718.4</v>
      </c>
      <c r="LRH9" s="108">
        <v>5</v>
      </c>
      <c r="LRI9" s="27">
        <f>ROUND(+LRE9/LRH9,2)</f>
        <v>10718.4</v>
      </c>
      <c r="LRJ9" s="109">
        <f>+LRI9-LRG9</f>
        <v>0</v>
      </c>
      <c r="LRK9" s="110">
        <v>0.37630000000000002</v>
      </c>
      <c r="LRL9" s="111">
        <f>ROUND(+LRJ9*LRK9,0)</f>
        <v>0</v>
      </c>
      <c r="LRM9" s="38" t="s">
        <v>45</v>
      </c>
      <c r="LRN9" s="39" t="s">
        <v>47</v>
      </c>
      <c r="LRO9" s="39" t="s">
        <v>40</v>
      </c>
      <c r="LRP9" s="40" t="s">
        <v>120</v>
      </c>
      <c r="LRQ9" s="107">
        <v>391.7</v>
      </c>
      <c r="LRR9" s="107">
        <v>108.3917</v>
      </c>
      <c r="LRS9" s="107">
        <v>403.39170000000001</v>
      </c>
      <c r="LRT9" s="107">
        <v>5</v>
      </c>
      <c r="LRU9" s="27">
        <v>53592</v>
      </c>
      <c r="LRV9" s="27">
        <f>+LRU9/LRT9/2</f>
        <v>5359.2</v>
      </c>
      <c r="LRW9" s="27">
        <f>+LRV9*2</f>
        <v>10718.4</v>
      </c>
      <c r="LRX9" s="108">
        <v>5</v>
      </c>
      <c r="LRY9" s="27">
        <f>ROUND(+LRU9/LRX9,2)</f>
        <v>10718.4</v>
      </c>
      <c r="LRZ9" s="109">
        <f>+LRY9-LRW9</f>
        <v>0</v>
      </c>
      <c r="LSA9" s="110">
        <v>0.37630000000000002</v>
      </c>
      <c r="LSB9" s="111">
        <f>ROUND(+LRZ9*LSA9,0)</f>
        <v>0</v>
      </c>
      <c r="LSC9" s="38" t="s">
        <v>45</v>
      </c>
      <c r="LSD9" s="39" t="s">
        <v>47</v>
      </c>
      <c r="LSE9" s="39" t="s">
        <v>40</v>
      </c>
      <c r="LSF9" s="40" t="s">
        <v>120</v>
      </c>
      <c r="LSG9" s="107">
        <v>391.7</v>
      </c>
      <c r="LSH9" s="107">
        <v>108.3917</v>
      </c>
      <c r="LSI9" s="107">
        <v>403.39170000000001</v>
      </c>
      <c r="LSJ9" s="107">
        <v>5</v>
      </c>
      <c r="LSK9" s="27">
        <v>53592</v>
      </c>
      <c r="LSL9" s="27">
        <f>+LSK9/LSJ9/2</f>
        <v>5359.2</v>
      </c>
      <c r="LSM9" s="27">
        <f>+LSL9*2</f>
        <v>10718.4</v>
      </c>
      <c r="LSN9" s="108">
        <v>5</v>
      </c>
      <c r="LSO9" s="27">
        <f>ROUND(+LSK9/LSN9,2)</f>
        <v>10718.4</v>
      </c>
      <c r="LSP9" s="109">
        <f>+LSO9-LSM9</f>
        <v>0</v>
      </c>
      <c r="LSQ9" s="110">
        <v>0.37630000000000002</v>
      </c>
      <c r="LSR9" s="111">
        <f>ROUND(+LSP9*LSQ9,0)</f>
        <v>0</v>
      </c>
      <c r="LSS9" s="38" t="s">
        <v>45</v>
      </c>
      <c r="LST9" s="39" t="s">
        <v>47</v>
      </c>
      <c r="LSU9" s="39" t="s">
        <v>40</v>
      </c>
      <c r="LSV9" s="40" t="s">
        <v>120</v>
      </c>
      <c r="LSW9" s="107">
        <v>391.7</v>
      </c>
      <c r="LSX9" s="107">
        <v>108.3917</v>
      </c>
      <c r="LSY9" s="107">
        <v>403.39170000000001</v>
      </c>
      <c r="LSZ9" s="107">
        <v>5</v>
      </c>
      <c r="LTA9" s="27">
        <v>53592</v>
      </c>
      <c r="LTB9" s="27">
        <f>+LTA9/LSZ9/2</f>
        <v>5359.2</v>
      </c>
      <c r="LTC9" s="27">
        <f>+LTB9*2</f>
        <v>10718.4</v>
      </c>
      <c r="LTD9" s="108">
        <v>5</v>
      </c>
      <c r="LTE9" s="27">
        <f>ROUND(+LTA9/LTD9,2)</f>
        <v>10718.4</v>
      </c>
      <c r="LTF9" s="109">
        <f>+LTE9-LTC9</f>
        <v>0</v>
      </c>
      <c r="LTG9" s="110">
        <v>0.37630000000000002</v>
      </c>
      <c r="LTH9" s="111">
        <f>ROUND(+LTF9*LTG9,0)</f>
        <v>0</v>
      </c>
      <c r="LTI9" s="38" t="s">
        <v>45</v>
      </c>
      <c r="LTJ9" s="39" t="s">
        <v>47</v>
      </c>
      <c r="LTK9" s="39" t="s">
        <v>40</v>
      </c>
      <c r="LTL9" s="40" t="s">
        <v>120</v>
      </c>
      <c r="LTM9" s="107">
        <v>391.7</v>
      </c>
      <c r="LTN9" s="107">
        <v>108.3917</v>
      </c>
      <c r="LTO9" s="107">
        <v>403.39170000000001</v>
      </c>
      <c r="LTP9" s="107">
        <v>5</v>
      </c>
      <c r="LTQ9" s="27">
        <v>53592</v>
      </c>
      <c r="LTR9" s="27">
        <f>+LTQ9/LTP9/2</f>
        <v>5359.2</v>
      </c>
      <c r="LTS9" s="27">
        <f>+LTR9*2</f>
        <v>10718.4</v>
      </c>
      <c r="LTT9" s="108">
        <v>5</v>
      </c>
      <c r="LTU9" s="27">
        <f>ROUND(+LTQ9/LTT9,2)</f>
        <v>10718.4</v>
      </c>
      <c r="LTV9" s="109">
        <f>+LTU9-LTS9</f>
        <v>0</v>
      </c>
      <c r="LTW9" s="110">
        <v>0.37630000000000002</v>
      </c>
      <c r="LTX9" s="111">
        <f>ROUND(+LTV9*LTW9,0)</f>
        <v>0</v>
      </c>
      <c r="LTY9" s="38" t="s">
        <v>45</v>
      </c>
      <c r="LTZ9" s="39" t="s">
        <v>47</v>
      </c>
      <c r="LUA9" s="39" t="s">
        <v>40</v>
      </c>
      <c r="LUB9" s="40" t="s">
        <v>120</v>
      </c>
      <c r="LUC9" s="107">
        <v>391.7</v>
      </c>
      <c r="LUD9" s="107">
        <v>108.3917</v>
      </c>
      <c r="LUE9" s="107">
        <v>403.39170000000001</v>
      </c>
      <c r="LUF9" s="107">
        <v>5</v>
      </c>
      <c r="LUG9" s="27">
        <v>53592</v>
      </c>
      <c r="LUH9" s="27">
        <f>+LUG9/LUF9/2</f>
        <v>5359.2</v>
      </c>
      <c r="LUI9" s="27">
        <f>+LUH9*2</f>
        <v>10718.4</v>
      </c>
      <c r="LUJ9" s="108">
        <v>5</v>
      </c>
      <c r="LUK9" s="27">
        <f>ROUND(+LUG9/LUJ9,2)</f>
        <v>10718.4</v>
      </c>
      <c r="LUL9" s="109">
        <f>+LUK9-LUI9</f>
        <v>0</v>
      </c>
      <c r="LUM9" s="110">
        <v>0.37630000000000002</v>
      </c>
      <c r="LUN9" s="111">
        <f>ROUND(+LUL9*LUM9,0)</f>
        <v>0</v>
      </c>
      <c r="LUO9" s="38" t="s">
        <v>45</v>
      </c>
      <c r="LUP9" s="39" t="s">
        <v>47</v>
      </c>
      <c r="LUQ9" s="39" t="s">
        <v>40</v>
      </c>
      <c r="LUR9" s="40" t="s">
        <v>120</v>
      </c>
      <c r="LUS9" s="107">
        <v>391.7</v>
      </c>
      <c r="LUT9" s="107">
        <v>108.3917</v>
      </c>
      <c r="LUU9" s="107">
        <v>403.39170000000001</v>
      </c>
      <c r="LUV9" s="107">
        <v>5</v>
      </c>
      <c r="LUW9" s="27">
        <v>53592</v>
      </c>
      <c r="LUX9" s="27">
        <f>+LUW9/LUV9/2</f>
        <v>5359.2</v>
      </c>
      <c r="LUY9" s="27">
        <f>+LUX9*2</f>
        <v>10718.4</v>
      </c>
      <c r="LUZ9" s="108">
        <v>5</v>
      </c>
      <c r="LVA9" s="27">
        <f>ROUND(+LUW9/LUZ9,2)</f>
        <v>10718.4</v>
      </c>
      <c r="LVB9" s="109">
        <f>+LVA9-LUY9</f>
        <v>0</v>
      </c>
      <c r="LVC9" s="110">
        <v>0.37630000000000002</v>
      </c>
      <c r="LVD9" s="111">
        <f>ROUND(+LVB9*LVC9,0)</f>
        <v>0</v>
      </c>
      <c r="LVE9" s="38" t="s">
        <v>45</v>
      </c>
      <c r="LVF9" s="39" t="s">
        <v>47</v>
      </c>
      <c r="LVG9" s="39" t="s">
        <v>40</v>
      </c>
      <c r="LVH9" s="40" t="s">
        <v>120</v>
      </c>
      <c r="LVI9" s="107">
        <v>391.7</v>
      </c>
      <c r="LVJ9" s="107">
        <v>108.3917</v>
      </c>
      <c r="LVK9" s="107">
        <v>403.39170000000001</v>
      </c>
      <c r="LVL9" s="107">
        <v>5</v>
      </c>
      <c r="LVM9" s="27">
        <v>53592</v>
      </c>
      <c r="LVN9" s="27">
        <f>+LVM9/LVL9/2</f>
        <v>5359.2</v>
      </c>
      <c r="LVO9" s="27">
        <f>+LVN9*2</f>
        <v>10718.4</v>
      </c>
      <c r="LVP9" s="108">
        <v>5</v>
      </c>
      <c r="LVQ9" s="27">
        <f>ROUND(+LVM9/LVP9,2)</f>
        <v>10718.4</v>
      </c>
      <c r="LVR9" s="109">
        <f>+LVQ9-LVO9</f>
        <v>0</v>
      </c>
      <c r="LVS9" s="110">
        <v>0.37630000000000002</v>
      </c>
      <c r="LVT9" s="111">
        <f>ROUND(+LVR9*LVS9,0)</f>
        <v>0</v>
      </c>
      <c r="LVU9" s="38" t="s">
        <v>45</v>
      </c>
      <c r="LVV9" s="39" t="s">
        <v>47</v>
      </c>
      <c r="LVW9" s="39" t="s">
        <v>40</v>
      </c>
      <c r="LVX9" s="40" t="s">
        <v>120</v>
      </c>
      <c r="LVY9" s="107">
        <v>391.7</v>
      </c>
      <c r="LVZ9" s="107">
        <v>108.3917</v>
      </c>
      <c r="LWA9" s="107">
        <v>403.39170000000001</v>
      </c>
      <c r="LWB9" s="107">
        <v>5</v>
      </c>
      <c r="LWC9" s="27">
        <v>53592</v>
      </c>
      <c r="LWD9" s="27">
        <f>+LWC9/LWB9/2</f>
        <v>5359.2</v>
      </c>
      <c r="LWE9" s="27">
        <f>+LWD9*2</f>
        <v>10718.4</v>
      </c>
      <c r="LWF9" s="108">
        <v>5</v>
      </c>
      <c r="LWG9" s="27">
        <f>ROUND(+LWC9/LWF9,2)</f>
        <v>10718.4</v>
      </c>
      <c r="LWH9" s="109">
        <f>+LWG9-LWE9</f>
        <v>0</v>
      </c>
      <c r="LWI9" s="110">
        <v>0.37630000000000002</v>
      </c>
      <c r="LWJ9" s="111">
        <f>ROUND(+LWH9*LWI9,0)</f>
        <v>0</v>
      </c>
      <c r="LWK9" s="38" t="s">
        <v>45</v>
      </c>
      <c r="LWL9" s="39" t="s">
        <v>47</v>
      </c>
      <c r="LWM9" s="39" t="s">
        <v>40</v>
      </c>
      <c r="LWN9" s="40" t="s">
        <v>120</v>
      </c>
      <c r="LWO9" s="107">
        <v>391.7</v>
      </c>
      <c r="LWP9" s="107">
        <v>108.3917</v>
      </c>
      <c r="LWQ9" s="107">
        <v>403.39170000000001</v>
      </c>
      <c r="LWR9" s="107">
        <v>5</v>
      </c>
      <c r="LWS9" s="27">
        <v>53592</v>
      </c>
      <c r="LWT9" s="27">
        <f>+LWS9/LWR9/2</f>
        <v>5359.2</v>
      </c>
      <c r="LWU9" s="27">
        <f>+LWT9*2</f>
        <v>10718.4</v>
      </c>
      <c r="LWV9" s="108">
        <v>5</v>
      </c>
      <c r="LWW9" s="27">
        <f>ROUND(+LWS9/LWV9,2)</f>
        <v>10718.4</v>
      </c>
      <c r="LWX9" s="109">
        <f>+LWW9-LWU9</f>
        <v>0</v>
      </c>
      <c r="LWY9" s="110">
        <v>0.37630000000000002</v>
      </c>
      <c r="LWZ9" s="111">
        <f>ROUND(+LWX9*LWY9,0)</f>
        <v>0</v>
      </c>
      <c r="LXA9" s="38" t="s">
        <v>45</v>
      </c>
      <c r="LXB9" s="39" t="s">
        <v>47</v>
      </c>
      <c r="LXC9" s="39" t="s">
        <v>40</v>
      </c>
      <c r="LXD9" s="40" t="s">
        <v>120</v>
      </c>
      <c r="LXE9" s="107">
        <v>391.7</v>
      </c>
      <c r="LXF9" s="107">
        <v>108.3917</v>
      </c>
      <c r="LXG9" s="107">
        <v>403.39170000000001</v>
      </c>
      <c r="LXH9" s="107">
        <v>5</v>
      </c>
      <c r="LXI9" s="27">
        <v>53592</v>
      </c>
      <c r="LXJ9" s="27">
        <f>+LXI9/LXH9/2</f>
        <v>5359.2</v>
      </c>
      <c r="LXK9" s="27">
        <f>+LXJ9*2</f>
        <v>10718.4</v>
      </c>
      <c r="LXL9" s="108">
        <v>5</v>
      </c>
      <c r="LXM9" s="27">
        <f>ROUND(+LXI9/LXL9,2)</f>
        <v>10718.4</v>
      </c>
      <c r="LXN9" s="109">
        <f>+LXM9-LXK9</f>
        <v>0</v>
      </c>
      <c r="LXO9" s="110">
        <v>0.37630000000000002</v>
      </c>
      <c r="LXP9" s="111">
        <f>ROUND(+LXN9*LXO9,0)</f>
        <v>0</v>
      </c>
      <c r="LXQ9" s="38" t="s">
        <v>45</v>
      </c>
      <c r="LXR9" s="39" t="s">
        <v>47</v>
      </c>
      <c r="LXS9" s="39" t="s">
        <v>40</v>
      </c>
      <c r="LXT9" s="40" t="s">
        <v>120</v>
      </c>
      <c r="LXU9" s="107">
        <v>391.7</v>
      </c>
      <c r="LXV9" s="107">
        <v>108.3917</v>
      </c>
      <c r="LXW9" s="107">
        <v>403.39170000000001</v>
      </c>
      <c r="LXX9" s="107">
        <v>5</v>
      </c>
      <c r="LXY9" s="27">
        <v>53592</v>
      </c>
      <c r="LXZ9" s="27">
        <f>+LXY9/LXX9/2</f>
        <v>5359.2</v>
      </c>
      <c r="LYA9" s="27">
        <f>+LXZ9*2</f>
        <v>10718.4</v>
      </c>
      <c r="LYB9" s="108">
        <v>5</v>
      </c>
      <c r="LYC9" s="27">
        <f>ROUND(+LXY9/LYB9,2)</f>
        <v>10718.4</v>
      </c>
      <c r="LYD9" s="109">
        <f>+LYC9-LYA9</f>
        <v>0</v>
      </c>
      <c r="LYE9" s="110">
        <v>0.37630000000000002</v>
      </c>
      <c r="LYF9" s="111">
        <f>ROUND(+LYD9*LYE9,0)</f>
        <v>0</v>
      </c>
      <c r="LYG9" s="38" t="s">
        <v>45</v>
      </c>
      <c r="LYH9" s="39" t="s">
        <v>47</v>
      </c>
      <c r="LYI9" s="39" t="s">
        <v>40</v>
      </c>
      <c r="LYJ9" s="40" t="s">
        <v>120</v>
      </c>
      <c r="LYK9" s="107">
        <v>391.7</v>
      </c>
      <c r="LYL9" s="107">
        <v>108.3917</v>
      </c>
      <c r="LYM9" s="107">
        <v>403.39170000000001</v>
      </c>
      <c r="LYN9" s="107">
        <v>5</v>
      </c>
      <c r="LYO9" s="27">
        <v>53592</v>
      </c>
      <c r="LYP9" s="27">
        <f>+LYO9/LYN9/2</f>
        <v>5359.2</v>
      </c>
      <c r="LYQ9" s="27">
        <f>+LYP9*2</f>
        <v>10718.4</v>
      </c>
      <c r="LYR9" s="108">
        <v>5</v>
      </c>
      <c r="LYS9" s="27">
        <f>ROUND(+LYO9/LYR9,2)</f>
        <v>10718.4</v>
      </c>
      <c r="LYT9" s="109">
        <f>+LYS9-LYQ9</f>
        <v>0</v>
      </c>
      <c r="LYU9" s="110">
        <v>0.37630000000000002</v>
      </c>
      <c r="LYV9" s="111">
        <f>ROUND(+LYT9*LYU9,0)</f>
        <v>0</v>
      </c>
      <c r="LYW9" s="38" t="s">
        <v>45</v>
      </c>
      <c r="LYX9" s="39" t="s">
        <v>47</v>
      </c>
      <c r="LYY9" s="39" t="s">
        <v>40</v>
      </c>
      <c r="LYZ9" s="40" t="s">
        <v>120</v>
      </c>
      <c r="LZA9" s="107">
        <v>391.7</v>
      </c>
      <c r="LZB9" s="107">
        <v>108.3917</v>
      </c>
      <c r="LZC9" s="107">
        <v>403.39170000000001</v>
      </c>
      <c r="LZD9" s="107">
        <v>5</v>
      </c>
      <c r="LZE9" s="27">
        <v>53592</v>
      </c>
      <c r="LZF9" s="27">
        <f>+LZE9/LZD9/2</f>
        <v>5359.2</v>
      </c>
      <c r="LZG9" s="27">
        <f>+LZF9*2</f>
        <v>10718.4</v>
      </c>
      <c r="LZH9" s="108">
        <v>5</v>
      </c>
      <c r="LZI9" s="27">
        <f>ROUND(+LZE9/LZH9,2)</f>
        <v>10718.4</v>
      </c>
      <c r="LZJ9" s="109">
        <f>+LZI9-LZG9</f>
        <v>0</v>
      </c>
      <c r="LZK9" s="110">
        <v>0.37630000000000002</v>
      </c>
      <c r="LZL9" s="111">
        <f>ROUND(+LZJ9*LZK9,0)</f>
        <v>0</v>
      </c>
      <c r="LZM9" s="38" t="s">
        <v>45</v>
      </c>
      <c r="LZN9" s="39" t="s">
        <v>47</v>
      </c>
      <c r="LZO9" s="39" t="s">
        <v>40</v>
      </c>
      <c r="LZP9" s="40" t="s">
        <v>120</v>
      </c>
      <c r="LZQ9" s="107">
        <v>391.7</v>
      </c>
      <c r="LZR9" s="107">
        <v>108.3917</v>
      </c>
      <c r="LZS9" s="107">
        <v>403.39170000000001</v>
      </c>
      <c r="LZT9" s="107">
        <v>5</v>
      </c>
      <c r="LZU9" s="27">
        <v>53592</v>
      </c>
      <c r="LZV9" s="27">
        <f>+LZU9/LZT9/2</f>
        <v>5359.2</v>
      </c>
      <c r="LZW9" s="27">
        <f>+LZV9*2</f>
        <v>10718.4</v>
      </c>
      <c r="LZX9" s="108">
        <v>5</v>
      </c>
      <c r="LZY9" s="27">
        <f>ROUND(+LZU9/LZX9,2)</f>
        <v>10718.4</v>
      </c>
      <c r="LZZ9" s="109">
        <f>+LZY9-LZW9</f>
        <v>0</v>
      </c>
      <c r="MAA9" s="110">
        <v>0.37630000000000002</v>
      </c>
      <c r="MAB9" s="111">
        <f>ROUND(+LZZ9*MAA9,0)</f>
        <v>0</v>
      </c>
      <c r="MAC9" s="38" t="s">
        <v>45</v>
      </c>
      <c r="MAD9" s="39" t="s">
        <v>47</v>
      </c>
      <c r="MAE9" s="39" t="s">
        <v>40</v>
      </c>
      <c r="MAF9" s="40" t="s">
        <v>120</v>
      </c>
      <c r="MAG9" s="107">
        <v>391.7</v>
      </c>
      <c r="MAH9" s="107">
        <v>108.3917</v>
      </c>
      <c r="MAI9" s="107">
        <v>403.39170000000001</v>
      </c>
      <c r="MAJ9" s="107">
        <v>5</v>
      </c>
      <c r="MAK9" s="27">
        <v>53592</v>
      </c>
      <c r="MAL9" s="27">
        <f>+MAK9/MAJ9/2</f>
        <v>5359.2</v>
      </c>
      <c r="MAM9" s="27">
        <f>+MAL9*2</f>
        <v>10718.4</v>
      </c>
      <c r="MAN9" s="108">
        <v>5</v>
      </c>
      <c r="MAO9" s="27">
        <f>ROUND(+MAK9/MAN9,2)</f>
        <v>10718.4</v>
      </c>
      <c r="MAP9" s="109">
        <f>+MAO9-MAM9</f>
        <v>0</v>
      </c>
      <c r="MAQ9" s="110">
        <v>0.37630000000000002</v>
      </c>
      <c r="MAR9" s="111">
        <f>ROUND(+MAP9*MAQ9,0)</f>
        <v>0</v>
      </c>
      <c r="MAS9" s="38" t="s">
        <v>45</v>
      </c>
      <c r="MAT9" s="39" t="s">
        <v>47</v>
      </c>
      <c r="MAU9" s="39" t="s">
        <v>40</v>
      </c>
      <c r="MAV9" s="40" t="s">
        <v>120</v>
      </c>
      <c r="MAW9" s="107">
        <v>391.7</v>
      </c>
      <c r="MAX9" s="107">
        <v>108.3917</v>
      </c>
      <c r="MAY9" s="107">
        <v>403.39170000000001</v>
      </c>
      <c r="MAZ9" s="107">
        <v>5</v>
      </c>
      <c r="MBA9" s="27">
        <v>53592</v>
      </c>
      <c r="MBB9" s="27">
        <f>+MBA9/MAZ9/2</f>
        <v>5359.2</v>
      </c>
      <c r="MBC9" s="27">
        <f>+MBB9*2</f>
        <v>10718.4</v>
      </c>
      <c r="MBD9" s="108">
        <v>5</v>
      </c>
      <c r="MBE9" s="27">
        <f>ROUND(+MBA9/MBD9,2)</f>
        <v>10718.4</v>
      </c>
      <c r="MBF9" s="109">
        <f>+MBE9-MBC9</f>
        <v>0</v>
      </c>
      <c r="MBG9" s="110">
        <v>0.37630000000000002</v>
      </c>
      <c r="MBH9" s="111">
        <f>ROUND(+MBF9*MBG9,0)</f>
        <v>0</v>
      </c>
      <c r="MBI9" s="38" t="s">
        <v>45</v>
      </c>
      <c r="MBJ9" s="39" t="s">
        <v>47</v>
      </c>
      <c r="MBK9" s="39" t="s">
        <v>40</v>
      </c>
      <c r="MBL9" s="40" t="s">
        <v>120</v>
      </c>
      <c r="MBM9" s="107">
        <v>391.7</v>
      </c>
      <c r="MBN9" s="107">
        <v>108.3917</v>
      </c>
      <c r="MBO9" s="107">
        <v>403.39170000000001</v>
      </c>
      <c r="MBP9" s="107">
        <v>5</v>
      </c>
      <c r="MBQ9" s="27">
        <v>53592</v>
      </c>
      <c r="MBR9" s="27">
        <f>+MBQ9/MBP9/2</f>
        <v>5359.2</v>
      </c>
      <c r="MBS9" s="27">
        <f>+MBR9*2</f>
        <v>10718.4</v>
      </c>
      <c r="MBT9" s="108">
        <v>5</v>
      </c>
      <c r="MBU9" s="27">
        <f>ROUND(+MBQ9/MBT9,2)</f>
        <v>10718.4</v>
      </c>
      <c r="MBV9" s="109">
        <f>+MBU9-MBS9</f>
        <v>0</v>
      </c>
      <c r="MBW9" s="110">
        <v>0.37630000000000002</v>
      </c>
      <c r="MBX9" s="111">
        <f>ROUND(+MBV9*MBW9,0)</f>
        <v>0</v>
      </c>
      <c r="MBY9" s="38" t="s">
        <v>45</v>
      </c>
      <c r="MBZ9" s="39" t="s">
        <v>47</v>
      </c>
      <c r="MCA9" s="39" t="s">
        <v>40</v>
      </c>
      <c r="MCB9" s="40" t="s">
        <v>120</v>
      </c>
      <c r="MCC9" s="107">
        <v>391.7</v>
      </c>
      <c r="MCD9" s="107">
        <v>108.3917</v>
      </c>
      <c r="MCE9" s="107">
        <v>403.39170000000001</v>
      </c>
      <c r="MCF9" s="107">
        <v>5</v>
      </c>
      <c r="MCG9" s="27">
        <v>53592</v>
      </c>
      <c r="MCH9" s="27">
        <f>+MCG9/MCF9/2</f>
        <v>5359.2</v>
      </c>
      <c r="MCI9" s="27">
        <f>+MCH9*2</f>
        <v>10718.4</v>
      </c>
      <c r="MCJ9" s="108">
        <v>5</v>
      </c>
      <c r="MCK9" s="27">
        <f>ROUND(+MCG9/MCJ9,2)</f>
        <v>10718.4</v>
      </c>
      <c r="MCL9" s="109">
        <f>+MCK9-MCI9</f>
        <v>0</v>
      </c>
      <c r="MCM9" s="110">
        <v>0.37630000000000002</v>
      </c>
      <c r="MCN9" s="111">
        <f>ROUND(+MCL9*MCM9,0)</f>
        <v>0</v>
      </c>
      <c r="MCO9" s="38" t="s">
        <v>45</v>
      </c>
      <c r="MCP9" s="39" t="s">
        <v>47</v>
      </c>
      <c r="MCQ9" s="39" t="s">
        <v>40</v>
      </c>
      <c r="MCR9" s="40" t="s">
        <v>120</v>
      </c>
      <c r="MCS9" s="107">
        <v>391.7</v>
      </c>
      <c r="MCT9" s="107">
        <v>108.3917</v>
      </c>
      <c r="MCU9" s="107">
        <v>403.39170000000001</v>
      </c>
      <c r="MCV9" s="107">
        <v>5</v>
      </c>
      <c r="MCW9" s="27">
        <v>53592</v>
      </c>
      <c r="MCX9" s="27">
        <f>+MCW9/MCV9/2</f>
        <v>5359.2</v>
      </c>
      <c r="MCY9" s="27">
        <f>+MCX9*2</f>
        <v>10718.4</v>
      </c>
      <c r="MCZ9" s="108">
        <v>5</v>
      </c>
      <c r="MDA9" s="27">
        <f>ROUND(+MCW9/MCZ9,2)</f>
        <v>10718.4</v>
      </c>
      <c r="MDB9" s="109">
        <f>+MDA9-MCY9</f>
        <v>0</v>
      </c>
      <c r="MDC9" s="110">
        <v>0.37630000000000002</v>
      </c>
      <c r="MDD9" s="111">
        <f>ROUND(+MDB9*MDC9,0)</f>
        <v>0</v>
      </c>
      <c r="MDE9" s="38" t="s">
        <v>45</v>
      </c>
      <c r="MDF9" s="39" t="s">
        <v>47</v>
      </c>
      <c r="MDG9" s="39" t="s">
        <v>40</v>
      </c>
      <c r="MDH9" s="40" t="s">
        <v>120</v>
      </c>
      <c r="MDI9" s="107">
        <v>391.7</v>
      </c>
      <c r="MDJ9" s="107">
        <v>108.3917</v>
      </c>
      <c r="MDK9" s="107">
        <v>403.39170000000001</v>
      </c>
      <c r="MDL9" s="107">
        <v>5</v>
      </c>
      <c r="MDM9" s="27">
        <v>53592</v>
      </c>
      <c r="MDN9" s="27">
        <f>+MDM9/MDL9/2</f>
        <v>5359.2</v>
      </c>
      <c r="MDO9" s="27">
        <f>+MDN9*2</f>
        <v>10718.4</v>
      </c>
      <c r="MDP9" s="108">
        <v>5</v>
      </c>
      <c r="MDQ9" s="27">
        <f>ROUND(+MDM9/MDP9,2)</f>
        <v>10718.4</v>
      </c>
      <c r="MDR9" s="109">
        <f>+MDQ9-MDO9</f>
        <v>0</v>
      </c>
      <c r="MDS9" s="110">
        <v>0.37630000000000002</v>
      </c>
      <c r="MDT9" s="111">
        <f>ROUND(+MDR9*MDS9,0)</f>
        <v>0</v>
      </c>
      <c r="MDU9" s="38" t="s">
        <v>45</v>
      </c>
      <c r="MDV9" s="39" t="s">
        <v>47</v>
      </c>
      <c r="MDW9" s="39" t="s">
        <v>40</v>
      </c>
      <c r="MDX9" s="40" t="s">
        <v>120</v>
      </c>
      <c r="MDY9" s="107">
        <v>391.7</v>
      </c>
      <c r="MDZ9" s="107">
        <v>108.3917</v>
      </c>
      <c r="MEA9" s="107">
        <v>403.39170000000001</v>
      </c>
      <c r="MEB9" s="107">
        <v>5</v>
      </c>
      <c r="MEC9" s="27">
        <v>53592</v>
      </c>
      <c r="MED9" s="27">
        <f>+MEC9/MEB9/2</f>
        <v>5359.2</v>
      </c>
      <c r="MEE9" s="27">
        <f>+MED9*2</f>
        <v>10718.4</v>
      </c>
      <c r="MEF9" s="108">
        <v>5</v>
      </c>
      <c r="MEG9" s="27">
        <f>ROUND(+MEC9/MEF9,2)</f>
        <v>10718.4</v>
      </c>
      <c r="MEH9" s="109">
        <f>+MEG9-MEE9</f>
        <v>0</v>
      </c>
      <c r="MEI9" s="110">
        <v>0.37630000000000002</v>
      </c>
      <c r="MEJ9" s="111">
        <f>ROUND(+MEH9*MEI9,0)</f>
        <v>0</v>
      </c>
      <c r="MEK9" s="38" t="s">
        <v>45</v>
      </c>
      <c r="MEL9" s="39" t="s">
        <v>47</v>
      </c>
      <c r="MEM9" s="39" t="s">
        <v>40</v>
      </c>
      <c r="MEN9" s="40" t="s">
        <v>120</v>
      </c>
      <c r="MEO9" s="107">
        <v>391.7</v>
      </c>
      <c r="MEP9" s="107">
        <v>108.3917</v>
      </c>
      <c r="MEQ9" s="107">
        <v>403.39170000000001</v>
      </c>
      <c r="MER9" s="107">
        <v>5</v>
      </c>
      <c r="MES9" s="27">
        <v>53592</v>
      </c>
      <c r="MET9" s="27">
        <f>+MES9/MER9/2</f>
        <v>5359.2</v>
      </c>
      <c r="MEU9" s="27">
        <f>+MET9*2</f>
        <v>10718.4</v>
      </c>
      <c r="MEV9" s="108">
        <v>5</v>
      </c>
      <c r="MEW9" s="27">
        <f>ROUND(+MES9/MEV9,2)</f>
        <v>10718.4</v>
      </c>
      <c r="MEX9" s="109">
        <f>+MEW9-MEU9</f>
        <v>0</v>
      </c>
      <c r="MEY9" s="110">
        <v>0.37630000000000002</v>
      </c>
      <c r="MEZ9" s="111">
        <f>ROUND(+MEX9*MEY9,0)</f>
        <v>0</v>
      </c>
      <c r="MFA9" s="38" t="s">
        <v>45</v>
      </c>
      <c r="MFB9" s="39" t="s">
        <v>47</v>
      </c>
      <c r="MFC9" s="39" t="s">
        <v>40</v>
      </c>
      <c r="MFD9" s="40" t="s">
        <v>120</v>
      </c>
      <c r="MFE9" s="107">
        <v>391.7</v>
      </c>
      <c r="MFF9" s="107">
        <v>108.3917</v>
      </c>
      <c r="MFG9" s="107">
        <v>403.39170000000001</v>
      </c>
      <c r="MFH9" s="107">
        <v>5</v>
      </c>
      <c r="MFI9" s="27">
        <v>53592</v>
      </c>
      <c r="MFJ9" s="27">
        <f>+MFI9/MFH9/2</f>
        <v>5359.2</v>
      </c>
      <c r="MFK9" s="27">
        <f>+MFJ9*2</f>
        <v>10718.4</v>
      </c>
      <c r="MFL9" s="108">
        <v>5</v>
      </c>
      <c r="MFM9" s="27">
        <f>ROUND(+MFI9/MFL9,2)</f>
        <v>10718.4</v>
      </c>
      <c r="MFN9" s="109">
        <f>+MFM9-MFK9</f>
        <v>0</v>
      </c>
      <c r="MFO9" s="110">
        <v>0.37630000000000002</v>
      </c>
      <c r="MFP9" s="111">
        <f>ROUND(+MFN9*MFO9,0)</f>
        <v>0</v>
      </c>
      <c r="MFQ9" s="38" t="s">
        <v>45</v>
      </c>
      <c r="MFR9" s="39" t="s">
        <v>47</v>
      </c>
      <c r="MFS9" s="39" t="s">
        <v>40</v>
      </c>
      <c r="MFT9" s="40" t="s">
        <v>120</v>
      </c>
      <c r="MFU9" s="107">
        <v>391.7</v>
      </c>
      <c r="MFV9" s="107">
        <v>108.3917</v>
      </c>
      <c r="MFW9" s="107">
        <v>403.39170000000001</v>
      </c>
      <c r="MFX9" s="107">
        <v>5</v>
      </c>
      <c r="MFY9" s="27">
        <v>53592</v>
      </c>
      <c r="MFZ9" s="27">
        <f>+MFY9/MFX9/2</f>
        <v>5359.2</v>
      </c>
      <c r="MGA9" s="27">
        <f>+MFZ9*2</f>
        <v>10718.4</v>
      </c>
      <c r="MGB9" s="108">
        <v>5</v>
      </c>
      <c r="MGC9" s="27">
        <f>ROUND(+MFY9/MGB9,2)</f>
        <v>10718.4</v>
      </c>
      <c r="MGD9" s="109">
        <f>+MGC9-MGA9</f>
        <v>0</v>
      </c>
      <c r="MGE9" s="110">
        <v>0.37630000000000002</v>
      </c>
      <c r="MGF9" s="111">
        <f>ROUND(+MGD9*MGE9,0)</f>
        <v>0</v>
      </c>
      <c r="MGG9" s="38" t="s">
        <v>45</v>
      </c>
      <c r="MGH9" s="39" t="s">
        <v>47</v>
      </c>
      <c r="MGI9" s="39" t="s">
        <v>40</v>
      </c>
      <c r="MGJ9" s="40" t="s">
        <v>120</v>
      </c>
      <c r="MGK9" s="107">
        <v>391.7</v>
      </c>
      <c r="MGL9" s="107">
        <v>108.3917</v>
      </c>
      <c r="MGM9" s="107">
        <v>403.39170000000001</v>
      </c>
      <c r="MGN9" s="107">
        <v>5</v>
      </c>
      <c r="MGO9" s="27">
        <v>53592</v>
      </c>
      <c r="MGP9" s="27">
        <f>+MGO9/MGN9/2</f>
        <v>5359.2</v>
      </c>
      <c r="MGQ9" s="27">
        <f>+MGP9*2</f>
        <v>10718.4</v>
      </c>
      <c r="MGR9" s="108">
        <v>5</v>
      </c>
      <c r="MGS9" s="27">
        <f>ROUND(+MGO9/MGR9,2)</f>
        <v>10718.4</v>
      </c>
      <c r="MGT9" s="109">
        <f>+MGS9-MGQ9</f>
        <v>0</v>
      </c>
      <c r="MGU9" s="110">
        <v>0.37630000000000002</v>
      </c>
      <c r="MGV9" s="111">
        <f>ROUND(+MGT9*MGU9,0)</f>
        <v>0</v>
      </c>
      <c r="MGW9" s="38" t="s">
        <v>45</v>
      </c>
      <c r="MGX9" s="39" t="s">
        <v>47</v>
      </c>
      <c r="MGY9" s="39" t="s">
        <v>40</v>
      </c>
      <c r="MGZ9" s="40" t="s">
        <v>120</v>
      </c>
      <c r="MHA9" s="107">
        <v>391.7</v>
      </c>
      <c r="MHB9" s="107">
        <v>108.3917</v>
      </c>
      <c r="MHC9" s="107">
        <v>403.39170000000001</v>
      </c>
      <c r="MHD9" s="107">
        <v>5</v>
      </c>
      <c r="MHE9" s="27">
        <v>53592</v>
      </c>
      <c r="MHF9" s="27">
        <f>+MHE9/MHD9/2</f>
        <v>5359.2</v>
      </c>
      <c r="MHG9" s="27">
        <f>+MHF9*2</f>
        <v>10718.4</v>
      </c>
      <c r="MHH9" s="108">
        <v>5</v>
      </c>
      <c r="MHI9" s="27">
        <f>ROUND(+MHE9/MHH9,2)</f>
        <v>10718.4</v>
      </c>
      <c r="MHJ9" s="109">
        <f>+MHI9-MHG9</f>
        <v>0</v>
      </c>
      <c r="MHK9" s="110">
        <v>0.37630000000000002</v>
      </c>
      <c r="MHL9" s="111">
        <f>ROUND(+MHJ9*MHK9,0)</f>
        <v>0</v>
      </c>
      <c r="MHM9" s="38" t="s">
        <v>45</v>
      </c>
      <c r="MHN9" s="39" t="s">
        <v>47</v>
      </c>
      <c r="MHO9" s="39" t="s">
        <v>40</v>
      </c>
      <c r="MHP9" s="40" t="s">
        <v>120</v>
      </c>
      <c r="MHQ9" s="107">
        <v>391.7</v>
      </c>
      <c r="MHR9" s="107">
        <v>108.3917</v>
      </c>
      <c r="MHS9" s="107">
        <v>403.39170000000001</v>
      </c>
      <c r="MHT9" s="107">
        <v>5</v>
      </c>
      <c r="MHU9" s="27">
        <v>53592</v>
      </c>
      <c r="MHV9" s="27">
        <f>+MHU9/MHT9/2</f>
        <v>5359.2</v>
      </c>
      <c r="MHW9" s="27">
        <f>+MHV9*2</f>
        <v>10718.4</v>
      </c>
      <c r="MHX9" s="108">
        <v>5</v>
      </c>
      <c r="MHY9" s="27">
        <f>ROUND(+MHU9/MHX9,2)</f>
        <v>10718.4</v>
      </c>
      <c r="MHZ9" s="109">
        <f>+MHY9-MHW9</f>
        <v>0</v>
      </c>
      <c r="MIA9" s="110">
        <v>0.37630000000000002</v>
      </c>
      <c r="MIB9" s="111">
        <f>ROUND(+MHZ9*MIA9,0)</f>
        <v>0</v>
      </c>
      <c r="MIC9" s="38" t="s">
        <v>45</v>
      </c>
      <c r="MID9" s="39" t="s">
        <v>47</v>
      </c>
      <c r="MIE9" s="39" t="s">
        <v>40</v>
      </c>
      <c r="MIF9" s="40" t="s">
        <v>120</v>
      </c>
      <c r="MIG9" s="107">
        <v>391.7</v>
      </c>
      <c r="MIH9" s="107">
        <v>108.3917</v>
      </c>
      <c r="MII9" s="107">
        <v>403.39170000000001</v>
      </c>
      <c r="MIJ9" s="107">
        <v>5</v>
      </c>
      <c r="MIK9" s="27">
        <v>53592</v>
      </c>
      <c r="MIL9" s="27">
        <f>+MIK9/MIJ9/2</f>
        <v>5359.2</v>
      </c>
      <c r="MIM9" s="27">
        <f>+MIL9*2</f>
        <v>10718.4</v>
      </c>
      <c r="MIN9" s="108">
        <v>5</v>
      </c>
      <c r="MIO9" s="27">
        <f>ROUND(+MIK9/MIN9,2)</f>
        <v>10718.4</v>
      </c>
      <c r="MIP9" s="109">
        <f>+MIO9-MIM9</f>
        <v>0</v>
      </c>
      <c r="MIQ9" s="110">
        <v>0.37630000000000002</v>
      </c>
      <c r="MIR9" s="111">
        <f>ROUND(+MIP9*MIQ9,0)</f>
        <v>0</v>
      </c>
      <c r="MIS9" s="38" t="s">
        <v>45</v>
      </c>
      <c r="MIT9" s="39" t="s">
        <v>47</v>
      </c>
      <c r="MIU9" s="39" t="s">
        <v>40</v>
      </c>
      <c r="MIV9" s="40" t="s">
        <v>120</v>
      </c>
      <c r="MIW9" s="107">
        <v>391.7</v>
      </c>
      <c r="MIX9" s="107">
        <v>108.3917</v>
      </c>
      <c r="MIY9" s="107">
        <v>403.39170000000001</v>
      </c>
      <c r="MIZ9" s="107">
        <v>5</v>
      </c>
      <c r="MJA9" s="27">
        <v>53592</v>
      </c>
      <c r="MJB9" s="27">
        <f>+MJA9/MIZ9/2</f>
        <v>5359.2</v>
      </c>
      <c r="MJC9" s="27">
        <f>+MJB9*2</f>
        <v>10718.4</v>
      </c>
      <c r="MJD9" s="108">
        <v>5</v>
      </c>
      <c r="MJE9" s="27">
        <f>ROUND(+MJA9/MJD9,2)</f>
        <v>10718.4</v>
      </c>
      <c r="MJF9" s="109">
        <f>+MJE9-MJC9</f>
        <v>0</v>
      </c>
      <c r="MJG9" s="110">
        <v>0.37630000000000002</v>
      </c>
      <c r="MJH9" s="111">
        <f>ROUND(+MJF9*MJG9,0)</f>
        <v>0</v>
      </c>
      <c r="MJI9" s="38" t="s">
        <v>45</v>
      </c>
      <c r="MJJ9" s="39" t="s">
        <v>47</v>
      </c>
      <c r="MJK9" s="39" t="s">
        <v>40</v>
      </c>
      <c r="MJL9" s="40" t="s">
        <v>120</v>
      </c>
      <c r="MJM9" s="107">
        <v>391.7</v>
      </c>
      <c r="MJN9" s="107">
        <v>108.3917</v>
      </c>
      <c r="MJO9" s="107">
        <v>403.39170000000001</v>
      </c>
      <c r="MJP9" s="107">
        <v>5</v>
      </c>
      <c r="MJQ9" s="27">
        <v>53592</v>
      </c>
      <c r="MJR9" s="27">
        <f>+MJQ9/MJP9/2</f>
        <v>5359.2</v>
      </c>
      <c r="MJS9" s="27">
        <f>+MJR9*2</f>
        <v>10718.4</v>
      </c>
      <c r="MJT9" s="108">
        <v>5</v>
      </c>
      <c r="MJU9" s="27">
        <f>ROUND(+MJQ9/MJT9,2)</f>
        <v>10718.4</v>
      </c>
      <c r="MJV9" s="109">
        <f>+MJU9-MJS9</f>
        <v>0</v>
      </c>
      <c r="MJW9" s="110">
        <v>0.37630000000000002</v>
      </c>
      <c r="MJX9" s="111">
        <f>ROUND(+MJV9*MJW9,0)</f>
        <v>0</v>
      </c>
      <c r="MJY9" s="38" t="s">
        <v>45</v>
      </c>
      <c r="MJZ9" s="39" t="s">
        <v>47</v>
      </c>
      <c r="MKA9" s="39" t="s">
        <v>40</v>
      </c>
      <c r="MKB9" s="40" t="s">
        <v>120</v>
      </c>
      <c r="MKC9" s="107">
        <v>391.7</v>
      </c>
      <c r="MKD9" s="107">
        <v>108.3917</v>
      </c>
      <c r="MKE9" s="107">
        <v>403.39170000000001</v>
      </c>
      <c r="MKF9" s="107">
        <v>5</v>
      </c>
      <c r="MKG9" s="27">
        <v>53592</v>
      </c>
      <c r="MKH9" s="27">
        <f>+MKG9/MKF9/2</f>
        <v>5359.2</v>
      </c>
      <c r="MKI9" s="27">
        <f>+MKH9*2</f>
        <v>10718.4</v>
      </c>
      <c r="MKJ9" s="108">
        <v>5</v>
      </c>
      <c r="MKK9" s="27">
        <f>ROUND(+MKG9/MKJ9,2)</f>
        <v>10718.4</v>
      </c>
      <c r="MKL9" s="109">
        <f>+MKK9-MKI9</f>
        <v>0</v>
      </c>
      <c r="MKM9" s="110">
        <v>0.37630000000000002</v>
      </c>
      <c r="MKN9" s="111">
        <f>ROUND(+MKL9*MKM9,0)</f>
        <v>0</v>
      </c>
      <c r="MKO9" s="38" t="s">
        <v>45</v>
      </c>
      <c r="MKP9" s="39" t="s">
        <v>47</v>
      </c>
      <c r="MKQ9" s="39" t="s">
        <v>40</v>
      </c>
      <c r="MKR9" s="40" t="s">
        <v>120</v>
      </c>
      <c r="MKS9" s="107">
        <v>391.7</v>
      </c>
      <c r="MKT9" s="107">
        <v>108.3917</v>
      </c>
      <c r="MKU9" s="107">
        <v>403.39170000000001</v>
      </c>
      <c r="MKV9" s="107">
        <v>5</v>
      </c>
      <c r="MKW9" s="27">
        <v>53592</v>
      </c>
      <c r="MKX9" s="27">
        <f>+MKW9/MKV9/2</f>
        <v>5359.2</v>
      </c>
      <c r="MKY9" s="27">
        <f>+MKX9*2</f>
        <v>10718.4</v>
      </c>
      <c r="MKZ9" s="108">
        <v>5</v>
      </c>
      <c r="MLA9" s="27">
        <f>ROUND(+MKW9/MKZ9,2)</f>
        <v>10718.4</v>
      </c>
      <c r="MLB9" s="109">
        <f>+MLA9-MKY9</f>
        <v>0</v>
      </c>
      <c r="MLC9" s="110">
        <v>0.37630000000000002</v>
      </c>
      <c r="MLD9" s="111">
        <f>ROUND(+MLB9*MLC9,0)</f>
        <v>0</v>
      </c>
      <c r="MLE9" s="38" t="s">
        <v>45</v>
      </c>
      <c r="MLF9" s="39" t="s">
        <v>47</v>
      </c>
      <c r="MLG9" s="39" t="s">
        <v>40</v>
      </c>
      <c r="MLH9" s="40" t="s">
        <v>120</v>
      </c>
      <c r="MLI9" s="107">
        <v>391.7</v>
      </c>
      <c r="MLJ9" s="107">
        <v>108.3917</v>
      </c>
      <c r="MLK9" s="107">
        <v>403.39170000000001</v>
      </c>
      <c r="MLL9" s="107">
        <v>5</v>
      </c>
      <c r="MLM9" s="27">
        <v>53592</v>
      </c>
      <c r="MLN9" s="27">
        <f>+MLM9/MLL9/2</f>
        <v>5359.2</v>
      </c>
      <c r="MLO9" s="27">
        <f>+MLN9*2</f>
        <v>10718.4</v>
      </c>
      <c r="MLP9" s="108">
        <v>5</v>
      </c>
      <c r="MLQ9" s="27">
        <f>ROUND(+MLM9/MLP9,2)</f>
        <v>10718.4</v>
      </c>
      <c r="MLR9" s="109">
        <f>+MLQ9-MLO9</f>
        <v>0</v>
      </c>
      <c r="MLS9" s="110">
        <v>0.37630000000000002</v>
      </c>
      <c r="MLT9" s="111">
        <f>ROUND(+MLR9*MLS9,0)</f>
        <v>0</v>
      </c>
      <c r="MLU9" s="38" t="s">
        <v>45</v>
      </c>
      <c r="MLV9" s="39" t="s">
        <v>47</v>
      </c>
      <c r="MLW9" s="39" t="s">
        <v>40</v>
      </c>
      <c r="MLX9" s="40" t="s">
        <v>120</v>
      </c>
      <c r="MLY9" s="107">
        <v>391.7</v>
      </c>
      <c r="MLZ9" s="107">
        <v>108.3917</v>
      </c>
      <c r="MMA9" s="107">
        <v>403.39170000000001</v>
      </c>
      <c r="MMB9" s="107">
        <v>5</v>
      </c>
      <c r="MMC9" s="27">
        <v>53592</v>
      </c>
      <c r="MMD9" s="27">
        <f>+MMC9/MMB9/2</f>
        <v>5359.2</v>
      </c>
      <c r="MME9" s="27">
        <f>+MMD9*2</f>
        <v>10718.4</v>
      </c>
      <c r="MMF9" s="108">
        <v>5</v>
      </c>
      <c r="MMG9" s="27">
        <f>ROUND(+MMC9/MMF9,2)</f>
        <v>10718.4</v>
      </c>
      <c r="MMH9" s="109">
        <f>+MMG9-MME9</f>
        <v>0</v>
      </c>
      <c r="MMI9" s="110">
        <v>0.37630000000000002</v>
      </c>
      <c r="MMJ9" s="111">
        <f>ROUND(+MMH9*MMI9,0)</f>
        <v>0</v>
      </c>
      <c r="MMK9" s="38" t="s">
        <v>45</v>
      </c>
      <c r="MML9" s="39" t="s">
        <v>47</v>
      </c>
      <c r="MMM9" s="39" t="s">
        <v>40</v>
      </c>
      <c r="MMN9" s="40" t="s">
        <v>120</v>
      </c>
      <c r="MMO9" s="107">
        <v>391.7</v>
      </c>
      <c r="MMP9" s="107">
        <v>108.3917</v>
      </c>
      <c r="MMQ9" s="107">
        <v>403.39170000000001</v>
      </c>
      <c r="MMR9" s="107">
        <v>5</v>
      </c>
      <c r="MMS9" s="27">
        <v>53592</v>
      </c>
      <c r="MMT9" s="27">
        <f>+MMS9/MMR9/2</f>
        <v>5359.2</v>
      </c>
      <c r="MMU9" s="27">
        <f>+MMT9*2</f>
        <v>10718.4</v>
      </c>
      <c r="MMV9" s="108">
        <v>5</v>
      </c>
      <c r="MMW9" s="27">
        <f>ROUND(+MMS9/MMV9,2)</f>
        <v>10718.4</v>
      </c>
      <c r="MMX9" s="109">
        <f>+MMW9-MMU9</f>
        <v>0</v>
      </c>
      <c r="MMY9" s="110">
        <v>0.37630000000000002</v>
      </c>
      <c r="MMZ9" s="111">
        <f>ROUND(+MMX9*MMY9,0)</f>
        <v>0</v>
      </c>
      <c r="MNA9" s="38" t="s">
        <v>45</v>
      </c>
      <c r="MNB9" s="39" t="s">
        <v>47</v>
      </c>
      <c r="MNC9" s="39" t="s">
        <v>40</v>
      </c>
      <c r="MND9" s="40" t="s">
        <v>120</v>
      </c>
      <c r="MNE9" s="107">
        <v>391.7</v>
      </c>
      <c r="MNF9" s="107">
        <v>108.3917</v>
      </c>
      <c r="MNG9" s="107">
        <v>403.39170000000001</v>
      </c>
      <c r="MNH9" s="107">
        <v>5</v>
      </c>
      <c r="MNI9" s="27">
        <v>53592</v>
      </c>
      <c r="MNJ9" s="27">
        <f>+MNI9/MNH9/2</f>
        <v>5359.2</v>
      </c>
      <c r="MNK9" s="27">
        <f>+MNJ9*2</f>
        <v>10718.4</v>
      </c>
      <c r="MNL9" s="108">
        <v>5</v>
      </c>
      <c r="MNM9" s="27">
        <f>ROUND(+MNI9/MNL9,2)</f>
        <v>10718.4</v>
      </c>
      <c r="MNN9" s="109">
        <f>+MNM9-MNK9</f>
        <v>0</v>
      </c>
      <c r="MNO9" s="110">
        <v>0.37630000000000002</v>
      </c>
      <c r="MNP9" s="111">
        <f>ROUND(+MNN9*MNO9,0)</f>
        <v>0</v>
      </c>
      <c r="MNQ9" s="38" t="s">
        <v>45</v>
      </c>
      <c r="MNR9" s="39" t="s">
        <v>47</v>
      </c>
      <c r="MNS9" s="39" t="s">
        <v>40</v>
      </c>
      <c r="MNT9" s="40" t="s">
        <v>120</v>
      </c>
      <c r="MNU9" s="107">
        <v>391.7</v>
      </c>
      <c r="MNV9" s="107">
        <v>108.3917</v>
      </c>
      <c r="MNW9" s="107">
        <v>403.39170000000001</v>
      </c>
      <c r="MNX9" s="107">
        <v>5</v>
      </c>
      <c r="MNY9" s="27">
        <v>53592</v>
      </c>
      <c r="MNZ9" s="27">
        <f>+MNY9/MNX9/2</f>
        <v>5359.2</v>
      </c>
      <c r="MOA9" s="27">
        <f>+MNZ9*2</f>
        <v>10718.4</v>
      </c>
      <c r="MOB9" s="108">
        <v>5</v>
      </c>
      <c r="MOC9" s="27">
        <f>ROUND(+MNY9/MOB9,2)</f>
        <v>10718.4</v>
      </c>
      <c r="MOD9" s="109">
        <f>+MOC9-MOA9</f>
        <v>0</v>
      </c>
      <c r="MOE9" s="110">
        <v>0.37630000000000002</v>
      </c>
      <c r="MOF9" s="111">
        <f>ROUND(+MOD9*MOE9,0)</f>
        <v>0</v>
      </c>
      <c r="MOG9" s="38" t="s">
        <v>45</v>
      </c>
      <c r="MOH9" s="39" t="s">
        <v>47</v>
      </c>
      <c r="MOI9" s="39" t="s">
        <v>40</v>
      </c>
      <c r="MOJ9" s="40" t="s">
        <v>120</v>
      </c>
      <c r="MOK9" s="107">
        <v>391.7</v>
      </c>
      <c r="MOL9" s="107">
        <v>108.3917</v>
      </c>
      <c r="MOM9" s="107">
        <v>403.39170000000001</v>
      </c>
      <c r="MON9" s="107">
        <v>5</v>
      </c>
      <c r="MOO9" s="27">
        <v>53592</v>
      </c>
      <c r="MOP9" s="27">
        <f>+MOO9/MON9/2</f>
        <v>5359.2</v>
      </c>
      <c r="MOQ9" s="27">
        <f>+MOP9*2</f>
        <v>10718.4</v>
      </c>
      <c r="MOR9" s="108">
        <v>5</v>
      </c>
      <c r="MOS9" s="27">
        <f>ROUND(+MOO9/MOR9,2)</f>
        <v>10718.4</v>
      </c>
      <c r="MOT9" s="109">
        <f>+MOS9-MOQ9</f>
        <v>0</v>
      </c>
      <c r="MOU9" s="110">
        <v>0.37630000000000002</v>
      </c>
      <c r="MOV9" s="111">
        <f>ROUND(+MOT9*MOU9,0)</f>
        <v>0</v>
      </c>
      <c r="MOW9" s="38" t="s">
        <v>45</v>
      </c>
      <c r="MOX9" s="39" t="s">
        <v>47</v>
      </c>
      <c r="MOY9" s="39" t="s">
        <v>40</v>
      </c>
      <c r="MOZ9" s="40" t="s">
        <v>120</v>
      </c>
      <c r="MPA9" s="107">
        <v>391.7</v>
      </c>
      <c r="MPB9" s="107">
        <v>108.3917</v>
      </c>
      <c r="MPC9" s="107">
        <v>403.39170000000001</v>
      </c>
      <c r="MPD9" s="107">
        <v>5</v>
      </c>
      <c r="MPE9" s="27">
        <v>53592</v>
      </c>
      <c r="MPF9" s="27">
        <f>+MPE9/MPD9/2</f>
        <v>5359.2</v>
      </c>
      <c r="MPG9" s="27">
        <f>+MPF9*2</f>
        <v>10718.4</v>
      </c>
      <c r="MPH9" s="108">
        <v>5</v>
      </c>
      <c r="MPI9" s="27">
        <f>ROUND(+MPE9/MPH9,2)</f>
        <v>10718.4</v>
      </c>
      <c r="MPJ9" s="109">
        <f>+MPI9-MPG9</f>
        <v>0</v>
      </c>
      <c r="MPK9" s="110">
        <v>0.37630000000000002</v>
      </c>
      <c r="MPL9" s="111">
        <f>ROUND(+MPJ9*MPK9,0)</f>
        <v>0</v>
      </c>
      <c r="MPM9" s="38" t="s">
        <v>45</v>
      </c>
      <c r="MPN9" s="39" t="s">
        <v>47</v>
      </c>
      <c r="MPO9" s="39" t="s">
        <v>40</v>
      </c>
      <c r="MPP9" s="40" t="s">
        <v>120</v>
      </c>
      <c r="MPQ9" s="107">
        <v>391.7</v>
      </c>
      <c r="MPR9" s="107">
        <v>108.3917</v>
      </c>
      <c r="MPS9" s="107">
        <v>403.39170000000001</v>
      </c>
      <c r="MPT9" s="107">
        <v>5</v>
      </c>
      <c r="MPU9" s="27">
        <v>53592</v>
      </c>
      <c r="MPV9" s="27">
        <f>+MPU9/MPT9/2</f>
        <v>5359.2</v>
      </c>
      <c r="MPW9" s="27">
        <f>+MPV9*2</f>
        <v>10718.4</v>
      </c>
      <c r="MPX9" s="108">
        <v>5</v>
      </c>
      <c r="MPY9" s="27">
        <f>ROUND(+MPU9/MPX9,2)</f>
        <v>10718.4</v>
      </c>
      <c r="MPZ9" s="109">
        <f>+MPY9-MPW9</f>
        <v>0</v>
      </c>
      <c r="MQA9" s="110">
        <v>0.37630000000000002</v>
      </c>
      <c r="MQB9" s="111">
        <f>ROUND(+MPZ9*MQA9,0)</f>
        <v>0</v>
      </c>
      <c r="MQC9" s="38" t="s">
        <v>45</v>
      </c>
      <c r="MQD9" s="39" t="s">
        <v>47</v>
      </c>
      <c r="MQE9" s="39" t="s">
        <v>40</v>
      </c>
      <c r="MQF9" s="40" t="s">
        <v>120</v>
      </c>
      <c r="MQG9" s="107">
        <v>391.7</v>
      </c>
      <c r="MQH9" s="107">
        <v>108.3917</v>
      </c>
      <c r="MQI9" s="107">
        <v>403.39170000000001</v>
      </c>
      <c r="MQJ9" s="107">
        <v>5</v>
      </c>
      <c r="MQK9" s="27">
        <v>53592</v>
      </c>
      <c r="MQL9" s="27">
        <f>+MQK9/MQJ9/2</f>
        <v>5359.2</v>
      </c>
      <c r="MQM9" s="27">
        <f>+MQL9*2</f>
        <v>10718.4</v>
      </c>
      <c r="MQN9" s="108">
        <v>5</v>
      </c>
      <c r="MQO9" s="27">
        <f>ROUND(+MQK9/MQN9,2)</f>
        <v>10718.4</v>
      </c>
      <c r="MQP9" s="109">
        <f>+MQO9-MQM9</f>
        <v>0</v>
      </c>
      <c r="MQQ9" s="110">
        <v>0.37630000000000002</v>
      </c>
      <c r="MQR9" s="111">
        <f>ROUND(+MQP9*MQQ9,0)</f>
        <v>0</v>
      </c>
      <c r="MQS9" s="38" t="s">
        <v>45</v>
      </c>
      <c r="MQT9" s="39" t="s">
        <v>47</v>
      </c>
      <c r="MQU9" s="39" t="s">
        <v>40</v>
      </c>
      <c r="MQV9" s="40" t="s">
        <v>120</v>
      </c>
      <c r="MQW9" s="107">
        <v>391.7</v>
      </c>
      <c r="MQX9" s="107">
        <v>108.3917</v>
      </c>
      <c r="MQY9" s="107">
        <v>403.39170000000001</v>
      </c>
      <c r="MQZ9" s="107">
        <v>5</v>
      </c>
      <c r="MRA9" s="27">
        <v>53592</v>
      </c>
      <c r="MRB9" s="27">
        <f>+MRA9/MQZ9/2</f>
        <v>5359.2</v>
      </c>
      <c r="MRC9" s="27">
        <f>+MRB9*2</f>
        <v>10718.4</v>
      </c>
      <c r="MRD9" s="108">
        <v>5</v>
      </c>
      <c r="MRE9" s="27">
        <f>ROUND(+MRA9/MRD9,2)</f>
        <v>10718.4</v>
      </c>
      <c r="MRF9" s="109">
        <f>+MRE9-MRC9</f>
        <v>0</v>
      </c>
      <c r="MRG9" s="110">
        <v>0.37630000000000002</v>
      </c>
      <c r="MRH9" s="111">
        <f>ROUND(+MRF9*MRG9,0)</f>
        <v>0</v>
      </c>
      <c r="MRI9" s="38" t="s">
        <v>45</v>
      </c>
      <c r="MRJ9" s="39" t="s">
        <v>47</v>
      </c>
      <c r="MRK9" s="39" t="s">
        <v>40</v>
      </c>
      <c r="MRL9" s="40" t="s">
        <v>120</v>
      </c>
      <c r="MRM9" s="107">
        <v>391.7</v>
      </c>
      <c r="MRN9" s="107">
        <v>108.3917</v>
      </c>
      <c r="MRO9" s="107">
        <v>403.39170000000001</v>
      </c>
      <c r="MRP9" s="107">
        <v>5</v>
      </c>
      <c r="MRQ9" s="27">
        <v>53592</v>
      </c>
      <c r="MRR9" s="27">
        <f>+MRQ9/MRP9/2</f>
        <v>5359.2</v>
      </c>
      <c r="MRS9" s="27">
        <f>+MRR9*2</f>
        <v>10718.4</v>
      </c>
      <c r="MRT9" s="108">
        <v>5</v>
      </c>
      <c r="MRU9" s="27">
        <f>ROUND(+MRQ9/MRT9,2)</f>
        <v>10718.4</v>
      </c>
      <c r="MRV9" s="109">
        <f>+MRU9-MRS9</f>
        <v>0</v>
      </c>
      <c r="MRW9" s="110">
        <v>0.37630000000000002</v>
      </c>
      <c r="MRX9" s="111">
        <f>ROUND(+MRV9*MRW9,0)</f>
        <v>0</v>
      </c>
      <c r="MRY9" s="38" t="s">
        <v>45</v>
      </c>
      <c r="MRZ9" s="39" t="s">
        <v>47</v>
      </c>
      <c r="MSA9" s="39" t="s">
        <v>40</v>
      </c>
      <c r="MSB9" s="40" t="s">
        <v>120</v>
      </c>
      <c r="MSC9" s="107">
        <v>391.7</v>
      </c>
      <c r="MSD9" s="107">
        <v>108.3917</v>
      </c>
      <c r="MSE9" s="107">
        <v>403.39170000000001</v>
      </c>
      <c r="MSF9" s="107">
        <v>5</v>
      </c>
      <c r="MSG9" s="27">
        <v>53592</v>
      </c>
      <c r="MSH9" s="27">
        <f>+MSG9/MSF9/2</f>
        <v>5359.2</v>
      </c>
      <c r="MSI9" s="27">
        <f>+MSH9*2</f>
        <v>10718.4</v>
      </c>
      <c r="MSJ9" s="108">
        <v>5</v>
      </c>
      <c r="MSK9" s="27">
        <f>ROUND(+MSG9/MSJ9,2)</f>
        <v>10718.4</v>
      </c>
      <c r="MSL9" s="109">
        <f>+MSK9-MSI9</f>
        <v>0</v>
      </c>
      <c r="MSM9" s="110">
        <v>0.37630000000000002</v>
      </c>
      <c r="MSN9" s="111">
        <f>ROUND(+MSL9*MSM9,0)</f>
        <v>0</v>
      </c>
      <c r="MSO9" s="38" t="s">
        <v>45</v>
      </c>
      <c r="MSP9" s="39" t="s">
        <v>47</v>
      </c>
      <c r="MSQ9" s="39" t="s">
        <v>40</v>
      </c>
      <c r="MSR9" s="40" t="s">
        <v>120</v>
      </c>
      <c r="MSS9" s="107">
        <v>391.7</v>
      </c>
      <c r="MST9" s="107">
        <v>108.3917</v>
      </c>
      <c r="MSU9" s="107">
        <v>403.39170000000001</v>
      </c>
      <c r="MSV9" s="107">
        <v>5</v>
      </c>
      <c r="MSW9" s="27">
        <v>53592</v>
      </c>
      <c r="MSX9" s="27">
        <f>+MSW9/MSV9/2</f>
        <v>5359.2</v>
      </c>
      <c r="MSY9" s="27">
        <f>+MSX9*2</f>
        <v>10718.4</v>
      </c>
      <c r="MSZ9" s="108">
        <v>5</v>
      </c>
      <c r="MTA9" s="27">
        <f>ROUND(+MSW9/MSZ9,2)</f>
        <v>10718.4</v>
      </c>
      <c r="MTB9" s="109">
        <f>+MTA9-MSY9</f>
        <v>0</v>
      </c>
      <c r="MTC9" s="110">
        <v>0.37630000000000002</v>
      </c>
      <c r="MTD9" s="111">
        <f>ROUND(+MTB9*MTC9,0)</f>
        <v>0</v>
      </c>
      <c r="MTE9" s="38" t="s">
        <v>45</v>
      </c>
      <c r="MTF9" s="39" t="s">
        <v>47</v>
      </c>
      <c r="MTG9" s="39" t="s">
        <v>40</v>
      </c>
      <c r="MTH9" s="40" t="s">
        <v>120</v>
      </c>
      <c r="MTI9" s="107">
        <v>391.7</v>
      </c>
      <c r="MTJ9" s="107">
        <v>108.3917</v>
      </c>
      <c r="MTK9" s="107">
        <v>403.39170000000001</v>
      </c>
      <c r="MTL9" s="107">
        <v>5</v>
      </c>
      <c r="MTM9" s="27">
        <v>53592</v>
      </c>
      <c r="MTN9" s="27">
        <f>+MTM9/MTL9/2</f>
        <v>5359.2</v>
      </c>
      <c r="MTO9" s="27">
        <f>+MTN9*2</f>
        <v>10718.4</v>
      </c>
      <c r="MTP9" s="108">
        <v>5</v>
      </c>
      <c r="MTQ9" s="27">
        <f>ROUND(+MTM9/MTP9,2)</f>
        <v>10718.4</v>
      </c>
      <c r="MTR9" s="109">
        <f>+MTQ9-MTO9</f>
        <v>0</v>
      </c>
      <c r="MTS9" s="110">
        <v>0.37630000000000002</v>
      </c>
      <c r="MTT9" s="111">
        <f>ROUND(+MTR9*MTS9,0)</f>
        <v>0</v>
      </c>
      <c r="MTU9" s="38" t="s">
        <v>45</v>
      </c>
      <c r="MTV9" s="39" t="s">
        <v>47</v>
      </c>
      <c r="MTW9" s="39" t="s">
        <v>40</v>
      </c>
      <c r="MTX9" s="40" t="s">
        <v>120</v>
      </c>
      <c r="MTY9" s="107">
        <v>391.7</v>
      </c>
      <c r="MTZ9" s="107">
        <v>108.3917</v>
      </c>
      <c r="MUA9" s="107">
        <v>403.39170000000001</v>
      </c>
      <c r="MUB9" s="107">
        <v>5</v>
      </c>
      <c r="MUC9" s="27">
        <v>53592</v>
      </c>
      <c r="MUD9" s="27">
        <f>+MUC9/MUB9/2</f>
        <v>5359.2</v>
      </c>
      <c r="MUE9" s="27">
        <f>+MUD9*2</f>
        <v>10718.4</v>
      </c>
      <c r="MUF9" s="108">
        <v>5</v>
      </c>
      <c r="MUG9" s="27">
        <f>ROUND(+MUC9/MUF9,2)</f>
        <v>10718.4</v>
      </c>
      <c r="MUH9" s="109">
        <f>+MUG9-MUE9</f>
        <v>0</v>
      </c>
      <c r="MUI9" s="110">
        <v>0.37630000000000002</v>
      </c>
      <c r="MUJ9" s="111">
        <f>ROUND(+MUH9*MUI9,0)</f>
        <v>0</v>
      </c>
      <c r="MUK9" s="38" t="s">
        <v>45</v>
      </c>
      <c r="MUL9" s="39" t="s">
        <v>47</v>
      </c>
      <c r="MUM9" s="39" t="s">
        <v>40</v>
      </c>
      <c r="MUN9" s="40" t="s">
        <v>120</v>
      </c>
      <c r="MUO9" s="107">
        <v>391.7</v>
      </c>
      <c r="MUP9" s="107">
        <v>108.3917</v>
      </c>
      <c r="MUQ9" s="107">
        <v>403.39170000000001</v>
      </c>
      <c r="MUR9" s="107">
        <v>5</v>
      </c>
      <c r="MUS9" s="27">
        <v>53592</v>
      </c>
      <c r="MUT9" s="27">
        <f>+MUS9/MUR9/2</f>
        <v>5359.2</v>
      </c>
      <c r="MUU9" s="27">
        <f>+MUT9*2</f>
        <v>10718.4</v>
      </c>
      <c r="MUV9" s="108">
        <v>5</v>
      </c>
      <c r="MUW9" s="27">
        <f>ROUND(+MUS9/MUV9,2)</f>
        <v>10718.4</v>
      </c>
      <c r="MUX9" s="109">
        <f>+MUW9-MUU9</f>
        <v>0</v>
      </c>
      <c r="MUY9" s="110">
        <v>0.37630000000000002</v>
      </c>
      <c r="MUZ9" s="111">
        <f>ROUND(+MUX9*MUY9,0)</f>
        <v>0</v>
      </c>
      <c r="MVA9" s="38" t="s">
        <v>45</v>
      </c>
      <c r="MVB9" s="39" t="s">
        <v>47</v>
      </c>
      <c r="MVC9" s="39" t="s">
        <v>40</v>
      </c>
      <c r="MVD9" s="40" t="s">
        <v>120</v>
      </c>
      <c r="MVE9" s="107">
        <v>391.7</v>
      </c>
      <c r="MVF9" s="107">
        <v>108.3917</v>
      </c>
      <c r="MVG9" s="107">
        <v>403.39170000000001</v>
      </c>
      <c r="MVH9" s="107">
        <v>5</v>
      </c>
      <c r="MVI9" s="27">
        <v>53592</v>
      </c>
      <c r="MVJ9" s="27">
        <f>+MVI9/MVH9/2</f>
        <v>5359.2</v>
      </c>
      <c r="MVK9" s="27">
        <f>+MVJ9*2</f>
        <v>10718.4</v>
      </c>
      <c r="MVL9" s="108">
        <v>5</v>
      </c>
      <c r="MVM9" s="27">
        <f>ROUND(+MVI9/MVL9,2)</f>
        <v>10718.4</v>
      </c>
      <c r="MVN9" s="109">
        <f>+MVM9-MVK9</f>
        <v>0</v>
      </c>
      <c r="MVO9" s="110">
        <v>0.37630000000000002</v>
      </c>
      <c r="MVP9" s="111">
        <f>ROUND(+MVN9*MVO9,0)</f>
        <v>0</v>
      </c>
      <c r="MVQ9" s="38" t="s">
        <v>45</v>
      </c>
      <c r="MVR9" s="39" t="s">
        <v>47</v>
      </c>
      <c r="MVS9" s="39" t="s">
        <v>40</v>
      </c>
      <c r="MVT9" s="40" t="s">
        <v>120</v>
      </c>
      <c r="MVU9" s="107">
        <v>391.7</v>
      </c>
      <c r="MVV9" s="107">
        <v>108.3917</v>
      </c>
      <c r="MVW9" s="107">
        <v>403.39170000000001</v>
      </c>
      <c r="MVX9" s="107">
        <v>5</v>
      </c>
      <c r="MVY9" s="27">
        <v>53592</v>
      </c>
      <c r="MVZ9" s="27">
        <f>+MVY9/MVX9/2</f>
        <v>5359.2</v>
      </c>
      <c r="MWA9" s="27">
        <f>+MVZ9*2</f>
        <v>10718.4</v>
      </c>
      <c r="MWB9" s="108">
        <v>5</v>
      </c>
      <c r="MWC9" s="27">
        <f>ROUND(+MVY9/MWB9,2)</f>
        <v>10718.4</v>
      </c>
      <c r="MWD9" s="109">
        <f>+MWC9-MWA9</f>
        <v>0</v>
      </c>
      <c r="MWE9" s="110">
        <v>0.37630000000000002</v>
      </c>
      <c r="MWF9" s="111">
        <f>ROUND(+MWD9*MWE9,0)</f>
        <v>0</v>
      </c>
      <c r="MWG9" s="38" t="s">
        <v>45</v>
      </c>
      <c r="MWH9" s="39" t="s">
        <v>47</v>
      </c>
      <c r="MWI9" s="39" t="s">
        <v>40</v>
      </c>
      <c r="MWJ9" s="40" t="s">
        <v>120</v>
      </c>
      <c r="MWK9" s="107">
        <v>391.7</v>
      </c>
      <c r="MWL9" s="107">
        <v>108.3917</v>
      </c>
      <c r="MWM9" s="107">
        <v>403.39170000000001</v>
      </c>
      <c r="MWN9" s="107">
        <v>5</v>
      </c>
      <c r="MWO9" s="27">
        <v>53592</v>
      </c>
      <c r="MWP9" s="27">
        <f>+MWO9/MWN9/2</f>
        <v>5359.2</v>
      </c>
      <c r="MWQ9" s="27">
        <f>+MWP9*2</f>
        <v>10718.4</v>
      </c>
      <c r="MWR9" s="108">
        <v>5</v>
      </c>
      <c r="MWS9" s="27">
        <f>ROUND(+MWO9/MWR9,2)</f>
        <v>10718.4</v>
      </c>
      <c r="MWT9" s="109">
        <f>+MWS9-MWQ9</f>
        <v>0</v>
      </c>
      <c r="MWU9" s="110">
        <v>0.37630000000000002</v>
      </c>
      <c r="MWV9" s="111">
        <f>ROUND(+MWT9*MWU9,0)</f>
        <v>0</v>
      </c>
      <c r="MWW9" s="38" t="s">
        <v>45</v>
      </c>
      <c r="MWX9" s="39" t="s">
        <v>47</v>
      </c>
      <c r="MWY9" s="39" t="s">
        <v>40</v>
      </c>
      <c r="MWZ9" s="40" t="s">
        <v>120</v>
      </c>
      <c r="MXA9" s="107">
        <v>391.7</v>
      </c>
      <c r="MXB9" s="107">
        <v>108.3917</v>
      </c>
      <c r="MXC9" s="107">
        <v>403.39170000000001</v>
      </c>
      <c r="MXD9" s="107">
        <v>5</v>
      </c>
      <c r="MXE9" s="27">
        <v>53592</v>
      </c>
      <c r="MXF9" s="27">
        <f>+MXE9/MXD9/2</f>
        <v>5359.2</v>
      </c>
      <c r="MXG9" s="27">
        <f>+MXF9*2</f>
        <v>10718.4</v>
      </c>
      <c r="MXH9" s="108">
        <v>5</v>
      </c>
      <c r="MXI9" s="27">
        <f>ROUND(+MXE9/MXH9,2)</f>
        <v>10718.4</v>
      </c>
      <c r="MXJ9" s="109">
        <f>+MXI9-MXG9</f>
        <v>0</v>
      </c>
      <c r="MXK9" s="110">
        <v>0.37630000000000002</v>
      </c>
      <c r="MXL9" s="111">
        <f>ROUND(+MXJ9*MXK9,0)</f>
        <v>0</v>
      </c>
      <c r="MXM9" s="38" t="s">
        <v>45</v>
      </c>
      <c r="MXN9" s="39" t="s">
        <v>47</v>
      </c>
      <c r="MXO9" s="39" t="s">
        <v>40</v>
      </c>
      <c r="MXP9" s="40" t="s">
        <v>120</v>
      </c>
      <c r="MXQ9" s="107">
        <v>391.7</v>
      </c>
      <c r="MXR9" s="107">
        <v>108.3917</v>
      </c>
      <c r="MXS9" s="107">
        <v>403.39170000000001</v>
      </c>
      <c r="MXT9" s="107">
        <v>5</v>
      </c>
      <c r="MXU9" s="27">
        <v>53592</v>
      </c>
      <c r="MXV9" s="27">
        <f>+MXU9/MXT9/2</f>
        <v>5359.2</v>
      </c>
      <c r="MXW9" s="27">
        <f>+MXV9*2</f>
        <v>10718.4</v>
      </c>
      <c r="MXX9" s="108">
        <v>5</v>
      </c>
      <c r="MXY9" s="27">
        <f>ROUND(+MXU9/MXX9,2)</f>
        <v>10718.4</v>
      </c>
      <c r="MXZ9" s="109">
        <f>+MXY9-MXW9</f>
        <v>0</v>
      </c>
      <c r="MYA9" s="110">
        <v>0.37630000000000002</v>
      </c>
      <c r="MYB9" s="111">
        <f>ROUND(+MXZ9*MYA9,0)</f>
        <v>0</v>
      </c>
      <c r="MYC9" s="38" t="s">
        <v>45</v>
      </c>
      <c r="MYD9" s="39" t="s">
        <v>47</v>
      </c>
      <c r="MYE9" s="39" t="s">
        <v>40</v>
      </c>
      <c r="MYF9" s="40" t="s">
        <v>120</v>
      </c>
      <c r="MYG9" s="107">
        <v>391.7</v>
      </c>
      <c r="MYH9" s="107">
        <v>108.3917</v>
      </c>
      <c r="MYI9" s="107">
        <v>403.39170000000001</v>
      </c>
      <c r="MYJ9" s="107">
        <v>5</v>
      </c>
      <c r="MYK9" s="27">
        <v>53592</v>
      </c>
      <c r="MYL9" s="27">
        <f>+MYK9/MYJ9/2</f>
        <v>5359.2</v>
      </c>
      <c r="MYM9" s="27">
        <f>+MYL9*2</f>
        <v>10718.4</v>
      </c>
      <c r="MYN9" s="108">
        <v>5</v>
      </c>
      <c r="MYO9" s="27">
        <f>ROUND(+MYK9/MYN9,2)</f>
        <v>10718.4</v>
      </c>
      <c r="MYP9" s="109">
        <f>+MYO9-MYM9</f>
        <v>0</v>
      </c>
      <c r="MYQ9" s="110">
        <v>0.37630000000000002</v>
      </c>
      <c r="MYR9" s="111">
        <f>ROUND(+MYP9*MYQ9,0)</f>
        <v>0</v>
      </c>
      <c r="MYS9" s="38" t="s">
        <v>45</v>
      </c>
      <c r="MYT9" s="39" t="s">
        <v>47</v>
      </c>
      <c r="MYU9" s="39" t="s">
        <v>40</v>
      </c>
      <c r="MYV9" s="40" t="s">
        <v>120</v>
      </c>
      <c r="MYW9" s="107">
        <v>391.7</v>
      </c>
      <c r="MYX9" s="107">
        <v>108.3917</v>
      </c>
      <c r="MYY9" s="107">
        <v>403.39170000000001</v>
      </c>
      <c r="MYZ9" s="107">
        <v>5</v>
      </c>
      <c r="MZA9" s="27">
        <v>53592</v>
      </c>
      <c r="MZB9" s="27">
        <f>+MZA9/MYZ9/2</f>
        <v>5359.2</v>
      </c>
      <c r="MZC9" s="27">
        <f>+MZB9*2</f>
        <v>10718.4</v>
      </c>
      <c r="MZD9" s="108">
        <v>5</v>
      </c>
      <c r="MZE9" s="27">
        <f>ROUND(+MZA9/MZD9,2)</f>
        <v>10718.4</v>
      </c>
      <c r="MZF9" s="109">
        <f>+MZE9-MZC9</f>
        <v>0</v>
      </c>
      <c r="MZG9" s="110">
        <v>0.37630000000000002</v>
      </c>
      <c r="MZH9" s="111">
        <f>ROUND(+MZF9*MZG9,0)</f>
        <v>0</v>
      </c>
      <c r="MZI9" s="38" t="s">
        <v>45</v>
      </c>
      <c r="MZJ9" s="39" t="s">
        <v>47</v>
      </c>
      <c r="MZK9" s="39" t="s">
        <v>40</v>
      </c>
      <c r="MZL9" s="40" t="s">
        <v>120</v>
      </c>
      <c r="MZM9" s="107">
        <v>391.7</v>
      </c>
      <c r="MZN9" s="107">
        <v>108.3917</v>
      </c>
      <c r="MZO9" s="107">
        <v>403.39170000000001</v>
      </c>
      <c r="MZP9" s="107">
        <v>5</v>
      </c>
      <c r="MZQ9" s="27">
        <v>53592</v>
      </c>
      <c r="MZR9" s="27">
        <f>+MZQ9/MZP9/2</f>
        <v>5359.2</v>
      </c>
      <c r="MZS9" s="27">
        <f>+MZR9*2</f>
        <v>10718.4</v>
      </c>
      <c r="MZT9" s="108">
        <v>5</v>
      </c>
      <c r="MZU9" s="27">
        <f>ROUND(+MZQ9/MZT9,2)</f>
        <v>10718.4</v>
      </c>
      <c r="MZV9" s="109">
        <f>+MZU9-MZS9</f>
        <v>0</v>
      </c>
      <c r="MZW9" s="110">
        <v>0.37630000000000002</v>
      </c>
      <c r="MZX9" s="111">
        <f>ROUND(+MZV9*MZW9,0)</f>
        <v>0</v>
      </c>
      <c r="MZY9" s="38" t="s">
        <v>45</v>
      </c>
      <c r="MZZ9" s="39" t="s">
        <v>47</v>
      </c>
      <c r="NAA9" s="39" t="s">
        <v>40</v>
      </c>
      <c r="NAB9" s="40" t="s">
        <v>120</v>
      </c>
      <c r="NAC9" s="107">
        <v>391.7</v>
      </c>
      <c r="NAD9" s="107">
        <v>108.3917</v>
      </c>
      <c r="NAE9" s="107">
        <v>403.39170000000001</v>
      </c>
      <c r="NAF9" s="107">
        <v>5</v>
      </c>
      <c r="NAG9" s="27">
        <v>53592</v>
      </c>
      <c r="NAH9" s="27">
        <f>+NAG9/NAF9/2</f>
        <v>5359.2</v>
      </c>
      <c r="NAI9" s="27">
        <f>+NAH9*2</f>
        <v>10718.4</v>
      </c>
      <c r="NAJ9" s="108">
        <v>5</v>
      </c>
      <c r="NAK9" s="27">
        <f>ROUND(+NAG9/NAJ9,2)</f>
        <v>10718.4</v>
      </c>
      <c r="NAL9" s="109">
        <f>+NAK9-NAI9</f>
        <v>0</v>
      </c>
      <c r="NAM9" s="110">
        <v>0.37630000000000002</v>
      </c>
      <c r="NAN9" s="111">
        <f>ROUND(+NAL9*NAM9,0)</f>
        <v>0</v>
      </c>
      <c r="NAO9" s="38" t="s">
        <v>45</v>
      </c>
      <c r="NAP9" s="39" t="s">
        <v>47</v>
      </c>
      <c r="NAQ9" s="39" t="s">
        <v>40</v>
      </c>
      <c r="NAR9" s="40" t="s">
        <v>120</v>
      </c>
      <c r="NAS9" s="107">
        <v>391.7</v>
      </c>
      <c r="NAT9" s="107">
        <v>108.3917</v>
      </c>
      <c r="NAU9" s="107">
        <v>403.39170000000001</v>
      </c>
      <c r="NAV9" s="107">
        <v>5</v>
      </c>
      <c r="NAW9" s="27">
        <v>53592</v>
      </c>
      <c r="NAX9" s="27">
        <f>+NAW9/NAV9/2</f>
        <v>5359.2</v>
      </c>
      <c r="NAY9" s="27">
        <f>+NAX9*2</f>
        <v>10718.4</v>
      </c>
      <c r="NAZ9" s="108">
        <v>5</v>
      </c>
      <c r="NBA9" s="27">
        <f>ROUND(+NAW9/NAZ9,2)</f>
        <v>10718.4</v>
      </c>
      <c r="NBB9" s="109">
        <f>+NBA9-NAY9</f>
        <v>0</v>
      </c>
      <c r="NBC9" s="110">
        <v>0.37630000000000002</v>
      </c>
      <c r="NBD9" s="111">
        <f>ROUND(+NBB9*NBC9,0)</f>
        <v>0</v>
      </c>
      <c r="NBE9" s="38" t="s">
        <v>45</v>
      </c>
      <c r="NBF9" s="39" t="s">
        <v>47</v>
      </c>
      <c r="NBG9" s="39" t="s">
        <v>40</v>
      </c>
      <c r="NBH9" s="40" t="s">
        <v>120</v>
      </c>
      <c r="NBI9" s="107">
        <v>391.7</v>
      </c>
      <c r="NBJ9" s="107">
        <v>108.3917</v>
      </c>
      <c r="NBK9" s="107">
        <v>403.39170000000001</v>
      </c>
      <c r="NBL9" s="107">
        <v>5</v>
      </c>
      <c r="NBM9" s="27">
        <v>53592</v>
      </c>
      <c r="NBN9" s="27">
        <f>+NBM9/NBL9/2</f>
        <v>5359.2</v>
      </c>
      <c r="NBO9" s="27">
        <f>+NBN9*2</f>
        <v>10718.4</v>
      </c>
      <c r="NBP9" s="108">
        <v>5</v>
      </c>
      <c r="NBQ9" s="27">
        <f>ROUND(+NBM9/NBP9,2)</f>
        <v>10718.4</v>
      </c>
      <c r="NBR9" s="109">
        <f>+NBQ9-NBO9</f>
        <v>0</v>
      </c>
      <c r="NBS9" s="110">
        <v>0.37630000000000002</v>
      </c>
      <c r="NBT9" s="111">
        <f>ROUND(+NBR9*NBS9,0)</f>
        <v>0</v>
      </c>
      <c r="NBU9" s="38" t="s">
        <v>45</v>
      </c>
      <c r="NBV9" s="39" t="s">
        <v>47</v>
      </c>
      <c r="NBW9" s="39" t="s">
        <v>40</v>
      </c>
      <c r="NBX9" s="40" t="s">
        <v>120</v>
      </c>
      <c r="NBY9" s="107">
        <v>391.7</v>
      </c>
      <c r="NBZ9" s="107">
        <v>108.3917</v>
      </c>
      <c r="NCA9" s="107">
        <v>403.39170000000001</v>
      </c>
      <c r="NCB9" s="107">
        <v>5</v>
      </c>
      <c r="NCC9" s="27">
        <v>53592</v>
      </c>
      <c r="NCD9" s="27">
        <f>+NCC9/NCB9/2</f>
        <v>5359.2</v>
      </c>
      <c r="NCE9" s="27">
        <f>+NCD9*2</f>
        <v>10718.4</v>
      </c>
      <c r="NCF9" s="108">
        <v>5</v>
      </c>
      <c r="NCG9" s="27">
        <f>ROUND(+NCC9/NCF9,2)</f>
        <v>10718.4</v>
      </c>
      <c r="NCH9" s="109">
        <f>+NCG9-NCE9</f>
        <v>0</v>
      </c>
      <c r="NCI9" s="110">
        <v>0.37630000000000002</v>
      </c>
      <c r="NCJ9" s="111">
        <f>ROUND(+NCH9*NCI9,0)</f>
        <v>0</v>
      </c>
      <c r="NCK9" s="38" t="s">
        <v>45</v>
      </c>
      <c r="NCL9" s="39" t="s">
        <v>47</v>
      </c>
      <c r="NCM9" s="39" t="s">
        <v>40</v>
      </c>
      <c r="NCN9" s="40" t="s">
        <v>120</v>
      </c>
      <c r="NCO9" s="107">
        <v>391.7</v>
      </c>
      <c r="NCP9" s="107">
        <v>108.3917</v>
      </c>
      <c r="NCQ9" s="107">
        <v>403.39170000000001</v>
      </c>
      <c r="NCR9" s="107">
        <v>5</v>
      </c>
      <c r="NCS9" s="27">
        <v>53592</v>
      </c>
      <c r="NCT9" s="27">
        <f>+NCS9/NCR9/2</f>
        <v>5359.2</v>
      </c>
      <c r="NCU9" s="27">
        <f>+NCT9*2</f>
        <v>10718.4</v>
      </c>
      <c r="NCV9" s="108">
        <v>5</v>
      </c>
      <c r="NCW9" s="27">
        <f>ROUND(+NCS9/NCV9,2)</f>
        <v>10718.4</v>
      </c>
      <c r="NCX9" s="109">
        <f>+NCW9-NCU9</f>
        <v>0</v>
      </c>
      <c r="NCY9" s="110">
        <v>0.37630000000000002</v>
      </c>
      <c r="NCZ9" s="111">
        <f>ROUND(+NCX9*NCY9,0)</f>
        <v>0</v>
      </c>
      <c r="NDA9" s="38" t="s">
        <v>45</v>
      </c>
      <c r="NDB9" s="39" t="s">
        <v>47</v>
      </c>
      <c r="NDC9" s="39" t="s">
        <v>40</v>
      </c>
      <c r="NDD9" s="40" t="s">
        <v>120</v>
      </c>
      <c r="NDE9" s="107">
        <v>391.7</v>
      </c>
      <c r="NDF9" s="107">
        <v>108.3917</v>
      </c>
      <c r="NDG9" s="107">
        <v>403.39170000000001</v>
      </c>
      <c r="NDH9" s="107">
        <v>5</v>
      </c>
      <c r="NDI9" s="27">
        <v>53592</v>
      </c>
      <c r="NDJ9" s="27">
        <f>+NDI9/NDH9/2</f>
        <v>5359.2</v>
      </c>
      <c r="NDK9" s="27">
        <f>+NDJ9*2</f>
        <v>10718.4</v>
      </c>
      <c r="NDL9" s="108">
        <v>5</v>
      </c>
      <c r="NDM9" s="27">
        <f>ROUND(+NDI9/NDL9,2)</f>
        <v>10718.4</v>
      </c>
      <c r="NDN9" s="109">
        <f>+NDM9-NDK9</f>
        <v>0</v>
      </c>
      <c r="NDO9" s="110">
        <v>0.37630000000000002</v>
      </c>
      <c r="NDP9" s="111">
        <f>ROUND(+NDN9*NDO9,0)</f>
        <v>0</v>
      </c>
      <c r="NDQ9" s="38" t="s">
        <v>45</v>
      </c>
      <c r="NDR9" s="39" t="s">
        <v>47</v>
      </c>
      <c r="NDS9" s="39" t="s">
        <v>40</v>
      </c>
      <c r="NDT9" s="40" t="s">
        <v>120</v>
      </c>
      <c r="NDU9" s="107">
        <v>391.7</v>
      </c>
      <c r="NDV9" s="107">
        <v>108.3917</v>
      </c>
      <c r="NDW9" s="107">
        <v>403.39170000000001</v>
      </c>
      <c r="NDX9" s="107">
        <v>5</v>
      </c>
      <c r="NDY9" s="27">
        <v>53592</v>
      </c>
      <c r="NDZ9" s="27">
        <f>+NDY9/NDX9/2</f>
        <v>5359.2</v>
      </c>
      <c r="NEA9" s="27">
        <f>+NDZ9*2</f>
        <v>10718.4</v>
      </c>
      <c r="NEB9" s="108">
        <v>5</v>
      </c>
      <c r="NEC9" s="27">
        <f>ROUND(+NDY9/NEB9,2)</f>
        <v>10718.4</v>
      </c>
      <c r="NED9" s="109">
        <f>+NEC9-NEA9</f>
        <v>0</v>
      </c>
      <c r="NEE9" s="110">
        <v>0.37630000000000002</v>
      </c>
      <c r="NEF9" s="111">
        <f>ROUND(+NED9*NEE9,0)</f>
        <v>0</v>
      </c>
      <c r="NEG9" s="38" t="s">
        <v>45</v>
      </c>
      <c r="NEH9" s="39" t="s">
        <v>47</v>
      </c>
      <c r="NEI9" s="39" t="s">
        <v>40</v>
      </c>
      <c r="NEJ9" s="40" t="s">
        <v>120</v>
      </c>
      <c r="NEK9" s="107">
        <v>391.7</v>
      </c>
      <c r="NEL9" s="107">
        <v>108.3917</v>
      </c>
      <c r="NEM9" s="107">
        <v>403.39170000000001</v>
      </c>
      <c r="NEN9" s="107">
        <v>5</v>
      </c>
      <c r="NEO9" s="27">
        <v>53592</v>
      </c>
      <c r="NEP9" s="27">
        <f>+NEO9/NEN9/2</f>
        <v>5359.2</v>
      </c>
      <c r="NEQ9" s="27">
        <f>+NEP9*2</f>
        <v>10718.4</v>
      </c>
      <c r="NER9" s="108">
        <v>5</v>
      </c>
      <c r="NES9" s="27">
        <f>ROUND(+NEO9/NER9,2)</f>
        <v>10718.4</v>
      </c>
      <c r="NET9" s="109">
        <f>+NES9-NEQ9</f>
        <v>0</v>
      </c>
      <c r="NEU9" s="110">
        <v>0.37630000000000002</v>
      </c>
      <c r="NEV9" s="111">
        <f>ROUND(+NET9*NEU9,0)</f>
        <v>0</v>
      </c>
      <c r="NEW9" s="38" t="s">
        <v>45</v>
      </c>
      <c r="NEX9" s="39" t="s">
        <v>47</v>
      </c>
      <c r="NEY9" s="39" t="s">
        <v>40</v>
      </c>
      <c r="NEZ9" s="40" t="s">
        <v>120</v>
      </c>
      <c r="NFA9" s="107">
        <v>391.7</v>
      </c>
      <c r="NFB9" s="107">
        <v>108.3917</v>
      </c>
      <c r="NFC9" s="107">
        <v>403.39170000000001</v>
      </c>
      <c r="NFD9" s="107">
        <v>5</v>
      </c>
      <c r="NFE9" s="27">
        <v>53592</v>
      </c>
      <c r="NFF9" s="27">
        <f>+NFE9/NFD9/2</f>
        <v>5359.2</v>
      </c>
      <c r="NFG9" s="27">
        <f>+NFF9*2</f>
        <v>10718.4</v>
      </c>
      <c r="NFH9" s="108">
        <v>5</v>
      </c>
      <c r="NFI9" s="27">
        <f>ROUND(+NFE9/NFH9,2)</f>
        <v>10718.4</v>
      </c>
      <c r="NFJ9" s="109">
        <f>+NFI9-NFG9</f>
        <v>0</v>
      </c>
      <c r="NFK9" s="110">
        <v>0.37630000000000002</v>
      </c>
      <c r="NFL9" s="111">
        <f>ROUND(+NFJ9*NFK9,0)</f>
        <v>0</v>
      </c>
      <c r="NFM9" s="38" t="s">
        <v>45</v>
      </c>
      <c r="NFN9" s="39" t="s">
        <v>47</v>
      </c>
      <c r="NFO9" s="39" t="s">
        <v>40</v>
      </c>
      <c r="NFP9" s="40" t="s">
        <v>120</v>
      </c>
      <c r="NFQ9" s="107">
        <v>391.7</v>
      </c>
      <c r="NFR9" s="107">
        <v>108.3917</v>
      </c>
      <c r="NFS9" s="107">
        <v>403.39170000000001</v>
      </c>
      <c r="NFT9" s="107">
        <v>5</v>
      </c>
      <c r="NFU9" s="27">
        <v>53592</v>
      </c>
      <c r="NFV9" s="27">
        <f>+NFU9/NFT9/2</f>
        <v>5359.2</v>
      </c>
      <c r="NFW9" s="27">
        <f>+NFV9*2</f>
        <v>10718.4</v>
      </c>
      <c r="NFX9" s="108">
        <v>5</v>
      </c>
      <c r="NFY9" s="27">
        <f>ROUND(+NFU9/NFX9,2)</f>
        <v>10718.4</v>
      </c>
      <c r="NFZ9" s="109">
        <f>+NFY9-NFW9</f>
        <v>0</v>
      </c>
      <c r="NGA9" s="110">
        <v>0.37630000000000002</v>
      </c>
      <c r="NGB9" s="111">
        <f>ROUND(+NFZ9*NGA9,0)</f>
        <v>0</v>
      </c>
      <c r="NGC9" s="38" t="s">
        <v>45</v>
      </c>
      <c r="NGD9" s="39" t="s">
        <v>47</v>
      </c>
      <c r="NGE9" s="39" t="s">
        <v>40</v>
      </c>
      <c r="NGF9" s="40" t="s">
        <v>120</v>
      </c>
      <c r="NGG9" s="107">
        <v>391.7</v>
      </c>
      <c r="NGH9" s="107">
        <v>108.3917</v>
      </c>
      <c r="NGI9" s="107">
        <v>403.39170000000001</v>
      </c>
      <c r="NGJ9" s="107">
        <v>5</v>
      </c>
      <c r="NGK9" s="27">
        <v>53592</v>
      </c>
      <c r="NGL9" s="27">
        <f>+NGK9/NGJ9/2</f>
        <v>5359.2</v>
      </c>
      <c r="NGM9" s="27">
        <f>+NGL9*2</f>
        <v>10718.4</v>
      </c>
      <c r="NGN9" s="108">
        <v>5</v>
      </c>
      <c r="NGO9" s="27">
        <f>ROUND(+NGK9/NGN9,2)</f>
        <v>10718.4</v>
      </c>
      <c r="NGP9" s="109">
        <f>+NGO9-NGM9</f>
        <v>0</v>
      </c>
      <c r="NGQ9" s="110">
        <v>0.37630000000000002</v>
      </c>
      <c r="NGR9" s="111">
        <f>ROUND(+NGP9*NGQ9,0)</f>
        <v>0</v>
      </c>
      <c r="NGS9" s="38" t="s">
        <v>45</v>
      </c>
      <c r="NGT9" s="39" t="s">
        <v>47</v>
      </c>
      <c r="NGU9" s="39" t="s">
        <v>40</v>
      </c>
      <c r="NGV9" s="40" t="s">
        <v>120</v>
      </c>
      <c r="NGW9" s="107">
        <v>391.7</v>
      </c>
      <c r="NGX9" s="107">
        <v>108.3917</v>
      </c>
      <c r="NGY9" s="107">
        <v>403.39170000000001</v>
      </c>
      <c r="NGZ9" s="107">
        <v>5</v>
      </c>
      <c r="NHA9" s="27">
        <v>53592</v>
      </c>
      <c r="NHB9" s="27">
        <f>+NHA9/NGZ9/2</f>
        <v>5359.2</v>
      </c>
      <c r="NHC9" s="27">
        <f>+NHB9*2</f>
        <v>10718.4</v>
      </c>
      <c r="NHD9" s="108">
        <v>5</v>
      </c>
      <c r="NHE9" s="27">
        <f>ROUND(+NHA9/NHD9,2)</f>
        <v>10718.4</v>
      </c>
      <c r="NHF9" s="109">
        <f>+NHE9-NHC9</f>
        <v>0</v>
      </c>
      <c r="NHG9" s="110">
        <v>0.37630000000000002</v>
      </c>
      <c r="NHH9" s="111">
        <f>ROUND(+NHF9*NHG9,0)</f>
        <v>0</v>
      </c>
      <c r="NHI9" s="38" t="s">
        <v>45</v>
      </c>
      <c r="NHJ9" s="39" t="s">
        <v>47</v>
      </c>
      <c r="NHK9" s="39" t="s">
        <v>40</v>
      </c>
      <c r="NHL9" s="40" t="s">
        <v>120</v>
      </c>
      <c r="NHM9" s="107">
        <v>391.7</v>
      </c>
      <c r="NHN9" s="107">
        <v>108.3917</v>
      </c>
      <c r="NHO9" s="107">
        <v>403.39170000000001</v>
      </c>
      <c r="NHP9" s="107">
        <v>5</v>
      </c>
      <c r="NHQ9" s="27">
        <v>53592</v>
      </c>
      <c r="NHR9" s="27">
        <f>+NHQ9/NHP9/2</f>
        <v>5359.2</v>
      </c>
      <c r="NHS9" s="27">
        <f>+NHR9*2</f>
        <v>10718.4</v>
      </c>
      <c r="NHT9" s="108">
        <v>5</v>
      </c>
      <c r="NHU9" s="27">
        <f>ROUND(+NHQ9/NHT9,2)</f>
        <v>10718.4</v>
      </c>
      <c r="NHV9" s="109">
        <f>+NHU9-NHS9</f>
        <v>0</v>
      </c>
      <c r="NHW9" s="110">
        <v>0.37630000000000002</v>
      </c>
      <c r="NHX9" s="111">
        <f>ROUND(+NHV9*NHW9,0)</f>
        <v>0</v>
      </c>
      <c r="NHY9" s="38" t="s">
        <v>45</v>
      </c>
      <c r="NHZ9" s="39" t="s">
        <v>47</v>
      </c>
      <c r="NIA9" s="39" t="s">
        <v>40</v>
      </c>
      <c r="NIB9" s="40" t="s">
        <v>120</v>
      </c>
      <c r="NIC9" s="107">
        <v>391.7</v>
      </c>
      <c r="NID9" s="107">
        <v>108.3917</v>
      </c>
      <c r="NIE9" s="107">
        <v>403.39170000000001</v>
      </c>
      <c r="NIF9" s="107">
        <v>5</v>
      </c>
      <c r="NIG9" s="27">
        <v>53592</v>
      </c>
      <c r="NIH9" s="27">
        <f>+NIG9/NIF9/2</f>
        <v>5359.2</v>
      </c>
      <c r="NII9" s="27">
        <f>+NIH9*2</f>
        <v>10718.4</v>
      </c>
      <c r="NIJ9" s="108">
        <v>5</v>
      </c>
      <c r="NIK9" s="27">
        <f>ROUND(+NIG9/NIJ9,2)</f>
        <v>10718.4</v>
      </c>
      <c r="NIL9" s="109">
        <f>+NIK9-NII9</f>
        <v>0</v>
      </c>
      <c r="NIM9" s="110">
        <v>0.37630000000000002</v>
      </c>
      <c r="NIN9" s="111">
        <f>ROUND(+NIL9*NIM9,0)</f>
        <v>0</v>
      </c>
      <c r="NIO9" s="38" t="s">
        <v>45</v>
      </c>
      <c r="NIP9" s="39" t="s">
        <v>47</v>
      </c>
      <c r="NIQ9" s="39" t="s">
        <v>40</v>
      </c>
      <c r="NIR9" s="40" t="s">
        <v>120</v>
      </c>
      <c r="NIS9" s="107">
        <v>391.7</v>
      </c>
      <c r="NIT9" s="107">
        <v>108.3917</v>
      </c>
      <c r="NIU9" s="107">
        <v>403.39170000000001</v>
      </c>
      <c r="NIV9" s="107">
        <v>5</v>
      </c>
      <c r="NIW9" s="27">
        <v>53592</v>
      </c>
      <c r="NIX9" s="27">
        <f>+NIW9/NIV9/2</f>
        <v>5359.2</v>
      </c>
      <c r="NIY9" s="27">
        <f>+NIX9*2</f>
        <v>10718.4</v>
      </c>
      <c r="NIZ9" s="108">
        <v>5</v>
      </c>
      <c r="NJA9" s="27">
        <f>ROUND(+NIW9/NIZ9,2)</f>
        <v>10718.4</v>
      </c>
      <c r="NJB9" s="109">
        <f>+NJA9-NIY9</f>
        <v>0</v>
      </c>
      <c r="NJC9" s="110">
        <v>0.37630000000000002</v>
      </c>
      <c r="NJD9" s="111">
        <f>ROUND(+NJB9*NJC9,0)</f>
        <v>0</v>
      </c>
      <c r="NJE9" s="38" t="s">
        <v>45</v>
      </c>
      <c r="NJF9" s="39" t="s">
        <v>47</v>
      </c>
      <c r="NJG9" s="39" t="s">
        <v>40</v>
      </c>
      <c r="NJH9" s="40" t="s">
        <v>120</v>
      </c>
      <c r="NJI9" s="107">
        <v>391.7</v>
      </c>
      <c r="NJJ9" s="107">
        <v>108.3917</v>
      </c>
      <c r="NJK9" s="107">
        <v>403.39170000000001</v>
      </c>
      <c r="NJL9" s="107">
        <v>5</v>
      </c>
      <c r="NJM9" s="27">
        <v>53592</v>
      </c>
      <c r="NJN9" s="27">
        <f>+NJM9/NJL9/2</f>
        <v>5359.2</v>
      </c>
      <c r="NJO9" s="27">
        <f>+NJN9*2</f>
        <v>10718.4</v>
      </c>
      <c r="NJP9" s="108">
        <v>5</v>
      </c>
      <c r="NJQ9" s="27">
        <f>ROUND(+NJM9/NJP9,2)</f>
        <v>10718.4</v>
      </c>
      <c r="NJR9" s="109">
        <f>+NJQ9-NJO9</f>
        <v>0</v>
      </c>
      <c r="NJS9" s="110">
        <v>0.37630000000000002</v>
      </c>
      <c r="NJT9" s="111">
        <f>ROUND(+NJR9*NJS9,0)</f>
        <v>0</v>
      </c>
      <c r="NJU9" s="38" t="s">
        <v>45</v>
      </c>
      <c r="NJV9" s="39" t="s">
        <v>47</v>
      </c>
      <c r="NJW9" s="39" t="s">
        <v>40</v>
      </c>
      <c r="NJX9" s="40" t="s">
        <v>120</v>
      </c>
      <c r="NJY9" s="107">
        <v>391.7</v>
      </c>
      <c r="NJZ9" s="107">
        <v>108.3917</v>
      </c>
      <c r="NKA9" s="107">
        <v>403.39170000000001</v>
      </c>
      <c r="NKB9" s="107">
        <v>5</v>
      </c>
      <c r="NKC9" s="27">
        <v>53592</v>
      </c>
      <c r="NKD9" s="27">
        <f>+NKC9/NKB9/2</f>
        <v>5359.2</v>
      </c>
      <c r="NKE9" s="27">
        <f>+NKD9*2</f>
        <v>10718.4</v>
      </c>
      <c r="NKF9" s="108">
        <v>5</v>
      </c>
      <c r="NKG9" s="27">
        <f>ROUND(+NKC9/NKF9,2)</f>
        <v>10718.4</v>
      </c>
      <c r="NKH9" s="109">
        <f>+NKG9-NKE9</f>
        <v>0</v>
      </c>
      <c r="NKI9" s="110">
        <v>0.37630000000000002</v>
      </c>
      <c r="NKJ9" s="111">
        <f>ROUND(+NKH9*NKI9,0)</f>
        <v>0</v>
      </c>
      <c r="NKK9" s="38" t="s">
        <v>45</v>
      </c>
      <c r="NKL9" s="39" t="s">
        <v>47</v>
      </c>
      <c r="NKM9" s="39" t="s">
        <v>40</v>
      </c>
      <c r="NKN9" s="40" t="s">
        <v>120</v>
      </c>
      <c r="NKO9" s="107">
        <v>391.7</v>
      </c>
      <c r="NKP9" s="107">
        <v>108.3917</v>
      </c>
      <c r="NKQ9" s="107">
        <v>403.39170000000001</v>
      </c>
      <c r="NKR9" s="107">
        <v>5</v>
      </c>
      <c r="NKS9" s="27">
        <v>53592</v>
      </c>
      <c r="NKT9" s="27">
        <f>+NKS9/NKR9/2</f>
        <v>5359.2</v>
      </c>
      <c r="NKU9" s="27">
        <f>+NKT9*2</f>
        <v>10718.4</v>
      </c>
      <c r="NKV9" s="108">
        <v>5</v>
      </c>
      <c r="NKW9" s="27">
        <f>ROUND(+NKS9/NKV9,2)</f>
        <v>10718.4</v>
      </c>
      <c r="NKX9" s="109">
        <f>+NKW9-NKU9</f>
        <v>0</v>
      </c>
      <c r="NKY9" s="110">
        <v>0.37630000000000002</v>
      </c>
      <c r="NKZ9" s="111">
        <f>ROUND(+NKX9*NKY9,0)</f>
        <v>0</v>
      </c>
      <c r="NLA9" s="38" t="s">
        <v>45</v>
      </c>
      <c r="NLB9" s="39" t="s">
        <v>47</v>
      </c>
      <c r="NLC9" s="39" t="s">
        <v>40</v>
      </c>
      <c r="NLD9" s="40" t="s">
        <v>120</v>
      </c>
      <c r="NLE9" s="107">
        <v>391.7</v>
      </c>
      <c r="NLF9" s="107">
        <v>108.3917</v>
      </c>
      <c r="NLG9" s="107">
        <v>403.39170000000001</v>
      </c>
      <c r="NLH9" s="107">
        <v>5</v>
      </c>
      <c r="NLI9" s="27">
        <v>53592</v>
      </c>
      <c r="NLJ9" s="27">
        <f>+NLI9/NLH9/2</f>
        <v>5359.2</v>
      </c>
      <c r="NLK9" s="27">
        <f>+NLJ9*2</f>
        <v>10718.4</v>
      </c>
      <c r="NLL9" s="108">
        <v>5</v>
      </c>
      <c r="NLM9" s="27">
        <f>ROUND(+NLI9/NLL9,2)</f>
        <v>10718.4</v>
      </c>
      <c r="NLN9" s="109">
        <f>+NLM9-NLK9</f>
        <v>0</v>
      </c>
      <c r="NLO9" s="110">
        <v>0.37630000000000002</v>
      </c>
      <c r="NLP9" s="111">
        <f>ROUND(+NLN9*NLO9,0)</f>
        <v>0</v>
      </c>
      <c r="NLQ9" s="38" t="s">
        <v>45</v>
      </c>
      <c r="NLR9" s="39" t="s">
        <v>47</v>
      </c>
      <c r="NLS9" s="39" t="s">
        <v>40</v>
      </c>
      <c r="NLT9" s="40" t="s">
        <v>120</v>
      </c>
      <c r="NLU9" s="107">
        <v>391.7</v>
      </c>
      <c r="NLV9" s="107">
        <v>108.3917</v>
      </c>
      <c r="NLW9" s="107">
        <v>403.39170000000001</v>
      </c>
      <c r="NLX9" s="107">
        <v>5</v>
      </c>
      <c r="NLY9" s="27">
        <v>53592</v>
      </c>
      <c r="NLZ9" s="27">
        <f>+NLY9/NLX9/2</f>
        <v>5359.2</v>
      </c>
      <c r="NMA9" s="27">
        <f>+NLZ9*2</f>
        <v>10718.4</v>
      </c>
      <c r="NMB9" s="108">
        <v>5</v>
      </c>
      <c r="NMC9" s="27">
        <f>ROUND(+NLY9/NMB9,2)</f>
        <v>10718.4</v>
      </c>
      <c r="NMD9" s="109">
        <f>+NMC9-NMA9</f>
        <v>0</v>
      </c>
      <c r="NME9" s="110">
        <v>0.37630000000000002</v>
      </c>
      <c r="NMF9" s="111">
        <f>ROUND(+NMD9*NME9,0)</f>
        <v>0</v>
      </c>
      <c r="NMG9" s="38" t="s">
        <v>45</v>
      </c>
      <c r="NMH9" s="39" t="s">
        <v>47</v>
      </c>
      <c r="NMI9" s="39" t="s">
        <v>40</v>
      </c>
      <c r="NMJ9" s="40" t="s">
        <v>120</v>
      </c>
      <c r="NMK9" s="107">
        <v>391.7</v>
      </c>
      <c r="NML9" s="107">
        <v>108.3917</v>
      </c>
      <c r="NMM9" s="107">
        <v>403.39170000000001</v>
      </c>
      <c r="NMN9" s="107">
        <v>5</v>
      </c>
      <c r="NMO9" s="27">
        <v>53592</v>
      </c>
      <c r="NMP9" s="27">
        <f>+NMO9/NMN9/2</f>
        <v>5359.2</v>
      </c>
      <c r="NMQ9" s="27">
        <f>+NMP9*2</f>
        <v>10718.4</v>
      </c>
      <c r="NMR9" s="108">
        <v>5</v>
      </c>
      <c r="NMS9" s="27">
        <f>ROUND(+NMO9/NMR9,2)</f>
        <v>10718.4</v>
      </c>
      <c r="NMT9" s="109">
        <f>+NMS9-NMQ9</f>
        <v>0</v>
      </c>
      <c r="NMU9" s="110">
        <v>0.37630000000000002</v>
      </c>
      <c r="NMV9" s="111">
        <f>ROUND(+NMT9*NMU9,0)</f>
        <v>0</v>
      </c>
      <c r="NMW9" s="38" t="s">
        <v>45</v>
      </c>
      <c r="NMX9" s="39" t="s">
        <v>47</v>
      </c>
      <c r="NMY9" s="39" t="s">
        <v>40</v>
      </c>
      <c r="NMZ9" s="40" t="s">
        <v>120</v>
      </c>
      <c r="NNA9" s="107">
        <v>391.7</v>
      </c>
      <c r="NNB9" s="107">
        <v>108.3917</v>
      </c>
      <c r="NNC9" s="107">
        <v>403.39170000000001</v>
      </c>
      <c r="NND9" s="107">
        <v>5</v>
      </c>
      <c r="NNE9" s="27">
        <v>53592</v>
      </c>
      <c r="NNF9" s="27">
        <f>+NNE9/NND9/2</f>
        <v>5359.2</v>
      </c>
      <c r="NNG9" s="27">
        <f>+NNF9*2</f>
        <v>10718.4</v>
      </c>
      <c r="NNH9" s="108">
        <v>5</v>
      </c>
      <c r="NNI9" s="27">
        <f>ROUND(+NNE9/NNH9,2)</f>
        <v>10718.4</v>
      </c>
      <c r="NNJ9" s="109">
        <f>+NNI9-NNG9</f>
        <v>0</v>
      </c>
      <c r="NNK9" s="110">
        <v>0.37630000000000002</v>
      </c>
      <c r="NNL9" s="111">
        <f>ROUND(+NNJ9*NNK9,0)</f>
        <v>0</v>
      </c>
      <c r="NNM9" s="38" t="s">
        <v>45</v>
      </c>
      <c r="NNN9" s="39" t="s">
        <v>47</v>
      </c>
      <c r="NNO9" s="39" t="s">
        <v>40</v>
      </c>
      <c r="NNP9" s="40" t="s">
        <v>120</v>
      </c>
      <c r="NNQ9" s="107">
        <v>391.7</v>
      </c>
      <c r="NNR9" s="107">
        <v>108.3917</v>
      </c>
      <c r="NNS9" s="107">
        <v>403.39170000000001</v>
      </c>
      <c r="NNT9" s="107">
        <v>5</v>
      </c>
      <c r="NNU9" s="27">
        <v>53592</v>
      </c>
      <c r="NNV9" s="27">
        <f>+NNU9/NNT9/2</f>
        <v>5359.2</v>
      </c>
      <c r="NNW9" s="27">
        <f>+NNV9*2</f>
        <v>10718.4</v>
      </c>
      <c r="NNX9" s="108">
        <v>5</v>
      </c>
      <c r="NNY9" s="27">
        <f>ROUND(+NNU9/NNX9,2)</f>
        <v>10718.4</v>
      </c>
      <c r="NNZ9" s="109">
        <f>+NNY9-NNW9</f>
        <v>0</v>
      </c>
      <c r="NOA9" s="110">
        <v>0.37630000000000002</v>
      </c>
      <c r="NOB9" s="111">
        <f>ROUND(+NNZ9*NOA9,0)</f>
        <v>0</v>
      </c>
      <c r="NOC9" s="38" t="s">
        <v>45</v>
      </c>
      <c r="NOD9" s="39" t="s">
        <v>47</v>
      </c>
      <c r="NOE9" s="39" t="s">
        <v>40</v>
      </c>
      <c r="NOF9" s="40" t="s">
        <v>120</v>
      </c>
      <c r="NOG9" s="107">
        <v>391.7</v>
      </c>
      <c r="NOH9" s="107">
        <v>108.3917</v>
      </c>
      <c r="NOI9" s="107">
        <v>403.39170000000001</v>
      </c>
      <c r="NOJ9" s="107">
        <v>5</v>
      </c>
      <c r="NOK9" s="27">
        <v>53592</v>
      </c>
      <c r="NOL9" s="27">
        <f>+NOK9/NOJ9/2</f>
        <v>5359.2</v>
      </c>
      <c r="NOM9" s="27">
        <f>+NOL9*2</f>
        <v>10718.4</v>
      </c>
      <c r="NON9" s="108">
        <v>5</v>
      </c>
      <c r="NOO9" s="27">
        <f>ROUND(+NOK9/NON9,2)</f>
        <v>10718.4</v>
      </c>
      <c r="NOP9" s="109">
        <f>+NOO9-NOM9</f>
        <v>0</v>
      </c>
      <c r="NOQ9" s="110">
        <v>0.37630000000000002</v>
      </c>
      <c r="NOR9" s="111">
        <f>ROUND(+NOP9*NOQ9,0)</f>
        <v>0</v>
      </c>
      <c r="NOS9" s="38" t="s">
        <v>45</v>
      </c>
      <c r="NOT9" s="39" t="s">
        <v>47</v>
      </c>
      <c r="NOU9" s="39" t="s">
        <v>40</v>
      </c>
      <c r="NOV9" s="40" t="s">
        <v>120</v>
      </c>
      <c r="NOW9" s="107">
        <v>391.7</v>
      </c>
      <c r="NOX9" s="107">
        <v>108.3917</v>
      </c>
      <c r="NOY9" s="107">
        <v>403.39170000000001</v>
      </c>
      <c r="NOZ9" s="107">
        <v>5</v>
      </c>
      <c r="NPA9" s="27">
        <v>53592</v>
      </c>
      <c r="NPB9" s="27">
        <f>+NPA9/NOZ9/2</f>
        <v>5359.2</v>
      </c>
      <c r="NPC9" s="27">
        <f>+NPB9*2</f>
        <v>10718.4</v>
      </c>
      <c r="NPD9" s="108">
        <v>5</v>
      </c>
      <c r="NPE9" s="27">
        <f>ROUND(+NPA9/NPD9,2)</f>
        <v>10718.4</v>
      </c>
      <c r="NPF9" s="109">
        <f>+NPE9-NPC9</f>
        <v>0</v>
      </c>
      <c r="NPG9" s="110">
        <v>0.37630000000000002</v>
      </c>
      <c r="NPH9" s="111">
        <f>ROUND(+NPF9*NPG9,0)</f>
        <v>0</v>
      </c>
      <c r="NPI9" s="38" t="s">
        <v>45</v>
      </c>
      <c r="NPJ9" s="39" t="s">
        <v>47</v>
      </c>
      <c r="NPK9" s="39" t="s">
        <v>40</v>
      </c>
      <c r="NPL9" s="40" t="s">
        <v>120</v>
      </c>
      <c r="NPM9" s="107">
        <v>391.7</v>
      </c>
      <c r="NPN9" s="107">
        <v>108.3917</v>
      </c>
      <c r="NPO9" s="107">
        <v>403.39170000000001</v>
      </c>
      <c r="NPP9" s="107">
        <v>5</v>
      </c>
      <c r="NPQ9" s="27">
        <v>53592</v>
      </c>
      <c r="NPR9" s="27">
        <f>+NPQ9/NPP9/2</f>
        <v>5359.2</v>
      </c>
      <c r="NPS9" s="27">
        <f>+NPR9*2</f>
        <v>10718.4</v>
      </c>
      <c r="NPT9" s="108">
        <v>5</v>
      </c>
      <c r="NPU9" s="27">
        <f>ROUND(+NPQ9/NPT9,2)</f>
        <v>10718.4</v>
      </c>
      <c r="NPV9" s="109">
        <f>+NPU9-NPS9</f>
        <v>0</v>
      </c>
      <c r="NPW9" s="110">
        <v>0.37630000000000002</v>
      </c>
      <c r="NPX9" s="111">
        <f>ROUND(+NPV9*NPW9,0)</f>
        <v>0</v>
      </c>
      <c r="NPY9" s="38" t="s">
        <v>45</v>
      </c>
      <c r="NPZ9" s="39" t="s">
        <v>47</v>
      </c>
      <c r="NQA9" s="39" t="s">
        <v>40</v>
      </c>
      <c r="NQB9" s="40" t="s">
        <v>120</v>
      </c>
      <c r="NQC9" s="107">
        <v>391.7</v>
      </c>
      <c r="NQD9" s="107">
        <v>108.3917</v>
      </c>
      <c r="NQE9" s="107">
        <v>403.39170000000001</v>
      </c>
      <c r="NQF9" s="107">
        <v>5</v>
      </c>
      <c r="NQG9" s="27">
        <v>53592</v>
      </c>
      <c r="NQH9" s="27">
        <f>+NQG9/NQF9/2</f>
        <v>5359.2</v>
      </c>
      <c r="NQI9" s="27">
        <f>+NQH9*2</f>
        <v>10718.4</v>
      </c>
      <c r="NQJ9" s="108">
        <v>5</v>
      </c>
      <c r="NQK9" s="27">
        <f>ROUND(+NQG9/NQJ9,2)</f>
        <v>10718.4</v>
      </c>
      <c r="NQL9" s="109">
        <f>+NQK9-NQI9</f>
        <v>0</v>
      </c>
      <c r="NQM9" s="110">
        <v>0.37630000000000002</v>
      </c>
      <c r="NQN9" s="111">
        <f>ROUND(+NQL9*NQM9,0)</f>
        <v>0</v>
      </c>
      <c r="NQO9" s="38" t="s">
        <v>45</v>
      </c>
      <c r="NQP9" s="39" t="s">
        <v>47</v>
      </c>
      <c r="NQQ9" s="39" t="s">
        <v>40</v>
      </c>
      <c r="NQR9" s="40" t="s">
        <v>120</v>
      </c>
      <c r="NQS9" s="107">
        <v>391.7</v>
      </c>
      <c r="NQT9" s="107">
        <v>108.3917</v>
      </c>
      <c r="NQU9" s="107">
        <v>403.39170000000001</v>
      </c>
      <c r="NQV9" s="107">
        <v>5</v>
      </c>
      <c r="NQW9" s="27">
        <v>53592</v>
      </c>
      <c r="NQX9" s="27">
        <f>+NQW9/NQV9/2</f>
        <v>5359.2</v>
      </c>
      <c r="NQY9" s="27">
        <f>+NQX9*2</f>
        <v>10718.4</v>
      </c>
      <c r="NQZ9" s="108">
        <v>5</v>
      </c>
      <c r="NRA9" s="27">
        <f>ROUND(+NQW9/NQZ9,2)</f>
        <v>10718.4</v>
      </c>
      <c r="NRB9" s="109">
        <f>+NRA9-NQY9</f>
        <v>0</v>
      </c>
      <c r="NRC9" s="110">
        <v>0.37630000000000002</v>
      </c>
      <c r="NRD9" s="111">
        <f>ROUND(+NRB9*NRC9,0)</f>
        <v>0</v>
      </c>
      <c r="NRE9" s="38" t="s">
        <v>45</v>
      </c>
      <c r="NRF9" s="39" t="s">
        <v>47</v>
      </c>
      <c r="NRG9" s="39" t="s">
        <v>40</v>
      </c>
      <c r="NRH9" s="40" t="s">
        <v>120</v>
      </c>
      <c r="NRI9" s="107">
        <v>391.7</v>
      </c>
      <c r="NRJ9" s="107">
        <v>108.3917</v>
      </c>
      <c r="NRK9" s="107">
        <v>403.39170000000001</v>
      </c>
      <c r="NRL9" s="107">
        <v>5</v>
      </c>
      <c r="NRM9" s="27">
        <v>53592</v>
      </c>
      <c r="NRN9" s="27">
        <f>+NRM9/NRL9/2</f>
        <v>5359.2</v>
      </c>
      <c r="NRO9" s="27">
        <f>+NRN9*2</f>
        <v>10718.4</v>
      </c>
      <c r="NRP9" s="108">
        <v>5</v>
      </c>
      <c r="NRQ9" s="27">
        <f>ROUND(+NRM9/NRP9,2)</f>
        <v>10718.4</v>
      </c>
      <c r="NRR9" s="109">
        <f>+NRQ9-NRO9</f>
        <v>0</v>
      </c>
      <c r="NRS9" s="110">
        <v>0.37630000000000002</v>
      </c>
      <c r="NRT9" s="111">
        <f>ROUND(+NRR9*NRS9,0)</f>
        <v>0</v>
      </c>
      <c r="NRU9" s="38" t="s">
        <v>45</v>
      </c>
      <c r="NRV9" s="39" t="s">
        <v>47</v>
      </c>
      <c r="NRW9" s="39" t="s">
        <v>40</v>
      </c>
      <c r="NRX9" s="40" t="s">
        <v>120</v>
      </c>
      <c r="NRY9" s="107">
        <v>391.7</v>
      </c>
      <c r="NRZ9" s="107">
        <v>108.3917</v>
      </c>
      <c r="NSA9" s="107">
        <v>403.39170000000001</v>
      </c>
      <c r="NSB9" s="107">
        <v>5</v>
      </c>
      <c r="NSC9" s="27">
        <v>53592</v>
      </c>
      <c r="NSD9" s="27">
        <f>+NSC9/NSB9/2</f>
        <v>5359.2</v>
      </c>
      <c r="NSE9" s="27">
        <f>+NSD9*2</f>
        <v>10718.4</v>
      </c>
      <c r="NSF9" s="108">
        <v>5</v>
      </c>
      <c r="NSG9" s="27">
        <f>ROUND(+NSC9/NSF9,2)</f>
        <v>10718.4</v>
      </c>
      <c r="NSH9" s="109">
        <f>+NSG9-NSE9</f>
        <v>0</v>
      </c>
      <c r="NSI9" s="110">
        <v>0.37630000000000002</v>
      </c>
      <c r="NSJ9" s="111">
        <f>ROUND(+NSH9*NSI9,0)</f>
        <v>0</v>
      </c>
      <c r="NSK9" s="38" t="s">
        <v>45</v>
      </c>
      <c r="NSL9" s="39" t="s">
        <v>47</v>
      </c>
      <c r="NSM9" s="39" t="s">
        <v>40</v>
      </c>
      <c r="NSN9" s="40" t="s">
        <v>120</v>
      </c>
      <c r="NSO9" s="107">
        <v>391.7</v>
      </c>
      <c r="NSP9" s="107">
        <v>108.3917</v>
      </c>
      <c r="NSQ9" s="107">
        <v>403.39170000000001</v>
      </c>
      <c r="NSR9" s="107">
        <v>5</v>
      </c>
      <c r="NSS9" s="27">
        <v>53592</v>
      </c>
      <c r="NST9" s="27">
        <f>+NSS9/NSR9/2</f>
        <v>5359.2</v>
      </c>
      <c r="NSU9" s="27">
        <f>+NST9*2</f>
        <v>10718.4</v>
      </c>
      <c r="NSV9" s="108">
        <v>5</v>
      </c>
      <c r="NSW9" s="27">
        <f>ROUND(+NSS9/NSV9,2)</f>
        <v>10718.4</v>
      </c>
      <c r="NSX9" s="109">
        <f>+NSW9-NSU9</f>
        <v>0</v>
      </c>
      <c r="NSY9" s="110">
        <v>0.37630000000000002</v>
      </c>
      <c r="NSZ9" s="111">
        <f>ROUND(+NSX9*NSY9,0)</f>
        <v>0</v>
      </c>
      <c r="NTA9" s="38" t="s">
        <v>45</v>
      </c>
      <c r="NTB9" s="39" t="s">
        <v>47</v>
      </c>
      <c r="NTC9" s="39" t="s">
        <v>40</v>
      </c>
      <c r="NTD9" s="40" t="s">
        <v>120</v>
      </c>
      <c r="NTE9" s="107">
        <v>391.7</v>
      </c>
      <c r="NTF9" s="107">
        <v>108.3917</v>
      </c>
      <c r="NTG9" s="107">
        <v>403.39170000000001</v>
      </c>
      <c r="NTH9" s="107">
        <v>5</v>
      </c>
      <c r="NTI9" s="27">
        <v>53592</v>
      </c>
      <c r="NTJ9" s="27">
        <f>+NTI9/NTH9/2</f>
        <v>5359.2</v>
      </c>
      <c r="NTK9" s="27">
        <f>+NTJ9*2</f>
        <v>10718.4</v>
      </c>
      <c r="NTL9" s="108">
        <v>5</v>
      </c>
      <c r="NTM9" s="27">
        <f>ROUND(+NTI9/NTL9,2)</f>
        <v>10718.4</v>
      </c>
      <c r="NTN9" s="109">
        <f>+NTM9-NTK9</f>
        <v>0</v>
      </c>
      <c r="NTO9" s="110">
        <v>0.37630000000000002</v>
      </c>
      <c r="NTP9" s="111">
        <f>ROUND(+NTN9*NTO9,0)</f>
        <v>0</v>
      </c>
      <c r="NTQ9" s="38" t="s">
        <v>45</v>
      </c>
      <c r="NTR9" s="39" t="s">
        <v>47</v>
      </c>
      <c r="NTS9" s="39" t="s">
        <v>40</v>
      </c>
      <c r="NTT9" s="40" t="s">
        <v>120</v>
      </c>
      <c r="NTU9" s="107">
        <v>391.7</v>
      </c>
      <c r="NTV9" s="107">
        <v>108.3917</v>
      </c>
      <c r="NTW9" s="107">
        <v>403.39170000000001</v>
      </c>
      <c r="NTX9" s="107">
        <v>5</v>
      </c>
      <c r="NTY9" s="27">
        <v>53592</v>
      </c>
      <c r="NTZ9" s="27">
        <f>+NTY9/NTX9/2</f>
        <v>5359.2</v>
      </c>
      <c r="NUA9" s="27">
        <f>+NTZ9*2</f>
        <v>10718.4</v>
      </c>
      <c r="NUB9" s="108">
        <v>5</v>
      </c>
      <c r="NUC9" s="27">
        <f>ROUND(+NTY9/NUB9,2)</f>
        <v>10718.4</v>
      </c>
      <c r="NUD9" s="109">
        <f>+NUC9-NUA9</f>
        <v>0</v>
      </c>
      <c r="NUE9" s="110">
        <v>0.37630000000000002</v>
      </c>
      <c r="NUF9" s="111">
        <f>ROUND(+NUD9*NUE9,0)</f>
        <v>0</v>
      </c>
      <c r="NUG9" s="38" t="s">
        <v>45</v>
      </c>
      <c r="NUH9" s="39" t="s">
        <v>47</v>
      </c>
      <c r="NUI9" s="39" t="s">
        <v>40</v>
      </c>
      <c r="NUJ9" s="40" t="s">
        <v>120</v>
      </c>
      <c r="NUK9" s="107">
        <v>391.7</v>
      </c>
      <c r="NUL9" s="107">
        <v>108.3917</v>
      </c>
      <c r="NUM9" s="107">
        <v>403.39170000000001</v>
      </c>
      <c r="NUN9" s="107">
        <v>5</v>
      </c>
      <c r="NUO9" s="27">
        <v>53592</v>
      </c>
      <c r="NUP9" s="27">
        <f>+NUO9/NUN9/2</f>
        <v>5359.2</v>
      </c>
      <c r="NUQ9" s="27">
        <f>+NUP9*2</f>
        <v>10718.4</v>
      </c>
      <c r="NUR9" s="108">
        <v>5</v>
      </c>
      <c r="NUS9" s="27">
        <f>ROUND(+NUO9/NUR9,2)</f>
        <v>10718.4</v>
      </c>
      <c r="NUT9" s="109">
        <f>+NUS9-NUQ9</f>
        <v>0</v>
      </c>
      <c r="NUU9" s="110">
        <v>0.37630000000000002</v>
      </c>
      <c r="NUV9" s="111">
        <f>ROUND(+NUT9*NUU9,0)</f>
        <v>0</v>
      </c>
      <c r="NUW9" s="38" t="s">
        <v>45</v>
      </c>
      <c r="NUX9" s="39" t="s">
        <v>47</v>
      </c>
      <c r="NUY9" s="39" t="s">
        <v>40</v>
      </c>
      <c r="NUZ9" s="40" t="s">
        <v>120</v>
      </c>
      <c r="NVA9" s="107">
        <v>391.7</v>
      </c>
      <c r="NVB9" s="107">
        <v>108.3917</v>
      </c>
      <c r="NVC9" s="107">
        <v>403.39170000000001</v>
      </c>
      <c r="NVD9" s="107">
        <v>5</v>
      </c>
      <c r="NVE9" s="27">
        <v>53592</v>
      </c>
      <c r="NVF9" s="27">
        <f>+NVE9/NVD9/2</f>
        <v>5359.2</v>
      </c>
      <c r="NVG9" s="27">
        <f>+NVF9*2</f>
        <v>10718.4</v>
      </c>
      <c r="NVH9" s="108">
        <v>5</v>
      </c>
      <c r="NVI9" s="27">
        <f>ROUND(+NVE9/NVH9,2)</f>
        <v>10718.4</v>
      </c>
      <c r="NVJ9" s="109">
        <f>+NVI9-NVG9</f>
        <v>0</v>
      </c>
      <c r="NVK9" s="110">
        <v>0.37630000000000002</v>
      </c>
      <c r="NVL9" s="111">
        <f>ROUND(+NVJ9*NVK9,0)</f>
        <v>0</v>
      </c>
      <c r="NVM9" s="38" t="s">
        <v>45</v>
      </c>
      <c r="NVN9" s="39" t="s">
        <v>47</v>
      </c>
      <c r="NVO9" s="39" t="s">
        <v>40</v>
      </c>
      <c r="NVP9" s="40" t="s">
        <v>120</v>
      </c>
      <c r="NVQ9" s="107">
        <v>391.7</v>
      </c>
      <c r="NVR9" s="107">
        <v>108.3917</v>
      </c>
      <c r="NVS9" s="107">
        <v>403.39170000000001</v>
      </c>
      <c r="NVT9" s="107">
        <v>5</v>
      </c>
      <c r="NVU9" s="27">
        <v>53592</v>
      </c>
      <c r="NVV9" s="27">
        <f>+NVU9/NVT9/2</f>
        <v>5359.2</v>
      </c>
      <c r="NVW9" s="27">
        <f>+NVV9*2</f>
        <v>10718.4</v>
      </c>
      <c r="NVX9" s="108">
        <v>5</v>
      </c>
      <c r="NVY9" s="27">
        <f>ROUND(+NVU9/NVX9,2)</f>
        <v>10718.4</v>
      </c>
      <c r="NVZ9" s="109">
        <f>+NVY9-NVW9</f>
        <v>0</v>
      </c>
      <c r="NWA9" s="110">
        <v>0.37630000000000002</v>
      </c>
      <c r="NWB9" s="111">
        <f>ROUND(+NVZ9*NWA9,0)</f>
        <v>0</v>
      </c>
      <c r="NWC9" s="38" t="s">
        <v>45</v>
      </c>
      <c r="NWD9" s="39" t="s">
        <v>47</v>
      </c>
      <c r="NWE9" s="39" t="s">
        <v>40</v>
      </c>
      <c r="NWF9" s="40" t="s">
        <v>120</v>
      </c>
      <c r="NWG9" s="107">
        <v>391.7</v>
      </c>
      <c r="NWH9" s="107">
        <v>108.3917</v>
      </c>
      <c r="NWI9" s="107">
        <v>403.39170000000001</v>
      </c>
      <c r="NWJ9" s="107">
        <v>5</v>
      </c>
      <c r="NWK9" s="27">
        <v>53592</v>
      </c>
      <c r="NWL9" s="27">
        <f>+NWK9/NWJ9/2</f>
        <v>5359.2</v>
      </c>
      <c r="NWM9" s="27">
        <f>+NWL9*2</f>
        <v>10718.4</v>
      </c>
      <c r="NWN9" s="108">
        <v>5</v>
      </c>
      <c r="NWO9" s="27">
        <f>ROUND(+NWK9/NWN9,2)</f>
        <v>10718.4</v>
      </c>
      <c r="NWP9" s="109">
        <f>+NWO9-NWM9</f>
        <v>0</v>
      </c>
      <c r="NWQ9" s="110">
        <v>0.37630000000000002</v>
      </c>
      <c r="NWR9" s="111">
        <f>ROUND(+NWP9*NWQ9,0)</f>
        <v>0</v>
      </c>
      <c r="NWS9" s="38" t="s">
        <v>45</v>
      </c>
      <c r="NWT9" s="39" t="s">
        <v>47</v>
      </c>
      <c r="NWU9" s="39" t="s">
        <v>40</v>
      </c>
      <c r="NWV9" s="40" t="s">
        <v>120</v>
      </c>
      <c r="NWW9" s="107">
        <v>391.7</v>
      </c>
      <c r="NWX9" s="107">
        <v>108.3917</v>
      </c>
      <c r="NWY9" s="107">
        <v>403.39170000000001</v>
      </c>
      <c r="NWZ9" s="107">
        <v>5</v>
      </c>
      <c r="NXA9" s="27">
        <v>53592</v>
      </c>
      <c r="NXB9" s="27">
        <f>+NXA9/NWZ9/2</f>
        <v>5359.2</v>
      </c>
      <c r="NXC9" s="27">
        <f>+NXB9*2</f>
        <v>10718.4</v>
      </c>
      <c r="NXD9" s="108">
        <v>5</v>
      </c>
      <c r="NXE9" s="27">
        <f>ROUND(+NXA9/NXD9,2)</f>
        <v>10718.4</v>
      </c>
      <c r="NXF9" s="109">
        <f>+NXE9-NXC9</f>
        <v>0</v>
      </c>
      <c r="NXG9" s="110">
        <v>0.37630000000000002</v>
      </c>
      <c r="NXH9" s="111">
        <f>ROUND(+NXF9*NXG9,0)</f>
        <v>0</v>
      </c>
      <c r="NXI9" s="38" t="s">
        <v>45</v>
      </c>
      <c r="NXJ9" s="39" t="s">
        <v>47</v>
      </c>
      <c r="NXK9" s="39" t="s">
        <v>40</v>
      </c>
      <c r="NXL9" s="40" t="s">
        <v>120</v>
      </c>
      <c r="NXM9" s="107">
        <v>391.7</v>
      </c>
      <c r="NXN9" s="107">
        <v>108.3917</v>
      </c>
      <c r="NXO9" s="107">
        <v>403.39170000000001</v>
      </c>
      <c r="NXP9" s="107">
        <v>5</v>
      </c>
      <c r="NXQ9" s="27">
        <v>53592</v>
      </c>
      <c r="NXR9" s="27">
        <f>+NXQ9/NXP9/2</f>
        <v>5359.2</v>
      </c>
      <c r="NXS9" s="27">
        <f>+NXR9*2</f>
        <v>10718.4</v>
      </c>
      <c r="NXT9" s="108">
        <v>5</v>
      </c>
      <c r="NXU9" s="27">
        <f>ROUND(+NXQ9/NXT9,2)</f>
        <v>10718.4</v>
      </c>
      <c r="NXV9" s="109">
        <f>+NXU9-NXS9</f>
        <v>0</v>
      </c>
      <c r="NXW9" s="110">
        <v>0.37630000000000002</v>
      </c>
      <c r="NXX9" s="111">
        <f>ROUND(+NXV9*NXW9,0)</f>
        <v>0</v>
      </c>
      <c r="NXY9" s="38" t="s">
        <v>45</v>
      </c>
      <c r="NXZ9" s="39" t="s">
        <v>47</v>
      </c>
      <c r="NYA9" s="39" t="s">
        <v>40</v>
      </c>
      <c r="NYB9" s="40" t="s">
        <v>120</v>
      </c>
      <c r="NYC9" s="107">
        <v>391.7</v>
      </c>
      <c r="NYD9" s="107">
        <v>108.3917</v>
      </c>
      <c r="NYE9" s="107">
        <v>403.39170000000001</v>
      </c>
      <c r="NYF9" s="107">
        <v>5</v>
      </c>
      <c r="NYG9" s="27">
        <v>53592</v>
      </c>
      <c r="NYH9" s="27">
        <f>+NYG9/NYF9/2</f>
        <v>5359.2</v>
      </c>
      <c r="NYI9" s="27">
        <f>+NYH9*2</f>
        <v>10718.4</v>
      </c>
      <c r="NYJ9" s="108">
        <v>5</v>
      </c>
      <c r="NYK9" s="27">
        <f>ROUND(+NYG9/NYJ9,2)</f>
        <v>10718.4</v>
      </c>
      <c r="NYL9" s="109">
        <f>+NYK9-NYI9</f>
        <v>0</v>
      </c>
      <c r="NYM9" s="110">
        <v>0.37630000000000002</v>
      </c>
      <c r="NYN9" s="111">
        <f>ROUND(+NYL9*NYM9,0)</f>
        <v>0</v>
      </c>
      <c r="NYO9" s="38" t="s">
        <v>45</v>
      </c>
      <c r="NYP9" s="39" t="s">
        <v>47</v>
      </c>
      <c r="NYQ9" s="39" t="s">
        <v>40</v>
      </c>
      <c r="NYR9" s="40" t="s">
        <v>120</v>
      </c>
      <c r="NYS9" s="107">
        <v>391.7</v>
      </c>
      <c r="NYT9" s="107">
        <v>108.3917</v>
      </c>
      <c r="NYU9" s="107">
        <v>403.39170000000001</v>
      </c>
      <c r="NYV9" s="107">
        <v>5</v>
      </c>
      <c r="NYW9" s="27">
        <v>53592</v>
      </c>
      <c r="NYX9" s="27">
        <f>+NYW9/NYV9/2</f>
        <v>5359.2</v>
      </c>
      <c r="NYY9" s="27">
        <f>+NYX9*2</f>
        <v>10718.4</v>
      </c>
      <c r="NYZ9" s="108">
        <v>5</v>
      </c>
      <c r="NZA9" s="27">
        <f>ROUND(+NYW9/NYZ9,2)</f>
        <v>10718.4</v>
      </c>
      <c r="NZB9" s="109">
        <f>+NZA9-NYY9</f>
        <v>0</v>
      </c>
      <c r="NZC9" s="110">
        <v>0.37630000000000002</v>
      </c>
      <c r="NZD9" s="111">
        <f>ROUND(+NZB9*NZC9,0)</f>
        <v>0</v>
      </c>
      <c r="NZE9" s="38" t="s">
        <v>45</v>
      </c>
      <c r="NZF9" s="39" t="s">
        <v>47</v>
      </c>
      <c r="NZG9" s="39" t="s">
        <v>40</v>
      </c>
      <c r="NZH9" s="40" t="s">
        <v>120</v>
      </c>
      <c r="NZI9" s="107">
        <v>391.7</v>
      </c>
      <c r="NZJ9" s="107">
        <v>108.3917</v>
      </c>
      <c r="NZK9" s="107">
        <v>403.39170000000001</v>
      </c>
      <c r="NZL9" s="107">
        <v>5</v>
      </c>
      <c r="NZM9" s="27">
        <v>53592</v>
      </c>
      <c r="NZN9" s="27">
        <f>+NZM9/NZL9/2</f>
        <v>5359.2</v>
      </c>
      <c r="NZO9" s="27">
        <f>+NZN9*2</f>
        <v>10718.4</v>
      </c>
      <c r="NZP9" s="108">
        <v>5</v>
      </c>
      <c r="NZQ9" s="27">
        <f>ROUND(+NZM9/NZP9,2)</f>
        <v>10718.4</v>
      </c>
      <c r="NZR9" s="109">
        <f>+NZQ9-NZO9</f>
        <v>0</v>
      </c>
      <c r="NZS9" s="110">
        <v>0.37630000000000002</v>
      </c>
      <c r="NZT9" s="111">
        <f>ROUND(+NZR9*NZS9,0)</f>
        <v>0</v>
      </c>
      <c r="NZU9" s="38" t="s">
        <v>45</v>
      </c>
      <c r="NZV9" s="39" t="s">
        <v>47</v>
      </c>
      <c r="NZW9" s="39" t="s">
        <v>40</v>
      </c>
      <c r="NZX9" s="40" t="s">
        <v>120</v>
      </c>
      <c r="NZY9" s="107">
        <v>391.7</v>
      </c>
      <c r="NZZ9" s="107">
        <v>108.3917</v>
      </c>
      <c r="OAA9" s="107">
        <v>403.39170000000001</v>
      </c>
      <c r="OAB9" s="107">
        <v>5</v>
      </c>
      <c r="OAC9" s="27">
        <v>53592</v>
      </c>
      <c r="OAD9" s="27">
        <f>+OAC9/OAB9/2</f>
        <v>5359.2</v>
      </c>
      <c r="OAE9" s="27">
        <f>+OAD9*2</f>
        <v>10718.4</v>
      </c>
      <c r="OAF9" s="108">
        <v>5</v>
      </c>
      <c r="OAG9" s="27">
        <f>ROUND(+OAC9/OAF9,2)</f>
        <v>10718.4</v>
      </c>
      <c r="OAH9" s="109">
        <f>+OAG9-OAE9</f>
        <v>0</v>
      </c>
      <c r="OAI9" s="110">
        <v>0.37630000000000002</v>
      </c>
      <c r="OAJ9" s="111">
        <f>ROUND(+OAH9*OAI9,0)</f>
        <v>0</v>
      </c>
      <c r="OAK9" s="38" t="s">
        <v>45</v>
      </c>
      <c r="OAL9" s="39" t="s">
        <v>47</v>
      </c>
      <c r="OAM9" s="39" t="s">
        <v>40</v>
      </c>
      <c r="OAN9" s="40" t="s">
        <v>120</v>
      </c>
      <c r="OAO9" s="107">
        <v>391.7</v>
      </c>
      <c r="OAP9" s="107">
        <v>108.3917</v>
      </c>
      <c r="OAQ9" s="107">
        <v>403.39170000000001</v>
      </c>
      <c r="OAR9" s="107">
        <v>5</v>
      </c>
      <c r="OAS9" s="27">
        <v>53592</v>
      </c>
      <c r="OAT9" s="27">
        <f>+OAS9/OAR9/2</f>
        <v>5359.2</v>
      </c>
      <c r="OAU9" s="27">
        <f>+OAT9*2</f>
        <v>10718.4</v>
      </c>
      <c r="OAV9" s="108">
        <v>5</v>
      </c>
      <c r="OAW9" s="27">
        <f>ROUND(+OAS9/OAV9,2)</f>
        <v>10718.4</v>
      </c>
      <c r="OAX9" s="109">
        <f>+OAW9-OAU9</f>
        <v>0</v>
      </c>
      <c r="OAY9" s="110">
        <v>0.37630000000000002</v>
      </c>
      <c r="OAZ9" s="111">
        <f>ROUND(+OAX9*OAY9,0)</f>
        <v>0</v>
      </c>
      <c r="OBA9" s="38" t="s">
        <v>45</v>
      </c>
      <c r="OBB9" s="39" t="s">
        <v>47</v>
      </c>
      <c r="OBC9" s="39" t="s">
        <v>40</v>
      </c>
      <c r="OBD9" s="40" t="s">
        <v>120</v>
      </c>
      <c r="OBE9" s="107">
        <v>391.7</v>
      </c>
      <c r="OBF9" s="107">
        <v>108.3917</v>
      </c>
      <c r="OBG9" s="107">
        <v>403.39170000000001</v>
      </c>
      <c r="OBH9" s="107">
        <v>5</v>
      </c>
      <c r="OBI9" s="27">
        <v>53592</v>
      </c>
      <c r="OBJ9" s="27">
        <f>+OBI9/OBH9/2</f>
        <v>5359.2</v>
      </c>
      <c r="OBK9" s="27">
        <f>+OBJ9*2</f>
        <v>10718.4</v>
      </c>
      <c r="OBL9" s="108">
        <v>5</v>
      </c>
      <c r="OBM9" s="27">
        <f>ROUND(+OBI9/OBL9,2)</f>
        <v>10718.4</v>
      </c>
      <c r="OBN9" s="109">
        <f>+OBM9-OBK9</f>
        <v>0</v>
      </c>
      <c r="OBO9" s="110">
        <v>0.37630000000000002</v>
      </c>
      <c r="OBP9" s="111">
        <f>ROUND(+OBN9*OBO9,0)</f>
        <v>0</v>
      </c>
      <c r="OBQ9" s="38" t="s">
        <v>45</v>
      </c>
      <c r="OBR9" s="39" t="s">
        <v>47</v>
      </c>
      <c r="OBS9" s="39" t="s">
        <v>40</v>
      </c>
      <c r="OBT9" s="40" t="s">
        <v>120</v>
      </c>
      <c r="OBU9" s="107">
        <v>391.7</v>
      </c>
      <c r="OBV9" s="107">
        <v>108.3917</v>
      </c>
      <c r="OBW9" s="107">
        <v>403.39170000000001</v>
      </c>
      <c r="OBX9" s="107">
        <v>5</v>
      </c>
      <c r="OBY9" s="27">
        <v>53592</v>
      </c>
      <c r="OBZ9" s="27">
        <f>+OBY9/OBX9/2</f>
        <v>5359.2</v>
      </c>
      <c r="OCA9" s="27">
        <f>+OBZ9*2</f>
        <v>10718.4</v>
      </c>
      <c r="OCB9" s="108">
        <v>5</v>
      </c>
      <c r="OCC9" s="27">
        <f>ROUND(+OBY9/OCB9,2)</f>
        <v>10718.4</v>
      </c>
      <c r="OCD9" s="109">
        <f>+OCC9-OCA9</f>
        <v>0</v>
      </c>
      <c r="OCE9" s="110">
        <v>0.37630000000000002</v>
      </c>
      <c r="OCF9" s="111">
        <f>ROUND(+OCD9*OCE9,0)</f>
        <v>0</v>
      </c>
      <c r="OCG9" s="38" t="s">
        <v>45</v>
      </c>
      <c r="OCH9" s="39" t="s">
        <v>47</v>
      </c>
      <c r="OCI9" s="39" t="s">
        <v>40</v>
      </c>
      <c r="OCJ9" s="40" t="s">
        <v>120</v>
      </c>
      <c r="OCK9" s="107">
        <v>391.7</v>
      </c>
      <c r="OCL9" s="107">
        <v>108.3917</v>
      </c>
      <c r="OCM9" s="107">
        <v>403.39170000000001</v>
      </c>
      <c r="OCN9" s="107">
        <v>5</v>
      </c>
      <c r="OCO9" s="27">
        <v>53592</v>
      </c>
      <c r="OCP9" s="27">
        <f>+OCO9/OCN9/2</f>
        <v>5359.2</v>
      </c>
      <c r="OCQ9" s="27">
        <f>+OCP9*2</f>
        <v>10718.4</v>
      </c>
      <c r="OCR9" s="108">
        <v>5</v>
      </c>
      <c r="OCS9" s="27">
        <f>ROUND(+OCO9/OCR9,2)</f>
        <v>10718.4</v>
      </c>
      <c r="OCT9" s="109">
        <f>+OCS9-OCQ9</f>
        <v>0</v>
      </c>
      <c r="OCU9" s="110">
        <v>0.37630000000000002</v>
      </c>
      <c r="OCV9" s="111">
        <f>ROUND(+OCT9*OCU9,0)</f>
        <v>0</v>
      </c>
      <c r="OCW9" s="38" t="s">
        <v>45</v>
      </c>
      <c r="OCX9" s="39" t="s">
        <v>47</v>
      </c>
      <c r="OCY9" s="39" t="s">
        <v>40</v>
      </c>
      <c r="OCZ9" s="40" t="s">
        <v>120</v>
      </c>
      <c r="ODA9" s="107">
        <v>391.7</v>
      </c>
      <c r="ODB9" s="107">
        <v>108.3917</v>
      </c>
      <c r="ODC9" s="107">
        <v>403.39170000000001</v>
      </c>
      <c r="ODD9" s="107">
        <v>5</v>
      </c>
      <c r="ODE9" s="27">
        <v>53592</v>
      </c>
      <c r="ODF9" s="27">
        <f>+ODE9/ODD9/2</f>
        <v>5359.2</v>
      </c>
      <c r="ODG9" s="27">
        <f>+ODF9*2</f>
        <v>10718.4</v>
      </c>
      <c r="ODH9" s="108">
        <v>5</v>
      </c>
      <c r="ODI9" s="27">
        <f>ROUND(+ODE9/ODH9,2)</f>
        <v>10718.4</v>
      </c>
      <c r="ODJ9" s="109">
        <f>+ODI9-ODG9</f>
        <v>0</v>
      </c>
      <c r="ODK9" s="110">
        <v>0.37630000000000002</v>
      </c>
      <c r="ODL9" s="111">
        <f>ROUND(+ODJ9*ODK9,0)</f>
        <v>0</v>
      </c>
      <c r="ODM9" s="38" t="s">
        <v>45</v>
      </c>
      <c r="ODN9" s="39" t="s">
        <v>47</v>
      </c>
      <c r="ODO9" s="39" t="s">
        <v>40</v>
      </c>
      <c r="ODP9" s="40" t="s">
        <v>120</v>
      </c>
      <c r="ODQ9" s="107">
        <v>391.7</v>
      </c>
      <c r="ODR9" s="107">
        <v>108.3917</v>
      </c>
      <c r="ODS9" s="107">
        <v>403.39170000000001</v>
      </c>
      <c r="ODT9" s="107">
        <v>5</v>
      </c>
      <c r="ODU9" s="27">
        <v>53592</v>
      </c>
      <c r="ODV9" s="27">
        <f>+ODU9/ODT9/2</f>
        <v>5359.2</v>
      </c>
      <c r="ODW9" s="27">
        <f>+ODV9*2</f>
        <v>10718.4</v>
      </c>
      <c r="ODX9" s="108">
        <v>5</v>
      </c>
      <c r="ODY9" s="27">
        <f>ROUND(+ODU9/ODX9,2)</f>
        <v>10718.4</v>
      </c>
      <c r="ODZ9" s="109">
        <f>+ODY9-ODW9</f>
        <v>0</v>
      </c>
      <c r="OEA9" s="110">
        <v>0.37630000000000002</v>
      </c>
      <c r="OEB9" s="111">
        <f>ROUND(+ODZ9*OEA9,0)</f>
        <v>0</v>
      </c>
      <c r="OEC9" s="38" t="s">
        <v>45</v>
      </c>
      <c r="OED9" s="39" t="s">
        <v>47</v>
      </c>
      <c r="OEE9" s="39" t="s">
        <v>40</v>
      </c>
      <c r="OEF9" s="40" t="s">
        <v>120</v>
      </c>
      <c r="OEG9" s="107">
        <v>391.7</v>
      </c>
      <c r="OEH9" s="107">
        <v>108.3917</v>
      </c>
      <c r="OEI9" s="107">
        <v>403.39170000000001</v>
      </c>
      <c r="OEJ9" s="107">
        <v>5</v>
      </c>
      <c r="OEK9" s="27">
        <v>53592</v>
      </c>
      <c r="OEL9" s="27">
        <f>+OEK9/OEJ9/2</f>
        <v>5359.2</v>
      </c>
      <c r="OEM9" s="27">
        <f>+OEL9*2</f>
        <v>10718.4</v>
      </c>
      <c r="OEN9" s="108">
        <v>5</v>
      </c>
      <c r="OEO9" s="27">
        <f>ROUND(+OEK9/OEN9,2)</f>
        <v>10718.4</v>
      </c>
      <c r="OEP9" s="109">
        <f>+OEO9-OEM9</f>
        <v>0</v>
      </c>
      <c r="OEQ9" s="110">
        <v>0.37630000000000002</v>
      </c>
      <c r="OER9" s="111">
        <f>ROUND(+OEP9*OEQ9,0)</f>
        <v>0</v>
      </c>
      <c r="OES9" s="38" t="s">
        <v>45</v>
      </c>
      <c r="OET9" s="39" t="s">
        <v>47</v>
      </c>
      <c r="OEU9" s="39" t="s">
        <v>40</v>
      </c>
      <c r="OEV9" s="40" t="s">
        <v>120</v>
      </c>
      <c r="OEW9" s="107">
        <v>391.7</v>
      </c>
      <c r="OEX9" s="107">
        <v>108.3917</v>
      </c>
      <c r="OEY9" s="107">
        <v>403.39170000000001</v>
      </c>
      <c r="OEZ9" s="107">
        <v>5</v>
      </c>
      <c r="OFA9" s="27">
        <v>53592</v>
      </c>
      <c r="OFB9" s="27">
        <f>+OFA9/OEZ9/2</f>
        <v>5359.2</v>
      </c>
      <c r="OFC9" s="27">
        <f>+OFB9*2</f>
        <v>10718.4</v>
      </c>
      <c r="OFD9" s="108">
        <v>5</v>
      </c>
      <c r="OFE9" s="27">
        <f>ROUND(+OFA9/OFD9,2)</f>
        <v>10718.4</v>
      </c>
      <c r="OFF9" s="109">
        <f>+OFE9-OFC9</f>
        <v>0</v>
      </c>
      <c r="OFG9" s="110">
        <v>0.37630000000000002</v>
      </c>
      <c r="OFH9" s="111">
        <f>ROUND(+OFF9*OFG9,0)</f>
        <v>0</v>
      </c>
      <c r="OFI9" s="38" t="s">
        <v>45</v>
      </c>
      <c r="OFJ9" s="39" t="s">
        <v>47</v>
      </c>
      <c r="OFK9" s="39" t="s">
        <v>40</v>
      </c>
      <c r="OFL9" s="40" t="s">
        <v>120</v>
      </c>
      <c r="OFM9" s="107">
        <v>391.7</v>
      </c>
      <c r="OFN9" s="107">
        <v>108.3917</v>
      </c>
      <c r="OFO9" s="107">
        <v>403.39170000000001</v>
      </c>
      <c r="OFP9" s="107">
        <v>5</v>
      </c>
      <c r="OFQ9" s="27">
        <v>53592</v>
      </c>
      <c r="OFR9" s="27">
        <f>+OFQ9/OFP9/2</f>
        <v>5359.2</v>
      </c>
      <c r="OFS9" s="27">
        <f>+OFR9*2</f>
        <v>10718.4</v>
      </c>
      <c r="OFT9" s="108">
        <v>5</v>
      </c>
      <c r="OFU9" s="27">
        <f>ROUND(+OFQ9/OFT9,2)</f>
        <v>10718.4</v>
      </c>
      <c r="OFV9" s="109">
        <f>+OFU9-OFS9</f>
        <v>0</v>
      </c>
      <c r="OFW9" s="110">
        <v>0.37630000000000002</v>
      </c>
      <c r="OFX9" s="111">
        <f>ROUND(+OFV9*OFW9,0)</f>
        <v>0</v>
      </c>
      <c r="OFY9" s="38" t="s">
        <v>45</v>
      </c>
      <c r="OFZ9" s="39" t="s">
        <v>47</v>
      </c>
      <c r="OGA9" s="39" t="s">
        <v>40</v>
      </c>
      <c r="OGB9" s="40" t="s">
        <v>120</v>
      </c>
      <c r="OGC9" s="107">
        <v>391.7</v>
      </c>
      <c r="OGD9" s="107">
        <v>108.3917</v>
      </c>
      <c r="OGE9" s="107">
        <v>403.39170000000001</v>
      </c>
      <c r="OGF9" s="107">
        <v>5</v>
      </c>
      <c r="OGG9" s="27">
        <v>53592</v>
      </c>
      <c r="OGH9" s="27">
        <f>+OGG9/OGF9/2</f>
        <v>5359.2</v>
      </c>
      <c r="OGI9" s="27">
        <f>+OGH9*2</f>
        <v>10718.4</v>
      </c>
      <c r="OGJ9" s="108">
        <v>5</v>
      </c>
      <c r="OGK9" s="27">
        <f>ROUND(+OGG9/OGJ9,2)</f>
        <v>10718.4</v>
      </c>
      <c r="OGL9" s="109">
        <f>+OGK9-OGI9</f>
        <v>0</v>
      </c>
      <c r="OGM9" s="110">
        <v>0.37630000000000002</v>
      </c>
      <c r="OGN9" s="111">
        <f>ROUND(+OGL9*OGM9,0)</f>
        <v>0</v>
      </c>
      <c r="OGO9" s="38" t="s">
        <v>45</v>
      </c>
      <c r="OGP9" s="39" t="s">
        <v>47</v>
      </c>
      <c r="OGQ9" s="39" t="s">
        <v>40</v>
      </c>
      <c r="OGR9" s="40" t="s">
        <v>120</v>
      </c>
      <c r="OGS9" s="107">
        <v>391.7</v>
      </c>
      <c r="OGT9" s="107">
        <v>108.3917</v>
      </c>
      <c r="OGU9" s="107">
        <v>403.39170000000001</v>
      </c>
      <c r="OGV9" s="107">
        <v>5</v>
      </c>
      <c r="OGW9" s="27">
        <v>53592</v>
      </c>
      <c r="OGX9" s="27">
        <f>+OGW9/OGV9/2</f>
        <v>5359.2</v>
      </c>
      <c r="OGY9" s="27">
        <f>+OGX9*2</f>
        <v>10718.4</v>
      </c>
      <c r="OGZ9" s="108">
        <v>5</v>
      </c>
      <c r="OHA9" s="27">
        <f>ROUND(+OGW9/OGZ9,2)</f>
        <v>10718.4</v>
      </c>
      <c r="OHB9" s="109">
        <f>+OHA9-OGY9</f>
        <v>0</v>
      </c>
      <c r="OHC9" s="110">
        <v>0.37630000000000002</v>
      </c>
      <c r="OHD9" s="111">
        <f>ROUND(+OHB9*OHC9,0)</f>
        <v>0</v>
      </c>
      <c r="OHE9" s="38" t="s">
        <v>45</v>
      </c>
      <c r="OHF9" s="39" t="s">
        <v>47</v>
      </c>
      <c r="OHG9" s="39" t="s">
        <v>40</v>
      </c>
      <c r="OHH9" s="40" t="s">
        <v>120</v>
      </c>
      <c r="OHI9" s="107">
        <v>391.7</v>
      </c>
      <c r="OHJ9" s="107">
        <v>108.3917</v>
      </c>
      <c r="OHK9" s="107">
        <v>403.39170000000001</v>
      </c>
      <c r="OHL9" s="107">
        <v>5</v>
      </c>
      <c r="OHM9" s="27">
        <v>53592</v>
      </c>
      <c r="OHN9" s="27">
        <f>+OHM9/OHL9/2</f>
        <v>5359.2</v>
      </c>
      <c r="OHO9" s="27">
        <f>+OHN9*2</f>
        <v>10718.4</v>
      </c>
      <c r="OHP9" s="108">
        <v>5</v>
      </c>
      <c r="OHQ9" s="27">
        <f>ROUND(+OHM9/OHP9,2)</f>
        <v>10718.4</v>
      </c>
      <c r="OHR9" s="109">
        <f>+OHQ9-OHO9</f>
        <v>0</v>
      </c>
      <c r="OHS9" s="110">
        <v>0.37630000000000002</v>
      </c>
      <c r="OHT9" s="111">
        <f>ROUND(+OHR9*OHS9,0)</f>
        <v>0</v>
      </c>
      <c r="OHU9" s="38" t="s">
        <v>45</v>
      </c>
      <c r="OHV9" s="39" t="s">
        <v>47</v>
      </c>
      <c r="OHW9" s="39" t="s">
        <v>40</v>
      </c>
      <c r="OHX9" s="40" t="s">
        <v>120</v>
      </c>
      <c r="OHY9" s="107">
        <v>391.7</v>
      </c>
      <c r="OHZ9" s="107">
        <v>108.3917</v>
      </c>
      <c r="OIA9" s="107">
        <v>403.39170000000001</v>
      </c>
      <c r="OIB9" s="107">
        <v>5</v>
      </c>
      <c r="OIC9" s="27">
        <v>53592</v>
      </c>
      <c r="OID9" s="27">
        <f>+OIC9/OIB9/2</f>
        <v>5359.2</v>
      </c>
      <c r="OIE9" s="27">
        <f>+OID9*2</f>
        <v>10718.4</v>
      </c>
      <c r="OIF9" s="108">
        <v>5</v>
      </c>
      <c r="OIG9" s="27">
        <f>ROUND(+OIC9/OIF9,2)</f>
        <v>10718.4</v>
      </c>
      <c r="OIH9" s="109">
        <f>+OIG9-OIE9</f>
        <v>0</v>
      </c>
      <c r="OII9" s="110">
        <v>0.37630000000000002</v>
      </c>
      <c r="OIJ9" s="111">
        <f>ROUND(+OIH9*OII9,0)</f>
        <v>0</v>
      </c>
      <c r="OIK9" s="38" t="s">
        <v>45</v>
      </c>
      <c r="OIL9" s="39" t="s">
        <v>47</v>
      </c>
      <c r="OIM9" s="39" t="s">
        <v>40</v>
      </c>
      <c r="OIN9" s="40" t="s">
        <v>120</v>
      </c>
      <c r="OIO9" s="107">
        <v>391.7</v>
      </c>
      <c r="OIP9" s="107">
        <v>108.3917</v>
      </c>
      <c r="OIQ9" s="107">
        <v>403.39170000000001</v>
      </c>
      <c r="OIR9" s="107">
        <v>5</v>
      </c>
      <c r="OIS9" s="27">
        <v>53592</v>
      </c>
      <c r="OIT9" s="27">
        <f>+OIS9/OIR9/2</f>
        <v>5359.2</v>
      </c>
      <c r="OIU9" s="27">
        <f>+OIT9*2</f>
        <v>10718.4</v>
      </c>
      <c r="OIV9" s="108">
        <v>5</v>
      </c>
      <c r="OIW9" s="27">
        <f>ROUND(+OIS9/OIV9,2)</f>
        <v>10718.4</v>
      </c>
      <c r="OIX9" s="109">
        <f>+OIW9-OIU9</f>
        <v>0</v>
      </c>
      <c r="OIY9" s="110">
        <v>0.37630000000000002</v>
      </c>
      <c r="OIZ9" s="111">
        <f>ROUND(+OIX9*OIY9,0)</f>
        <v>0</v>
      </c>
      <c r="OJA9" s="38" t="s">
        <v>45</v>
      </c>
      <c r="OJB9" s="39" t="s">
        <v>47</v>
      </c>
      <c r="OJC9" s="39" t="s">
        <v>40</v>
      </c>
      <c r="OJD9" s="40" t="s">
        <v>120</v>
      </c>
      <c r="OJE9" s="107">
        <v>391.7</v>
      </c>
      <c r="OJF9" s="107">
        <v>108.3917</v>
      </c>
      <c r="OJG9" s="107">
        <v>403.39170000000001</v>
      </c>
      <c r="OJH9" s="107">
        <v>5</v>
      </c>
      <c r="OJI9" s="27">
        <v>53592</v>
      </c>
      <c r="OJJ9" s="27">
        <f>+OJI9/OJH9/2</f>
        <v>5359.2</v>
      </c>
      <c r="OJK9" s="27">
        <f>+OJJ9*2</f>
        <v>10718.4</v>
      </c>
      <c r="OJL9" s="108">
        <v>5</v>
      </c>
      <c r="OJM9" s="27">
        <f>ROUND(+OJI9/OJL9,2)</f>
        <v>10718.4</v>
      </c>
      <c r="OJN9" s="109">
        <f>+OJM9-OJK9</f>
        <v>0</v>
      </c>
      <c r="OJO9" s="110">
        <v>0.37630000000000002</v>
      </c>
      <c r="OJP9" s="111">
        <f>ROUND(+OJN9*OJO9,0)</f>
        <v>0</v>
      </c>
      <c r="OJQ9" s="38" t="s">
        <v>45</v>
      </c>
      <c r="OJR9" s="39" t="s">
        <v>47</v>
      </c>
      <c r="OJS9" s="39" t="s">
        <v>40</v>
      </c>
      <c r="OJT9" s="40" t="s">
        <v>120</v>
      </c>
      <c r="OJU9" s="107">
        <v>391.7</v>
      </c>
      <c r="OJV9" s="107">
        <v>108.3917</v>
      </c>
      <c r="OJW9" s="107">
        <v>403.39170000000001</v>
      </c>
      <c r="OJX9" s="107">
        <v>5</v>
      </c>
      <c r="OJY9" s="27">
        <v>53592</v>
      </c>
      <c r="OJZ9" s="27">
        <f>+OJY9/OJX9/2</f>
        <v>5359.2</v>
      </c>
      <c r="OKA9" s="27">
        <f>+OJZ9*2</f>
        <v>10718.4</v>
      </c>
      <c r="OKB9" s="108">
        <v>5</v>
      </c>
      <c r="OKC9" s="27">
        <f>ROUND(+OJY9/OKB9,2)</f>
        <v>10718.4</v>
      </c>
      <c r="OKD9" s="109">
        <f>+OKC9-OKA9</f>
        <v>0</v>
      </c>
      <c r="OKE9" s="110">
        <v>0.37630000000000002</v>
      </c>
      <c r="OKF9" s="111">
        <f>ROUND(+OKD9*OKE9,0)</f>
        <v>0</v>
      </c>
      <c r="OKG9" s="38" t="s">
        <v>45</v>
      </c>
      <c r="OKH9" s="39" t="s">
        <v>47</v>
      </c>
      <c r="OKI9" s="39" t="s">
        <v>40</v>
      </c>
      <c r="OKJ9" s="40" t="s">
        <v>120</v>
      </c>
      <c r="OKK9" s="107">
        <v>391.7</v>
      </c>
      <c r="OKL9" s="107">
        <v>108.3917</v>
      </c>
      <c r="OKM9" s="107">
        <v>403.39170000000001</v>
      </c>
      <c r="OKN9" s="107">
        <v>5</v>
      </c>
      <c r="OKO9" s="27">
        <v>53592</v>
      </c>
      <c r="OKP9" s="27">
        <f>+OKO9/OKN9/2</f>
        <v>5359.2</v>
      </c>
      <c r="OKQ9" s="27">
        <f>+OKP9*2</f>
        <v>10718.4</v>
      </c>
      <c r="OKR9" s="108">
        <v>5</v>
      </c>
      <c r="OKS9" s="27">
        <f>ROUND(+OKO9/OKR9,2)</f>
        <v>10718.4</v>
      </c>
      <c r="OKT9" s="109">
        <f>+OKS9-OKQ9</f>
        <v>0</v>
      </c>
      <c r="OKU9" s="110">
        <v>0.37630000000000002</v>
      </c>
      <c r="OKV9" s="111">
        <f>ROUND(+OKT9*OKU9,0)</f>
        <v>0</v>
      </c>
      <c r="OKW9" s="38" t="s">
        <v>45</v>
      </c>
      <c r="OKX9" s="39" t="s">
        <v>47</v>
      </c>
      <c r="OKY9" s="39" t="s">
        <v>40</v>
      </c>
      <c r="OKZ9" s="40" t="s">
        <v>120</v>
      </c>
      <c r="OLA9" s="107">
        <v>391.7</v>
      </c>
      <c r="OLB9" s="107">
        <v>108.3917</v>
      </c>
      <c r="OLC9" s="107">
        <v>403.39170000000001</v>
      </c>
      <c r="OLD9" s="107">
        <v>5</v>
      </c>
      <c r="OLE9" s="27">
        <v>53592</v>
      </c>
      <c r="OLF9" s="27">
        <f>+OLE9/OLD9/2</f>
        <v>5359.2</v>
      </c>
      <c r="OLG9" s="27">
        <f>+OLF9*2</f>
        <v>10718.4</v>
      </c>
      <c r="OLH9" s="108">
        <v>5</v>
      </c>
      <c r="OLI9" s="27">
        <f>ROUND(+OLE9/OLH9,2)</f>
        <v>10718.4</v>
      </c>
      <c r="OLJ9" s="109">
        <f>+OLI9-OLG9</f>
        <v>0</v>
      </c>
      <c r="OLK9" s="110">
        <v>0.37630000000000002</v>
      </c>
      <c r="OLL9" s="111">
        <f>ROUND(+OLJ9*OLK9,0)</f>
        <v>0</v>
      </c>
      <c r="OLM9" s="38" t="s">
        <v>45</v>
      </c>
      <c r="OLN9" s="39" t="s">
        <v>47</v>
      </c>
      <c r="OLO9" s="39" t="s">
        <v>40</v>
      </c>
      <c r="OLP9" s="40" t="s">
        <v>120</v>
      </c>
      <c r="OLQ9" s="107">
        <v>391.7</v>
      </c>
      <c r="OLR9" s="107">
        <v>108.3917</v>
      </c>
      <c r="OLS9" s="107">
        <v>403.39170000000001</v>
      </c>
      <c r="OLT9" s="107">
        <v>5</v>
      </c>
      <c r="OLU9" s="27">
        <v>53592</v>
      </c>
      <c r="OLV9" s="27">
        <f>+OLU9/OLT9/2</f>
        <v>5359.2</v>
      </c>
      <c r="OLW9" s="27">
        <f>+OLV9*2</f>
        <v>10718.4</v>
      </c>
      <c r="OLX9" s="108">
        <v>5</v>
      </c>
      <c r="OLY9" s="27">
        <f>ROUND(+OLU9/OLX9,2)</f>
        <v>10718.4</v>
      </c>
      <c r="OLZ9" s="109">
        <f>+OLY9-OLW9</f>
        <v>0</v>
      </c>
      <c r="OMA9" s="110">
        <v>0.37630000000000002</v>
      </c>
      <c r="OMB9" s="111">
        <f>ROUND(+OLZ9*OMA9,0)</f>
        <v>0</v>
      </c>
      <c r="OMC9" s="38" t="s">
        <v>45</v>
      </c>
      <c r="OMD9" s="39" t="s">
        <v>47</v>
      </c>
      <c r="OME9" s="39" t="s">
        <v>40</v>
      </c>
      <c r="OMF9" s="40" t="s">
        <v>120</v>
      </c>
      <c r="OMG9" s="107">
        <v>391.7</v>
      </c>
      <c r="OMH9" s="107">
        <v>108.3917</v>
      </c>
      <c r="OMI9" s="107">
        <v>403.39170000000001</v>
      </c>
      <c r="OMJ9" s="107">
        <v>5</v>
      </c>
      <c r="OMK9" s="27">
        <v>53592</v>
      </c>
      <c r="OML9" s="27">
        <f>+OMK9/OMJ9/2</f>
        <v>5359.2</v>
      </c>
      <c r="OMM9" s="27">
        <f>+OML9*2</f>
        <v>10718.4</v>
      </c>
      <c r="OMN9" s="108">
        <v>5</v>
      </c>
      <c r="OMO9" s="27">
        <f>ROUND(+OMK9/OMN9,2)</f>
        <v>10718.4</v>
      </c>
      <c r="OMP9" s="109">
        <f>+OMO9-OMM9</f>
        <v>0</v>
      </c>
      <c r="OMQ9" s="110">
        <v>0.37630000000000002</v>
      </c>
      <c r="OMR9" s="111">
        <f>ROUND(+OMP9*OMQ9,0)</f>
        <v>0</v>
      </c>
      <c r="OMS9" s="38" t="s">
        <v>45</v>
      </c>
      <c r="OMT9" s="39" t="s">
        <v>47</v>
      </c>
      <c r="OMU9" s="39" t="s">
        <v>40</v>
      </c>
      <c r="OMV9" s="40" t="s">
        <v>120</v>
      </c>
      <c r="OMW9" s="107">
        <v>391.7</v>
      </c>
      <c r="OMX9" s="107">
        <v>108.3917</v>
      </c>
      <c r="OMY9" s="107">
        <v>403.39170000000001</v>
      </c>
      <c r="OMZ9" s="107">
        <v>5</v>
      </c>
      <c r="ONA9" s="27">
        <v>53592</v>
      </c>
      <c r="ONB9" s="27">
        <f>+ONA9/OMZ9/2</f>
        <v>5359.2</v>
      </c>
      <c r="ONC9" s="27">
        <f>+ONB9*2</f>
        <v>10718.4</v>
      </c>
      <c r="OND9" s="108">
        <v>5</v>
      </c>
      <c r="ONE9" s="27">
        <f>ROUND(+ONA9/OND9,2)</f>
        <v>10718.4</v>
      </c>
      <c r="ONF9" s="109">
        <f>+ONE9-ONC9</f>
        <v>0</v>
      </c>
      <c r="ONG9" s="110">
        <v>0.37630000000000002</v>
      </c>
      <c r="ONH9" s="111">
        <f>ROUND(+ONF9*ONG9,0)</f>
        <v>0</v>
      </c>
      <c r="ONI9" s="38" t="s">
        <v>45</v>
      </c>
      <c r="ONJ9" s="39" t="s">
        <v>47</v>
      </c>
      <c r="ONK9" s="39" t="s">
        <v>40</v>
      </c>
      <c r="ONL9" s="40" t="s">
        <v>120</v>
      </c>
      <c r="ONM9" s="107">
        <v>391.7</v>
      </c>
      <c r="ONN9" s="107">
        <v>108.3917</v>
      </c>
      <c r="ONO9" s="107">
        <v>403.39170000000001</v>
      </c>
      <c r="ONP9" s="107">
        <v>5</v>
      </c>
      <c r="ONQ9" s="27">
        <v>53592</v>
      </c>
      <c r="ONR9" s="27">
        <f>+ONQ9/ONP9/2</f>
        <v>5359.2</v>
      </c>
      <c r="ONS9" s="27">
        <f>+ONR9*2</f>
        <v>10718.4</v>
      </c>
      <c r="ONT9" s="108">
        <v>5</v>
      </c>
      <c r="ONU9" s="27">
        <f>ROUND(+ONQ9/ONT9,2)</f>
        <v>10718.4</v>
      </c>
      <c r="ONV9" s="109">
        <f>+ONU9-ONS9</f>
        <v>0</v>
      </c>
      <c r="ONW9" s="110">
        <v>0.37630000000000002</v>
      </c>
      <c r="ONX9" s="111">
        <f>ROUND(+ONV9*ONW9,0)</f>
        <v>0</v>
      </c>
      <c r="ONY9" s="38" t="s">
        <v>45</v>
      </c>
      <c r="ONZ9" s="39" t="s">
        <v>47</v>
      </c>
      <c r="OOA9" s="39" t="s">
        <v>40</v>
      </c>
      <c r="OOB9" s="40" t="s">
        <v>120</v>
      </c>
      <c r="OOC9" s="107">
        <v>391.7</v>
      </c>
      <c r="OOD9" s="107">
        <v>108.3917</v>
      </c>
      <c r="OOE9" s="107">
        <v>403.39170000000001</v>
      </c>
      <c r="OOF9" s="107">
        <v>5</v>
      </c>
      <c r="OOG9" s="27">
        <v>53592</v>
      </c>
      <c r="OOH9" s="27">
        <f>+OOG9/OOF9/2</f>
        <v>5359.2</v>
      </c>
      <c r="OOI9" s="27">
        <f>+OOH9*2</f>
        <v>10718.4</v>
      </c>
      <c r="OOJ9" s="108">
        <v>5</v>
      </c>
      <c r="OOK9" s="27">
        <f>ROUND(+OOG9/OOJ9,2)</f>
        <v>10718.4</v>
      </c>
      <c r="OOL9" s="109">
        <f>+OOK9-OOI9</f>
        <v>0</v>
      </c>
      <c r="OOM9" s="110">
        <v>0.37630000000000002</v>
      </c>
      <c r="OON9" s="111">
        <f>ROUND(+OOL9*OOM9,0)</f>
        <v>0</v>
      </c>
      <c r="OOO9" s="38" t="s">
        <v>45</v>
      </c>
      <c r="OOP9" s="39" t="s">
        <v>47</v>
      </c>
      <c r="OOQ9" s="39" t="s">
        <v>40</v>
      </c>
      <c r="OOR9" s="40" t="s">
        <v>120</v>
      </c>
      <c r="OOS9" s="107">
        <v>391.7</v>
      </c>
      <c r="OOT9" s="107">
        <v>108.3917</v>
      </c>
      <c r="OOU9" s="107">
        <v>403.39170000000001</v>
      </c>
      <c r="OOV9" s="107">
        <v>5</v>
      </c>
      <c r="OOW9" s="27">
        <v>53592</v>
      </c>
      <c r="OOX9" s="27">
        <f>+OOW9/OOV9/2</f>
        <v>5359.2</v>
      </c>
      <c r="OOY9" s="27">
        <f>+OOX9*2</f>
        <v>10718.4</v>
      </c>
      <c r="OOZ9" s="108">
        <v>5</v>
      </c>
      <c r="OPA9" s="27">
        <f>ROUND(+OOW9/OOZ9,2)</f>
        <v>10718.4</v>
      </c>
      <c r="OPB9" s="109">
        <f>+OPA9-OOY9</f>
        <v>0</v>
      </c>
      <c r="OPC9" s="110">
        <v>0.37630000000000002</v>
      </c>
      <c r="OPD9" s="111">
        <f>ROUND(+OPB9*OPC9,0)</f>
        <v>0</v>
      </c>
      <c r="OPE9" s="38" t="s">
        <v>45</v>
      </c>
      <c r="OPF9" s="39" t="s">
        <v>47</v>
      </c>
      <c r="OPG9" s="39" t="s">
        <v>40</v>
      </c>
      <c r="OPH9" s="40" t="s">
        <v>120</v>
      </c>
      <c r="OPI9" s="107">
        <v>391.7</v>
      </c>
      <c r="OPJ9" s="107">
        <v>108.3917</v>
      </c>
      <c r="OPK9" s="107">
        <v>403.39170000000001</v>
      </c>
      <c r="OPL9" s="107">
        <v>5</v>
      </c>
      <c r="OPM9" s="27">
        <v>53592</v>
      </c>
      <c r="OPN9" s="27">
        <f>+OPM9/OPL9/2</f>
        <v>5359.2</v>
      </c>
      <c r="OPO9" s="27">
        <f>+OPN9*2</f>
        <v>10718.4</v>
      </c>
      <c r="OPP9" s="108">
        <v>5</v>
      </c>
      <c r="OPQ9" s="27">
        <f>ROUND(+OPM9/OPP9,2)</f>
        <v>10718.4</v>
      </c>
      <c r="OPR9" s="109">
        <f>+OPQ9-OPO9</f>
        <v>0</v>
      </c>
      <c r="OPS9" s="110">
        <v>0.37630000000000002</v>
      </c>
      <c r="OPT9" s="111">
        <f>ROUND(+OPR9*OPS9,0)</f>
        <v>0</v>
      </c>
      <c r="OPU9" s="38" t="s">
        <v>45</v>
      </c>
      <c r="OPV9" s="39" t="s">
        <v>47</v>
      </c>
      <c r="OPW9" s="39" t="s">
        <v>40</v>
      </c>
      <c r="OPX9" s="40" t="s">
        <v>120</v>
      </c>
      <c r="OPY9" s="107">
        <v>391.7</v>
      </c>
      <c r="OPZ9" s="107">
        <v>108.3917</v>
      </c>
      <c r="OQA9" s="107">
        <v>403.39170000000001</v>
      </c>
      <c r="OQB9" s="107">
        <v>5</v>
      </c>
      <c r="OQC9" s="27">
        <v>53592</v>
      </c>
      <c r="OQD9" s="27">
        <f>+OQC9/OQB9/2</f>
        <v>5359.2</v>
      </c>
      <c r="OQE9" s="27">
        <f>+OQD9*2</f>
        <v>10718.4</v>
      </c>
      <c r="OQF9" s="108">
        <v>5</v>
      </c>
      <c r="OQG9" s="27">
        <f>ROUND(+OQC9/OQF9,2)</f>
        <v>10718.4</v>
      </c>
      <c r="OQH9" s="109">
        <f>+OQG9-OQE9</f>
        <v>0</v>
      </c>
      <c r="OQI9" s="110">
        <v>0.37630000000000002</v>
      </c>
      <c r="OQJ9" s="111">
        <f>ROUND(+OQH9*OQI9,0)</f>
        <v>0</v>
      </c>
      <c r="OQK9" s="38" t="s">
        <v>45</v>
      </c>
      <c r="OQL9" s="39" t="s">
        <v>47</v>
      </c>
      <c r="OQM9" s="39" t="s">
        <v>40</v>
      </c>
      <c r="OQN9" s="40" t="s">
        <v>120</v>
      </c>
      <c r="OQO9" s="107">
        <v>391.7</v>
      </c>
      <c r="OQP9" s="107">
        <v>108.3917</v>
      </c>
      <c r="OQQ9" s="107">
        <v>403.39170000000001</v>
      </c>
      <c r="OQR9" s="107">
        <v>5</v>
      </c>
      <c r="OQS9" s="27">
        <v>53592</v>
      </c>
      <c r="OQT9" s="27">
        <f>+OQS9/OQR9/2</f>
        <v>5359.2</v>
      </c>
      <c r="OQU9" s="27">
        <f>+OQT9*2</f>
        <v>10718.4</v>
      </c>
      <c r="OQV9" s="108">
        <v>5</v>
      </c>
      <c r="OQW9" s="27">
        <f>ROUND(+OQS9/OQV9,2)</f>
        <v>10718.4</v>
      </c>
      <c r="OQX9" s="109">
        <f>+OQW9-OQU9</f>
        <v>0</v>
      </c>
      <c r="OQY9" s="110">
        <v>0.37630000000000002</v>
      </c>
      <c r="OQZ9" s="111">
        <f>ROUND(+OQX9*OQY9,0)</f>
        <v>0</v>
      </c>
      <c r="ORA9" s="38" t="s">
        <v>45</v>
      </c>
      <c r="ORB9" s="39" t="s">
        <v>47</v>
      </c>
      <c r="ORC9" s="39" t="s">
        <v>40</v>
      </c>
      <c r="ORD9" s="40" t="s">
        <v>120</v>
      </c>
      <c r="ORE9" s="107">
        <v>391.7</v>
      </c>
      <c r="ORF9" s="107">
        <v>108.3917</v>
      </c>
      <c r="ORG9" s="107">
        <v>403.39170000000001</v>
      </c>
      <c r="ORH9" s="107">
        <v>5</v>
      </c>
      <c r="ORI9" s="27">
        <v>53592</v>
      </c>
      <c r="ORJ9" s="27">
        <f>+ORI9/ORH9/2</f>
        <v>5359.2</v>
      </c>
      <c r="ORK9" s="27">
        <f>+ORJ9*2</f>
        <v>10718.4</v>
      </c>
      <c r="ORL9" s="108">
        <v>5</v>
      </c>
      <c r="ORM9" s="27">
        <f>ROUND(+ORI9/ORL9,2)</f>
        <v>10718.4</v>
      </c>
      <c r="ORN9" s="109">
        <f>+ORM9-ORK9</f>
        <v>0</v>
      </c>
      <c r="ORO9" s="110">
        <v>0.37630000000000002</v>
      </c>
      <c r="ORP9" s="111">
        <f>ROUND(+ORN9*ORO9,0)</f>
        <v>0</v>
      </c>
      <c r="ORQ9" s="38" t="s">
        <v>45</v>
      </c>
      <c r="ORR9" s="39" t="s">
        <v>47</v>
      </c>
      <c r="ORS9" s="39" t="s">
        <v>40</v>
      </c>
      <c r="ORT9" s="40" t="s">
        <v>120</v>
      </c>
      <c r="ORU9" s="107">
        <v>391.7</v>
      </c>
      <c r="ORV9" s="107">
        <v>108.3917</v>
      </c>
      <c r="ORW9" s="107">
        <v>403.39170000000001</v>
      </c>
      <c r="ORX9" s="107">
        <v>5</v>
      </c>
      <c r="ORY9" s="27">
        <v>53592</v>
      </c>
      <c r="ORZ9" s="27">
        <f>+ORY9/ORX9/2</f>
        <v>5359.2</v>
      </c>
      <c r="OSA9" s="27">
        <f>+ORZ9*2</f>
        <v>10718.4</v>
      </c>
      <c r="OSB9" s="108">
        <v>5</v>
      </c>
      <c r="OSC9" s="27">
        <f>ROUND(+ORY9/OSB9,2)</f>
        <v>10718.4</v>
      </c>
      <c r="OSD9" s="109">
        <f>+OSC9-OSA9</f>
        <v>0</v>
      </c>
      <c r="OSE9" s="110">
        <v>0.37630000000000002</v>
      </c>
      <c r="OSF9" s="111">
        <f>ROUND(+OSD9*OSE9,0)</f>
        <v>0</v>
      </c>
      <c r="OSG9" s="38" t="s">
        <v>45</v>
      </c>
      <c r="OSH9" s="39" t="s">
        <v>47</v>
      </c>
      <c r="OSI9" s="39" t="s">
        <v>40</v>
      </c>
      <c r="OSJ9" s="40" t="s">
        <v>120</v>
      </c>
      <c r="OSK9" s="107">
        <v>391.7</v>
      </c>
      <c r="OSL9" s="107">
        <v>108.3917</v>
      </c>
      <c r="OSM9" s="107">
        <v>403.39170000000001</v>
      </c>
      <c r="OSN9" s="107">
        <v>5</v>
      </c>
      <c r="OSO9" s="27">
        <v>53592</v>
      </c>
      <c r="OSP9" s="27">
        <f>+OSO9/OSN9/2</f>
        <v>5359.2</v>
      </c>
      <c r="OSQ9" s="27">
        <f>+OSP9*2</f>
        <v>10718.4</v>
      </c>
      <c r="OSR9" s="108">
        <v>5</v>
      </c>
      <c r="OSS9" s="27">
        <f>ROUND(+OSO9/OSR9,2)</f>
        <v>10718.4</v>
      </c>
      <c r="OST9" s="109">
        <f>+OSS9-OSQ9</f>
        <v>0</v>
      </c>
      <c r="OSU9" s="110">
        <v>0.37630000000000002</v>
      </c>
      <c r="OSV9" s="111">
        <f>ROUND(+OST9*OSU9,0)</f>
        <v>0</v>
      </c>
      <c r="OSW9" s="38" t="s">
        <v>45</v>
      </c>
      <c r="OSX9" s="39" t="s">
        <v>47</v>
      </c>
      <c r="OSY9" s="39" t="s">
        <v>40</v>
      </c>
      <c r="OSZ9" s="40" t="s">
        <v>120</v>
      </c>
      <c r="OTA9" s="107">
        <v>391.7</v>
      </c>
      <c r="OTB9" s="107">
        <v>108.3917</v>
      </c>
      <c r="OTC9" s="107">
        <v>403.39170000000001</v>
      </c>
      <c r="OTD9" s="107">
        <v>5</v>
      </c>
      <c r="OTE9" s="27">
        <v>53592</v>
      </c>
      <c r="OTF9" s="27">
        <f>+OTE9/OTD9/2</f>
        <v>5359.2</v>
      </c>
      <c r="OTG9" s="27">
        <f>+OTF9*2</f>
        <v>10718.4</v>
      </c>
      <c r="OTH9" s="108">
        <v>5</v>
      </c>
      <c r="OTI9" s="27">
        <f>ROUND(+OTE9/OTH9,2)</f>
        <v>10718.4</v>
      </c>
      <c r="OTJ9" s="109">
        <f>+OTI9-OTG9</f>
        <v>0</v>
      </c>
      <c r="OTK9" s="110">
        <v>0.37630000000000002</v>
      </c>
      <c r="OTL9" s="111">
        <f>ROUND(+OTJ9*OTK9,0)</f>
        <v>0</v>
      </c>
      <c r="OTM9" s="38" t="s">
        <v>45</v>
      </c>
      <c r="OTN9" s="39" t="s">
        <v>47</v>
      </c>
      <c r="OTO9" s="39" t="s">
        <v>40</v>
      </c>
      <c r="OTP9" s="40" t="s">
        <v>120</v>
      </c>
      <c r="OTQ9" s="107">
        <v>391.7</v>
      </c>
      <c r="OTR9" s="107">
        <v>108.3917</v>
      </c>
      <c r="OTS9" s="107">
        <v>403.39170000000001</v>
      </c>
      <c r="OTT9" s="107">
        <v>5</v>
      </c>
      <c r="OTU9" s="27">
        <v>53592</v>
      </c>
      <c r="OTV9" s="27">
        <f>+OTU9/OTT9/2</f>
        <v>5359.2</v>
      </c>
      <c r="OTW9" s="27">
        <f>+OTV9*2</f>
        <v>10718.4</v>
      </c>
      <c r="OTX9" s="108">
        <v>5</v>
      </c>
      <c r="OTY9" s="27">
        <f>ROUND(+OTU9/OTX9,2)</f>
        <v>10718.4</v>
      </c>
      <c r="OTZ9" s="109">
        <f>+OTY9-OTW9</f>
        <v>0</v>
      </c>
      <c r="OUA9" s="110">
        <v>0.37630000000000002</v>
      </c>
      <c r="OUB9" s="111">
        <f>ROUND(+OTZ9*OUA9,0)</f>
        <v>0</v>
      </c>
      <c r="OUC9" s="38" t="s">
        <v>45</v>
      </c>
      <c r="OUD9" s="39" t="s">
        <v>47</v>
      </c>
      <c r="OUE9" s="39" t="s">
        <v>40</v>
      </c>
      <c r="OUF9" s="40" t="s">
        <v>120</v>
      </c>
      <c r="OUG9" s="107">
        <v>391.7</v>
      </c>
      <c r="OUH9" s="107">
        <v>108.3917</v>
      </c>
      <c r="OUI9" s="107">
        <v>403.39170000000001</v>
      </c>
      <c r="OUJ9" s="107">
        <v>5</v>
      </c>
      <c r="OUK9" s="27">
        <v>53592</v>
      </c>
      <c r="OUL9" s="27">
        <f>+OUK9/OUJ9/2</f>
        <v>5359.2</v>
      </c>
      <c r="OUM9" s="27">
        <f>+OUL9*2</f>
        <v>10718.4</v>
      </c>
      <c r="OUN9" s="108">
        <v>5</v>
      </c>
      <c r="OUO9" s="27">
        <f>ROUND(+OUK9/OUN9,2)</f>
        <v>10718.4</v>
      </c>
      <c r="OUP9" s="109">
        <f>+OUO9-OUM9</f>
        <v>0</v>
      </c>
      <c r="OUQ9" s="110">
        <v>0.37630000000000002</v>
      </c>
      <c r="OUR9" s="111">
        <f>ROUND(+OUP9*OUQ9,0)</f>
        <v>0</v>
      </c>
      <c r="OUS9" s="38" t="s">
        <v>45</v>
      </c>
      <c r="OUT9" s="39" t="s">
        <v>47</v>
      </c>
      <c r="OUU9" s="39" t="s">
        <v>40</v>
      </c>
      <c r="OUV9" s="40" t="s">
        <v>120</v>
      </c>
      <c r="OUW9" s="107">
        <v>391.7</v>
      </c>
      <c r="OUX9" s="107">
        <v>108.3917</v>
      </c>
      <c r="OUY9" s="107">
        <v>403.39170000000001</v>
      </c>
      <c r="OUZ9" s="107">
        <v>5</v>
      </c>
      <c r="OVA9" s="27">
        <v>53592</v>
      </c>
      <c r="OVB9" s="27">
        <f>+OVA9/OUZ9/2</f>
        <v>5359.2</v>
      </c>
      <c r="OVC9" s="27">
        <f>+OVB9*2</f>
        <v>10718.4</v>
      </c>
      <c r="OVD9" s="108">
        <v>5</v>
      </c>
      <c r="OVE9" s="27">
        <f>ROUND(+OVA9/OVD9,2)</f>
        <v>10718.4</v>
      </c>
      <c r="OVF9" s="109">
        <f>+OVE9-OVC9</f>
        <v>0</v>
      </c>
      <c r="OVG9" s="110">
        <v>0.37630000000000002</v>
      </c>
      <c r="OVH9" s="111">
        <f>ROUND(+OVF9*OVG9,0)</f>
        <v>0</v>
      </c>
      <c r="OVI9" s="38" t="s">
        <v>45</v>
      </c>
      <c r="OVJ9" s="39" t="s">
        <v>47</v>
      </c>
      <c r="OVK9" s="39" t="s">
        <v>40</v>
      </c>
      <c r="OVL9" s="40" t="s">
        <v>120</v>
      </c>
      <c r="OVM9" s="107">
        <v>391.7</v>
      </c>
      <c r="OVN9" s="107">
        <v>108.3917</v>
      </c>
      <c r="OVO9" s="107">
        <v>403.39170000000001</v>
      </c>
      <c r="OVP9" s="107">
        <v>5</v>
      </c>
      <c r="OVQ9" s="27">
        <v>53592</v>
      </c>
      <c r="OVR9" s="27">
        <f>+OVQ9/OVP9/2</f>
        <v>5359.2</v>
      </c>
      <c r="OVS9" s="27">
        <f>+OVR9*2</f>
        <v>10718.4</v>
      </c>
      <c r="OVT9" s="108">
        <v>5</v>
      </c>
      <c r="OVU9" s="27">
        <f>ROUND(+OVQ9/OVT9,2)</f>
        <v>10718.4</v>
      </c>
      <c r="OVV9" s="109">
        <f>+OVU9-OVS9</f>
        <v>0</v>
      </c>
      <c r="OVW9" s="110">
        <v>0.37630000000000002</v>
      </c>
      <c r="OVX9" s="111">
        <f>ROUND(+OVV9*OVW9,0)</f>
        <v>0</v>
      </c>
      <c r="OVY9" s="38" t="s">
        <v>45</v>
      </c>
      <c r="OVZ9" s="39" t="s">
        <v>47</v>
      </c>
      <c r="OWA9" s="39" t="s">
        <v>40</v>
      </c>
      <c r="OWB9" s="40" t="s">
        <v>120</v>
      </c>
      <c r="OWC9" s="107">
        <v>391.7</v>
      </c>
      <c r="OWD9" s="107">
        <v>108.3917</v>
      </c>
      <c r="OWE9" s="107">
        <v>403.39170000000001</v>
      </c>
      <c r="OWF9" s="107">
        <v>5</v>
      </c>
      <c r="OWG9" s="27">
        <v>53592</v>
      </c>
      <c r="OWH9" s="27">
        <f>+OWG9/OWF9/2</f>
        <v>5359.2</v>
      </c>
      <c r="OWI9" s="27">
        <f>+OWH9*2</f>
        <v>10718.4</v>
      </c>
      <c r="OWJ9" s="108">
        <v>5</v>
      </c>
      <c r="OWK9" s="27">
        <f>ROUND(+OWG9/OWJ9,2)</f>
        <v>10718.4</v>
      </c>
      <c r="OWL9" s="109">
        <f>+OWK9-OWI9</f>
        <v>0</v>
      </c>
      <c r="OWM9" s="110">
        <v>0.37630000000000002</v>
      </c>
      <c r="OWN9" s="111">
        <f>ROUND(+OWL9*OWM9,0)</f>
        <v>0</v>
      </c>
      <c r="OWO9" s="38" t="s">
        <v>45</v>
      </c>
      <c r="OWP9" s="39" t="s">
        <v>47</v>
      </c>
      <c r="OWQ9" s="39" t="s">
        <v>40</v>
      </c>
      <c r="OWR9" s="40" t="s">
        <v>120</v>
      </c>
      <c r="OWS9" s="107">
        <v>391.7</v>
      </c>
      <c r="OWT9" s="107">
        <v>108.3917</v>
      </c>
      <c r="OWU9" s="107">
        <v>403.39170000000001</v>
      </c>
      <c r="OWV9" s="107">
        <v>5</v>
      </c>
      <c r="OWW9" s="27">
        <v>53592</v>
      </c>
      <c r="OWX9" s="27">
        <f>+OWW9/OWV9/2</f>
        <v>5359.2</v>
      </c>
      <c r="OWY9" s="27">
        <f>+OWX9*2</f>
        <v>10718.4</v>
      </c>
      <c r="OWZ9" s="108">
        <v>5</v>
      </c>
      <c r="OXA9" s="27">
        <f>ROUND(+OWW9/OWZ9,2)</f>
        <v>10718.4</v>
      </c>
      <c r="OXB9" s="109">
        <f>+OXA9-OWY9</f>
        <v>0</v>
      </c>
      <c r="OXC9" s="110">
        <v>0.37630000000000002</v>
      </c>
      <c r="OXD9" s="111">
        <f>ROUND(+OXB9*OXC9,0)</f>
        <v>0</v>
      </c>
      <c r="OXE9" s="38" t="s">
        <v>45</v>
      </c>
      <c r="OXF9" s="39" t="s">
        <v>47</v>
      </c>
      <c r="OXG9" s="39" t="s">
        <v>40</v>
      </c>
      <c r="OXH9" s="40" t="s">
        <v>120</v>
      </c>
      <c r="OXI9" s="107">
        <v>391.7</v>
      </c>
      <c r="OXJ9" s="107">
        <v>108.3917</v>
      </c>
      <c r="OXK9" s="107">
        <v>403.39170000000001</v>
      </c>
      <c r="OXL9" s="107">
        <v>5</v>
      </c>
      <c r="OXM9" s="27">
        <v>53592</v>
      </c>
      <c r="OXN9" s="27">
        <f>+OXM9/OXL9/2</f>
        <v>5359.2</v>
      </c>
      <c r="OXO9" s="27">
        <f>+OXN9*2</f>
        <v>10718.4</v>
      </c>
      <c r="OXP9" s="108">
        <v>5</v>
      </c>
      <c r="OXQ9" s="27">
        <f>ROUND(+OXM9/OXP9,2)</f>
        <v>10718.4</v>
      </c>
      <c r="OXR9" s="109">
        <f>+OXQ9-OXO9</f>
        <v>0</v>
      </c>
      <c r="OXS9" s="110">
        <v>0.37630000000000002</v>
      </c>
      <c r="OXT9" s="111">
        <f>ROUND(+OXR9*OXS9,0)</f>
        <v>0</v>
      </c>
      <c r="OXU9" s="38" t="s">
        <v>45</v>
      </c>
      <c r="OXV9" s="39" t="s">
        <v>47</v>
      </c>
      <c r="OXW9" s="39" t="s">
        <v>40</v>
      </c>
      <c r="OXX9" s="40" t="s">
        <v>120</v>
      </c>
      <c r="OXY9" s="107">
        <v>391.7</v>
      </c>
      <c r="OXZ9" s="107">
        <v>108.3917</v>
      </c>
      <c r="OYA9" s="107">
        <v>403.39170000000001</v>
      </c>
      <c r="OYB9" s="107">
        <v>5</v>
      </c>
      <c r="OYC9" s="27">
        <v>53592</v>
      </c>
      <c r="OYD9" s="27">
        <f>+OYC9/OYB9/2</f>
        <v>5359.2</v>
      </c>
      <c r="OYE9" s="27">
        <f>+OYD9*2</f>
        <v>10718.4</v>
      </c>
      <c r="OYF9" s="108">
        <v>5</v>
      </c>
      <c r="OYG9" s="27">
        <f>ROUND(+OYC9/OYF9,2)</f>
        <v>10718.4</v>
      </c>
      <c r="OYH9" s="109">
        <f>+OYG9-OYE9</f>
        <v>0</v>
      </c>
      <c r="OYI9" s="110">
        <v>0.37630000000000002</v>
      </c>
      <c r="OYJ9" s="111">
        <f>ROUND(+OYH9*OYI9,0)</f>
        <v>0</v>
      </c>
      <c r="OYK9" s="38" t="s">
        <v>45</v>
      </c>
      <c r="OYL9" s="39" t="s">
        <v>47</v>
      </c>
      <c r="OYM9" s="39" t="s">
        <v>40</v>
      </c>
      <c r="OYN9" s="40" t="s">
        <v>120</v>
      </c>
      <c r="OYO9" s="107">
        <v>391.7</v>
      </c>
      <c r="OYP9" s="107">
        <v>108.3917</v>
      </c>
      <c r="OYQ9" s="107">
        <v>403.39170000000001</v>
      </c>
      <c r="OYR9" s="107">
        <v>5</v>
      </c>
      <c r="OYS9" s="27">
        <v>53592</v>
      </c>
      <c r="OYT9" s="27">
        <f>+OYS9/OYR9/2</f>
        <v>5359.2</v>
      </c>
      <c r="OYU9" s="27">
        <f>+OYT9*2</f>
        <v>10718.4</v>
      </c>
      <c r="OYV9" s="108">
        <v>5</v>
      </c>
      <c r="OYW9" s="27">
        <f>ROUND(+OYS9/OYV9,2)</f>
        <v>10718.4</v>
      </c>
      <c r="OYX9" s="109">
        <f>+OYW9-OYU9</f>
        <v>0</v>
      </c>
      <c r="OYY9" s="110">
        <v>0.37630000000000002</v>
      </c>
      <c r="OYZ9" s="111">
        <f>ROUND(+OYX9*OYY9,0)</f>
        <v>0</v>
      </c>
      <c r="OZA9" s="38" t="s">
        <v>45</v>
      </c>
      <c r="OZB9" s="39" t="s">
        <v>47</v>
      </c>
      <c r="OZC9" s="39" t="s">
        <v>40</v>
      </c>
      <c r="OZD9" s="40" t="s">
        <v>120</v>
      </c>
      <c r="OZE9" s="107">
        <v>391.7</v>
      </c>
      <c r="OZF9" s="107">
        <v>108.3917</v>
      </c>
      <c r="OZG9" s="107">
        <v>403.39170000000001</v>
      </c>
      <c r="OZH9" s="107">
        <v>5</v>
      </c>
      <c r="OZI9" s="27">
        <v>53592</v>
      </c>
      <c r="OZJ9" s="27">
        <f>+OZI9/OZH9/2</f>
        <v>5359.2</v>
      </c>
      <c r="OZK9" s="27">
        <f>+OZJ9*2</f>
        <v>10718.4</v>
      </c>
      <c r="OZL9" s="108">
        <v>5</v>
      </c>
      <c r="OZM9" s="27">
        <f>ROUND(+OZI9/OZL9,2)</f>
        <v>10718.4</v>
      </c>
      <c r="OZN9" s="109">
        <f>+OZM9-OZK9</f>
        <v>0</v>
      </c>
      <c r="OZO9" s="110">
        <v>0.37630000000000002</v>
      </c>
      <c r="OZP9" s="111">
        <f>ROUND(+OZN9*OZO9,0)</f>
        <v>0</v>
      </c>
      <c r="OZQ9" s="38" t="s">
        <v>45</v>
      </c>
      <c r="OZR9" s="39" t="s">
        <v>47</v>
      </c>
      <c r="OZS9" s="39" t="s">
        <v>40</v>
      </c>
      <c r="OZT9" s="40" t="s">
        <v>120</v>
      </c>
      <c r="OZU9" s="107">
        <v>391.7</v>
      </c>
      <c r="OZV9" s="107">
        <v>108.3917</v>
      </c>
      <c r="OZW9" s="107">
        <v>403.39170000000001</v>
      </c>
      <c r="OZX9" s="107">
        <v>5</v>
      </c>
      <c r="OZY9" s="27">
        <v>53592</v>
      </c>
      <c r="OZZ9" s="27">
        <f>+OZY9/OZX9/2</f>
        <v>5359.2</v>
      </c>
      <c r="PAA9" s="27">
        <f>+OZZ9*2</f>
        <v>10718.4</v>
      </c>
      <c r="PAB9" s="108">
        <v>5</v>
      </c>
      <c r="PAC9" s="27">
        <f>ROUND(+OZY9/PAB9,2)</f>
        <v>10718.4</v>
      </c>
      <c r="PAD9" s="109">
        <f>+PAC9-PAA9</f>
        <v>0</v>
      </c>
      <c r="PAE9" s="110">
        <v>0.37630000000000002</v>
      </c>
      <c r="PAF9" s="111">
        <f>ROUND(+PAD9*PAE9,0)</f>
        <v>0</v>
      </c>
      <c r="PAG9" s="38" t="s">
        <v>45</v>
      </c>
      <c r="PAH9" s="39" t="s">
        <v>47</v>
      </c>
      <c r="PAI9" s="39" t="s">
        <v>40</v>
      </c>
      <c r="PAJ9" s="40" t="s">
        <v>120</v>
      </c>
      <c r="PAK9" s="107">
        <v>391.7</v>
      </c>
      <c r="PAL9" s="107">
        <v>108.3917</v>
      </c>
      <c r="PAM9" s="107">
        <v>403.39170000000001</v>
      </c>
      <c r="PAN9" s="107">
        <v>5</v>
      </c>
      <c r="PAO9" s="27">
        <v>53592</v>
      </c>
      <c r="PAP9" s="27">
        <f>+PAO9/PAN9/2</f>
        <v>5359.2</v>
      </c>
      <c r="PAQ9" s="27">
        <f>+PAP9*2</f>
        <v>10718.4</v>
      </c>
      <c r="PAR9" s="108">
        <v>5</v>
      </c>
      <c r="PAS9" s="27">
        <f>ROUND(+PAO9/PAR9,2)</f>
        <v>10718.4</v>
      </c>
      <c r="PAT9" s="109">
        <f>+PAS9-PAQ9</f>
        <v>0</v>
      </c>
      <c r="PAU9" s="110">
        <v>0.37630000000000002</v>
      </c>
      <c r="PAV9" s="111">
        <f>ROUND(+PAT9*PAU9,0)</f>
        <v>0</v>
      </c>
      <c r="PAW9" s="38" t="s">
        <v>45</v>
      </c>
      <c r="PAX9" s="39" t="s">
        <v>47</v>
      </c>
      <c r="PAY9" s="39" t="s">
        <v>40</v>
      </c>
      <c r="PAZ9" s="40" t="s">
        <v>120</v>
      </c>
      <c r="PBA9" s="107">
        <v>391.7</v>
      </c>
      <c r="PBB9" s="107">
        <v>108.3917</v>
      </c>
      <c r="PBC9" s="107">
        <v>403.39170000000001</v>
      </c>
      <c r="PBD9" s="107">
        <v>5</v>
      </c>
      <c r="PBE9" s="27">
        <v>53592</v>
      </c>
      <c r="PBF9" s="27">
        <f>+PBE9/PBD9/2</f>
        <v>5359.2</v>
      </c>
      <c r="PBG9" s="27">
        <f>+PBF9*2</f>
        <v>10718.4</v>
      </c>
      <c r="PBH9" s="108">
        <v>5</v>
      </c>
      <c r="PBI9" s="27">
        <f>ROUND(+PBE9/PBH9,2)</f>
        <v>10718.4</v>
      </c>
      <c r="PBJ9" s="109">
        <f>+PBI9-PBG9</f>
        <v>0</v>
      </c>
      <c r="PBK9" s="110">
        <v>0.37630000000000002</v>
      </c>
      <c r="PBL9" s="111">
        <f>ROUND(+PBJ9*PBK9,0)</f>
        <v>0</v>
      </c>
      <c r="PBM9" s="38" t="s">
        <v>45</v>
      </c>
      <c r="PBN9" s="39" t="s">
        <v>47</v>
      </c>
      <c r="PBO9" s="39" t="s">
        <v>40</v>
      </c>
      <c r="PBP9" s="40" t="s">
        <v>120</v>
      </c>
      <c r="PBQ9" s="107">
        <v>391.7</v>
      </c>
      <c r="PBR9" s="107">
        <v>108.3917</v>
      </c>
      <c r="PBS9" s="107">
        <v>403.39170000000001</v>
      </c>
      <c r="PBT9" s="107">
        <v>5</v>
      </c>
      <c r="PBU9" s="27">
        <v>53592</v>
      </c>
      <c r="PBV9" s="27">
        <f>+PBU9/PBT9/2</f>
        <v>5359.2</v>
      </c>
      <c r="PBW9" s="27">
        <f>+PBV9*2</f>
        <v>10718.4</v>
      </c>
      <c r="PBX9" s="108">
        <v>5</v>
      </c>
      <c r="PBY9" s="27">
        <f>ROUND(+PBU9/PBX9,2)</f>
        <v>10718.4</v>
      </c>
      <c r="PBZ9" s="109">
        <f>+PBY9-PBW9</f>
        <v>0</v>
      </c>
      <c r="PCA9" s="110">
        <v>0.37630000000000002</v>
      </c>
      <c r="PCB9" s="111">
        <f>ROUND(+PBZ9*PCA9,0)</f>
        <v>0</v>
      </c>
      <c r="PCC9" s="38" t="s">
        <v>45</v>
      </c>
      <c r="PCD9" s="39" t="s">
        <v>47</v>
      </c>
      <c r="PCE9" s="39" t="s">
        <v>40</v>
      </c>
      <c r="PCF9" s="40" t="s">
        <v>120</v>
      </c>
      <c r="PCG9" s="107">
        <v>391.7</v>
      </c>
      <c r="PCH9" s="107">
        <v>108.3917</v>
      </c>
      <c r="PCI9" s="107">
        <v>403.39170000000001</v>
      </c>
      <c r="PCJ9" s="107">
        <v>5</v>
      </c>
      <c r="PCK9" s="27">
        <v>53592</v>
      </c>
      <c r="PCL9" s="27">
        <f>+PCK9/PCJ9/2</f>
        <v>5359.2</v>
      </c>
      <c r="PCM9" s="27">
        <f>+PCL9*2</f>
        <v>10718.4</v>
      </c>
      <c r="PCN9" s="108">
        <v>5</v>
      </c>
      <c r="PCO9" s="27">
        <f>ROUND(+PCK9/PCN9,2)</f>
        <v>10718.4</v>
      </c>
      <c r="PCP9" s="109">
        <f>+PCO9-PCM9</f>
        <v>0</v>
      </c>
      <c r="PCQ9" s="110">
        <v>0.37630000000000002</v>
      </c>
      <c r="PCR9" s="111">
        <f>ROUND(+PCP9*PCQ9,0)</f>
        <v>0</v>
      </c>
      <c r="PCS9" s="38" t="s">
        <v>45</v>
      </c>
      <c r="PCT9" s="39" t="s">
        <v>47</v>
      </c>
      <c r="PCU9" s="39" t="s">
        <v>40</v>
      </c>
      <c r="PCV9" s="40" t="s">
        <v>120</v>
      </c>
      <c r="PCW9" s="107">
        <v>391.7</v>
      </c>
      <c r="PCX9" s="107">
        <v>108.3917</v>
      </c>
      <c r="PCY9" s="107">
        <v>403.39170000000001</v>
      </c>
      <c r="PCZ9" s="107">
        <v>5</v>
      </c>
      <c r="PDA9" s="27">
        <v>53592</v>
      </c>
      <c r="PDB9" s="27">
        <f>+PDA9/PCZ9/2</f>
        <v>5359.2</v>
      </c>
      <c r="PDC9" s="27">
        <f>+PDB9*2</f>
        <v>10718.4</v>
      </c>
      <c r="PDD9" s="108">
        <v>5</v>
      </c>
      <c r="PDE9" s="27">
        <f>ROUND(+PDA9/PDD9,2)</f>
        <v>10718.4</v>
      </c>
      <c r="PDF9" s="109">
        <f>+PDE9-PDC9</f>
        <v>0</v>
      </c>
      <c r="PDG9" s="110">
        <v>0.37630000000000002</v>
      </c>
      <c r="PDH9" s="111">
        <f>ROUND(+PDF9*PDG9,0)</f>
        <v>0</v>
      </c>
      <c r="PDI9" s="38" t="s">
        <v>45</v>
      </c>
      <c r="PDJ9" s="39" t="s">
        <v>47</v>
      </c>
      <c r="PDK9" s="39" t="s">
        <v>40</v>
      </c>
      <c r="PDL9" s="40" t="s">
        <v>120</v>
      </c>
      <c r="PDM9" s="107">
        <v>391.7</v>
      </c>
      <c r="PDN9" s="107">
        <v>108.3917</v>
      </c>
      <c r="PDO9" s="107">
        <v>403.39170000000001</v>
      </c>
      <c r="PDP9" s="107">
        <v>5</v>
      </c>
      <c r="PDQ9" s="27">
        <v>53592</v>
      </c>
      <c r="PDR9" s="27">
        <f>+PDQ9/PDP9/2</f>
        <v>5359.2</v>
      </c>
      <c r="PDS9" s="27">
        <f>+PDR9*2</f>
        <v>10718.4</v>
      </c>
      <c r="PDT9" s="108">
        <v>5</v>
      </c>
      <c r="PDU9" s="27">
        <f>ROUND(+PDQ9/PDT9,2)</f>
        <v>10718.4</v>
      </c>
      <c r="PDV9" s="109">
        <f>+PDU9-PDS9</f>
        <v>0</v>
      </c>
      <c r="PDW9" s="110">
        <v>0.37630000000000002</v>
      </c>
      <c r="PDX9" s="111">
        <f>ROUND(+PDV9*PDW9,0)</f>
        <v>0</v>
      </c>
      <c r="PDY9" s="38" t="s">
        <v>45</v>
      </c>
      <c r="PDZ9" s="39" t="s">
        <v>47</v>
      </c>
      <c r="PEA9" s="39" t="s">
        <v>40</v>
      </c>
      <c r="PEB9" s="40" t="s">
        <v>120</v>
      </c>
      <c r="PEC9" s="107">
        <v>391.7</v>
      </c>
      <c r="PED9" s="107">
        <v>108.3917</v>
      </c>
      <c r="PEE9" s="107">
        <v>403.39170000000001</v>
      </c>
      <c r="PEF9" s="107">
        <v>5</v>
      </c>
      <c r="PEG9" s="27">
        <v>53592</v>
      </c>
      <c r="PEH9" s="27">
        <f>+PEG9/PEF9/2</f>
        <v>5359.2</v>
      </c>
      <c r="PEI9" s="27">
        <f>+PEH9*2</f>
        <v>10718.4</v>
      </c>
      <c r="PEJ9" s="108">
        <v>5</v>
      </c>
      <c r="PEK9" s="27">
        <f>ROUND(+PEG9/PEJ9,2)</f>
        <v>10718.4</v>
      </c>
      <c r="PEL9" s="109">
        <f>+PEK9-PEI9</f>
        <v>0</v>
      </c>
      <c r="PEM9" s="110">
        <v>0.37630000000000002</v>
      </c>
      <c r="PEN9" s="111">
        <f>ROUND(+PEL9*PEM9,0)</f>
        <v>0</v>
      </c>
      <c r="PEO9" s="38" t="s">
        <v>45</v>
      </c>
      <c r="PEP9" s="39" t="s">
        <v>47</v>
      </c>
      <c r="PEQ9" s="39" t="s">
        <v>40</v>
      </c>
      <c r="PER9" s="40" t="s">
        <v>120</v>
      </c>
      <c r="PES9" s="107">
        <v>391.7</v>
      </c>
      <c r="PET9" s="107">
        <v>108.3917</v>
      </c>
      <c r="PEU9" s="107">
        <v>403.39170000000001</v>
      </c>
      <c r="PEV9" s="107">
        <v>5</v>
      </c>
      <c r="PEW9" s="27">
        <v>53592</v>
      </c>
      <c r="PEX9" s="27">
        <f>+PEW9/PEV9/2</f>
        <v>5359.2</v>
      </c>
      <c r="PEY9" s="27">
        <f>+PEX9*2</f>
        <v>10718.4</v>
      </c>
      <c r="PEZ9" s="108">
        <v>5</v>
      </c>
      <c r="PFA9" s="27">
        <f>ROUND(+PEW9/PEZ9,2)</f>
        <v>10718.4</v>
      </c>
      <c r="PFB9" s="109">
        <f>+PFA9-PEY9</f>
        <v>0</v>
      </c>
      <c r="PFC9" s="110">
        <v>0.37630000000000002</v>
      </c>
      <c r="PFD9" s="111">
        <f>ROUND(+PFB9*PFC9,0)</f>
        <v>0</v>
      </c>
      <c r="PFE9" s="38" t="s">
        <v>45</v>
      </c>
      <c r="PFF9" s="39" t="s">
        <v>47</v>
      </c>
      <c r="PFG9" s="39" t="s">
        <v>40</v>
      </c>
      <c r="PFH9" s="40" t="s">
        <v>120</v>
      </c>
      <c r="PFI9" s="107">
        <v>391.7</v>
      </c>
      <c r="PFJ9" s="107">
        <v>108.3917</v>
      </c>
      <c r="PFK9" s="107">
        <v>403.39170000000001</v>
      </c>
      <c r="PFL9" s="107">
        <v>5</v>
      </c>
      <c r="PFM9" s="27">
        <v>53592</v>
      </c>
      <c r="PFN9" s="27">
        <f>+PFM9/PFL9/2</f>
        <v>5359.2</v>
      </c>
      <c r="PFO9" s="27">
        <f>+PFN9*2</f>
        <v>10718.4</v>
      </c>
      <c r="PFP9" s="108">
        <v>5</v>
      </c>
      <c r="PFQ9" s="27">
        <f>ROUND(+PFM9/PFP9,2)</f>
        <v>10718.4</v>
      </c>
      <c r="PFR9" s="109">
        <f>+PFQ9-PFO9</f>
        <v>0</v>
      </c>
      <c r="PFS9" s="110">
        <v>0.37630000000000002</v>
      </c>
      <c r="PFT9" s="111">
        <f>ROUND(+PFR9*PFS9,0)</f>
        <v>0</v>
      </c>
      <c r="PFU9" s="38" t="s">
        <v>45</v>
      </c>
      <c r="PFV9" s="39" t="s">
        <v>47</v>
      </c>
      <c r="PFW9" s="39" t="s">
        <v>40</v>
      </c>
      <c r="PFX9" s="40" t="s">
        <v>120</v>
      </c>
      <c r="PFY9" s="107">
        <v>391.7</v>
      </c>
      <c r="PFZ9" s="107">
        <v>108.3917</v>
      </c>
      <c r="PGA9" s="107">
        <v>403.39170000000001</v>
      </c>
      <c r="PGB9" s="107">
        <v>5</v>
      </c>
      <c r="PGC9" s="27">
        <v>53592</v>
      </c>
      <c r="PGD9" s="27">
        <f>+PGC9/PGB9/2</f>
        <v>5359.2</v>
      </c>
      <c r="PGE9" s="27">
        <f>+PGD9*2</f>
        <v>10718.4</v>
      </c>
      <c r="PGF9" s="108">
        <v>5</v>
      </c>
      <c r="PGG9" s="27">
        <f>ROUND(+PGC9/PGF9,2)</f>
        <v>10718.4</v>
      </c>
      <c r="PGH9" s="109">
        <f>+PGG9-PGE9</f>
        <v>0</v>
      </c>
      <c r="PGI9" s="110">
        <v>0.37630000000000002</v>
      </c>
      <c r="PGJ9" s="111">
        <f>ROUND(+PGH9*PGI9,0)</f>
        <v>0</v>
      </c>
      <c r="PGK9" s="38" t="s">
        <v>45</v>
      </c>
      <c r="PGL9" s="39" t="s">
        <v>47</v>
      </c>
      <c r="PGM9" s="39" t="s">
        <v>40</v>
      </c>
      <c r="PGN9" s="40" t="s">
        <v>120</v>
      </c>
      <c r="PGO9" s="107">
        <v>391.7</v>
      </c>
      <c r="PGP9" s="107">
        <v>108.3917</v>
      </c>
      <c r="PGQ9" s="107">
        <v>403.39170000000001</v>
      </c>
      <c r="PGR9" s="107">
        <v>5</v>
      </c>
      <c r="PGS9" s="27">
        <v>53592</v>
      </c>
      <c r="PGT9" s="27">
        <f>+PGS9/PGR9/2</f>
        <v>5359.2</v>
      </c>
      <c r="PGU9" s="27">
        <f>+PGT9*2</f>
        <v>10718.4</v>
      </c>
      <c r="PGV9" s="108">
        <v>5</v>
      </c>
      <c r="PGW9" s="27">
        <f>ROUND(+PGS9/PGV9,2)</f>
        <v>10718.4</v>
      </c>
      <c r="PGX9" s="109">
        <f>+PGW9-PGU9</f>
        <v>0</v>
      </c>
      <c r="PGY9" s="110">
        <v>0.37630000000000002</v>
      </c>
      <c r="PGZ9" s="111">
        <f>ROUND(+PGX9*PGY9,0)</f>
        <v>0</v>
      </c>
      <c r="PHA9" s="38" t="s">
        <v>45</v>
      </c>
      <c r="PHB9" s="39" t="s">
        <v>47</v>
      </c>
      <c r="PHC9" s="39" t="s">
        <v>40</v>
      </c>
      <c r="PHD9" s="40" t="s">
        <v>120</v>
      </c>
      <c r="PHE9" s="107">
        <v>391.7</v>
      </c>
      <c r="PHF9" s="107">
        <v>108.3917</v>
      </c>
      <c r="PHG9" s="107">
        <v>403.39170000000001</v>
      </c>
      <c r="PHH9" s="107">
        <v>5</v>
      </c>
      <c r="PHI9" s="27">
        <v>53592</v>
      </c>
      <c r="PHJ9" s="27">
        <f>+PHI9/PHH9/2</f>
        <v>5359.2</v>
      </c>
      <c r="PHK9" s="27">
        <f>+PHJ9*2</f>
        <v>10718.4</v>
      </c>
      <c r="PHL9" s="108">
        <v>5</v>
      </c>
      <c r="PHM9" s="27">
        <f>ROUND(+PHI9/PHL9,2)</f>
        <v>10718.4</v>
      </c>
      <c r="PHN9" s="109">
        <f>+PHM9-PHK9</f>
        <v>0</v>
      </c>
      <c r="PHO9" s="110">
        <v>0.37630000000000002</v>
      </c>
      <c r="PHP9" s="111">
        <f>ROUND(+PHN9*PHO9,0)</f>
        <v>0</v>
      </c>
      <c r="PHQ9" s="38" t="s">
        <v>45</v>
      </c>
      <c r="PHR9" s="39" t="s">
        <v>47</v>
      </c>
      <c r="PHS9" s="39" t="s">
        <v>40</v>
      </c>
      <c r="PHT9" s="40" t="s">
        <v>120</v>
      </c>
      <c r="PHU9" s="107">
        <v>391.7</v>
      </c>
      <c r="PHV9" s="107">
        <v>108.3917</v>
      </c>
      <c r="PHW9" s="107">
        <v>403.39170000000001</v>
      </c>
      <c r="PHX9" s="107">
        <v>5</v>
      </c>
      <c r="PHY9" s="27">
        <v>53592</v>
      </c>
      <c r="PHZ9" s="27">
        <f>+PHY9/PHX9/2</f>
        <v>5359.2</v>
      </c>
      <c r="PIA9" s="27">
        <f>+PHZ9*2</f>
        <v>10718.4</v>
      </c>
      <c r="PIB9" s="108">
        <v>5</v>
      </c>
      <c r="PIC9" s="27">
        <f>ROUND(+PHY9/PIB9,2)</f>
        <v>10718.4</v>
      </c>
      <c r="PID9" s="109">
        <f>+PIC9-PIA9</f>
        <v>0</v>
      </c>
      <c r="PIE9" s="110">
        <v>0.37630000000000002</v>
      </c>
      <c r="PIF9" s="111">
        <f>ROUND(+PID9*PIE9,0)</f>
        <v>0</v>
      </c>
      <c r="PIG9" s="38" t="s">
        <v>45</v>
      </c>
      <c r="PIH9" s="39" t="s">
        <v>47</v>
      </c>
      <c r="PII9" s="39" t="s">
        <v>40</v>
      </c>
      <c r="PIJ9" s="40" t="s">
        <v>120</v>
      </c>
      <c r="PIK9" s="107">
        <v>391.7</v>
      </c>
      <c r="PIL9" s="107">
        <v>108.3917</v>
      </c>
      <c r="PIM9" s="107">
        <v>403.39170000000001</v>
      </c>
      <c r="PIN9" s="107">
        <v>5</v>
      </c>
      <c r="PIO9" s="27">
        <v>53592</v>
      </c>
      <c r="PIP9" s="27">
        <f>+PIO9/PIN9/2</f>
        <v>5359.2</v>
      </c>
      <c r="PIQ9" s="27">
        <f>+PIP9*2</f>
        <v>10718.4</v>
      </c>
      <c r="PIR9" s="108">
        <v>5</v>
      </c>
      <c r="PIS9" s="27">
        <f>ROUND(+PIO9/PIR9,2)</f>
        <v>10718.4</v>
      </c>
      <c r="PIT9" s="109">
        <f>+PIS9-PIQ9</f>
        <v>0</v>
      </c>
      <c r="PIU9" s="110">
        <v>0.37630000000000002</v>
      </c>
      <c r="PIV9" s="111">
        <f>ROUND(+PIT9*PIU9,0)</f>
        <v>0</v>
      </c>
      <c r="PIW9" s="38" t="s">
        <v>45</v>
      </c>
      <c r="PIX9" s="39" t="s">
        <v>47</v>
      </c>
      <c r="PIY9" s="39" t="s">
        <v>40</v>
      </c>
      <c r="PIZ9" s="40" t="s">
        <v>120</v>
      </c>
      <c r="PJA9" s="107">
        <v>391.7</v>
      </c>
      <c r="PJB9" s="107">
        <v>108.3917</v>
      </c>
      <c r="PJC9" s="107">
        <v>403.39170000000001</v>
      </c>
      <c r="PJD9" s="107">
        <v>5</v>
      </c>
      <c r="PJE9" s="27">
        <v>53592</v>
      </c>
      <c r="PJF9" s="27">
        <f>+PJE9/PJD9/2</f>
        <v>5359.2</v>
      </c>
      <c r="PJG9" s="27">
        <f>+PJF9*2</f>
        <v>10718.4</v>
      </c>
      <c r="PJH9" s="108">
        <v>5</v>
      </c>
      <c r="PJI9" s="27">
        <f>ROUND(+PJE9/PJH9,2)</f>
        <v>10718.4</v>
      </c>
      <c r="PJJ9" s="109">
        <f>+PJI9-PJG9</f>
        <v>0</v>
      </c>
      <c r="PJK9" s="110">
        <v>0.37630000000000002</v>
      </c>
      <c r="PJL9" s="111">
        <f>ROUND(+PJJ9*PJK9,0)</f>
        <v>0</v>
      </c>
      <c r="PJM9" s="38" t="s">
        <v>45</v>
      </c>
      <c r="PJN9" s="39" t="s">
        <v>47</v>
      </c>
      <c r="PJO9" s="39" t="s">
        <v>40</v>
      </c>
      <c r="PJP9" s="40" t="s">
        <v>120</v>
      </c>
      <c r="PJQ9" s="107">
        <v>391.7</v>
      </c>
      <c r="PJR9" s="107">
        <v>108.3917</v>
      </c>
      <c r="PJS9" s="107">
        <v>403.39170000000001</v>
      </c>
      <c r="PJT9" s="107">
        <v>5</v>
      </c>
      <c r="PJU9" s="27">
        <v>53592</v>
      </c>
      <c r="PJV9" s="27">
        <f>+PJU9/PJT9/2</f>
        <v>5359.2</v>
      </c>
      <c r="PJW9" s="27">
        <f>+PJV9*2</f>
        <v>10718.4</v>
      </c>
      <c r="PJX9" s="108">
        <v>5</v>
      </c>
      <c r="PJY9" s="27">
        <f>ROUND(+PJU9/PJX9,2)</f>
        <v>10718.4</v>
      </c>
      <c r="PJZ9" s="109">
        <f>+PJY9-PJW9</f>
        <v>0</v>
      </c>
      <c r="PKA9" s="110">
        <v>0.37630000000000002</v>
      </c>
      <c r="PKB9" s="111">
        <f>ROUND(+PJZ9*PKA9,0)</f>
        <v>0</v>
      </c>
      <c r="PKC9" s="38" t="s">
        <v>45</v>
      </c>
      <c r="PKD9" s="39" t="s">
        <v>47</v>
      </c>
      <c r="PKE9" s="39" t="s">
        <v>40</v>
      </c>
      <c r="PKF9" s="40" t="s">
        <v>120</v>
      </c>
      <c r="PKG9" s="107">
        <v>391.7</v>
      </c>
      <c r="PKH9" s="107">
        <v>108.3917</v>
      </c>
      <c r="PKI9" s="107">
        <v>403.39170000000001</v>
      </c>
      <c r="PKJ9" s="107">
        <v>5</v>
      </c>
      <c r="PKK9" s="27">
        <v>53592</v>
      </c>
      <c r="PKL9" s="27">
        <f>+PKK9/PKJ9/2</f>
        <v>5359.2</v>
      </c>
      <c r="PKM9" s="27">
        <f>+PKL9*2</f>
        <v>10718.4</v>
      </c>
      <c r="PKN9" s="108">
        <v>5</v>
      </c>
      <c r="PKO9" s="27">
        <f>ROUND(+PKK9/PKN9,2)</f>
        <v>10718.4</v>
      </c>
      <c r="PKP9" s="109">
        <f>+PKO9-PKM9</f>
        <v>0</v>
      </c>
      <c r="PKQ9" s="110">
        <v>0.37630000000000002</v>
      </c>
      <c r="PKR9" s="111">
        <f>ROUND(+PKP9*PKQ9,0)</f>
        <v>0</v>
      </c>
      <c r="PKS9" s="38" t="s">
        <v>45</v>
      </c>
      <c r="PKT9" s="39" t="s">
        <v>47</v>
      </c>
      <c r="PKU9" s="39" t="s">
        <v>40</v>
      </c>
      <c r="PKV9" s="40" t="s">
        <v>120</v>
      </c>
      <c r="PKW9" s="107">
        <v>391.7</v>
      </c>
      <c r="PKX9" s="107">
        <v>108.3917</v>
      </c>
      <c r="PKY9" s="107">
        <v>403.39170000000001</v>
      </c>
      <c r="PKZ9" s="107">
        <v>5</v>
      </c>
      <c r="PLA9" s="27">
        <v>53592</v>
      </c>
      <c r="PLB9" s="27">
        <f>+PLA9/PKZ9/2</f>
        <v>5359.2</v>
      </c>
      <c r="PLC9" s="27">
        <f>+PLB9*2</f>
        <v>10718.4</v>
      </c>
      <c r="PLD9" s="108">
        <v>5</v>
      </c>
      <c r="PLE9" s="27">
        <f>ROUND(+PLA9/PLD9,2)</f>
        <v>10718.4</v>
      </c>
      <c r="PLF9" s="109">
        <f>+PLE9-PLC9</f>
        <v>0</v>
      </c>
      <c r="PLG9" s="110">
        <v>0.37630000000000002</v>
      </c>
      <c r="PLH9" s="111">
        <f>ROUND(+PLF9*PLG9,0)</f>
        <v>0</v>
      </c>
      <c r="PLI9" s="38" t="s">
        <v>45</v>
      </c>
      <c r="PLJ9" s="39" t="s">
        <v>47</v>
      </c>
      <c r="PLK9" s="39" t="s">
        <v>40</v>
      </c>
      <c r="PLL9" s="40" t="s">
        <v>120</v>
      </c>
      <c r="PLM9" s="107">
        <v>391.7</v>
      </c>
      <c r="PLN9" s="107">
        <v>108.3917</v>
      </c>
      <c r="PLO9" s="107">
        <v>403.39170000000001</v>
      </c>
      <c r="PLP9" s="107">
        <v>5</v>
      </c>
      <c r="PLQ9" s="27">
        <v>53592</v>
      </c>
      <c r="PLR9" s="27">
        <f>+PLQ9/PLP9/2</f>
        <v>5359.2</v>
      </c>
      <c r="PLS9" s="27">
        <f>+PLR9*2</f>
        <v>10718.4</v>
      </c>
      <c r="PLT9" s="108">
        <v>5</v>
      </c>
      <c r="PLU9" s="27">
        <f>ROUND(+PLQ9/PLT9,2)</f>
        <v>10718.4</v>
      </c>
      <c r="PLV9" s="109">
        <f>+PLU9-PLS9</f>
        <v>0</v>
      </c>
      <c r="PLW9" s="110">
        <v>0.37630000000000002</v>
      </c>
      <c r="PLX9" s="111">
        <f>ROUND(+PLV9*PLW9,0)</f>
        <v>0</v>
      </c>
      <c r="PLY9" s="38" t="s">
        <v>45</v>
      </c>
      <c r="PLZ9" s="39" t="s">
        <v>47</v>
      </c>
      <c r="PMA9" s="39" t="s">
        <v>40</v>
      </c>
      <c r="PMB9" s="40" t="s">
        <v>120</v>
      </c>
      <c r="PMC9" s="107">
        <v>391.7</v>
      </c>
      <c r="PMD9" s="107">
        <v>108.3917</v>
      </c>
      <c r="PME9" s="107">
        <v>403.39170000000001</v>
      </c>
      <c r="PMF9" s="107">
        <v>5</v>
      </c>
      <c r="PMG9" s="27">
        <v>53592</v>
      </c>
      <c r="PMH9" s="27">
        <f>+PMG9/PMF9/2</f>
        <v>5359.2</v>
      </c>
      <c r="PMI9" s="27">
        <f>+PMH9*2</f>
        <v>10718.4</v>
      </c>
      <c r="PMJ9" s="108">
        <v>5</v>
      </c>
      <c r="PMK9" s="27">
        <f>ROUND(+PMG9/PMJ9,2)</f>
        <v>10718.4</v>
      </c>
      <c r="PML9" s="109">
        <f>+PMK9-PMI9</f>
        <v>0</v>
      </c>
      <c r="PMM9" s="110">
        <v>0.37630000000000002</v>
      </c>
      <c r="PMN9" s="111">
        <f>ROUND(+PML9*PMM9,0)</f>
        <v>0</v>
      </c>
      <c r="PMO9" s="38" t="s">
        <v>45</v>
      </c>
      <c r="PMP9" s="39" t="s">
        <v>47</v>
      </c>
      <c r="PMQ9" s="39" t="s">
        <v>40</v>
      </c>
      <c r="PMR9" s="40" t="s">
        <v>120</v>
      </c>
      <c r="PMS9" s="107">
        <v>391.7</v>
      </c>
      <c r="PMT9" s="107">
        <v>108.3917</v>
      </c>
      <c r="PMU9" s="107">
        <v>403.39170000000001</v>
      </c>
      <c r="PMV9" s="107">
        <v>5</v>
      </c>
      <c r="PMW9" s="27">
        <v>53592</v>
      </c>
      <c r="PMX9" s="27">
        <f>+PMW9/PMV9/2</f>
        <v>5359.2</v>
      </c>
      <c r="PMY9" s="27">
        <f>+PMX9*2</f>
        <v>10718.4</v>
      </c>
      <c r="PMZ9" s="108">
        <v>5</v>
      </c>
      <c r="PNA9" s="27">
        <f>ROUND(+PMW9/PMZ9,2)</f>
        <v>10718.4</v>
      </c>
      <c r="PNB9" s="109">
        <f>+PNA9-PMY9</f>
        <v>0</v>
      </c>
      <c r="PNC9" s="110">
        <v>0.37630000000000002</v>
      </c>
      <c r="PND9" s="111">
        <f>ROUND(+PNB9*PNC9,0)</f>
        <v>0</v>
      </c>
      <c r="PNE9" s="38" t="s">
        <v>45</v>
      </c>
      <c r="PNF9" s="39" t="s">
        <v>47</v>
      </c>
      <c r="PNG9" s="39" t="s">
        <v>40</v>
      </c>
      <c r="PNH9" s="40" t="s">
        <v>120</v>
      </c>
      <c r="PNI9" s="107">
        <v>391.7</v>
      </c>
      <c r="PNJ9" s="107">
        <v>108.3917</v>
      </c>
      <c r="PNK9" s="107">
        <v>403.39170000000001</v>
      </c>
      <c r="PNL9" s="107">
        <v>5</v>
      </c>
      <c r="PNM9" s="27">
        <v>53592</v>
      </c>
      <c r="PNN9" s="27">
        <f>+PNM9/PNL9/2</f>
        <v>5359.2</v>
      </c>
      <c r="PNO9" s="27">
        <f>+PNN9*2</f>
        <v>10718.4</v>
      </c>
      <c r="PNP9" s="108">
        <v>5</v>
      </c>
      <c r="PNQ9" s="27">
        <f>ROUND(+PNM9/PNP9,2)</f>
        <v>10718.4</v>
      </c>
      <c r="PNR9" s="109">
        <f>+PNQ9-PNO9</f>
        <v>0</v>
      </c>
      <c r="PNS9" s="110">
        <v>0.37630000000000002</v>
      </c>
      <c r="PNT9" s="111">
        <f>ROUND(+PNR9*PNS9,0)</f>
        <v>0</v>
      </c>
      <c r="PNU9" s="38" t="s">
        <v>45</v>
      </c>
      <c r="PNV9" s="39" t="s">
        <v>47</v>
      </c>
      <c r="PNW9" s="39" t="s">
        <v>40</v>
      </c>
      <c r="PNX9" s="40" t="s">
        <v>120</v>
      </c>
      <c r="PNY9" s="107">
        <v>391.7</v>
      </c>
      <c r="PNZ9" s="107">
        <v>108.3917</v>
      </c>
      <c r="POA9" s="107">
        <v>403.39170000000001</v>
      </c>
      <c r="POB9" s="107">
        <v>5</v>
      </c>
      <c r="POC9" s="27">
        <v>53592</v>
      </c>
      <c r="POD9" s="27">
        <f>+POC9/POB9/2</f>
        <v>5359.2</v>
      </c>
      <c r="POE9" s="27">
        <f>+POD9*2</f>
        <v>10718.4</v>
      </c>
      <c r="POF9" s="108">
        <v>5</v>
      </c>
      <c r="POG9" s="27">
        <f>ROUND(+POC9/POF9,2)</f>
        <v>10718.4</v>
      </c>
      <c r="POH9" s="109">
        <f>+POG9-POE9</f>
        <v>0</v>
      </c>
      <c r="POI9" s="110">
        <v>0.37630000000000002</v>
      </c>
      <c r="POJ9" s="111">
        <f>ROUND(+POH9*POI9,0)</f>
        <v>0</v>
      </c>
      <c r="POK9" s="38" t="s">
        <v>45</v>
      </c>
      <c r="POL9" s="39" t="s">
        <v>47</v>
      </c>
      <c r="POM9" s="39" t="s">
        <v>40</v>
      </c>
      <c r="PON9" s="40" t="s">
        <v>120</v>
      </c>
      <c r="POO9" s="107">
        <v>391.7</v>
      </c>
      <c r="POP9" s="107">
        <v>108.3917</v>
      </c>
      <c r="POQ9" s="107">
        <v>403.39170000000001</v>
      </c>
      <c r="POR9" s="107">
        <v>5</v>
      </c>
      <c r="POS9" s="27">
        <v>53592</v>
      </c>
      <c r="POT9" s="27">
        <f>+POS9/POR9/2</f>
        <v>5359.2</v>
      </c>
      <c r="POU9" s="27">
        <f>+POT9*2</f>
        <v>10718.4</v>
      </c>
      <c r="POV9" s="108">
        <v>5</v>
      </c>
      <c r="POW9" s="27">
        <f>ROUND(+POS9/POV9,2)</f>
        <v>10718.4</v>
      </c>
      <c r="POX9" s="109">
        <f>+POW9-POU9</f>
        <v>0</v>
      </c>
      <c r="POY9" s="110">
        <v>0.37630000000000002</v>
      </c>
      <c r="POZ9" s="111">
        <f>ROUND(+POX9*POY9,0)</f>
        <v>0</v>
      </c>
      <c r="PPA9" s="38" t="s">
        <v>45</v>
      </c>
      <c r="PPB9" s="39" t="s">
        <v>47</v>
      </c>
      <c r="PPC9" s="39" t="s">
        <v>40</v>
      </c>
      <c r="PPD9" s="40" t="s">
        <v>120</v>
      </c>
      <c r="PPE9" s="107">
        <v>391.7</v>
      </c>
      <c r="PPF9" s="107">
        <v>108.3917</v>
      </c>
      <c r="PPG9" s="107">
        <v>403.39170000000001</v>
      </c>
      <c r="PPH9" s="107">
        <v>5</v>
      </c>
      <c r="PPI9" s="27">
        <v>53592</v>
      </c>
      <c r="PPJ9" s="27">
        <f>+PPI9/PPH9/2</f>
        <v>5359.2</v>
      </c>
      <c r="PPK9" s="27">
        <f>+PPJ9*2</f>
        <v>10718.4</v>
      </c>
      <c r="PPL9" s="108">
        <v>5</v>
      </c>
      <c r="PPM9" s="27">
        <f>ROUND(+PPI9/PPL9,2)</f>
        <v>10718.4</v>
      </c>
      <c r="PPN9" s="109">
        <f>+PPM9-PPK9</f>
        <v>0</v>
      </c>
      <c r="PPO9" s="110">
        <v>0.37630000000000002</v>
      </c>
      <c r="PPP9" s="111">
        <f>ROUND(+PPN9*PPO9,0)</f>
        <v>0</v>
      </c>
      <c r="PPQ9" s="38" t="s">
        <v>45</v>
      </c>
      <c r="PPR9" s="39" t="s">
        <v>47</v>
      </c>
      <c r="PPS9" s="39" t="s">
        <v>40</v>
      </c>
      <c r="PPT9" s="40" t="s">
        <v>120</v>
      </c>
      <c r="PPU9" s="107">
        <v>391.7</v>
      </c>
      <c r="PPV9" s="107">
        <v>108.3917</v>
      </c>
      <c r="PPW9" s="107">
        <v>403.39170000000001</v>
      </c>
      <c r="PPX9" s="107">
        <v>5</v>
      </c>
      <c r="PPY9" s="27">
        <v>53592</v>
      </c>
      <c r="PPZ9" s="27">
        <f>+PPY9/PPX9/2</f>
        <v>5359.2</v>
      </c>
      <c r="PQA9" s="27">
        <f>+PPZ9*2</f>
        <v>10718.4</v>
      </c>
      <c r="PQB9" s="108">
        <v>5</v>
      </c>
      <c r="PQC9" s="27">
        <f>ROUND(+PPY9/PQB9,2)</f>
        <v>10718.4</v>
      </c>
      <c r="PQD9" s="109">
        <f>+PQC9-PQA9</f>
        <v>0</v>
      </c>
      <c r="PQE9" s="110">
        <v>0.37630000000000002</v>
      </c>
      <c r="PQF9" s="111">
        <f>ROUND(+PQD9*PQE9,0)</f>
        <v>0</v>
      </c>
      <c r="PQG9" s="38" t="s">
        <v>45</v>
      </c>
      <c r="PQH9" s="39" t="s">
        <v>47</v>
      </c>
      <c r="PQI9" s="39" t="s">
        <v>40</v>
      </c>
      <c r="PQJ9" s="40" t="s">
        <v>120</v>
      </c>
      <c r="PQK9" s="107">
        <v>391.7</v>
      </c>
      <c r="PQL9" s="107">
        <v>108.3917</v>
      </c>
      <c r="PQM9" s="107">
        <v>403.39170000000001</v>
      </c>
      <c r="PQN9" s="107">
        <v>5</v>
      </c>
      <c r="PQO9" s="27">
        <v>53592</v>
      </c>
      <c r="PQP9" s="27">
        <f>+PQO9/PQN9/2</f>
        <v>5359.2</v>
      </c>
      <c r="PQQ9" s="27">
        <f>+PQP9*2</f>
        <v>10718.4</v>
      </c>
      <c r="PQR9" s="108">
        <v>5</v>
      </c>
      <c r="PQS9" s="27">
        <f>ROUND(+PQO9/PQR9,2)</f>
        <v>10718.4</v>
      </c>
      <c r="PQT9" s="109">
        <f>+PQS9-PQQ9</f>
        <v>0</v>
      </c>
      <c r="PQU9" s="110">
        <v>0.37630000000000002</v>
      </c>
      <c r="PQV9" s="111">
        <f>ROUND(+PQT9*PQU9,0)</f>
        <v>0</v>
      </c>
      <c r="PQW9" s="38" t="s">
        <v>45</v>
      </c>
      <c r="PQX9" s="39" t="s">
        <v>47</v>
      </c>
      <c r="PQY9" s="39" t="s">
        <v>40</v>
      </c>
      <c r="PQZ9" s="40" t="s">
        <v>120</v>
      </c>
      <c r="PRA9" s="107">
        <v>391.7</v>
      </c>
      <c r="PRB9" s="107">
        <v>108.3917</v>
      </c>
      <c r="PRC9" s="107">
        <v>403.39170000000001</v>
      </c>
      <c r="PRD9" s="107">
        <v>5</v>
      </c>
      <c r="PRE9" s="27">
        <v>53592</v>
      </c>
      <c r="PRF9" s="27">
        <f>+PRE9/PRD9/2</f>
        <v>5359.2</v>
      </c>
      <c r="PRG9" s="27">
        <f>+PRF9*2</f>
        <v>10718.4</v>
      </c>
      <c r="PRH9" s="108">
        <v>5</v>
      </c>
      <c r="PRI9" s="27">
        <f>ROUND(+PRE9/PRH9,2)</f>
        <v>10718.4</v>
      </c>
      <c r="PRJ9" s="109">
        <f>+PRI9-PRG9</f>
        <v>0</v>
      </c>
      <c r="PRK9" s="110">
        <v>0.37630000000000002</v>
      </c>
      <c r="PRL9" s="111">
        <f>ROUND(+PRJ9*PRK9,0)</f>
        <v>0</v>
      </c>
      <c r="PRM9" s="38" t="s">
        <v>45</v>
      </c>
      <c r="PRN9" s="39" t="s">
        <v>47</v>
      </c>
      <c r="PRO9" s="39" t="s">
        <v>40</v>
      </c>
      <c r="PRP9" s="40" t="s">
        <v>120</v>
      </c>
      <c r="PRQ9" s="107">
        <v>391.7</v>
      </c>
      <c r="PRR9" s="107">
        <v>108.3917</v>
      </c>
      <c r="PRS9" s="107">
        <v>403.39170000000001</v>
      </c>
      <c r="PRT9" s="107">
        <v>5</v>
      </c>
      <c r="PRU9" s="27">
        <v>53592</v>
      </c>
      <c r="PRV9" s="27">
        <f>+PRU9/PRT9/2</f>
        <v>5359.2</v>
      </c>
      <c r="PRW9" s="27">
        <f>+PRV9*2</f>
        <v>10718.4</v>
      </c>
      <c r="PRX9" s="108">
        <v>5</v>
      </c>
      <c r="PRY9" s="27">
        <f>ROUND(+PRU9/PRX9,2)</f>
        <v>10718.4</v>
      </c>
      <c r="PRZ9" s="109">
        <f>+PRY9-PRW9</f>
        <v>0</v>
      </c>
      <c r="PSA9" s="110">
        <v>0.37630000000000002</v>
      </c>
      <c r="PSB9" s="111">
        <f>ROUND(+PRZ9*PSA9,0)</f>
        <v>0</v>
      </c>
      <c r="PSC9" s="38" t="s">
        <v>45</v>
      </c>
      <c r="PSD9" s="39" t="s">
        <v>47</v>
      </c>
      <c r="PSE9" s="39" t="s">
        <v>40</v>
      </c>
      <c r="PSF9" s="40" t="s">
        <v>120</v>
      </c>
      <c r="PSG9" s="107">
        <v>391.7</v>
      </c>
      <c r="PSH9" s="107">
        <v>108.3917</v>
      </c>
      <c r="PSI9" s="107">
        <v>403.39170000000001</v>
      </c>
      <c r="PSJ9" s="107">
        <v>5</v>
      </c>
      <c r="PSK9" s="27">
        <v>53592</v>
      </c>
      <c r="PSL9" s="27">
        <f>+PSK9/PSJ9/2</f>
        <v>5359.2</v>
      </c>
      <c r="PSM9" s="27">
        <f>+PSL9*2</f>
        <v>10718.4</v>
      </c>
      <c r="PSN9" s="108">
        <v>5</v>
      </c>
      <c r="PSO9" s="27">
        <f>ROUND(+PSK9/PSN9,2)</f>
        <v>10718.4</v>
      </c>
      <c r="PSP9" s="109">
        <f>+PSO9-PSM9</f>
        <v>0</v>
      </c>
      <c r="PSQ9" s="110">
        <v>0.37630000000000002</v>
      </c>
      <c r="PSR9" s="111">
        <f>ROUND(+PSP9*PSQ9,0)</f>
        <v>0</v>
      </c>
      <c r="PSS9" s="38" t="s">
        <v>45</v>
      </c>
      <c r="PST9" s="39" t="s">
        <v>47</v>
      </c>
      <c r="PSU9" s="39" t="s">
        <v>40</v>
      </c>
      <c r="PSV9" s="40" t="s">
        <v>120</v>
      </c>
      <c r="PSW9" s="107">
        <v>391.7</v>
      </c>
      <c r="PSX9" s="107">
        <v>108.3917</v>
      </c>
      <c r="PSY9" s="107">
        <v>403.39170000000001</v>
      </c>
      <c r="PSZ9" s="107">
        <v>5</v>
      </c>
      <c r="PTA9" s="27">
        <v>53592</v>
      </c>
      <c r="PTB9" s="27">
        <f>+PTA9/PSZ9/2</f>
        <v>5359.2</v>
      </c>
      <c r="PTC9" s="27">
        <f>+PTB9*2</f>
        <v>10718.4</v>
      </c>
      <c r="PTD9" s="108">
        <v>5</v>
      </c>
      <c r="PTE9" s="27">
        <f>ROUND(+PTA9/PTD9,2)</f>
        <v>10718.4</v>
      </c>
      <c r="PTF9" s="109">
        <f>+PTE9-PTC9</f>
        <v>0</v>
      </c>
      <c r="PTG9" s="110">
        <v>0.37630000000000002</v>
      </c>
      <c r="PTH9" s="111">
        <f>ROUND(+PTF9*PTG9,0)</f>
        <v>0</v>
      </c>
      <c r="PTI9" s="38" t="s">
        <v>45</v>
      </c>
      <c r="PTJ9" s="39" t="s">
        <v>47</v>
      </c>
      <c r="PTK9" s="39" t="s">
        <v>40</v>
      </c>
      <c r="PTL9" s="40" t="s">
        <v>120</v>
      </c>
      <c r="PTM9" s="107">
        <v>391.7</v>
      </c>
      <c r="PTN9" s="107">
        <v>108.3917</v>
      </c>
      <c r="PTO9" s="107">
        <v>403.39170000000001</v>
      </c>
      <c r="PTP9" s="107">
        <v>5</v>
      </c>
      <c r="PTQ9" s="27">
        <v>53592</v>
      </c>
      <c r="PTR9" s="27">
        <f>+PTQ9/PTP9/2</f>
        <v>5359.2</v>
      </c>
      <c r="PTS9" s="27">
        <f>+PTR9*2</f>
        <v>10718.4</v>
      </c>
      <c r="PTT9" s="108">
        <v>5</v>
      </c>
      <c r="PTU9" s="27">
        <f>ROUND(+PTQ9/PTT9,2)</f>
        <v>10718.4</v>
      </c>
      <c r="PTV9" s="109">
        <f>+PTU9-PTS9</f>
        <v>0</v>
      </c>
      <c r="PTW9" s="110">
        <v>0.37630000000000002</v>
      </c>
      <c r="PTX9" s="111">
        <f>ROUND(+PTV9*PTW9,0)</f>
        <v>0</v>
      </c>
      <c r="PTY9" s="38" t="s">
        <v>45</v>
      </c>
      <c r="PTZ9" s="39" t="s">
        <v>47</v>
      </c>
      <c r="PUA9" s="39" t="s">
        <v>40</v>
      </c>
      <c r="PUB9" s="40" t="s">
        <v>120</v>
      </c>
      <c r="PUC9" s="107">
        <v>391.7</v>
      </c>
      <c r="PUD9" s="107">
        <v>108.3917</v>
      </c>
      <c r="PUE9" s="107">
        <v>403.39170000000001</v>
      </c>
      <c r="PUF9" s="107">
        <v>5</v>
      </c>
      <c r="PUG9" s="27">
        <v>53592</v>
      </c>
      <c r="PUH9" s="27">
        <f>+PUG9/PUF9/2</f>
        <v>5359.2</v>
      </c>
      <c r="PUI9" s="27">
        <f>+PUH9*2</f>
        <v>10718.4</v>
      </c>
      <c r="PUJ9" s="108">
        <v>5</v>
      </c>
      <c r="PUK9" s="27">
        <f>ROUND(+PUG9/PUJ9,2)</f>
        <v>10718.4</v>
      </c>
      <c r="PUL9" s="109">
        <f>+PUK9-PUI9</f>
        <v>0</v>
      </c>
      <c r="PUM9" s="110">
        <v>0.37630000000000002</v>
      </c>
      <c r="PUN9" s="111">
        <f>ROUND(+PUL9*PUM9,0)</f>
        <v>0</v>
      </c>
      <c r="PUO9" s="38" t="s">
        <v>45</v>
      </c>
      <c r="PUP9" s="39" t="s">
        <v>47</v>
      </c>
      <c r="PUQ9" s="39" t="s">
        <v>40</v>
      </c>
      <c r="PUR9" s="40" t="s">
        <v>120</v>
      </c>
      <c r="PUS9" s="107">
        <v>391.7</v>
      </c>
      <c r="PUT9" s="107">
        <v>108.3917</v>
      </c>
      <c r="PUU9" s="107">
        <v>403.39170000000001</v>
      </c>
      <c r="PUV9" s="107">
        <v>5</v>
      </c>
      <c r="PUW9" s="27">
        <v>53592</v>
      </c>
      <c r="PUX9" s="27">
        <f>+PUW9/PUV9/2</f>
        <v>5359.2</v>
      </c>
      <c r="PUY9" s="27">
        <f>+PUX9*2</f>
        <v>10718.4</v>
      </c>
      <c r="PUZ9" s="108">
        <v>5</v>
      </c>
      <c r="PVA9" s="27">
        <f>ROUND(+PUW9/PUZ9,2)</f>
        <v>10718.4</v>
      </c>
      <c r="PVB9" s="109">
        <f>+PVA9-PUY9</f>
        <v>0</v>
      </c>
      <c r="PVC9" s="110">
        <v>0.37630000000000002</v>
      </c>
      <c r="PVD9" s="111">
        <f>ROUND(+PVB9*PVC9,0)</f>
        <v>0</v>
      </c>
      <c r="PVE9" s="38" t="s">
        <v>45</v>
      </c>
      <c r="PVF9" s="39" t="s">
        <v>47</v>
      </c>
      <c r="PVG9" s="39" t="s">
        <v>40</v>
      </c>
      <c r="PVH9" s="40" t="s">
        <v>120</v>
      </c>
      <c r="PVI9" s="107">
        <v>391.7</v>
      </c>
      <c r="PVJ9" s="107">
        <v>108.3917</v>
      </c>
      <c r="PVK9" s="107">
        <v>403.39170000000001</v>
      </c>
      <c r="PVL9" s="107">
        <v>5</v>
      </c>
      <c r="PVM9" s="27">
        <v>53592</v>
      </c>
      <c r="PVN9" s="27">
        <f>+PVM9/PVL9/2</f>
        <v>5359.2</v>
      </c>
      <c r="PVO9" s="27">
        <f>+PVN9*2</f>
        <v>10718.4</v>
      </c>
      <c r="PVP9" s="108">
        <v>5</v>
      </c>
      <c r="PVQ9" s="27">
        <f>ROUND(+PVM9/PVP9,2)</f>
        <v>10718.4</v>
      </c>
      <c r="PVR9" s="109">
        <f>+PVQ9-PVO9</f>
        <v>0</v>
      </c>
      <c r="PVS9" s="110">
        <v>0.37630000000000002</v>
      </c>
      <c r="PVT9" s="111">
        <f>ROUND(+PVR9*PVS9,0)</f>
        <v>0</v>
      </c>
      <c r="PVU9" s="38" t="s">
        <v>45</v>
      </c>
      <c r="PVV9" s="39" t="s">
        <v>47</v>
      </c>
      <c r="PVW9" s="39" t="s">
        <v>40</v>
      </c>
      <c r="PVX9" s="40" t="s">
        <v>120</v>
      </c>
      <c r="PVY9" s="107">
        <v>391.7</v>
      </c>
      <c r="PVZ9" s="107">
        <v>108.3917</v>
      </c>
      <c r="PWA9" s="107">
        <v>403.39170000000001</v>
      </c>
      <c r="PWB9" s="107">
        <v>5</v>
      </c>
      <c r="PWC9" s="27">
        <v>53592</v>
      </c>
      <c r="PWD9" s="27">
        <f>+PWC9/PWB9/2</f>
        <v>5359.2</v>
      </c>
      <c r="PWE9" s="27">
        <f>+PWD9*2</f>
        <v>10718.4</v>
      </c>
      <c r="PWF9" s="108">
        <v>5</v>
      </c>
      <c r="PWG9" s="27">
        <f>ROUND(+PWC9/PWF9,2)</f>
        <v>10718.4</v>
      </c>
      <c r="PWH9" s="109">
        <f>+PWG9-PWE9</f>
        <v>0</v>
      </c>
      <c r="PWI9" s="110">
        <v>0.37630000000000002</v>
      </c>
      <c r="PWJ9" s="111">
        <f>ROUND(+PWH9*PWI9,0)</f>
        <v>0</v>
      </c>
      <c r="PWK9" s="38" t="s">
        <v>45</v>
      </c>
      <c r="PWL9" s="39" t="s">
        <v>47</v>
      </c>
      <c r="PWM9" s="39" t="s">
        <v>40</v>
      </c>
      <c r="PWN9" s="40" t="s">
        <v>120</v>
      </c>
      <c r="PWO9" s="107">
        <v>391.7</v>
      </c>
      <c r="PWP9" s="107">
        <v>108.3917</v>
      </c>
      <c r="PWQ9" s="107">
        <v>403.39170000000001</v>
      </c>
      <c r="PWR9" s="107">
        <v>5</v>
      </c>
      <c r="PWS9" s="27">
        <v>53592</v>
      </c>
      <c r="PWT9" s="27">
        <f>+PWS9/PWR9/2</f>
        <v>5359.2</v>
      </c>
      <c r="PWU9" s="27">
        <f>+PWT9*2</f>
        <v>10718.4</v>
      </c>
      <c r="PWV9" s="108">
        <v>5</v>
      </c>
      <c r="PWW9" s="27">
        <f>ROUND(+PWS9/PWV9,2)</f>
        <v>10718.4</v>
      </c>
      <c r="PWX9" s="109">
        <f>+PWW9-PWU9</f>
        <v>0</v>
      </c>
      <c r="PWY9" s="110">
        <v>0.37630000000000002</v>
      </c>
      <c r="PWZ9" s="111">
        <f>ROUND(+PWX9*PWY9,0)</f>
        <v>0</v>
      </c>
      <c r="PXA9" s="38" t="s">
        <v>45</v>
      </c>
      <c r="PXB9" s="39" t="s">
        <v>47</v>
      </c>
      <c r="PXC9" s="39" t="s">
        <v>40</v>
      </c>
      <c r="PXD9" s="40" t="s">
        <v>120</v>
      </c>
      <c r="PXE9" s="107">
        <v>391.7</v>
      </c>
      <c r="PXF9" s="107">
        <v>108.3917</v>
      </c>
      <c r="PXG9" s="107">
        <v>403.39170000000001</v>
      </c>
      <c r="PXH9" s="107">
        <v>5</v>
      </c>
      <c r="PXI9" s="27">
        <v>53592</v>
      </c>
      <c r="PXJ9" s="27">
        <f>+PXI9/PXH9/2</f>
        <v>5359.2</v>
      </c>
      <c r="PXK9" s="27">
        <f>+PXJ9*2</f>
        <v>10718.4</v>
      </c>
      <c r="PXL9" s="108">
        <v>5</v>
      </c>
      <c r="PXM9" s="27">
        <f>ROUND(+PXI9/PXL9,2)</f>
        <v>10718.4</v>
      </c>
      <c r="PXN9" s="109">
        <f>+PXM9-PXK9</f>
        <v>0</v>
      </c>
      <c r="PXO9" s="110">
        <v>0.37630000000000002</v>
      </c>
      <c r="PXP9" s="111">
        <f>ROUND(+PXN9*PXO9,0)</f>
        <v>0</v>
      </c>
      <c r="PXQ9" s="38" t="s">
        <v>45</v>
      </c>
      <c r="PXR9" s="39" t="s">
        <v>47</v>
      </c>
      <c r="PXS9" s="39" t="s">
        <v>40</v>
      </c>
      <c r="PXT9" s="40" t="s">
        <v>120</v>
      </c>
      <c r="PXU9" s="107">
        <v>391.7</v>
      </c>
      <c r="PXV9" s="107">
        <v>108.3917</v>
      </c>
      <c r="PXW9" s="107">
        <v>403.39170000000001</v>
      </c>
      <c r="PXX9" s="107">
        <v>5</v>
      </c>
      <c r="PXY9" s="27">
        <v>53592</v>
      </c>
      <c r="PXZ9" s="27">
        <f>+PXY9/PXX9/2</f>
        <v>5359.2</v>
      </c>
      <c r="PYA9" s="27">
        <f>+PXZ9*2</f>
        <v>10718.4</v>
      </c>
      <c r="PYB9" s="108">
        <v>5</v>
      </c>
      <c r="PYC9" s="27">
        <f>ROUND(+PXY9/PYB9,2)</f>
        <v>10718.4</v>
      </c>
      <c r="PYD9" s="109">
        <f>+PYC9-PYA9</f>
        <v>0</v>
      </c>
      <c r="PYE9" s="110">
        <v>0.37630000000000002</v>
      </c>
      <c r="PYF9" s="111">
        <f>ROUND(+PYD9*PYE9,0)</f>
        <v>0</v>
      </c>
      <c r="PYG9" s="38" t="s">
        <v>45</v>
      </c>
      <c r="PYH9" s="39" t="s">
        <v>47</v>
      </c>
      <c r="PYI9" s="39" t="s">
        <v>40</v>
      </c>
      <c r="PYJ9" s="40" t="s">
        <v>120</v>
      </c>
      <c r="PYK9" s="107">
        <v>391.7</v>
      </c>
      <c r="PYL9" s="107">
        <v>108.3917</v>
      </c>
      <c r="PYM9" s="107">
        <v>403.39170000000001</v>
      </c>
      <c r="PYN9" s="107">
        <v>5</v>
      </c>
      <c r="PYO9" s="27">
        <v>53592</v>
      </c>
      <c r="PYP9" s="27">
        <f>+PYO9/PYN9/2</f>
        <v>5359.2</v>
      </c>
      <c r="PYQ9" s="27">
        <f>+PYP9*2</f>
        <v>10718.4</v>
      </c>
      <c r="PYR9" s="108">
        <v>5</v>
      </c>
      <c r="PYS9" s="27">
        <f>ROUND(+PYO9/PYR9,2)</f>
        <v>10718.4</v>
      </c>
      <c r="PYT9" s="109">
        <f>+PYS9-PYQ9</f>
        <v>0</v>
      </c>
      <c r="PYU9" s="110">
        <v>0.37630000000000002</v>
      </c>
      <c r="PYV9" s="111">
        <f>ROUND(+PYT9*PYU9,0)</f>
        <v>0</v>
      </c>
      <c r="PYW9" s="38" t="s">
        <v>45</v>
      </c>
      <c r="PYX9" s="39" t="s">
        <v>47</v>
      </c>
      <c r="PYY9" s="39" t="s">
        <v>40</v>
      </c>
      <c r="PYZ9" s="40" t="s">
        <v>120</v>
      </c>
      <c r="PZA9" s="107">
        <v>391.7</v>
      </c>
      <c r="PZB9" s="107">
        <v>108.3917</v>
      </c>
      <c r="PZC9" s="107">
        <v>403.39170000000001</v>
      </c>
      <c r="PZD9" s="107">
        <v>5</v>
      </c>
      <c r="PZE9" s="27">
        <v>53592</v>
      </c>
      <c r="PZF9" s="27">
        <f>+PZE9/PZD9/2</f>
        <v>5359.2</v>
      </c>
      <c r="PZG9" s="27">
        <f>+PZF9*2</f>
        <v>10718.4</v>
      </c>
      <c r="PZH9" s="108">
        <v>5</v>
      </c>
      <c r="PZI9" s="27">
        <f>ROUND(+PZE9/PZH9,2)</f>
        <v>10718.4</v>
      </c>
      <c r="PZJ9" s="109">
        <f>+PZI9-PZG9</f>
        <v>0</v>
      </c>
      <c r="PZK9" s="110">
        <v>0.37630000000000002</v>
      </c>
      <c r="PZL9" s="111">
        <f>ROUND(+PZJ9*PZK9,0)</f>
        <v>0</v>
      </c>
      <c r="PZM9" s="38" t="s">
        <v>45</v>
      </c>
      <c r="PZN9" s="39" t="s">
        <v>47</v>
      </c>
      <c r="PZO9" s="39" t="s">
        <v>40</v>
      </c>
      <c r="PZP9" s="40" t="s">
        <v>120</v>
      </c>
      <c r="PZQ9" s="107">
        <v>391.7</v>
      </c>
      <c r="PZR9" s="107">
        <v>108.3917</v>
      </c>
      <c r="PZS9" s="107">
        <v>403.39170000000001</v>
      </c>
      <c r="PZT9" s="107">
        <v>5</v>
      </c>
      <c r="PZU9" s="27">
        <v>53592</v>
      </c>
      <c r="PZV9" s="27">
        <f>+PZU9/PZT9/2</f>
        <v>5359.2</v>
      </c>
      <c r="PZW9" s="27">
        <f>+PZV9*2</f>
        <v>10718.4</v>
      </c>
      <c r="PZX9" s="108">
        <v>5</v>
      </c>
      <c r="PZY9" s="27">
        <f>ROUND(+PZU9/PZX9,2)</f>
        <v>10718.4</v>
      </c>
      <c r="PZZ9" s="109">
        <f>+PZY9-PZW9</f>
        <v>0</v>
      </c>
      <c r="QAA9" s="110">
        <v>0.37630000000000002</v>
      </c>
      <c r="QAB9" s="111">
        <f>ROUND(+PZZ9*QAA9,0)</f>
        <v>0</v>
      </c>
      <c r="QAC9" s="38" t="s">
        <v>45</v>
      </c>
      <c r="QAD9" s="39" t="s">
        <v>47</v>
      </c>
      <c r="QAE9" s="39" t="s">
        <v>40</v>
      </c>
      <c r="QAF9" s="40" t="s">
        <v>120</v>
      </c>
      <c r="QAG9" s="107">
        <v>391.7</v>
      </c>
      <c r="QAH9" s="107">
        <v>108.3917</v>
      </c>
      <c r="QAI9" s="107">
        <v>403.39170000000001</v>
      </c>
      <c r="QAJ9" s="107">
        <v>5</v>
      </c>
      <c r="QAK9" s="27">
        <v>53592</v>
      </c>
      <c r="QAL9" s="27">
        <f>+QAK9/QAJ9/2</f>
        <v>5359.2</v>
      </c>
      <c r="QAM9" s="27">
        <f>+QAL9*2</f>
        <v>10718.4</v>
      </c>
      <c r="QAN9" s="108">
        <v>5</v>
      </c>
      <c r="QAO9" s="27">
        <f>ROUND(+QAK9/QAN9,2)</f>
        <v>10718.4</v>
      </c>
      <c r="QAP9" s="109">
        <f>+QAO9-QAM9</f>
        <v>0</v>
      </c>
      <c r="QAQ9" s="110">
        <v>0.37630000000000002</v>
      </c>
      <c r="QAR9" s="111">
        <f>ROUND(+QAP9*QAQ9,0)</f>
        <v>0</v>
      </c>
      <c r="QAS9" s="38" t="s">
        <v>45</v>
      </c>
      <c r="QAT9" s="39" t="s">
        <v>47</v>
      </c>
      <c r="QAU9" s="39" t="s">
        <v>40</v>
      </c>
      <c r="QAV9" s="40" t="s">
        <v>120</v>
      </c>
      <c r="QAW9" s="107">
        <v>391.7</v>
      </c>
      <c r="QAX9" s="107">
        <v>108.3917</v>
      </c>
      <c r="QAY9" s="107">
        <v>403.39170000000001</v>
      </c>
      <c r="QAZ9" s="107">
        <v>5</v>
      </c>
      <c r="QBA9" s="27">
        <v>53592</v>
      </c>
      <c r="QBB9" s="27">
        <f>+QBA9/QAZ9/2</f>
        <v>5359.2</v>
      </c>
      <c r="QBC9" s="27">
        <f>+QBB9*2</f>
        <v>10718.4</v>
      </c>
      <c r="QBD9" s="108">
        <v>5</v>
      </c>
      <c r="QBE9" s="27">
        <f>ROUND(+QBA9/QBD9,2)</f>
        <v>10718.4</v>
      </c>
      <c r="QBF9" s="109">
        <f>+QBE9-QBC9</f>
        <v>0</v>
      </c>
      <c r="QBG9" s="110">
        <v>0.37630000000000002</v>
      </c>
      <c r="QBH9" s="111">
        <f>ROUND(+QBF9*QBG9,0)</f>
        <v>0</v>
      </c>
      <c r="QBI9" s="38" t="s">
        <v>45</v>
      </c>
      <c r="QBJ9" s="39" t="s">
        <v>47</v>
      </c>
      <c r="QBK9" s="39" t="s">
        <v>40</v>
      </c>
      <c r="QBL9" s="40" t="s">
        <v>120</v>
      </c>
      <c r="QBM9" s="107">
        <v>391.7</v>
      </c>
      <c r="QBN9" s="107">
        <v>108.3917</v>
      </c>
      <c r="QBO9" s="107">
        <v>403.39170000000001</v>
      </c>
      <c r="QBP9" s="107">
        <v>5</v>
      </c>
      <c r="QBQ9" s="27">
        <v>53592</v>
      </c>
      <c r="QBR9" s="27">
        <f>+QBQ9/QBP9/2</f>
        <v>5359.2</v>
      </c>
      <c r="QBS9" s="27">
        <f>+QBR9*2</f>
        <v>10718.4</v>
      </c>
      <c r="QBT9" s="108">
        <v>5</v>
      </c>
      <c r="QBU9" s="27">
        <f>ROUND(+QBQ9/QBT9,2)</f>
        <v>10718.4</v>
      </c>
      <c r="QBV9" s="109">
        <f>+QBU9-QBS9</f>
        <v>0</v>
      </c>
      <c r="QBW9" s="110">
        <v>0.37630000000000002</v>
      </c>
      <c r="QBX9" s="111">
        <f>ROUND(+QBV9*QBW9,0)</f>
        <v>0</v>
      </c>
      <c r="QBY9" s="38" t="s">
        <v>45</v>
      </c>
      <c r="QBZ9" s="39" t="s">
        <v>47</v>
      </c>
      <c r="QCA9" s="39" t="s">
        <v>40</v>
      </c>
      <c r="QCB9" s="40" t="s">
        <v>120</v>
      </c>
      <c r="QCC9" s="107">
        <v>391.7</v>
      </c>
      <c r="QCD9" s="107">
        <v>108.3917</v>
      </c>
      <c r="QCE9" s="107">
        <v>403.39170000000001</v>
      </c>
      <c r="QCF9" s="107">
        <v>5</v>
      </c>
      <c r="QCG9" s="27">
        <v>53592</v>
      </c>
      <c r="QCH9" s="27">
        <f>+QCG9/QCF9/2</f>
        <v>5359.2</v>
      </c>
      <c r="QCI9" s="27">
        <f>+QCH9*2</f>
        <v>10718.4</v>
      </c>
      <c r="QCJ9" s="108">
        <v>5</v>
      </c>
      <c r="QCK9" s="27">
        <f>ROUND(+QCG9/QCJ9,2)</f>
        <v>10718.4</v>
      </c>
      <c r="QCL9" s="109">
        <f>+QCK9-QCI9</f>
        <v>0</v>
      </c>
      <c r="QCM9" s="110">
        <v>0.37630000000000002</v>
      </c>
      <c r="QCN9" s="111">
        <f>ROUND(+QCL9*QCM9,0)</f>
        <v>0</v>
      </c>
      <c r="QCO9" s="38" t="s">
        <v>45</v>
      </c>
      <c r="QCP9" s="39" t="s">
        <v>47</v>
      </c>
      <c r="QCQ9" s="39" t="s">
        <v>40</v>
      </c>
      <c r="QCR9" s="40" t="s">
        <v>120</v>
      </c>
      <c r="QCS9" s="107">
        <v>391.7</v>
      </c>
      <c r="QCT9" s="107">
        <v>108.3917</v>
      </c>
      <c r="QCU9" s="107">
        <v>403.39170000000001</v>
      </c>
      <c r="QCV9" s="107">
        <v>5</v>
      </c>
      <c r="QCW9" s="27">
        <v>53592</v>
      </c>
      <c r="QCX9" s="27">
        <f>+QCW9/QCV9/2</f>
        <v>5359.2</v>
      </c>
      <c r="QCY9" s="27">
        <f>+QCX9*2</f>
        <v>10718.4</v>
      </c>
      <c r="QCZ9" s="108">
        <v>5</v>
      </c>
      <c r="QDA9" s="27">
        <f>ROUND(+QCW9/QCZ9,2)</f>
        <v>10718.4</v>
      </c>
      <c r="QDB9" s="109">
        <f>+QDA9-QCY9</f>
        <v>0</v>
      </c>
      <c r="QDC9" s="110">
        <v>0.37630000000000002</v>
      </c>
      <c r="QDD9" s="111">
        <f>ROUND(+QDB9*QDC9,0)</f>
        <v>0</v>
      </c>
      <c r="QDE9" s="38" t="s">
        <v>45</v>
      </c>
      <c r="QDF9" s="39" t="s">
        <v>47</v>
      </c>
      <c r="QDG9" s="39" t="s">
        <v>40</v>
      </c>
      <c r="QDH9" s="40" t="s">
        <v>120</v>
      </c>
      <c r="QDI9" s="107">
        <v>391.7</v>
      </c>
      <c r="QDJ9" s="107">
        <v>108.3917</v>
      </c>
      <c r="QDK9" s="107">
        <v>403.39170000000001</v>
      </c>
      <c r="QDL9" s="107">
        <v>5</v>
      </c>
      <c r="QDM9" s="27">
        <v>53592</v>
      </c>
      <c r="QDN9" s="27">
        <f>+QDM9/QDL9/2</f>
        <v>5359.2</v>
      </c>
      <c r="QDO9" s="27">
        <f>+QDN9*2</f>
        <v>10718.4</v>
      </c>
      <c r="QDP9" s="108">
        <v>5</v>
      </c>
      <c r="QDQ9" s="27">
        <f>ROUND(+QDM9/QDP9,2)</f>
        <v>10718.4</v>
      </c>
      <c r="QDR9" s="109">
        <f>+QDQ9-QDO9</f>
        <v>0</v>
      </c>
      <c r="QDS9" s="110">
        <v>0.37630000000000002</v>
      </c>
      <c r="QDT9" s="111">
        <f>ROUND(+QDR9*QDS9,0)</f>
        <v>0</v>
      </c>
      <c r="QDU9" s="38" t="s">
        <v>45</v>
      </c>
      <c r="QDV9" s="39" t="s">
        <v>47</v>
      </c>
      <c r="QDW9" s="39" t="s">
        <v>40</v>
      </c>
      <c r="QDX9" s="40" t="s">
        <v>120</v>
      </c>
      <c r="QDY9" s="107">
        <v>391.7</v>
      </c>
      <c r="QDZ9" s="107">
        <v>108.3917</v>
      </c>
      <c r="QEA9" s="107">
        <v>403.39170000000001</v>
      </c>
      <c r="QEB9" s="107">
        <v>5</v>
      </c>
      <c r="QEC9" s="27">
        <v>53592</v>
      </c>
      <c r="QED9" s="27">
        <f>+QEC9/QEB9/2</f>
        <v>5359.2</v>
      </c>
      <c r="QEE9" s="27">
        <f>+QED9*2</f>
        <v>10718.4</v>
      </c>
      <c r="QEF9" s="108">
        <v>5</v>
      </c>
      <c r="QEG9" s="27">
        <f>ROUND(+QEC9/QEF9,2)</f>
        <v>10718.4</v>
      </c>
      <c r="QEH9" s="109">
        <f>+QEG9-QEE9</f>
        <v>0</v>
      </c>
      <c r="QEI9" s="110">
        <v>0.37630000000000002</v>
      </c>
      <c r="QEJ9" s="111">
        <f>ROUND(+QEH9*QEI9,0)</f>
        <v>0</v>
      </c>
      <c r="QEK9" s="38" t="s">
        <v>45</v>
      </c>
      <c r="QEL9" s="39" t="s">
        <v>47</v>
      </c>
      <c r="QEM9" s="39" t="s">
        <v>40</v>
      </c>
      <c r="QEN9" s="40" t="s">
        <v>120</v>
      </c>
      <c r="QEO9" s="107">
        <v>391.7</v>
      </c>
      <c r="QEP9" s="107">
        <v>108.3917</v>
      </c>
      <c r="QEQ9" s="107">
        <v>403.39170000000001</v>
      </c>
      <c r="QER9" s="107">
        <v>5</v>
      </c>
      <c r="QES9" s="27">
        <v>53592</v>
      </c>
      <c r="QET9" s="27">
        <f>+QES9/QER9/2</f>
        <v>5359.2</v>
      </c>
      <c r="QEU9" s="27">
        <f>+QET9*2</f>
        <v>10718.4</v>
      </c>
      <c r="QEV9" s="108">
        <v>5</v>
      </c>
      <c r="QEW9" s="27">
        <f>ROUND(+QES9/QEV9,2)</f>
        <v>10718.4</v>
      </c>
      <c r="QEX9" s="109">
        <f>+QEW9-QEU9</f>
        <v>0</v>
      </c>
      <c r="QEY9" s="110">
        <v>0.37630000000000002</v>
      </c>
      <c r="QEZ9" s="111">
        <f>ROUND(+QEX9*QEY9,0)</f>
        <v>0</v>
      </c>
      <c r="QFA9" s="38" t="s">
        <v>45</v>
      </c>
      <c r="QFB9" s="39" t="s">
        <v>47</v>
      </c>
      <c r="QFC9" s="39" t="s">
        <v>40</v>
      </c>
      <c r="QFD9" s="40" t="s">
        <v>120</v>
      </c>
      <c r="QFE9" s="107">
        <v>391.7</v>
      </c>
      <c r="QFF9" s="107">
        <v>108.3917</v>
      </c>
      <c r="QFG9" s="107">
        <v>403.39170000000001</v>
      </c>
      <c r="QFH9" s="107">
        <v>5</v>
      </c>
      <c r="QFI9" s="27">
        <v>53592</v>
      </c>
      <c r="QFJ9" s="27">
        <f>+QFI9/QFH9/2</f>
        <v>5359.2</v>
      </c>
      <c r="QFK9" s="27">
        <f>+QFJ9*2</f>
        <v>10718.4</v>
      </c>
      <c r="QFL9" s="108">
        <v>5</v>
      </c>
      <c r="QFM9" s="27">
        <f>ROUND(+QFI9/QFL9,2)</f>
        <v>10718.4</v>
      </c>
      <c r="QFN9" s="109">
        <f>+QFM9-QFK9</f>
        <v>0</v>
      </c>
      <c r="QFO9" s="110">
        <v>0.37630000000000002</v>
      </c>
      <c r="QFP9" s="111">
        <f>ROUND(+QFN9*QFO9,0)</f>
        <v>0</v>
      </c>
      <c r="QFQ9" s="38" t="s">
        <v>45</v>
      </c>
      <c r="QFR9" s="39" t="s">
        <v>47</v>
      </c>
      <c r="QFS9" s="39" t="s">
        <v>40</v>
      </c>
      <c r="QFT9" s="40" t="s">
        <v>120</v>
      </c>
      <c r="QFU9" s="107">
        <v>391.7</v>
      </c>
      <c r="QFV9" s="107">
        <v>108.3917</v>
      </c>
      <c r="QFW9" s="107">
        <v>403.39170000000001</v>
      </c>
      <c r="QFX9" s="107">
        <v>5</v>
      </c>
      <c r="QFY9" s="27">
        <v>53592</v>
      </c>
      <c r="QFZ9" s="27">
        <f>+QFY9/QFX9/2</f>
        <v>5359.2</v>
      </c>
      <c r="QGA9" s="27">
        <f>+QFZ9*2</f>
        <v>10718.4</v>
      </c>
      <c r="QGB9" s="108">
        <v>5</v>
      </c>
      <c r="QGC9" s="27">
        <f>ROUND(+QFY9/QGB9,2)</f>
        <v>10718.4</v>
      </c>
      <c r="QGD9" s="109">
        <f>+QGC9-QGA9</f>
        <v>0</v>
      </c>
      <c r="QGE9" s="110">
        <v>0.37630000000000002</v>
      </c>
      <c r="QGF9" s="111">
        <f>ROUND(+QGD9*QGE9,0)</f>
        <v>0</v>
      </c>
      <c r="QGG9" s="38" t="s">
        <v>45</v>
      </c>
      <c r="QGH9" s="39" t="s">
        <v>47</v>
      </c>
      <c r="QGI9" s="39" t="s">
        <v>40</v>
      </c>
      <c r="QGJ9" s="40" t="s">
        <v>120</v>
      </c>
      <c r="QGK9" s="107">
        <v>391.7</v>
      </c>
      <c r="QGL9" s="107">
        <v>108.3917</v>
      </c>
      <c r="QGM9" s="107">
        <v>403.39170000000001</v>
      </c>
      <c r="QGN9" s="107">
        <v>5</v>
      </c>
      <c r="QGO9" s="27">
        <v>53592</v>
      </c>
      <c r="QGP9" s="27">
        <f>+QGO9/QGN9/2</f>
        <v>5359.2</v>
      </c>
      <c r="QGQ9" s="27">
        <f>+QGP9*2</f>
        <v>10718.4</v>
      </c>
      <c r="QGR9" s="108">
        <v>5</v>
      </c>
      <c r="QGS9" s="27">
        <f>ROUND(+QGO9/QGR9,2)</f>
        <v>10718.4</v>
      </c>
      <c r="QGT9" s="109">
        <f>+QGS9-QGQ9</f>
        <v>0</v>
      </c>
      <c r="QGU9" s="110">
        <v>0.37630000000000002</v>
      </c>
      <c r="QGV9" s="111">
        <f>ROUND(+QGT9*QGU9,0)</f>
        <v>0</v>
      </c>
      <c r="QGW9" s="38" t="s">
        <v>45</v>
      </c>
      <c r="QGX9" s="39" t="s">
        <v>47</v>
      </c>
      <c r="QGY9" s="39" t="s">
        <v>40</v>
      </c>
      <c r="QGZ9" s="40" t="s">
        <v>120</v>
      </c>
      <c r="QHA9" s="107">
        <v>391.7</v>
      </c>
      <c r="QHB9" s="107">
        <v>108.3917</v>
      </c>
      <c r="QHC9" s="107">
        <v>403.39170000000001</v>
      </c>
      <c r="QHD9" s="107">
        <v>5</v>
      </c>
      <c r="QHE9" s="27">
        <v>53592</v>
      </c>
      <c r="QHF9" s="27">
        <f>+QHE9/QHD9/2</f>
        <v>5359.2</v>
      </c>
      <c r="QHG9" s="27">
        <f>+QHF9*2</f>
        <v>10718.4</v>
      </c>
      <c r="QHH9" s="108">
        <v>5</v>
      </c>
      <c r="QHI9" s="27">
        <f>ROUND(+QHE9/QHH9,2)</f>
        <v>10718.4</v>
      </c>
      <c r="QHJ9" s="109">
        <f>+QHI9-QHG9</f>
        <v>0</v>
      </c>
      <c r="QHK9" s="110">
        <v>0.37630000000000002</v>
      </c>
      <c r="QHL9" s="111">
        <f>ROUND(+QHJ9*QHK9,0)</f>
        <v>0</v>
      </c>
      <c r="QHM9" s="38" t="s">
        <v>45</v>
      </c>
      <c r="QHN9" s="39" t="s">
        <v>47</v>
      </c>
      <c r="QHO9" s="39" t="s">
        <v>40</v>
      </c>
      <c r="QHP9" s="40" t="s">
        <v>120</v>
      </c>
      <c r="QHQ9" s="107">
        <v>391.7</v>
      </c>
      <c r="QHR9" s="107">
        <v>108.3917</v>
      </c>
      <c r="QHS9" s="107">
        <v>403.39170000000001</v>
      </c>
      <c r="QHT9" s="107">
        <v>5</v>
      </c>
      <c r="QHU9" s="27">
        <v>53592</v>
      </c>
      <c r="QHV9" s="27">
        <f>+QHU9/QHT9/2</f>
        <v>5359.2</v>
      </c>
      <c r="QHW9" s="27">
        <f>+QHV9*2</f>
        <v>10718.4</v>
      </c>
      <c r="QHX9" s="108">
        <v>5</v>
      </c>
      <c r="QHY9" s="27">
        <f>ROUND(+QHU9/QHX9,2)</f>
        <v>10718.4</v>
      </c>
      <c r="QHZ9" s="109">
        <f>+QHY9-QHW9</f>
        <v>0</v>
      </c>
      <c r="QIA9" s="110">
        <v>0.37630000000000002</v>
      </c>
      <c r="QIB9" s="111">
        <f>ROUND(+QHZ9*QIA9,0)</f>
        <v>0</v>
      </c>
      <c r="QIC9" s="38" t="s">
        <v>45</v>
      </c>
      <c r="QID9" s="39" t="s">
        <v>47</v>
      </c>
      <c r="QIE9" s="39" t="s">
        <v>40</v>
      </c>
      <c r="QIF9" s="40" t="s">
        <v>120</v>
      </c>
      <c r="QIG9" s="107">
        <v>391.7</v>
      </c>
      <c r="QIH9" s="107">
        <v>108.3917</v>
      </c>
      <c r="QII9" s="107">
        <v>403.39170000000001</v>
      </c>
      <c r="QIJ9" s="107">
        <v>5</v>
      </c>
      <c r="QIK9" s="27">
        <v>53592</v>
      </c>
      <c r="QIL9" s="27">
        <f>+QIK9/QIJ9/2</f>
        <v>5359.2</v>
      </c>
      <c r="QIM9" s="27">
        <f>+QIL9*2</f>
        <v>10718.4</v>
      </c>
      <c r="QIN9" s="108">
        <v>5</v>
      </c>
      <c r="QIO9" s="27">
        <f>ROUND(+QIK9/QIN9,2)</f>
        <v>10718.4</v>
      </c>
      <c r="QIP9" s="109">
        <f>+QIO9-QIM9</f>
        <v>0</v>
      </c>
      <c r="QIQ9" s="110">
        <v>0.37630000000000002</v>
      </c>
      <c r="QIR9" s="111">
        <f>ROUND(+QIP9*QIQ9,0)</f>
        <v>0</v>
      </c>
      <c r="QIS9" s="38" t="s">
        <v>45</v>
      </c>
      <c r="QIT9" s="39" t="s">
        <v>47</v>
      </c>
      <c r="QIU9" s="39" t="s">
        <v>40</v>
      </c>
      <c r="QIV9" s="40" t="s">
        <v>120</v>
      </c>
      <c r="QIW9" s="107">
        <v>391.7</v>
      </c>
      <c r="QIX9" s="107">
        <v>108.3917</v>
      </c>
      <c r="QIY9" s="107">
        <v>403.39170000000001</v>
      </c>
      <c r="QIZ9" s="107">
        <v>5</v>
      </c>
      <c r="QJA9" s="27">
        <v>53592</v>
      </c>
      <c r="QJB9" s="27">
        <f>+QJA9/QIZ9/2</f>
        <v>5359.2</v>
      </c>
      <c r="QJC9" s="27">
        <f>+QJB9*2</f>
        <v>10718.4</v>
      </c>
      <c r="QJD9" s="108">
        <v>5</v>
      </c>
      <c r="QJE9" s="27">
        <f>ROUND(+QJA9/QJD9,2)</f>
        <v>10718.4</v>
      </c>
      <c r="QJF9" s="109">
        <f>+QJE9-QJC9</f>
        <v>0</v>
      </c>
      <c r="QJG9" s="110">
        <v>0.37630000000000002</v>
      </c>
      <c r="QJH9" s="111">
        <f>ROUND(+QJF9*QJG9,0)</f>
        <v>0</v>
      </c>
      <c r="QJI9" s="38" t="s">
        <v>45</v>
      </c>
      <c r="QJJ9" s="39" t="s">
        <v>47</v>
      </c>
      <c r="QJK9" s="39" t="s">
        <v>40</v>
      </c>
      <c r="QJL9" s="40" t="s">
        <v>120</v>
      </c>
      <c r="QJM9" s="107">
        <v>391.7</v>
      </c>
      <c r="QJN9" s="107">
        <v>108.3917</v>
      </c>
      <c r="QJO9" s="107">
        <v>403.39170000000001</v>
      </c>
      <c r="QJP9" s="107">
        <v>5</v>
      </c>
      <c r="QJQ9" s="27">
        <v>53592</v>
      </c>
      <c r="QJR9" s="27">
        <f>+QJQ9/QJP9/2</f>
        <v>5359.2</v>
      </c>
      <c r="QJS9" s="27">
        <f>+QJR9*2</f>
        <v>10718.4</v>
      </c>
      <c r="QJT9" s="108">
        <v>5</v>
      </c>
      <c r="QJU9" s="27">
        <f>ROUND(+QJQ9/QJT9,2)</f>
        <v>10718.4</v>
      </c>
      <c r="QJV9" s="109">
        <f>+QJU9-QJS9</f>
        <v>0</v>
      </c>
      <c r="QJW9" s="110">
        <v>0.37630000000000002</v>
      </c>
      <c r="QJX9" s="111">
        <f>ROUND(+QJV9*QJW9,0)</f>
        <v>0</v>
      </c>
      <c r="QJY9" s="38" t="s">
        <v>45</v>
      </c>
      <c r="QJZ9" s="39" t="s">
        <v>47</v>
      </c>
      <c r="QKA9" s="39" t="s">
        <v>40</v>
      </c>
      <c r="QKB9" s="40" t="s">
        <v>120</v>
      </c>
      <c r="QKC9" s="107">
        <v>391.7</v>
      </c>
      <c r="QKD9" s="107">
        <v>108.3917</v>
      </c>
      <c r="QKE9" s="107">
        <v>403.39170000000001</v>
      </c>
      <c r="QKF9" s="107">
        <v>5</v>
      </c>
      <c r="QKG9" s="27">
        <v>53592</v>
      </c>
      <c r="QKH9" s="27">
        <f>+QKG9/QKF9/2</f>
        <v>5359.2</v>
      </c>
      <c r="QKI9" s="27">
        <f>+QKH9*2</f>
        <v>10718.4</v>
      </c>
      <c r="QKJ9" s="108">
        <v>5</v>
      </c>
      <c r="QKK9" s="27">
        <f>ROUND(+QKG9/QKJ9,2)</f>
        <v>10718.4</v>
      </c>
      <c r="QKL9" s="109">
        <f>+QKK9-QKI9</f>
        <v>0</v>
      </c>
      <c r="QKM9" s="110">
        <v>0.37630000000000002</v>
      </c>
      <c r="QKN9" s="111">
        <f>ROUND(+QKL9*QKM9,0)</f>
        <v>0</v>
      </c>
      <c r="QKO9" s="38" t="s">
        <v>45</v>
      </c>
      <c r="QKP9" s="39" t="s">
        <v>47</v>
      </c>
      <c r="QKQ9" s="39" t="s">
        <v>40</v>
      </c>
      <c r="QKR9" s="40" t="s">
        <v>120</v>
      </c>
      <c r="QKS9" s="107">
        <v>391.7</v>
      </c>
      <c r="QKT9" s="107">
        <v>108.3917</v>
      </c>
      <c r="QKU9" s="107">
        <v>403.39170000000001</v>
      </c>
      <c r="QKV9" s="107">
        <v>5</v>
      </c>
      <c r="QKW9" s="27">
        <v>53592</v>
      </c>
      <c r="QKX9" s="27">
        <f>+QKW9/QKV9/2</f>
        <v>5359.2</v>
      </c>
      <c r="QKY9" s="27">
        <f>+QKX9*2</f>
        <v>10718.4</v>
      </c>
      <c r="QKZ9" s="108">
        <v>5</v>
      </c>
      <c r="QLA9" s="27">
        <f>ROUND(+QKW9/QKZ9,2)</f>
        <v>10718.4</v>
      </c>
      <c r="QLB9" s="109">
        <f>+QLA9-QKY9</f>
        <v>0</v>
      </c>
      <c r="QLC9" s="110">
        <v>0.37630000000000002</v>
      </c>
      <c r="QLD9" s="111">
        <f>ROUND(+QLB9*QLC9,0)</f>
        <v>0</v>
      </c>
      <c r="QLE9" s="38" t="s">
        <v>45</v>
      </c>
      <c r="QLF9" s="39" t="s">
        <v>47</v>
      </c>
      <c r="QLG9" s="39" t="s">
        <v>40</v>
      </c>
      <c r="QLH9" s="40" t="s">
        <v>120</v>
      </c>
      <c r="QLI9" s="107">
        <v>391.7</v>
      </c>
      <c r="QLJ9" s="107">
        <v>108.3917</v>
      </c>
      <c r="QLK9" s="107">
        <v>403.39170000000001</v>
      </c>
      <c r="QLL9" s="107">
        <v>5</v>
      </c>
      <c r="QLM9" s="27">
        <v>53592</v>
      </c>
      <c r="QLN9" s="27">
        <f>+QLM9/QLL9/2</f>
        <v>5359.2</v>
      </c>
      <c r="QLO9" s="27">
        <f>+QLN9*2</f>
        <v>10718.4</v>
      </c>
      <c r="QLP9" s="108">
        <v>5</v>
      </c>
      <c r="QLQ9" s="27">
        <f>ROUND(+QLM9/QLP9,2)</f>
        <v>10718.4</v>
      </c>
      <c r="QLR9" s="109">
        <f>+QLQ9-QLO9</f>
        <v>0</v>
      </c>
      <c r="QLS9" s="110">
        <v>0.37630000000000002</v>
      </c>
      <c r="QLT9" s="111">
        <f>ROUND(+QLR9*QLS9,0)</f>
        <v>0</v>
      </c>
      <c r="QLU9" s="38" t="s">
        <v>45</v>
      </c>
      <c r="QLV9" s="39" t="s">
        <v>47</v>
      </c>
      <c r="QLW9" s="39" t="s">
        <v>40</v>
      </c>
      <c r="QLX9" s="40" t="s">
        <v>120</v>
      </c>
      <c r="QLY9" s="107">
        <v>391.7</v>
      </c>
      <c r="QLZ9" s="107">
        <v>108.3917</v>
      </c>
      <c r="QMA9" s="107">
        <v>403.39170000000001</v>
      </c>
      <c r="QMB9" s="107">
        <v>5</v>
      </c>
      <c r="QMC9" s="27">
        <v>53592</v>
      </c>
      <c r="QMD9" s="27">
        <f>+QMC9/QMB9/2</f>
        <v>5359.2</v>
      </c>
      <c r="QME9" s="27">
        <f>+QMD9*2</f>
        <v>10718.4</v>
      </c>
      <c r="QMF9" s="108">
        <v>5</v>
      </c>
      <c r="QMG9" s="27">
        <f>ROUND(+QMC9/QMF9,2)</f>
        <v>10718.4</v>
      </c>
      <c r="QMH9" s="109">
        <f>+QMG9-QME9</f>
        <v>0</v>
      </c>
      <c r="QMI9" s="110">
        <v>0.37630000000000002</v>
      </c>
      <c r="QMJ9" s="111">
        <f>ROUND(+QMH9*QMI9,0)</f>
        <v>0</v>
      </c>
      <c r="QMK9" s="38" t="s">
        <v>45</v>
      </c>
      <c r="QML9" s="39" t="s">
        <v>47</v>
      </c>
      <c r="QMM9" s="39" t="s">
        <v>40</v>
      </c>
      <c r="QMN9" s="40" t="s">
        <v>120</v>
      </c>
      <c r="QMO9" s="107">
        <v>391.7</v>
      </c>
      <c r="QMP9" s="107">
        <v>108.3917</v>
      </c>
      <c r="QMQ9" s="107">
        <v>403.39170000000001</v>
      </c>
      <c r="QMR9" s="107">
        <v>5</v>
      </c>
      <c r="QMS9" s="27">
        <v>53592</v>
      </c>
      <c r="QMT9" s="27">
        <f>+QMS9/QMR9/2</f>
        <v>5359.2</v>
      </c>
      <c r="QMU9" s="27">
        <f>+QMT9*2</f>
        <v>10718.4</v>
      </c>
      <c r="QMV9" s="108">
        <v>5</v>
      </c>
      <c r="QMW9" s="27">
        <f>ROUND(+QMS9/QMV9,2)</f>
        <v>10718.4</v>
      </c>
      <c r="QMX9" s="109">
        <f>+QMW9-QMU9</f>
        <v>0</v>
      </c>
      <c r="QMY9" s="110">
        <v>0.37630000000000002</v>
      </c>
      <c r="QMZ9" s="111">
        <f>ROUND(+QMX9*QMY9,0)</f>
        <v>0</v>
      </c>
      <c r="QNA9" s="38" t="s">
        <v>45</v>
      </c>
      <c r="QNB9" s="39" t="s">
        <v>47</v>
      </c>
      <c r="QNC9" s="39" t="s">
        <v>40</v>
      </c>
      <c r="QND9" s="40" t="s">
        <v>120</v>
      </c>
      <c r="QNE9" s="107">
        <v>391.7</v>
      </c>
      <c r="QNF9" s="107">
        <v>108.3917</v>
      </c>
      <c r="QNG9" s="107">
        <v>403.39170000000001</v>
      </c>
      <c r="QNH9" s="107">
        <v>5</v>
      </c>
      <c r="QNI9" s="27">
        <v>53592</v>
      </c>
      <c r="QNJ9" s="27">
        <f>+QNI9/QNH9/2</f>
        <v>5359.2</v>
      </c>
      <c r="QNK9" s="27">
        <f>+QNJ9*2</f>
        <v>10718.4</v>
      </c>
      <c r="QNL9" s="108">
        <v>5</v>
      </c>
      <c r="QNM9" s="27">
        <f>ROUND(+QNI9/QNL9,2)</f>
        <v>10718.4</v>
      </c>
      <c r="QNN9" s="109">
        <f>+QNM9-QNK9</f>
        <v>0</v>
      </c>
      <c r="QNO9" s="110">
        <v>0.37630000000000002</v>
      </c>
      <c r="QNP9" s="111">
        <f>ROUND(+QNN9*QNO9,0)</f>
        <v>0</v>
      </c>
      <c r="QNQ9" s="38" t="s">
        <v>45</v>
      </c>
      <c r="QNR9" s="39" t="s">
        <v>47</v>
      </c>
      <c r="QNS9" s="39" t="s">
        <v>40</v>
      </c>
      <c r="QNT9" s="40" t="s">
        <v>120</v>
      </c>
      <c r="QNU9" s="107">
        <v>391.7</v>
      </c>
      <c r="QNV9" s="107">
        <v>108.3917</v>
      </c>
      <c r="QNW9" s="107">
        <v>403.39170000000001</v>
      </c>
      <c r="QNX9" s="107">
        <v>5</v>
      </c>
      <c r="QNY9" s="27">
        <v>53592</v>
      </c>
      <c r="QNZ9" s="27">
        <f>+QNY9/QNX9/2</f>
        <v>5359.2</v>
      </c>
      <c r="QOA9" s="27">
        <f>+QNZ9*2</f>
        <v>10718.4</v>
      </c>
      <c r="QOB9" s="108">
        <v>5</v>
      </c>
      <c r="QOC9" s="27">
        <f>ROUND(+QNY9/QOB9,2)</f>
        <v>10718.4</v>
      </c>
      <c r="QOD9" s="109">
        <f>+QOC9-QOA9</f>
        <v>0</v>
      </c>
      <c r="QOE9" s="110">
        <v>0.37630000000000002</v>
      </c>
      <c r="QOF9" s="111">
        <f>ROUND(+QOD9*QOE9,0)</f>
        <v>0</v>
      </c>
      <c r="QOG9" s="38" t="s">
        <v>45</v>
      </c>
      <c r="QOH9" s="39" t="s">
        <v>47</v>
      </c>
      <c r="QOI9" s="39" t="s">
        <v>40</v>
      </c>
      <c r="QOJ9" s="40" t="s">
        <v>120</v>
      </c>
      <c r="QOK9" s="107">
        <v>391.7</v>
      </c>
      <c r="QOL9" s="107">
        <v>108.3917</v>
      </c>
      <c r="QOM9" s="107">
        <v>403.39170000000001</v>
      </c>
      <c r="QON9" s="107">
        <v>5</v>
      </c>
      <c r="QOO9" s="27">
        <v>53592</v>
      </c>
      <c r="QOP9" s="27">
        <f>+QOO9/QON9/2</f>
        <v>5359.2</v>
      </c>
      <c r="QOQ9" s="27">
        <f>+QOP9*2</f>
        <v>10718.4</v>
      </c>
      <c r="QOR9" s="108">
        <v>5</v>
      </c>
      <c r="QOS9" s="27">
        <f>ROUND(+QOO9/QOR9,2)</f>
        <v>10718.4</v>
      </c>
      <c r="QOT9" s="109">
        <f>+QOS9-QOQ9</f>
        <v>0</v>
      </c>
      <c r="QOU9" s="110">
        <v>0.37630000000000002</v>
      </c>
      <c r="QOV9" s="111">
        <f>ROUND(+QOT9*QOU9,0)</f>
        <v>0</v>
      </c>
      <c r="QOW9" s="38" t="s">
        <v>45</v>
      </c>
      <c r="QOX9" s="39" t="s">
        <v>47</v>
      </c>
      <c r="QOY9" s="39" t="s">
        <v>40</v>
      </c>
      <c r="QOZ9" s="40" t="s">
        <v>120</v>
      </c>
      <c r="QPA9" s="107">
        <v>391.7</v>
      </c>
      <c r="QPB9" s="107">
        <v>108.3917</v>
      </c>
      <c r="QPC9" s="107">
        <v>403.39170000000001</v>
      </c>
      <c r="QPD9" s="107">
        <v>5</v>
      </c>
      <c r="QPE9" s="27">
        <v>53592</v>
      </c>
      <c r="QPF9" s="27">
        <f>+QPE9/QPD9/2</f>
        <v>5359.2</v>
      </c>
      <c r="QPG9" s="27">
        <f>+QPF9*2</f>
        <v>10718.4</v>
      </c>
      <c r="QPH9" s="108">
        <v>5</v>
      </c>
      <c r="QPI9" s="27">
        <f>ROUND(+QPE9/QPH9,2)</f>
        <v>10718.4</v>
      </c>
      <c r="QPJ9" s="109">
        <f>+QPI9-QPG9</f>
        <v>0</v>
      </c>
      <c r="QPK9" s="110">
        <v>0.37630000000000002</v>
      </c>
      <c r="QPL9" s="111">
        <f>ROUND(+QPJ9*QPK9,0)</f>
        <v>0</v>
      </c>
      <c r="QPM9" s="38" t="s">
        <v>45</v>
      </c>
      <c r="QPN9" s="39" t="s">
        <v>47</v>
      </c>
      <c r="QPO9" s="39" t="s">
        <v>40</v>
      </c>
      <c r="QPP9" s="40" t="s">
        <v>120</v>
      </c>
      <c r="QPQ9" s="107">
        <v>391.7</v>
      </c>
      <c r="QPR9" s="107">
        <v>108.3917</v>
      </c>
      <c r="QPS9" s="107">
        <v>403.39170000000001</v>
      </c>
      <c r="QPT9" s="107">
        <v>5</v>
      </c>
      <c r="QPU9" s="27">
        <v>53592</v>
      </c>
      <c r="QPV9" s="27">
        <f>+QPU9/QPT9/2</f>
        <v>5359.2</v>
      </c>
      <c r="QPW9" s="27">
        <f>+QPV9*2</f>
        <v>10718.4</v>
      </c>
      <c r="QPX9" s="108">
        <v>5</v>
      </c>
      <c r="QPY9" s="27">
        <f>ROUND(+QPU9/QPX9,2)</f>
        <v>10718.4</v>
      </c>
      <c r="QPZ9" s="109">
        <f>+QPY9-QPW9</f>
        <v>0</v>
      </c>
      <c r="QQA9" s="110">
        <v>0.37630000000000002</v>
      </c>
      <c r="QQB9" s="111">
        <f>ROUND(+QPZ9*QQA9,0)</f>
        <v>0</v>
      </c>
      <c r="QQC9" s="38" t="s">
        <v>45</v>
      </c>
      <c r="QQD9" s="39" t="s">
        <v>47</v>
      </c>
      <c r="QQE9" s="39" t="s">
        <v>40</v>
      </c>
      <c r="QQF9" s="40" t="s">
        <v>120</v>
      </c>
      <c r="QQG9" s="107">
        <v>391.7</v>
      </c>
      <c r="QQH9" s="107">
        <v>108.3917</v>
      </c>
      <c r="QQI9" s="107">
        <v>403.39170000000001</v>
      </c>
      <c r="QQJ9" s="107">
        <v>5</v>
      </c>
      <c r="QQK9" s="27">
        <v>53592</v>
      </c>
      <c r="QQL9" s="27">
        <f>+QQK9/QQJ9/2</f>
        <v>5359.2</v>
      </c>
      <c r="QQM9" s="27">
        <f>+QQL9*2</f>
        <v>10718.4</v>
      </c>
      <c r="QQN9" s="108">
        <v>5</v>
      </c>
      <c r="QQO9" s="27">
        <f>ROUND(+QQK9/QQN9,2)</f>
        <v>10718.4</v>
      </c>
      <c r="QQP9" s="109">
        <f>+QQO9-QQM9</f>
        <v>0</v>
      </c>
      <c r="QQQ9" s="110">
        <v>0.37630000000000002</v>
      </c>
      <c r="QQR9" s="111">
        <f>ROUND(+QQP9*QQQ9,0)</f>
        <v>0</v>
      </c>
      <c r="QQS9" s="38" t="s">
        <v>45</v>
      </c>
      <c r="QQT9" s="39" t="s">
        <v>47</v>
      </c>
      <c r="QQU9" s="39" t="s">
        <v>40</v>
      </c>
      <c r="QQV9" s="40" t="s">
        <v>120</v>
      </c>
      <c r="QQW9" s="107">
        <v>391.7</v>
      </c>
      <c r="QQX9" s="107">
        <v>108.3917</v>
      </c>
      <c r="QQY9" s="107">
        <v>403.39170000000001</v>
      </c>
      <c r="QQZ9" s="107">
        <v>5</v>
      </c>
      <c r="QRA9" s="27">
        <v>53592</v>
      </c>
      <c r="QRB9" s="27">
        <f>+QRA9/QQZ9/2</f>
        <v>5359.2</v>
      </c>
      <c r="QRC9" s="27">
        <f>+QRB9*2</f>
        <v>10718.4</v>
      </c>
      <c r="QRD9" s="108">
        <v>5</v>
      </c>
      <c r="QRE9" s="27">
        <f>ROUND(+QRA9/QRD9,2)</f>
        <v>10718.4</v>
      </c>
      <c r="QRF9" s="109">
        <f>+QRE9-QRC9</f>
        <v>0</v>
      </c>
      <c r="QRG9" s="110">
        <v>0.37630000000000002</v>
      </c>
      <c r="QRH9" s="111">
        <f>ROUND(+QRF9*QRG9,0)</f>
        <v>0</v>
      </c>
      <c r="QRI9" s="38" t="s">
        <v>45</v>
      </c>
      <c r="QRJ9" s="39" t="s">
        <v>47</v>
      </c>
      <c r="QRK9" s="39" t="s">
        <v>40</v>
      </c>
      <c r="QRL9" s="40" t="s">
        <v>120</v>
      </c>
      <c r="QRM9" s="107">
        <v>391.7</v>
      </c>
      <c r="QRN9" s="107">
        <v>108.3917</v>
      </c>
      <c r="QRO9" s="107">
        <v>403.39170000000001</v>
      </c>
      <c r="QRP9" s="107">
        <v>5</v>
      </c>
      <c r="QRQ9" s="27">
        <v>53592</v>
      </c>
      <c r="QRR9" s="27">
        <f>+QRQ9/QRP9/2</f>
        <v>5359.2</v>
      </c>
      <c r="QRS9" s="27">
        <f>+QRR9*2</f>
        <v>10718.4</v>
      </c>
      <c r="QRT9" s="108">
        <v>5</v>
      </c>
      <c r="QRU9" s="27">
        <f>ROUND(+QRQ9/QRT9,2)</f>
        <v>10718.4</v>
      </c>
      <c r="QRV9" s="109">
        <f>+QRU9-QRS9</f>
        <v>0</v>
      </c>
      <c r="QRW9" s="110">
        <v>0.37630000000000002</v>
      </c>
      <c r="QRX9" s="111">
        <f>ROUND(+QRV9*QRW9,0)</f>
        <v>0</v>
      </c>
      <c r="QRY9" s="38" t="s">
        <v>45</v>
      </c>
      <c r="QRZ9" s="39" t="s">
        <v>47</v>
      </c>
      <c r="QSA9" s="39" t="s">
        <v>40</v>
      </c>
      <c r="QSB9" s="40" t="s">
        <v>120</v>
      </c>
      <c r="QSC9" s="107">
        <v>391.7</v>
      </c>
      <c r="QSD9" s="107">
        <v>108.3917</v>
      </c>
      <c r="QSE9" s="107">
        <v>403.39170000000001</v>
      </c>
      <c r="QSF9" s="107">
        <v>5</v>
      </c>
      <c r="QSG9" s="27">
        <v>53592</v>
      </c>
      <c r="QSH9" s="27">
        <f>+QSG9/QSF9/2</f>
        <v>5359.2</v>
      </c>
      <c r="QSI9" s="27">
        <f>+QSH9*2</f>
        <v>10718.4</v>
      </c>
      <c r="QSJ9" s="108">
        <v>5</v>
      </c>
      <c r="QSK9" s="27">
        <f>ROUND(+QSG9/QSJ9,2)</f>
        <v>10718.4</v>
      </c>
      <c r="QSL9" s="109">
        <f>+QSK9-QSI9</f>
        <v>0</v>
      </c>
      <c r="QSM9" s="110">
        <v>0.37630000000000002</v>
      </c>
      <c r="QSN9" s="111">
        <f>ROUND(+QSL9*QSM9,0)</f>
        <v>0</v>
      </c>
      <c r="QSO9" s="38" t="s">
        <v>45</v>
      </c>
      <c r="QSP9" s="39" t="s">
        <v>47</v>
      </c>
      <c r="QSQ9" s="39" t="s">
        <v>40</v>
      </c>
      <c r="QSR9" s="40" t="s">
        <v>120</v>
      </c>
      <c r="QSS9" s="107">
        <v>391.7</v>
      </c>
      <c r="QST9" s="107">
        <v>108.3917</v>
      </c>
      <c r="QSU9" s="107">
        <v>403.39170000000001</v>
      </c>
      <c r="QSV9" s="107">
        <v>5</v>
      </c>
      <c r="QSW9" s="27">
        <v>53592</v>
      </c>
      <c r="QSX9" s="27">
        <f>+QSW9/QSV9/2</f>
        <v>5359.2</v>
      </c>
      <c r="QSY9" s="27">
        <f>+QSX9*2</f>
        <v>10718.4</v>
      </c>
      <c r="QSZ9" s="108">
        <v>5</v>
      </c>
      <c r="QTA9" s="27">
        <f>ROUND(+QSW9/QSZ9,2)</f>
        <v>10718.4</v>
      </c>
      <c r="QTB9" s="109">
        <f>+QTA9-QSY9</f>
        <v>0</v>
      </c>
      <c r="QTC9" s="110">
        <v>0.37630000000000002</v>
      </c>
      <c r="QTD9" s="111">
        <f>ROUND(+QTB9*QTC9,0)</f>
        <v>0</v>
      </c>
      <c r="QTE9" s="38" t="s">
        <v>45</v>
      </c>
      <c r="QTF9" s="39" t="s">
        <v>47</v>
      </c>
      <c r="QTG9" s="39" t="s">
        <v>40</v>
      </c>
      <c r="QTH9" s="40" t="s">
        <v>120</v>
      </c>
      <c r="QTI9" s="107">
        <v>391.7</v>
      </c>
      <c r="QTJ9" s="107">
        <v>108.3917</v>
      </c>
      <c r="QTK9" s="107">
        <v>403.39170000000001</v>
      </c>
      <c r="QTL9" s="107">
        <v>5</v>
      </c>
      <c r="QTM9" s="27">
        <v>53592</v>
      </c>
      <c r="QTN9" s="27">
        <f>+QTM9/QTL9/2</f>
        <v>5359.2</v>
      </c>
      <c r="QTO9" s="27">
        <f>+QTN9*2</f>
        <v>10718.4</v>
      </c>
      <c r="QTP9" s="108">
        <v>5</v>
      </c>
      <c r="QTQ9" s="27">
        <f>ROUND(+QTM9/QTP9,2)</f>
        <v>10718.4</v>
      </c>
      <c r="QTR9" s="109">
        <f>+QTQ9-QTO9</f>
        <v>0</v>
      </c>
      <c r="QTS9" s="110">
        <v>0.37630000000000002</v>
      </c>
      <c r="QTT9" s="111">
        <f>ROUND(+QTR9*QTS9,0)</f>
        <v>0</v>
      </c>
      <c r="QTU9" s="38" t="s">
        <v>45</v>
      </c>
      <c r="QTV9" s="39" t="s">
        <v>47</v>
      </c>
      <c r="QTW9" s="39" t="s">
        <v>40</v>
      </c>
      <c r="QTX9" s="40" t="s">
        <v>120</v>
      </c>
      <c r="QTY9" s="107">
        <v>391.7</v>
      </c>
      <c r="QTZ9" s="107">
        <v>108.3917</v>
      </c>
      <c r="QUA9" s="107">
        <v>403.39170000000001</v>
      </c>
      <c r="QUB9" s="107">
        <v>5</v>
      </c>
      <c r="QUC9" s="27">
        <v>53592</v>
      </c>
      <c r="QUD9" s="27">
        <f>+QUC9/QUB9/2</f>
        <v>5359.2</v>
      </c>
      <c r="QUE9" s="27">
        <f>+QUD9*2</f>
        <v>10718.4</v>
      </c>
      <c r="QUF9" s="108">
        <v>5</v>
      </c>
      <c r="QUG9" s="27">
        <f>ROUND(+QUC9/QUF9,2)</f>
        <v>10718.4</v>
      </c>
      <c r="QUH9" s="109">
        <f>+QUG9-QUE9</f>
        <v>0</v>
      </c>
      <c r="QUI9" s="110">
        <v>0.37630000000000002</v>
      </c>
      <c r="QUJ9" s="111">
        <f>ROUND(+QUH9*QUI9,0)</f>
        <v>0</v>
      </c>
      <c r="QUK9" s="38" t="s">
        <v>45</v>
      </c>
      <c r="QUL9" s="39" t="s">
        <v>47</v>
      </c>
      <c r="QUM9" s="39" t="s">
        <v>40</v>
      </c>
      <c r="QUN9" s="40" t="s">
        <v>120</v>
      </c>
      <c r="QUO9" s="107">
        <v>391.7</v>
      </c>
      <c r="QUP9" s="107">
        <v>108.3917</v>
      </c>
      <c r="QUQ9" s="107">
        <v>403.39170000000001</v>
      </c>
      <c r="QUR9" s="107">
        <v>5</v>
      </c>
      <c r="QUS9" s="27">
        <v>53592</v>
      </c>
      <c r="QUT9" s="27">
        <f>+QUS9/QUR9/2</f>
        <v>5359.2</v>
      </c>
      <c r="QUU9" s="27">
        <f>+QUT9*2</f>
        <v>10718.4</v>
      </c>
      <c r="QUV9" s="108">
        <v>5</v>
      </c>
      <c r="QUW9" s="27">
        <f>ROUND(+QUS9/QUV9,2)</f>
        <v>10718.4</v>
      </c>
      <c r="QUX9" s="109">
        <f>+QUW9-QUU9</f>
        <v>0</v>
      </c>
      <c r="QUY9" s="110">
        <v>0.37630000000000002</v>
      </c>
      <c r="QUZ9" s="111">
        <f>ROUND(+QUX9*QUY9,0)</f>
        <v>0</v>
      </c>
      <c r="QVA9" s="38" t="s">
        <v>45</v>
      </c>
      <c r="QVB9" s="39" t="s">
        <v>47</v>
      </c>
      <c r="QVC9" s="39" t="s">
        <v>40</v>
      </c>
      <c r="QVD9" s="40" t="s">
        <v>120</v>
      </c>
      <c r="QVE9" s="107">
        <v>391.7</v>
      </c>
      <c r="QVF9" s="107">
        <v>108.3917</v>
      </c>
      <c r="QVG9" s="107">
        <v>403.39170000000001</v>
      </c>
      <c r="QVH9" s="107">
        <v>5</v>
      </c>
      <c r="QVI9" s="27">
        <v>53592</v>
      </c>
      <c r="QVJ9" s="27">
        <f>+QVI9/QVH9/2</f>
        <v>5359.2</v>
      </c>
      <c r="QVK9" s="27">
        <f>+QVJ9*2</f>
        <v>10718.4</v>
      </c>
      <c r="QVL9" s="108">
        <v>5</v>
      </c>
      <c r="QVM9" s="27">
        <f>ROUND(+QVI9/QVL9,2)</f>
        <v>10718.4</v>
      </c>
      <c r="QVN9" s="109">
        <f>+QVM9-QVK9</f>
        <v>0</v>
      </c>
      <c r="QVO9" s="110">
        <v>0.37630000000000002</v>
      </c>
      <c r="QVP9" s="111">
        <f>ROUND(+QVN9*QVO9,0)</f>
        <v>0</v>
      </c>
      <c r="QVQ9" s="38" t="s">
        <v>45</v>
      </c>
      <c r="QVR9" s="39" t="s">
        <v>47</v>
      </c>
      <c r="QVS9" s="39" t="s">
        <v>40</v>
      </c>
      <c r="QVT9" s="40" t="s">
        <v>120</v>
      </c>
      <c r="QVU9" s="107">
        <v>391.7</v>
      </c>
      <c r="QVV9" s="107">
        <v>108.3917</v>
      </c>
      <c r="QVW9" s="107">
        <v>403.39170000000001</v>
      </c>
      <c r="QVX9" s="107">
        <v>5</v>
      </c>
      <c r="QVY9" s="27">
        <v>53592</v>
      </c>
      <c r="QVZ9" s="27">
        <f>+QVY9/QVX9/2</f>
        <v>5359.2</v>
      </c>
      <c r="QWA9" s="27">
        <f>+QVZ9*2</f>
        <v>10718.4</v>
      </c>
      <c r="QWB9" s="108">
        <v>5</v>
      </c>
      <c r="QWC9" s="27">
        <f>ROUND(+QVY9/QWB9,2)</f>
        <v>10718.4</v>
      </c>
      <c r="QWD9" s="109">
        <f>+QWC9-QWA9</f>
        <v>0</v>
      </c>
      <c r="QWE9" s="110">
        <v>0.37630000000000002</v>
      </c>
      <c r="QWF9" s="111">
        <f>ROUND(+QWD9*QWE9,0)</f>
        <v>0</v>
      </c>
      <c r="QWG9" s="38" t="s">
        <v>45</v>
      </c>
      <c r="QWH9" s="39" t="s">
        <v>47</v>
      </c>
      <c r="QWI9" s="39" t="s">
        <v>40</v>
      </c>
      <c r="QWJ9" s="40" t="s">
        <v>120</v>
      </c>
      <c r="QWK9" s="107">
        <v>391.7</v>
      </c>
      <c r="QWL9" s="107">
        <v>108.3917</v>
      </c>
      <c r="QWM9" s="107">
        <v>403.39170000000001</v>
      </c>
      <c r="QWN9" s="107">
        <v>5</v>
      </c>
      <c r="QWO9" s="27">
        <v>53592</v>
      </c>
      <c r="QWP9" s="27">
        <f>+QWO9/QWN9/2</f>
        <v>5359.2</v>
      </c>
      <c r="QWQ9" s="27">
        <f>+QWP9*2</f>
        <v>10718.4</v>
      </c>
      <c r="QWR9" s="108">
        <v>5</v>
      </c>
      <c r="QWS9" s="27">
        <f>ROUND(+QWO9/QWR9,2)</f>
        <v>10718.4</v>
      </c>
      <c r="QWT9" s="109">
        <f>+QWS9-QWQ9</f>
        <v>0</v>
      </c>
      <c r="QWU9" s="110">
        <v>0.37630000000000002</v>
      </c>
      <c r="QWV9" s="111">
        <f>ROUND(+QWT9*QWU9,0)</f>
        <v>0</v>
      </c>
      <c r="QWW9" s="38" t="s">
        <v>45</v>
      </c>
      <c r="QWX9" s="39" t="s">
        <v>47</v>
      </c>
      <c r="QWY9" s="39" t="s">
        <v>40</v>
      </c>
      <c r="QWZ9" s="40" t="s">
        <v>120</v>
      </c>
      <c r="QXA9" s="107">
        <v>391.7</v>
      </c>
      <c r="QXB9" s="107">
        <v>108.3917</v>
      </c>
      <c r="QXC9" s="107">
        <v>403.39170000000001</v>
      </c>
      <c r="QXD9" s="107">
        <v>5</v>
      </c>
      <c r="QXE9" s="27">
        <v>53592</v>
      </c>
      <c r="QXF9" s="27">
        <f>+QXE9/QXD9/2</f>
        <v>5359.2</v>
      </c>
      <c r="QXG9" s="27">
        <f>+QXF9*2</f>
        <v>10718.4</v>
      </c>
      <c r="QXH9" s="108">
        <v>5</v>
      </c>
      <c r="QXI9" s="27">
        <f>ROUND(+QXE9/QXH9,2)</f>
        <v>10718.4</v>
      </c>
      <c r="QXJ9" s="109">
        <f>+QXI9-QXG9</f>
        <v>0</v>
      </c>
      <c r="QXK9" s="110">
        <v>0.37630000000000002</v>
      </c>
      <c r="QXL9" s="111">
        <f>ROUND(+QXJ9*QXK9,0)</f>
        <v>0</v>
      </c>
      <c r="QXM9" s="38" t="s">
        <v>45</v>
      </c>
      <c r="QXN9" s="39" t="s">
        <v>47</v>
      </c>
      <c r="QXO9" s="39" t="s">
        <v>40</v>
      </c>
      <c r="QXP9" s="40" t="s">
        <v>120</v>
      </c>
      <c r="QXQ9" s="107">
        <v>391.7</v>
      </c>
      <c r="QXR9" s="107">
        <v>108.3917</v>
      </c>
      <c r="QXS9" s="107">
        <v>403.39170000000001</v>
      </c>
      <c r="QXT9" s="107">
        <v>5</v>
      </c>
      <c r="QXU9" s="27">
        <v>53592</v>
      </c>
      <c r="QXV9" s="27">
        <f>+QXU9/QXT9/2</f>
        <v>5359.2</v>
      </c>
      <c r="QXW9" s="27">
        <f>+QXV9*2</f>
        <v>10718.4</v>
      </c>
      <c r="QXX9" s="108">
        <v>5</v>
      </c>
      <c r="QXY9" s="27">
        <f>ROUND(+QXU9/QXX9,2)</f>
        <v>10718.4</v>
      </c>
      <c r="QXZ9" s="109">
        <f>+QXY9-QXW9</f>
        <v>0</v>
      </c>
      <c r="QYA9" s="110">
        <v>0.37630000000000002</v>
      </c>
      <c r="QYB9" s="111">
        <f>ROUND(+QXZ9*QYA9,0)</f>
        <v>0</v>
      </c>
      <c r="QYC9" s="38" t="s">
        <v>45</v>
      </c>
      <c r="QYD9" s="39" t="s">
        <v>47</v>
      </c>
      <c r="QYE9" s="39" t="s">
        <v>40</v>
      </c>
      <c r="QYF9" s="40" t="s">
        <v>120</v>
      </c>
      <c r="QYG9" s="107">
        <v>391.7</v>
      </c>
      <c r="QYH9" s="107">
        <v>108.3917</v>
      </c>
      <c r="QYI9" s="107">
        <v>403.39170000000001</v>
      </c>
      <c r="QYJ9" s="107">
        <v>5</v>
      </c>
      <c r="QYK9" s="27">
        <v>53592</v>
      </c>
      <c r="QYL9" s="27">
        <f>+QYK9/QYJ9/2</f>
        <v>5359.2</v>
      </c>
      <c r="QYM9" s="27">
        <f>+QYL9*2</f>
        <v>10718.4</v>
      </c>
      <c r="QYN9" s="108">
        <v>5</v>
      </c>
      <c r="QYO9" s="27">
        <f>ROUND(+QYK9/QYN9,2)</f>
        <v>10718.4</v>
      </c>
      <c r="QYP9" s="109">
        <f>+QYO9-QYM9</f>
        <v>0</v>
      </c>
      <c r="QYQ9" s="110">
        <v>0.37630000000000002</v>
      </c>
      <c r="QYR9" s="111">
        <f>ROUND(+QYP9*QYQ9,0)</f>
        <v>0</v>
      </c>
      <c r="QYS9" s="38" t="s">
        <v>45</v>
      </c>
      <c r="QYT9" s="39" t="s">
        <v>47</v>
      </c>
      <c r="QYU9" s="39" t="s">
        <v>40</v>
      </c>
      <c r="QYV9" s="40" t="s">
        <v>120</v>
      </c>
      <c r="QYW9" s="107">
        <v>391.7</v>
      </c>
      <c r="QYX9" s="107">
        <v>108.3917</v>
      </c>
      <c r="QYY9" s="107">
        <v>403.39170000000001</v>
      </c>
      <c r="QYZ9" s="107">
        <v>5</v>
      </c>
      <c r="QZA9" s="27">
        <v>53592</v>
      </c>
      <c r="QZB9" s="27">
        <f>+QZA9/QYZ9/2</f>
        <v>5359.2</v>
      </c>
      <c r="QZC9" s="27">
        <f>+QZB9*2</f>
        <v>10718.4</v>
      </c>
      <c r="QZD9" s="108">
        <v>5</v>
      </c>
      <c r="QZE9" s="27">
        <f>ROUND(+QZA9/QZD9,2)</f>
        <v>10718.4</v>
      </c>
      <c r="QZF9" s="109">
        <f>+QZE9-QZC9</f>
        <v>0</v>
      </c>
      <c r="QZG9" s="110">
        <v>0.37630000000000002</v>
      </c>
      <c r="QZH9" s="111">
        <f>ROUND(+QZF9*QZG9,0)</f>
        <v>0</v>
      </c>
      <c r="QZI9" s="38" t="s">
        <v>45</v>
      </c>
      <c r="QZJ9" s="39" t="s">
        <v>47</v>
      </c>
      <c r="QZK9" s="39" t="s">
        <v>40</v>
      </c>
      <c r="QZL9" s="40" t="s">
        <v>120</v>
      </c>
      <c r="QZM9" s="107">
        <v>391.7</v>
      </c>
      <c r="QZN9" s="107">
        <v>108.3917</v>
      </c>
      <c r="QZO9" s="107">
        <v>403.39170000000001</v>
      </c>
      <c r="QZP9" s="107">
        <v>5</v>
      </c>
      <c r="QZQ9" s="27">
        <v>53592</v>
      </c>
      <c r="QZR9" s="27">
        <f>+QZQ9/QZP9/2</f>
        <v>5359.2</v>
      </c>
      <c r="QZS9" s="27">
        <f>+QZR9*2</f>
        <v>10718.4</v>
      </c>
      <c r="QZT9" s="108">
        <v>5</v>
      </c>
      <c r="QZU9" s="27">
        <f>ROUND(+QZQ9/QZT9,2)</f>
        <v>10718.4</v>
      </c>
      <c r="QZV9" s="109">
        <f>+QZU9-QZS9</f>
        <v>0</v>
      </c>
      <c r="QZW9" s="110">
        <v>0.37630000000000002</v>
      </c>
      <c r="QZX9" s="111">
        <f>ROUND(+QZV9*QZW9,0)</f>
        <v>0</v>
      </c>
      <c r="QZY9" s="38" t="s">
        <v>45</v>
      </c>
      <c r="QZZ9" s="39" t="s">
        <v>47</v>
      </c>
      <c r="RAA9" s="39" t="s">
        <v>40</v>
      </c>
      <c r="RAB9" s="40" t="s">
        <v>120</v>
      </c>
      <c r="RAC9" s="107">
        <v>391.7</v>
      </c>
      <c r="RAD9" s="107">
        <v>108.3917</v>
      </c>
      <c r="RAE9" s="107">
        <v>403.39170000000001</v>
      </c>
      <c r="RAF9" s="107">
        <v>5</v>
      </c>
      <c r="RAG9" s="27">
        <v>53592</v>
      </c>
      <c r="RAH9" s="27">
        <f>+RAG9/RAF9/2</f>
        <v>5359.2</v>
      </c>
      <c r="RAI9" s="27">
        <f>+RAH9*2</f>
        <v>10718.4</v>
      </c>
      <c r="RAJ9" s="108">
        <v>5</v>
      </c>
      <c r="RAK9" s="27">
        <f>ROUND(+RAG9/RAJ9,2)</f>
        <v>10718.4</v>
      </c>
      <c r="RAL9" s="109">
        <f>+RAK9-RAI9</f>
        <v>0</v>
      </c>
      <c r="RAM9" s="110">
        <v>0.37630000000000002</v>
      </c>
      <c r="RAN9" s="111">
        <f>ROUND(+RAL9*RAM9,0)</f>
        <v>0</v>
      </c>
      <c r="RAO9" s="38" t="s">
        <v>45</v>
      </c>
      <c r="RAP9" s="39" t="s">
        <v>47</v>
      </c>
      <c r="RAQ9" s="39" t="s">
        <v>40</v>
      </c>
      <c r="RAR9" s="40" t="s">
        <v>120</v>
      </c>
      <c r="RAS9" s="107">
        <v>391.7</v>
      </c>
      <c r="RAT9" s="107">
        <v>108.3917</v>
      </c>
      <c r="RAU9" s="107">
        <v>403.39170000000001</v>
      </c>
      <c r="RAV9" s="107">
        <v>5</v>
      </c>
      <c r="RAW9" s="27">
        <v>53592</v>
      </c>
      <c r="RAX9" s="27">
        <f>+RAW9/RAV9/2</f>
        <v>5359.2</v>
      </c>
      <c r="RAY9" s="27">
        <f>+RAX9*2</f>
        <v>10718.4</v>
      </c>
      <c r="RAZ9" s="108">
        <v>5</v>
      </c>
      <c r="RBA9" s="27">
        <f>ROUND(+RAW9/RAZ9,2)</f>
        <v>10718.4</v>
      </c>
      <c r="RBB9" s="109">
        <f>+RBA9-RAY9</f>
        <v>0</v>
      </c>
      <c r="RBC9" s="110">
        <v>0.37630000000000002</v>
      </c>
      <c r="RBD9" s="111">
        <f>ROUND(+RBB9*RBC9,0)</f>
        <v>0</v>
      </c>
      <c r="RBE9" s="38" t="s">
        <v>45</v>
      </c>
      <c r="RBF9" s="39" t="s">
        <v>47</v>
      </c>
      <c r="RBG9" s="39" t="s">
        <v>40</v>
      </c>
      <c r="RBH9" s="40" t="s">
        <v>120</v>
      </c>
      <c r="RBI9" s="107">
        <v>391.7</v>
      </c>
      <c r="RBJ9" s="107">
        <v>108.3917</v>
      </c>
      <c r="RBK9" s="107">
        <v>403.39170000000001</v>
      </c>
      <c r="RBL9" s="107">
        <v>5</v>
      </c>
      <c r="RBM9" s="27">
        <v>53592</v>
      </c>
      <c r="RBN9" s="27">
        <f>+RBM9/RBL9/2</f>
        <v>5359.2</v>
      </c>
      <c r="RBO9" s="27">
        <f>+RBN9*2</f>
        <v>10718.4</v>
      </c>
      <c r="RBP9" s="108">
        <v>5</v>
      </c>
      <c r="RBQ9" s="27">
        <f>ROUND(+RBM9/RBP9,2)</f>
        <v>10718.4</v>
      </c>
      <c r="RBR9" s="109">
        <f>+RBQ9-RBO9</f>
        <v>0</v>
      </c>
      <c r="RBS9" s="110">
        <v>0.37630000000000002</v>
      </c>
      <c r="RBT9" s="111">
        <f>ROUND(+RBR9*RBS9,0)</f>
        <v>0</v>
      </c>
      <c r="RBU9" s="38" t="s">
        <v>45</v>
      </c>
      <c r="RBV9" s="39" t="s">
        <v>47</v>
      </c>
      <c r="RBW9" s="39" t="s">
        <v>40</v>
      </c>
      <c r="RBX9" s="40" t="s">
        <v>120</v>
      </c>
      <c r="RBY9" s="107">
        <v>391.7</v>
      </c>
      <c r="RBZ9" s="107">
        <v>108.3917</v>
      </c>
      <c r="RCA9" s="107">
        <v>403.39170000000001</v>
      </c>
      <c r="RCB9" s="107">
        <v>5</v>
      </c>
      <c r="RCC9" s="27">
        <v>53592</v>
      </c>
      <c r="RCD9" s="27">
        <f>+RCC9/RCB9/2</f>
        <v>5359.2</v>
      </c>
      <c r="RCE9" s="27">
        <f>+RCD9*2</f>
        <v>10718.4</v>
      </c>
      <c r="RCF9" s="108">
        <v>5</v>
      </c>
      <c r="RCG9" s="27">
        <f>ROUND(+RCC9/RCF9,2)</f>
        <v>10718.4</v>
      </c>
      <c r="RCH9" s="109">
        <f>+RCG9-RCE9</f>
        <v>0</v>
      </c>
      <c r="RCI9" s="110">
        <v>0.37630000000000002</v>
      </c>
      <c r="RCJ9" s="111">
        <f>ROUND(+RCH9*RCI9,0)</f>
        <v>0</v>
      </c>
      <c r="RCK9" s="38" t="s">
        <v>45</v>
      </c>
      <c r="RCL9" s="39" t="s">
        <v>47</v>
      </c>
      <c r="RCM9" s="39" t="s">
        <v>40</v>
      </c>
      <c r="RCN9" s="40" t="s">
        <v>120</v>
      </c>
      <c r="RCO9" s="107">
        <v>391.7</v>
      </c>
      <c r="RCP9" s="107">
        <v>108.3917</v>
      </c>
      <c r="RCQ9" s="107">
        <v>403.39170000000001</v>
      </c>
      <c r="RCR9" s="107">
        <v>5</v>
      </c>
      <c r="RCS9" s="27">
        <v>53592</v>
      </c>
      <c r="RCT9" s="27">
        <f>+RCS9/RCR9/2</f>
        <v>5359.2</v>
      </c>
      <c r="RCU9" s="27">
        <f>+RCT9*2</f>
        <v>10718.4</v>
      </c>
      <c r="RCV9" s="108">
        <v>5</v>
      </c>
      <c r="RCW9" s="27">
        <f>ROUND(+RCS9/RCV9,2)</f>
        <v>10718.4</v>
      </c>
      <c r="RCX9" s="109">
        <f>+RCW9-RCU9</f>
        <v>0</v>
      </c>
      <c r="RCY9" s="110">
        <v>0.37630000000000002</v>
      </c>
      <c r="RCZ9" s="111">
        <f>ROUND(+RCX9*RCY9,0)</f>
        <v>0</v>
      </c>
      <c r="RDA9" s="38" t="s">
        <v>45</v>
      </c>
      <c r="RDB9" s="39" t="s">
        <v>47</v>
      </c>
      <c r="RDC9" s="39" t="s">
        <v>40</v>
      </c>
      <c r="RDD9" s="40" t="s">
        <v>120</v>
      </c>
      <c r="RDE9" s="107">
        <v>391.7</v>
      </c>
      <c r="RDF9" s="107">
        <v>108.3917</v>
      </c>
      <c r="RDG9" s="107">
        <v>403.39170000000001</v>
      </c>
      <c r="RDH9" s="107">
        <v>5</v>
      </c>
      <c r="RDI9" s="27">
        <v>53592</v>
      </c>
      <c r="RDJ9" s="27">
        <f>+RDI9/RDH9/2</f>
        <v>5359.2</v>
      </c>
      <c r="RDK9" s="27">
        <f>+RDJ9*2</f>
        <v>10718.4</v>
      </c>
      <c r="RDL9" s="108">
        <v>5</v>
      </c>
      <c r="RDM9" s="27">
        <f>ROUND(+RDI9/RDL9,2)</f>
        <v>10718.4</v>
      </c>
      <c r="RDN9" s="109">
        <f>+RDM9-RDK9</f>
        <v>0</v>
      </c>
      <c r="RDO9" s="110">
        <v>0.37630000000000002</v>
      </c>
      <c r="RDP9" s="111">
        <f>ROUND(+RDN9*RDO9,0)</f>
        <v>0</v>
      </c>
      <c r="RDQ9" s="38" t="s">
        <v>45</v>
      </c>
      <c r="RDR9" s="39" t="s">
        <v>47</v>
      </c>
      <c r="RDS9" s="39" t="s">
        <v>40</v>
      </c>
      <c r="RDT9" s="40" t="s">
        <v>120</v>
      </c>
      <c r="RDU9" s="107">
        <v>391.7</v>
      </c>
      <c r="RDV9" s="107">
        <v>108.3917</v>
      </c>
      <c r="RDW9" s="107">
        <v>403.39170000000001</v>
      </c>
      <c r="RDX9" s="107">
        <v>5</v>
      </c>
      <c r="RDY9" s="27">
        <v>53592</v>
      </c>
      <c r="RDZ9" s="27">
        <f>+RDY9/RDX9/2</f>
        <v>5359.2</v>
      </c>
      <c r="REA9" s="27">
        <f>+RDZ9*2</f>
        <v>10718.4</v>
      </c>
      <c r="REB9" s="108">
        <v>5</v>
      </c>
      <c r="REC9" s="27">
        <f>ROUND(+RDY9/REB9,2)</f>
        <v>10718.4</v>
      </c>
      <c r="RED9" s="109">
        <f>+REC9-REA9</f>
        <v>0</v>
      </c>
      <c r="REE9" s="110">
        <v>0.37630000000000002</v>
      </c>
      <c r="REF9" s="111">
        <f>ROUND(+RED9*REE9,0)</f>
        <v>0</v>
      </c>
      <c r="REG9" s="38" t="s">
        <v>45</v>
      </c>
      <c r="REH9" s="39" t="s">
        <v>47</v>
      </c>
      <c r="REI9" s="39" t="s">
        <v>40</v>
      </c>
      <c r="REJ9" s="40" t="s">
        <v>120</v>
      </c>
      <c r="REK9" s="107">
        <v>391.7</v>
      </c>
      <c r="REL9" s="107">
        <v>108.3917</v>
      </c>
      <c r="REM9" s="107">
        <v>403.39170000000001</v>
      </c>
      <c r="REN9" s="107">
        <v>5</v>
      </c>
      <c r="REO9" s="27">
        <v>53592</v>
      </c>
      <c r="REP9" s="27">
        <f>+REO9/REN9/2</f>
        <v>5359.2</v>
      </c>
      <c r="REQ9" s="27">
        <f>+REP9*2</f>
        <v>10718.4</v>
      </c>
      <c r="RER9" s="108">
        <v>5</v>
      </c>
      <c r="RES9" s="27">
        <f>ROUND(+REO9/RER9,2)</f>
        <v>10718.4</v>
      </c>
      <c r="RET9" s="109">
        <f>+RES9-REQ9</f>
        <v>0</v>
      </c>
      <c r="REU9" s="110">
        <v>0.37630000000000002</v>
      </c>
      <c r="REV9" s="111">
        <f>ROUND(+RET9*REU9,0)</f>
        <v>0</v>
      </c>
      <c r="REW9" s="38" t="s">
        <v>45</v>
      </c>
      <c r="REX9" s="39" t="s">
        <v>47</v>
      </c>
      <c r="REY9" s="39" t="s">
        <v>40</v>
      </c>
      <c r="REZ9" s="40" t="s">
        <v>120</v>
      </c>
      <c r="RFA9" s="107">
        <v>391.7</v>
      </c>
      <c r="RFB9" s="107">
        <v>108.3917</v>
      </c>
      <c r="RFC9" s="107">
        <v>403.39170000000001</v>
      </c>
      <c r="RFD9" s="107">
        <v>5</v>
      </c>
      <c r="RFE9" s="27">
        <v>53592</v>
      </c>
      <c r="RFF9" s="27">
        <f>+RFE9/RFD9/2</f>
        <v>5359.2</v>
      </c>
      <c r="RFG9" s="27">
        <f>+RFF9*2</f>
        <v>10718.4</v>
      </c>
      <c r="RFH9" s="108">
        <v>5</v>
      </c>
      <c r="RFI9" s="27">
        <f>ROUND(+RFE9/RFH9,2)</f>
        <v>10718.4</v>
      </c>
      <c r="RFJ9" s="109">
        <f>+RFI9-RFG9</f>
        <v>0</v>
      </c>
      <c r="RFK9" s="110">
        <v>0.37630000000000002</v>
      </c>
      <c r="RFL9" s="111">
        <f>ROUND(+RFJ9*RFK9,0)</f>
        <v>0</v>
      </c>
      <c r="RFM9" s="38" t="s">
        <v>45</v>
      </c>
      <c r="RFN9" s="39" t="s">
        <v>47</v>
      </c>
      <c r="RFO9" s="39" t="s">
        <v>40</v>
      </c>
      <c r="RFP9" s="40" t="s">
        <v>120</v>
      </c>
      <c r="RFQ9" s="107">
        <v>391.7</v>
      </c>
      <c r="RFR9" s="107">
        <v>108.3917</v>
      </c>
      <c r="RFS9" s="107">
        <v>403.39170000000001</v>
      </c>
      <c r="RFT9" s="107">
        <v>5</v>
      </c>
      <c r="RFU9" s="27">
        <v>53592</v>
      </c>
      <c r="RFV9" s="27">
        <f>+RFU9/RFT9/2</f>
        <v>5359.2</v>
      </c>
      <c r="RFW9" s="27">
        <f>+RFV9*2</f>
        <v>10718.4</v>
      </c>
      <c r="RFX9" s="108">
        <v>5</v>
      </c>
      <c r="RFY9" s="27">
        <f>ROUND(+RFU9/RFX9,2)</f>
        <v>10718.4</v>
      </c>
      <c r="RFZ9" s="109">
        <f>+RFY9-RFW9</f>
        <v>0</v>
      </c>
      <c r="RGA9" s="110">
        <v>0.37630000000000002</v>
      </c>
      <c r="RGB9" s="111">
        <f>ROUND(+RFZ9*RGA9,0)</f>
        <v>0</v>
      </c>
      <c r="RGC9" s="38" t="s">
        <v>45</v>
      </c>
      <c r="RGD9" s="39" t="s">
        <v>47</v>
      </c>
      <c r="RGE9" s="39" t="s">
        <v>40</v>
      </c>
      <c r="RGF9" s="40" t="s">
        <v>120</v>
      </c>
      <c r="RGG9" s="107">
        <v>391.7</v>
      </c>
      <c r="RGH9" s="107">
        <v>108.3917</v>
      </c>
      <c r="RGI9" s="107">
        <v>403.39170000000001</v>
      </c>
      <c r="RGJ9" s="107">
        <v>5</v>
      </c>
      <c r="RGK9" s="27">
        <v>53592</v>
      </c>
      <c r="RGL9" s="27">
        <f>+RGK9/RGJ9/2</f>
        <v>5359.2</v>
      </c>
      <c r="RGM9" s="27">
        <f>+RGL9*2</f>
        <v>10718.4</v>
      </c>
      <c r="RGN9" s="108">
        <v>5</v>
      </c>
      <c r="RGO9" s="27">
        <f>ROUND(+RGK9/RGN9,2)</f>
        <v>10718.4</v>
      </c>
      <c r="RGP9" s="109">
        <f>+RGO9-RGM9</f>
        <v>0</v>
      </c>
      <c r="RGQ9" s="110">
        <v>0.37630000000000002</v>
      </c>
      <c r="RGR9" s="111">
        <f>ROUND(+RGP9*RGQ9,0)</f>
        <v>0</v>
      </c>
      <c r="RGS9" s="38" t="s">
        <v>45</v>
      </c>
      <c r="RGT9" s="39" t="s">
        <v>47</v>
      </c>
      <c r="RGU9" s="39" t="s">
        <v>40</v>
      </c>
      <c r="RGV9" s="40" t="s">
        <v>120</v>
      </c>
      <c r="RGW9" s="107">
        <v>391.7</v>
      </c>
      <c r="RGX9" s="107">
        <v>108.3917</v>
      </c>
      <c r="RGY9" s="107">
        <v>403.39170000000001</v>
      </c>
      <c r="RGZ9" s="107">
        <v>5</v>
      </c>
      <c r="RHA9" s="27">
        <v>53592</v>
      </c>
      <c r="RHB9" s="27">
        <f>+RHA9/RGZ9/2</f>
        <v>5359.2</v>
      </c>
      <c r="RHC9" s="27">
        <f>+RHB9*2</f>
        <v>10718.4</v>
      </c>
      <c r="RHD9" s="108">
        <v>5</v>
      </c>
      <c r="RHE9" s="27">
        <f>ROUND(+RHA9/RHD9,2)</f>
        <v>10718.4</v>
      </c>
      <c r="RHF9" s="109">
        <f>+RHE9-RHC9</f>
        <v>0</v>
      </c>
      <c r="RHG9" s="110">
        <v>0.37630000000000002</v>
      </c>
      <c r="RHH9" s="111">
        <f>ROUND(+RHF9*RHG9,0)</f>
        <v>0</v>
      </c>
      <c r="RHI9" s="38" t="s">
        <v>45</v>
      </c>
      <c r="RHJ9" s="39" t="s">
        <v>47</v>
      </c>
      <c r="RHK9" s="39" t="s">
        <v>40</v>
      </c>
      <c r="RHL9" s="40" t="s">
        <v>120</v>
      </c>
      <c r="RHM9" s="107">
        <v>391.7</v>
      </c>
      <c r="RHN9" s="107">
        <v>108.3917</v>
      </c>
      <c r="RHO9" s="107">
        <v>403.39170000000001</v>
      </c>
      <c r="RHP9" s="107">
        <v>5</v>
      </c>
      <c r="RHQ9" s="27">
        <v>53592</v>
      </c>
      <c r="RHR9" s="27">
        <f>+RHQ9/RHP9/2</f>
        <v>5359.2</v>
      </c>
      <c r="RHS9" s="27">
        <f>+RHR9*2</f>
        <v>10718.4</v>
      </c>
      <c r="RHT9" s="108">
        <v>5</v>
      </c>
      <c r="RHU9" s="27">
        <f>ROUND(+RHQ9/RHT9,2)</f>
        <v>10718.4</v>
      </c>
      <c r="RHV9" s="109">
        <f>+RHU9-RHS9</f>
        <v>0</v>
      </c>
      <c r="RHW9" s="110">
        <v>0.37630000000000002</v>
      </c>
      <c r="RHX9" s="111">
        <f>ROUND(+RHV9*RHW9,0)</f>
        <v>0</v>
      </c>
      <c r="RHY9" s="38" t="s">
        <v>45</v>
      </c>
      <c r="RHZ9" s="39" t="s">
        <v>47</v>
      </c>
      <c r="RIA9" s="39" t="s">
        <v>40</v>
      </c>
      <c r="RIB9" s="40" t="s">
        <v>120</v>
      </c>
      <c r="RIC9" s="107">
        <v>391.7</v>
      </c>
      <c r="RID9" s="107">
        <v>108.3917</v>
      </c>
      <c r="RIE9" s="107">
        <v>403.39170000000001</v>
      </c>
      <c r="RIF9" s="107">
        <v>5</v>
      </c>
      <c r="RIG9" s="27">
        <v>53592</v>
      </c>
      <c r="RIH9" s="27">
        <f>+RIG9/RIF9/2</f>
        <v>5359.2</v>
      </c>
      <c r="RII9" s="27">
        <f>+RIH9*2</f>
        <v>10718.4</v>
      </c>
      <c r="RIJ9" s="108">
        <v>5</v>
      </c>
      <c r="RIK9" s="27">
        <f>ROUND(+RIG9/RIJ9,2)</f>
        <v>10718.4</v>
      </c>
      <c r="RIL9" s="109">
        <f>+RIK9-RII9</f>
        <v>0</v>
      </c>
      <c r="RIM9" s="110">
        <v>0.37630000000000002</v>
      </c>
      <c r="RIN9" s="111">
        <f>ROUND(+RIL9*RIM9,0)</f>
        <v>0</v>
      </c>
      <c r="RIO9" s="38" t="s">
        <v>45</v>
      </c>
      <c r="RIP9" s="39" t="s">
        <v>47</v>
      </c>
      <c r="RIQ9" s="39" t="s">
        <v>40</v>
      </c>
      <c r="RIR9" s="40" t="s">
        <v>120</v>
      </c>
      <c r="RIS9" s="107">
        <v>391.7</v>
      </c>
      <c r="RIT9" s="107">
        <v>108.3917</v>
      </c>
      <c r="RIU9" s="107">
        <v>403.39170000000001</v>
      </c>
      <c r="RIV9" s="107">
        <v>5</v>
      </c>
      <c r="RIW9" s="27">
        <v>53592</v>
      </c>
      <c r="RIX9" s="27">
        <f>+RIW9/RIV9/2</f>
        <v>5359.2</v>
      </c>
      <c r="RIY9" s="27">
        <f>+RIX9*2</f>
        <v>10718.4</v>
      </c>
      <c r="RIZ9" s="108">
        <v>5</v>
      </c>
      <c r="RJA9" s="27">
        <f>ROUND(+RIW9/RIZ9,2)</f>
        <v>10718.4</v>
      </c>
      <c r="RJB9" s="109">
        <f>+RJA9-RIY9</f>
        <v>0</v>
      </c>
      <c r="RJC9" s="110">
        <v>0.37630000000000002</v>
      </c>
      <c r="RJD9" s="111">
        <f>ROUND(+RJB9*RJC9,0)</f>
        <v>0</v>
      </c>
      <c r="RJE9" s="38" t="s">
        <v>45</v>
      </c>
      <c r="RJF9" s="39" t="s">
        <v>47</v>
      </c>
      <c r="RJG9" s="39" t="s">
        <v>40</v>
      </c>
      <c r="RJH9" s="40" t="s">
        <v>120</v>
      </c>
      <c r="RJI9" s="107">
        <v>391.7</v>
      </c>
      <c r="RJJ9" s="107">
        <v>108.3917</v>
      </c>
      <c r="RJK9" s="107">
        <v>403.39170000000001</v>
      </c>
      <c r="RJL9" s="107">
        <v>5</v>
      </c>
      <c r="RJM9" s="27">
        <v>53592</v>
      </c>
      <c r="RJN9" s="27">
        <f>+RJM9/RJL9/2</f>
        <v>5359.2</v>
      </c>
      <c r="RJO9" s="27">
        <f>+RJN9*2</f>
        <v>10718.4</v>
      </c>
      <c r="RJP9" s="108">
        <v>5</v>
      </c>
      <c r="RJQ9" s="27">
        <f>ROUND(+RJM9/RJP9,2)</f>
        <v>10718.4</v>
      </c>
      <c r="RJR9" s="109">
        <f>+RJQ9-RJO9</f>
        <v>0</v>
      </c>
      <c r="RJS9" s="110">
        <v>0.37630000000000002</v>
      </c>
      <c r="RJT9" s="111">
        <f>ROUND(+RJR9*RJS9,0)</f>
        <v>0</v>
      </c>
      <c r="RJU9" s="38" t="s">
        <v>45</v>
      </c>
      <c r="RJV9" s="39" t="s">
        <v>47</v>
      </c>
      <c r="RJW9" s="39" t="s">
        <v>40</v>
      </c>
      <c r="RJX9" s="40" t="s">
        <v>120</v>
      </c>
      <c r="RJY9" s="107">
        <v>391.7</v>
      </c>
      <c r="RJZ9" s="107">
        <v>108.3917</v>
      </c>
      <c r="RKA9" s="107">
        <v>403.39170000000001</v>
      </c>
      <c r="RKB9" s="107">
        <v>5</v>
      </c>
      <c r="RKC9" s="27">
        <v>53592</v>
      </c>
      <c r="RKD9" s="27">
        <f>+RKC9/RKB9/2</f>
        <v>5359.2</v>
      </c>
      <c r="RKE9" s="27">
        <f>+RKD9*2</f>
        <v>10718.4</v>
      </c>
      <c r="RKF9" s="108">
        <v>5</v>
      </c>
      <c r="RKG9" s="27">
        <f>ROUND(+RKC9/RKF9,2)</f>
        <v>10718.4</v>
      </c>
      <c r="RKH9" s="109">
        <f>+RKG9-RKE9</f>
        <v>0</v>
      </c>
      <c r="RKI9" s="110">
        <v>0.37630000000000002</v>
      </c>
      <c r="RKJ9" s="111">
        <f>ROUND(+RKH9*RKI9,0)</f>
        <v>0</v>
      </c>
      <c r="RKK9" s="38" t="s">
        <v>45</v>
      </c>
      <c r="RKL9" s="39" t="s">
        <v>47</v>
      </c>
      <c r="RKM9" s="39" t="s">
        <v>40</v>
      </c>
      <c r="RKN9" s="40" t="s">
        <v>120</v>
      </c>
      <c r="RKO9" s="107">
        <v>391.7</v>
      </c>
      <c r="RKP9" s="107">
        <v>108.3917</v>
      </c>
      <c r="RKQ9" s="107">
        <v>403.39170000000001</v>
      </c>
      <c r="RKR9" s="107">
        <v>5</v>
      </c>
      <c r="RKS9" s="27">
        <v>53592</v>
      </c>
      <c r="RKT9" s="27">
        <f>+RKS9/RKR9/2</f>
        <v>5359.2</v>
      </c>
      <c r="RKU9" s="27">
        <f>+RKT9*2</f>
        <v>10718.4</v>
      </c>
      <c r="RKV9" s="108">
        <v>5</v>
      </c>
      <c r="RKW9" s="27">
        <f>ROUND(+RKS9/RKV9,2)</f>
        <v>10718.4</v>
      </c>
      <c r="RKX9" s="109">
        <f>+RKW9-RKU9</f>
        <v>0</v>
      </c>
      <c r="RKY9" s="110">
        <v>0.37630000000000002</v>
      </c>
      <c r="RKZ9" s="111">
        <f>ROUND(+RKX9*RKY9,0)</f>
        <v>0</v>
      </c>
      <c r="RLA9" s="38" t="s">
        <v>45</v>
      </c>
      <c r="RLB9" s="39" t="s">
        <v>47</v>
      </c>
      <c r="RLC9" s="39" t="s">
        <v>40</v>
      </c>
      <c r="RLD9" s="40" t="s">
        <v>120</v>
      </c>
      <c r="RLE9" s="107">
        <v>391.7</v>
      </c>
      <c r="RLF9" s="107">
        <v>108.3917</v>
      </c>
      <c r="RLG9" s="107">
        <v>403.39170000000001</v>
      </c>
      <c r="RLH9" s="107">
        <v>5</v>
      </c>
      <c r="RLI9" s="27">
        <v>53592</v>
      </c>
      <c r="RLJ9" s="27">
        <f>+RLI9/RLH9/2</f>
        <v>5359.2</v>
      </c>
      <c r="RLK9" s="27">
        <f>+RLJ9*2</f>
        <v>10718.4</v>
      </c>
      <c r="RLL9" s="108">
        <v>5</v>
      </c>
      <c r="RLM9" s="27">
        <f>ROUND(+RLI9/RLL9,2)</f>
        <v>10718.4</v>
      </c>
      <c r="RLN9" s="109">
        <f>+RLM9-RLK9</f>
        <v>0</v>
      </c>
      <c r="RLO9" s="110">
        <v>0.37630000000000002</v>
      </c>
      <c r="RLP9" s="111">
        <f>ROUND(+RLN9*RLO9,0)</f>
        <v>0</v>
      </c>
      <c r="RLQ9" s="38" t="s">
        <v>45</v>
      </c>
      <c r="RLR9" s="39" t="s">
        <v>47</v>
      </c>
      <c r="RLS9" s="39" t="s">
        <v>40</v>
      </c>
      <c r="RLT9" s="40" t="s">
        <v>120</v>
      </c>
      <c r="RLU9" s="107">
        <v>391.7</v>
      </c>
      <c r="RLV9" s="107">
        <v>108.3917</v>
      </c>
      <c r="RLW9" s="107">
        <v>403.39170000000001</v>
      </c>
      <c r="RLX9" s="107">
        <v>5</v>
      </c>
      <c r="RLY9" s="27">
        <v>53592</v>
      </c>
      <c r="RLZ9" s="27">
        <f>+RLY9/RLX9/2</f>
        <v>5359.2</v>
      </c>
      <c r="RMA9" s="27">
        <f>+RLZ9*2</f>
        <v>10718.4</v>
      </c>
      <c r="RMB9" s="108">
        <v>5</v>
      </c>
      <c r="RMC9" s="27">
        <f>ROUND(+RLY9/RMB9,2)</f>
        <v>10718.4</v>
      </c>
      <c r="RMD9" s="109">
        <f>+RMC9-RMA9</f>
        <v>0</v>
      </c>
      <c r="RME9" s="110">
        <v>0.37630000000000002</v>
      </c>
      <c r="RMF9" s="111">
        <f>ROUND(+RMD9*RME9,0)</f>
        <v>0</v>
      </c>
      <c r="RMG9" s="38" t="s">
        <v>45</v>
      </c>
      <c r="RMH9" s="39" t="s">
        <v>47</v>
      </c>
      <c r="RMI9" s="39" t="s">
        <v>40</v>
      </c>
      <c r="RMJ9" s="40" t="s">
        <v>120</v>
      </c>
      <c r="RMK9" s="107">
        <v>391.7</v>
      </c>
      <c r="RML9" s="107">
        <v>108.3917</v>
      </c>
      <c r="RMM9" s="107">
        <v>403.39170000000001</v>
      </c>
      <c r="RMN9" s="107">
        <v>5</v>
      </c>
      <c r="RMO9" s="27">
        <v>53592</v>
      </c>
      <c r="RMP9" s="27">
        <f>+RMO9/RMN9/2</f>
        <v>5359.2</v>
      </c>
      <c r="RMQ9" s="27">
        <f>+RMP9*2</f>
        <v>10718.4</v>
      </c>
      <c r="RMR9" s="108">
        <v>5</v>
      </c>
      <c r="RMS9" s="27">
        <f>ROUND(+RMO9/RMR9,2)</f>
        <v>10718.4</v>
      </c>
      <c r="RMT9" s="109">
        <f>+RMS9-RMQ9</f>
        <v>0</v>
      </c>
      <c r="RMU9" s="110">
        <v>0.37630000000000002</v>
      </c>
      <c r="RMV9" s="111">
        <f>ROUND(+RMT9*RMU9,0)</f>
        <v>0</v>
      </c>
      <c r="RMW9" s="38" t="s">
        <v>45</v>
      </c>
      <c r="RMX9" s="39" t="s">
        <v>47</v>
      </c>
      <c r="RMY9" s="39" t="s">
        <v>40</v>
      </c>
      <c r="RMZ9" s="40" t="s">
        <v>120</v>
      </c>
      <c r="RNA9" s="107">
        <v>391.7</v>
      </c>
      <c r="RNB9" s="107">
        <v>108.3917</v>
      </c>
      <c r="RNC9" s="107">
        <v>403.39170000000001</v>
      </c>
      <c r="RND9" s="107">
        <v>5</v>
      </c>
      <c r="RNE9" s="27">
        <v>53592</v>
      </c>
      <c r="RNF9" s="27">
        <f>+RNE9/RND9/2</f>
        <v>5359.2</v>
      </c>
      <c r="RNG9" s="27">
        <f>+RNF9*2</f>
        <v>10718.4</v>
      </c>
      <c r="RNH9" s="108">
        <v>5</v>
      </c>
      <c r="RNI9" s="27">
        <f>ROUND(+RNE9/RNH9,2)</f>
        <v>10718.4</v>
      </c>
      <c r="RNJ9" s="109">
        <f>+RNI9-RNG9</f>
        <v>0</v>
      </c>
      <c r="RNK9" s="110">
        <v>0.37630000000000002</v>
      </c>
      <c r="RNL9" s="111">
        <f>ROUND(+RNJ9*RNK9,0)</f>
        <v>0</v>
      </c>
      <c r="RNM9" s="38" t="s">
        <v>45</v>
      </c>
      <c r="RNN9" s="39" t="s">
        <v>47</v>
      </c>
      <c r="RNO9" s="39" t="s">
        <v>40</v>
      </c>
      <c r="RNP9" s="40" t="s">
        <v>120</v>
      </c>
      <c r="RNQ9" s="107">
        <v>391.7</v>
      </c>
      <c r="RNR9" s="107">
        <v>108.3917</v>
      </c>
      <c r="RNS9" s="107">
        <v>403.39170000000001</v>
      </c>
      <c r="RNT9" s="107">
        <v>5</v>
      </c>
      <c r="RNU9" s="27">
        <v>53592</v>
      </c>
      <c r="RNV9" s="27">
        <f>+RNU9/RNT9/2</f>
        <v>5359.2</v>
      </c>
      <c r="RNW9" s="27">
        <f>+RNV9*2</f>
        <v>10718.4</v>
      </c>
      <c r="RNX9" s="108">
        <v>5</v>
      </c>
      <c r="RNY9" s="27">
        <f>ROUND(+RNU9/RNX9,2)</f>
        <v>10718.4</v>
      </c>
      <c r="RNZ9" s="109">
        <f>+RNY9-RNW9</f>
        <v>0</v>
      </c>
      <c r="ROA9" s="110">
        <v>0.37630000000000002</v>
      </c>
      <c r="ROB9" s="111">
        <f>ROUND(+RNZ9*ROA9,0)</f>
        <v>0</v>
      </c>
      <c r="ROC9" s="38" t="s">
        <v>45</v>
      </c>
      <c r="ROD9" s="39" t="s">
        <v>47</v>
      </c>
      <c r="ROE9" s="39" t="s">
        <v>40</v>
      </c>
      <c r="ROF9" s="40" t="s">
        <v>120</v>
      </c>
      <c r="ROG9" s="107">
        <v>391.7</v>
      </c>
      <c r="ROH9" s="107">
        <v>108.3917</v>
      </c>
      <c r="ROI9" s="107">
        <v>403.39170000000001</v>
      </c>
      <c r="ROJ9" s="107">
        <v>5</v>
      </c>
      <c r="ROK9" s="27">
        <v>53592</v>
      </c>
      <c r="ROL9" s="27">
        <f>+ROK9/ROJ9/2</f>
        <v>5359.2</v>
      </c>
      <c r="ROM9" s="27">
        <f>+ROL9*2</f>
        <v>10718.4</v>
      </c>
      <c r="RON9" s="108">
        <v>5</v>
      </c>
      <c r="ROO9" s="27">
        <f>ROUND(+ROK9/RON9,2)</f>
        <v>10718.4</v>
      </c>
      <c r="ROP9" s="109">
        <f>+ROO9-ROM9</f>
        <v>0</v>
      </c>
      <c r="ROQ9" s="110">
        <v>0.37630000000000002</v>
      </c>
      <c r="ROR9" s="111">
        <f>ROUND(+ROP9*ROQ9,0)</f>
        <v>0</v>
      </c>
      <c r="ROS9" s="38" t="s">
        <v>45</v>
      </c>
      <c r="ROT9" s="39" t="s">
        <v>47</v>
      </c>
      <c r="ROU9" s="39" t="s">
        <v>40</v>
      </c>
      <c r="ROV9" s="40" t="s">
        <v>120</v>
      </c>
      <c r="ROW9" s="107">
        <v>391.7</v>
      </c>
      <c r="ROX9" s="107">
        <v>108.3917</v>
      </c>
      <c r="ROY9" s="107">
        <v>403.39170000000001</v>
      </c>
      <c r="ROZ9" s="107">
        <v>5</v>
      </c>
      <c r="RPA9" s="27">
        <v>53592</v>
      </c>
      <c r="RPB9" s="27">
        <f>+RPA9/ROZ9/2</f>
        <v>5359.2</v>
      </c>
      <c r="RPC9" s="27">
        <f>+RPB9*2</f>
        <v>10718.4</v>
      </c>
      <c r="RPD9" s="108">
        <v>5</v>
      </c>
      <c r="RPE9" s="27">
        <f>ROUND(+RPA9/RPD9,2)</f>
        <v>10718.4</v>
      </c>
      <c r="RPF9" s="109">
        <f>+RPE9-RPC9</f>
        <v>0</v>
      </c>
      <c r="RPG9" s="110">
        <v>0.37630000000000002</v>
      </c>
      <c r="RPH9" s="111">
        <f>ROUND(+RPF9*RPG9,0)</f>
        <v>0</v>
      </c>
      <c r="RPI9" s="38" t="s">
        <v>45</v>
      </c>
      <c r="RPJ9" s="39" t="s">
        <v>47</v>
      </c>
      <c r="RPK9" s="39" t="s">
        <v>40</v>
      </c>
      <c r="RPL9" s="40" t="s">
        <v>120</v>
      </c>
      <c r="RPM9" s="107">
        <v>391.7</v>
      </c>
      <c r="RPN9" s="107">
        <v>108.3917</v>
      </c>
      <c r="RPO9" s="107">
        <v>403.39170000000001</v>
      </c>
      <c r="RPP9" s="107">
        <v>5</v>
      </c>
      <c r="RPQ9" s="27">
        <v>53592</v>
      </c>
      <c r="RPR9" s="27">
        <f>+RPQ9/RPP9/2</f>
        <v>5359.2</v>
      </c>
      <c r="RPS9" s="27">
        <f>+RPR9*2</f>
        <v>10718.4</v>
      </c>
      <c r="RPT9" s="108">
        <v>5</v>
      </c>
      <c r="RPU9" s="27">
        <f>ROUND(+RPQ9/RPT9,2)</f>
        <v>10718.4</v>
      </c>
      <c r="RPV9" s="109">
        <f>+RPU9-RPS9</f>
        <v>0</v>
      </c>
      <c r="RPW9" s="110">
        <v>0.37630000000000002</v>
      </c>
      <c r="RPX9" s="111">
        <f>ROUND(+RPV9*RPW9,0)</f>
        <v>0</v>
      </c>
      <c r="RPY9" s="38" t="s">
        <v>45</v>
      </c>
      <c r="RPZ9" s="39" t="s">
        <v>47</v>
      </c>
      <c r="RQA9" s="39" t="s">
        <v>40</v>
      </c>
      <c r="RQB9" s="40" t="s">
        <v>120</v>
      </c>
      <c r="RQC9" s="107">
        <v>391.7</v>
      </c>
      <c r="RQD9" s="107">
        <v>108.3917</v>
      </c>
      <c r="RQE9" s="107">
        <v>403.39170000000001</v>
      </c>
      <c r="RQF9" s="107">
        <v>5</v>
      </c>
      <c r="RQG9" s="27">
        <v>53592</v>
      </c>
      <c r="RQH9" s="27">
        <f>+RQG9/RQF9/2</f>
        <v>5359.2</v>
      </c>
      <c r="RQI9" s="27">
        <f>+RQH9*2</f>
        <v>10718.4</v>
      </c>
      <c r="RQJ9" s="108">
        <v>5</v>
      </c>
      <c r="RQK9" s="27">
        <f>ROUND(+RQG9/RQJ9,2)</f>
        <v>10718.4</v>
      </c>
      <c r="RQL9" s="109">
        <f>+RQK9-RQI9</f>
        <v>0</v>
      </c>
      <c r="RQM9" s="110">
        <v>0.37630000000000002</v>
      </c>
      <c r="RQN9" s="111">
        <f>ROUND(+RQL9*RQM9,0)</f>
        <v>0</v>
      </c>
      <c r="RQO9" s="38" t="s">
        <v>45</v>
      </c>
      <c r="RQP9" s="39" t="s">
        <v>47</v>
      </c>
      <c r="RQQ9" s="39" t="s">
        <v>40</v>
      </c>
      <c r="RQR9" s="40" t="s">
        <v>120</v>
      </c>
      <c r="RQS9" s="107">
        <v>391.7</v>
      </c>
      <c r="RQT9" s="107">
        <v>108.3917</v>
      </c>
      <c r="RQU9" s="107">
        <v>403.39170000000001</v>
      </c>
      <c r="RQV9" s="107">
        <v>5</v>
      </c>
      <c r="RQW9" s="27">
        <v>53592</v>
      </c>
      <c r="RQX9" s="27">
        <f>+RQW9/RQV9/2</f>
        <v>5359.2</v>
      </c>
      <c r="RQY9" s="27">
        <f>+RQX9*2</f>
        <v>10718.4</v>
      </c>
      <c r="RQZ9" s="108">
        <v>5</v>
      </c>
      <c r="RRA9" s="27">
        <f>ROUND(+RQW9/RQZ9,2)</f>
        <v>10718.4</v>
      </c>
      <c r="RRB9" s="109">
        <f>+RRA9-RQY9</f>
        <v>0</v>
      </c>
      <c r="RRC9" s="110">
        <v>0.37630000000000002</v>
      </c>
      <c r="RRD9" s="111">
        <f>ROUND(+RRB9*RRC9,0)</f>
        <v>0</v>
      </c>
      <c r="RRE9" s="38" t="s">
        <v>45</v>
      </c>
      <c r="RRF9" s="39" t="s">
        <v>47</v>
      </c>
      <c r="RRG9" s="39" t="s">
        <v>40</v>
      </c>
      <c r="RRH9" s="40" t="s">
        <v>120</v>
      </c>
      <c r="RRI9" s="107">
        <v>391.7</v>
      </c>
      <c r="RRJ9" s="107">
        <v>108.3917</v>
      </c>
      <c r="RRK9" s="107">
        <v>403.39170000000001</v>
      </c>
      <c r="RRL9" s="107">
        <v>5</v>
      </c>
      <c r="RRM9" s="27">
        <v>53592</v>
      </c>
      <c r="RRN9" s="27">
        <f>+RRM9/RRL9/2</f>
        <v>5359.2</v>
      </c>
      <c r="RRO9" s="27">
        <f>+RRN9*2</f>
        <v>10718.4</v>
      </c>
      <c r="RRP9" s="108">
        <v>5</v>
      </c>
      <c r="RRQ9" s="27">
        <f>ROUND(+RRM9/RRP9,2)</f>
        <v>10718.4</v>
      </c>
      <c r="RRR9" s="109">
        <f>+RRQ9-RRO9</f>
        <v>0</v>
      </c>
      <c r="RRS9" s="110">
        <v>0.37630000000000002</v>
      </c>
      <c r="RRT9" s="111">
        <f>ROUND(+RRR9*RRS9,0)</f>
        <v>0</v>
      </c>
      <c r="RRU9" s="38" t="s">
        <v>45</v>
      </c>
      <c r="RRV9" s="39" t="s">
        <v>47</v>
      </c>
      <c r="RRW9" s="39" t="s">
        <v>40</v>
      </c>
      <c r="RRX9" s="40" t="s">
        <v>120</v>
      </c>
      <c r="RRY9" s="107">
        <v>391.7</v>
      </c>
      <c r="RRZ9" s="107">
        <v>108.3917</v>
      </c>
      <c r="RSA9" s="107">
        <v>403.39170000000001</v>
      </c>
      <c r="RSB9" s="107">
        <v>5</v>
      </c>
      <c r="RSC9" s="27">
        <v>53592</v>
      </c>
      <c r="RSD9" s="27">
        <f>+RSC9/RSB9/2</f>
        <v>5359.2</v>
      </c>
      <c r="RSE9" s="27">
        <f>+RSD9*2</f>
        <v>10718.4</v>
      </c>
      <c r="RSF9" s="108">
        <v>5</v>
      </c>
      <c r="RSG9" s="27">
        <f>ROUND(+RSC9/RSF9,2)</f>
        <v>10718.4</v>
      </c>
      <c r="RSH9" s="109">
        <f>+RSG9-RSE9</f>
        <v>0</v>
      </c>
      <c r="RSI9" s="110">
        <v>0.37630000000000002</v>
      </c>
      <c r="RSJ9" s="111">
        <f>ROUND(+RSH9*RSI9,0)</f>
        <v>0</v>
      </c>
      <c r="RSK9" s="38" t="s">
        <v>45</v>
      </c>
      <c r="RSL9" s="39" t="s">
        <v>47</v>
      </c>
      <c r="RSM9" s="39" t="s">
        <v>40</v>
      </c>
      <c r="RSN9" s="40" t="s">
        <v>120</v>
      </c>
      <c r="RSO9" s="107">
        <v>391.7</v>
      </c>
      <c r="RSP9" s="107">
        <v>108.3917</v>
      </c>
      <c r="RSQ9" s="107">
        <v>403.39170000000001</v>
      </c>
      <c r="RSR9" s="107">
        <v>5</v>
      </c>
      <c r="RSS9" s="27">
        <v>53592</v>
      </c>
      <c r="RST9" s="27">
        <f>+RSS9/RSR9/2</f>
        <v>5359.2</v>
      </c>
      <c r="RSU9" s="27">
        <f>+RST9*2</f>
        <v>10718.4</v>
      </c>
      <c r="RSV9" s="108">
        <v>5</v>
      </c>
      <c r="RSW9" s="27">
        <f>ROUND(+RSS9/RSV9,2)</f>
        <v>10718.4</v>
      </c>
      <c r="RSX9" s="109">
        <f>+RSW9-RSU9</f>
        <v>0</v>
      </c>
      <c r="RSY9" s="110">
        <v>0.37630000000000002</v>
      </c>
      <c r="RSZ9" s="111">
        <f>ROUND(+RSX9*RSY9,0)</f>
        <v>0</v>
      </c>
      <c r="RTA9" s="38" t="s">
        <v>45</v>
      </c>
      <c r="RTB9" s="39" t="s">
        <v>47</v>
      </c>
      <c r="RTC9" s="39" t="s">
        <v>40</v>
      </c>
      <c r="RTD9" s="40" t="s">
        <v>120</v>
      </c>
      <c r="RTE9" s="107">
        <v>391.7</v>
      </c>
      <c r="RTF9" s="107">
        <v>108.3917</v>
      </c>
      <c r="RTG9" s="107">
        <v>403.39170000000001</v>
      </c>
      <c r="RTH9" s="107">
        <v>5</v>
      </c>
      <c r="RTI9" s="27">
        <v>53592</v>
      </c>
      <c r="RTJ9" s="27">
        <f>+RTI9/RTH9/2</f>
        <v>5359.2</v>
      </c>
      <c r="RTK9" s="27">
        <f>+RTJ9*2</f>
        <v>10718.4</v>
      </c>
      <c r="RTL9" s="108">
        <v>5</v>
      </c>
      <c r="RTM9" s="27">
        <f>ROUND(+RTI9/RTL9,2)</f>
        <v>10718.4</v>
      </c>
      <c r="RTN9" s="109">
        <f>+RTM9-RTK9</f>
        <v>0</v>
      </c>
      <c r="RTO9" s="110">
        <v>0.37630000000000002</v>
      </c>
      <c r="RTP9" s="111">
        <f>ROUND(+RTN9*RTO9,0)</f>
        <v>0</v>
      </c>
      <c r="RTQ9" s="38" t="s">
        <v>45</v>
      </c>
      <c r="RTR9" s="39" t="s">
        <v>47</v>
      </c>
      <c r="RTS9" s="39" t="s">
        <v>40</v>
      </c>
      <c r="RTT9" s="40" t="s">
        <v>120</v>
      </c>
      <c r="RTU9" s="107">
        <v>391.7</v>
      </c>
      <c r="RTV9" s="107">
        <v>108.3917</v>
      </c>
      <c r="RTW9" s="107">
        <v>403.39170000000001</v>
      </c>
      <c r="RTX9" s="107">
        <v>5</v>
      </c>
      <c r="RTY9" s="27">
        <v>53592</v>
      </c>
      <c r="RTZ9" s="27">
        <f>+RTY9/RTX9/2</f>
        <v>5359.2</v>
      </c>
      <c r="RUA9" s="27">
        <f>+RTZ9*2</f>
        <v>10718.4</v>
      </c>
      <c r="RUB9" s="108">
        <v>5</v>
      </c>
      <c r="RUC9" s="27">
        <f>ROUND(+RTY9/RUB9,2)</f>
        <v>10718.4</v>
      </c>
      <c r="RUD9" s="109">
        <f>+RUC9-RUA9</f>
        <v>0</v>
      </c>
      <c r="RUE9" s="110">
        <v>0.37630000000000002</v>
      </c>
      <c r="RUF9" s="111">
        <f>ROUND(+RUD9*RUE9,0)</f>
        <v>0</v>
      </c>
      <c r="RUG9" s="38" t="s">
        <v>45</v>
      </c>
      <c r="RUH9" s="39" t="s">
        <v>47</v>
      </c>
      <c r="RUI9" s="39" t="s">
        <v>40</v>
      </c>
      <c r="RUJ9" s="40" t="s">
        <v>120</v>
      </c>
      <c r="RUK9" s="107">
        <v>391.7</v>
      </c>
      <c r="RUL9" s="107">
        <v>108.3917</v>
      </c>
      <c r="RUM9" s="107">
        <v>403.39170000000001</v>
      </c>
      <c r="RUN9" s="107">
        <v>5</v>
      </c>
      <c r="RUO9" s="27">
        <v>53592</v>
      </c>
      <c r="RUP9" s="27">
        <f>+RUO9/RUN9/2</f>
        <v>5359.2</v>
      </c>
      <c r="RUQ9" s="27">
        <f>+RUP9*2</f>
        <v>10718.4</v>
      </c>
      <c r="RUR9" s="108">
        <v>5</v>
      </c>
      <c r="RUS9" s="27">
        <f>ROUND(+RUO9/RUR9,2)</f>
        <v>10718.4</v>
      </c>
      <c r="RUT9" s="109">
        <f>+RUS9-RUQ9</f>
        <v>0</v>
      </c>
      <c r="RUU9" s="110">
        <v>0.37630000000000002</v>
      </c>
      <c r="RUV9" s="111">
        <f>ROUND(+RUT9*RUU9,0)</f>
        <v>0</v>
      </c>
      <c r="RUW9" s="38" t="s">
        <v>45</v>
      </c>
      <c r="RUX9" s="39" t="s">
        <v>47</v>
      </c>
      <c r="RUY9" s="39" t="s">
        <v>40</v>
      </c>
      <c r="RUZ9" s="40" t="s">
        <v>120</v>
      </c>
      <c r="RVA9" s="107">
        <v>391.7</v>
      </c>
      <c r="RVB9" s="107">
        <v>108.3917</v>
      </c>
      <c r="RVC9" s="107">
        <v>403.39170000000001</v>
      </c>
      <c r="RVD9" s="107">
        <v>5</v>
      </c>
      <c r="RVE9" s="27">
        <v>53592</v>
      </c>
      <c r="RVF9" s="27">
        <f>+RVE9/RVD9/2</f>
        <v>5359.2</v>
      </c>
      <c r="RVG9" s="27">
        <f>+RVF9*2</f>
        <v>10718.4</v>
      </c>
      <c r="RVH9" s="108">
        <v>5</v>
      </c>
      <c r="RVI9" s="27">
        <f>ROUND(+RVE9/RVH9,2)</f>
        <v>10718.4</v>
      </c>
      <c r="RVJ9" s="109">
        <f>+RVI9-RVG9</f>
        <v>0</v>
      </c>
      <c r="RVK9" s="110">
        <v>0.37630000000000002</v>
      </c>
      <c r="RVL9" s="111">
        <f>ROUND(+RVJ9*RVK9,0)</f>
        <v>0</v>
      </c>
      <c r="RVM9" s="38" t="s">
        <v>45</v>
      </c>
      <c r="RVN9" s="39" t="s">
        <v>47</v>
      </c>
      <c r="RVO9" s="39" t="s">
        <v>40</v>
      </c>
      <c r="RVP9" s="40" t="s">
        <v>120</v>
      </c>
      <c r="RVQ9" s="107">
        <v>391.7</v>
      </c>
      <c r="RVR9" s="107">
        <v>108.3917</v>
      </c>
      <c r="RVS9" s="107">
        <v>403.39170000000001</v>
      </c>
      <c r="RVT9" s="107">
        <v>5</v>
      </c>
      <c r="RVU9" s="27">
        <v>53592</v>
      </c>
      <c r="RVV9" s="27">
        <f>+RVU9/RVT9/2</f>
        <v>5359.2</v>
      </c>
      <c r="RVW9" s="27">
        <f>+RVV9*2</f>
        <v>10718.4</v>
      </c>
      <c r="RVX9" s="108">
        <v>5</v>
      </c>
      <c r="RVY9" s="27">
        <f>ROUND(+RVU9/RVX9,2)</f>
        <v>10718.4</v>
      </c>
      <c r="RVZ9" s="109">
        <f>+RVY9-RVW9</f>
        <v>0</v>
      </c>
      <c r="RWA9" s="110">
        <v>0.37630000000000002</v>
      </c>
      <c r="RWB9" s="111">
        <f>ROUND(+RVZ9*RWA9,0)</f>
        <v>0</v>
      </c>
      <c r="RWC9" s="38" t="s">
        <v>45</v>
      </c>
      <c r="RWD9" s="39" t="s">
        <v>47</v>
      </c>
      <c r="RWE9" s="39" t="s">
        <v>40</v>
      </c>
      <c r="RWF9" s="40" t="s">
        <v>120</v>
      </c>
      <c r="RWG9" s="107">
        <v>391.7</v>
      </c>
      <c r="RWH9" s="107">
        <v>108.3917</v>
      </c>
      <c r="RWI9" s="107">
        <v>403.39170000000001</v>
      </c>
      <c r="RWJ9" s="107">
        <v>5</v>
      </c>
      <c r="RWK9" s="27">
        <v>53592</v>
      </c>
      <c r="RWL9" s="27">
        <f>+RWK9/RWJ9/2</f>
        <v>5359.2</v>
      </c>
      <c r="RWM9" s="27">
        <f>+RWL9*2</f>
        <v>10718.4</v>
      </c>
      <c r="RWN9" s="108">
        <v>5</v>
      </c>
      <c r="RWO9" s="27">
        <f>ROUND(+RWK9/RWN9,2)</f>
        <v>10718.4</v>
      </c>
      <c r="RWP9" s="109">
        <f>+RWO9-RWM9</f>
        <v>0</v>
      </c>
      <c r="RWQ9" s="110">
        <v>0.37630000000000002</v>
      </c>
      <c r="RWR9" s="111">
        <f>ROUND(+RWP9*RWQ9,0)</f>
        <v>0</v>
      </c>
      <c r="RWS9" s="38" t="s">
        <v>45</v>
      </c>
      <c r="RWT9" s="39" t="s">
        <v>47</v>
      </c>
      <c r="RWU9" s="39" t="s">
        <v>40</v>
      </c>
      <c r="RWV9" s="40" t="s">
        <v>120</v>
      </c>
      <c r="RWW9" s="107">
        <v>391.7</v>
      </c>
      <c r="RWX9" s="107">
        <v>108.3917</v>
      </c>
      <c r="RWY9" s="107">
        <v>403.39170000000001</v>
      </c>
      <c r="RWZ9" s="107">
        <v>5</v>
      </c>
      <c r="RXA9" s="27">
        <v>53592</v>
      </c>
      <c r="RXB9" s="27">
        <f>+RXA9/RWZ9/2</f>
        <v>5359.2</v>
      </c>
      <c r="RXC9" s="27">
        <f>+RXB9*2</f>
        <v>10718.4</v>
      </c>
      <c r="RXD9" s="108">
        <v>5</v>
      </c>
      <c r="RXE9" s="27">
        <f>ROUND(+RXA9/RXD9,2)</f>
        <v>10718.4</v>
      </c>
      <c r="RXF9" s="109">
        <f>+RXE9-RXC9</f>
        <v>0</v>
      </c>
      <c r="RXG9" s="110">
        <v>0.37630000000000002</v>
      </c>
      <c r="RXH9" s="111">
        <f>ROUND(+RXF9*RXG9,0)</f>
        <v>0</v>
      </c>
      <c r="RXI9" s="38" t="s">
        <v>45</v>
      </c>
      <c r="RXJ9" s="39" t="s">
        <v>47</v>
      </c>
      <c r="RXK9" s="39" t="s">
        <v>40</v>
      </c>
      <c r="RXL9" s="40" t="s">
        <v>120</v>
      </c>
      <c r="RXM9" s="107">
        <v>391.7</v>
      </c>
      <c r="RXN9" s="107">
        <v>108.3917</v>
      </c>
      <c r="RXO9" s="107">
        <v>403.39170000000001</v>
      </c>
      <c r="RXP9" s="107">
        <v>5</v>
      </c>
      <c r="RXQ9" s="27">
        <v>53592</v>
      </c>
      <c r="RXR9" s="27">
        <f>+RXQ9/RXP9/2</f>
        <v>5359.2</v>
      </c>
      <c r="RXS9" s="27">
        <f>+RXR9*2</f>
        <v>10718.4</v>
      </c>
      <c r="RXT9" s="108">
        <v>5</v>
      </c>
      <c r="RXU9" s="27">
        <f>ROUND(+RXQ9/RXT9,2)</f>
        <v>10718.4</v>
      </c>
      <c r="RXV9" s="109">
        <f>+RXU9-RXS9</f>
        <v>0</v>
      </c>
      <c r="RXW9" s="110">
        <v>0.37630000000000002</v>
      </c>
      <c r="RXX9" s="111">
        <f>ROUND(+RXV9*RXW9,0)</f>
        <v>0</v>
      </c>
      <c r="RXY9" s="38" t="s">
        <v>45</v>
      </c>
      <c r="RXZ9" s="39" t="s">
        <v>47</v>
      </c>
      <c r="RYA9" s="39" t="s">
        <v>40</v>
      </c>
      <c r="RYB9" s="40" t="s">
        <v>120</v>
      </c>
      <c r="RYC9" s="107">
        <v>391.7</v>
      </c>
      <c r="RYD9" s="107">
        <v>108.3917</v>
      </c>
      <c r="RYE9" s="107">
        <v>403.39170000000001</v>
      </c>
      <c r="RYF9" s="107">
        <v>5</v>
      </c>
      <c r="RYG9" s="27">
        <v>53592</v>
      </c>
      <c r="RYH9" s="27">
        <f>+RYG9/RYF9/2</f>
        <v>5359.2</v>
      </c>
      <c r="RYI9" s="27">
        <f>+RYH9*2</f>
        <v>10718.4</v>
      </c>
      <c r="RYJ9" s="108">
        <v>5</v>
      </c>
      <c r="RYK9" s="27">
        <f>ROUND(+RYG9/RYJ9,2)</f>
        <v>10718.4</v>
      </c>
      <c r="RYL9" s="109">
        <f>+RYK9-RYI9</f>
        <v>0</v>
      </c>
      <c r="RYM9" s="110">
        <v>0.37630000000000002</v>
      </c>
      <c r="RYN9" s="111">
        <f>ROUND(+RYL9*RYM9,0)</f>
        <v>0</v>
      </c>
      <c r="RYO9" s="38" t="s">
        <v>45</v>
      </c>
      <c r="RYP9" s="39" t="s">
        <v>47</v>
      </c>
      <c r="RYQ9" s="39" t="s">
        <v>40</v>
      </c>
      <c r="RYR9" s="40" t="s">
        <v>120</v>
      </c>
      <c r="RYS9" s="107">
        <v>391.7</v>
      </c>
      <c r="RYT9" s="107">
        <v>108.3917</v>
      </c>
      <c r="RYU9" s="107">
        <v>403.39170000000001</v>
      </c>
      <c r="RYV9" s="107">
        <v>5</v>
      </c>
      <c r="RYW9" s="27">
        <v>53592</v>
      </c>
      <c r="RYX9" s="27">
        <f>+RYW9/RYV9/2</f>
        <v>5359.2</v>
      </c>
      <c r="RYY9" s="27">
        <f>+RYX9*2</f>
        <v>10718.4</v>
      </c>
      <c r="RYZ9" s="108">
        <v>5</v>
      </c>
      <c r="RZA9" s="27">
        <f>ROUND(+RYW9/RYZ9,2)</f>
        <v>10718.4</v>
      </c>
      <c r="RZB9" s="109">
        <f>+RZA9-RYY9</f>
        <v>0</v>
      </c>
      <c r="RZC9" s="110">
        <v>0.37630000000000002</v>
      </c>
      <c r="RZD9" s="111">
        <f>ROUND(+RZB9*RZC9,0)</f>
        <v>0</v>
      </c>
      <c r="RZE9" s="38" t="s">
        <v>45</v>
      </c>
      <c r="RZF9" s="39" t="s">
        <v>47</v>
      </c>
      <c r="RZG9" s="39" t="s">
        <v>40</v>
      </c>
      <c r="RZH9" s="40" t="s">
        <v>120</v>
      </c>
      <c r="RZI9" s="107">
        <v>391.7</v>
      </c>
      <c r="RZJ9" s="107">
        <v>108.3917</v>
      </c>
      <c r="RZK9" s="107">
        <v>403.39170000000001</v>
      </c>
      <c r="RZL9" s="107">
        <v>5</v>
      </c>
      <c r="RZM9" s="27">
        <v>53592</v>
      </c>
      <c r="RZN9" s="27">
        <f>+RZM9/RZL9/2</f>
        <v>5359.2</v>
      </c>
      <c r="RZO9" s="27">
        <f>+RZN9*2</f>
        <v>10718.4</v>
      </c>
      <c r="RZP9" s="108">
        <v>5</v>
      </c>
      <c r="RZQ9" s="27">
        <f>ROUND(+RZM9/RZP9,2)</f>
        <v>10718.4</v>
      </c>
      <c r="RZR9" s="109">
        <f>+RZQ9-RZO9</f>
        <v>0</v>
      </c>
      <c r="RZS9" s="110">
        <v>0.37630000000000002</v>
      </c>
      <c r="RZT9" s="111">
        <f>ROUND(+RZR9*RZS9,0)</f>
        <v>0</v>
      </c>
      <c r="RZU9" s="38" t="s">
        <v>45</v>
      </c>
      <c r="RZV9" s="39" t="s">
        <v>47</v>
      </c>
      <c r="RZW9" s="39" t="s">
        <v>40</v>
      </c>
      <c r="RZX9" s="40" t="s">
        <v>120</v>
      </c>
      <c r="RZY9" s="107">
        <v>391.7</v>
      </c>
      <c r="RZZ9" s="107">
        <v>108.3917</v>
      </c>
      <c r="SAA9" s="107">
        <v>403.39170000000001</v>
      </c>
      <c r="SAB9" s="107">
        <v>5</v>
      </c>
      <c r="SAC9" s="27">
        <v>53592</v>
      </c>
      <c r="SAD9" s="27">
        <f>+SAC9/SAB9/2</f>
        <v>5359.2</v>
      </c>
      <c r="SAE9" s="27">
        <f>+SAD9*2</f>
        <v>10718.4</v>
      </c>
      <c r="SAF9" s="108">
        <v>5</v>
      </c>
      <c r="SAG9" s="27">
        <f>ROUND(+SAC9/SAF9,2)</f>
        <v>10718.4</v>
      </c>
      <c r="SAH9" s="109">
        <f>+SAG9-SAE9</f>
        <v>0</v>
      </c>
      <c r="SAI9" s="110">
        <v>0.37630000000000002</v>
      </c>
      <c r="SAJ9" s="111">
        <f>ROUND(+SAH9*SAI9,0)</f>
        <v>0</v>
      </c>
      <c r="SAK9" s="38" t="s">
        <v>45</v>
      </c>
      <c r="SAL9" s="39" t="s">
        <v>47</v>
      </c>
      <c r="SAM9" s="39" t="s">
        <v>40</v>
      </c>
      <c r="SAN9" s="40" t="s">
        <v>120</v>
      </c>
      <c r="SAO9" s="107">
        <v>391.7</v>
      </c>
      <c r="SAP9" s="107">
        <v>108.3917</v>
      </c>
      <c r="SAQ9" s="107">
        <v>403.39170000000001</v>
      </c>
      <c r="SAR9" s="107">
        <v>5</v>
      </c>
      <c r="SAS9" s="27">
        <v>53592</v>
      </c>
      <c r="SAT9" s="27">
        <f>+SAS9/SAR9/2</f>
        <v>5359.2</v>
      </c>
      <c r="SAU9" s="27">
        <f>+SAT9*2</f>
        <v>10718.4</v>
      </c>
      <c r="SAV9" s="108">
        <v>5</v>
      </c>
      <c r="SAW9" s="27">
        <f>ROUND(+SAS9/SAV9,2)</f>
        <v>10718.4</v>
      </c>
      <c r="SAX9" s="109">
        <f>+SAW9-SAU9</f>
        <v>0</v>
      </c>
      <c r="SAY9" s="110">
        <v>0.37630000000000002</v>
      </c>
      <c r="SAZ9" s="111">
        <f>ROUND(+SAX9*SAY9,0)</f>
        <v>0</v>
      </c>
      <c r="SBA9" s="38" t="s">
        <v>45</v>
      </c>
      <c r="SBB9" s="39" t="s">
        <v>47</v>
      </c>
      <c r="SBC9" s="39" t="s">
        <v>40</v>
      </c>
      <c r="SBD9" s="40" t="s">
        <v>120</v>
      </c>
      <c r="SBE9" s="107">
        <v>391.7</v>
      </c>
      <c r="SBF9" s="107">
        <v>108.3917</v>
      </c>
      <c r="SBG9" s="107">
        <v>403.39170000000001</v>
      </c>
      <c r="SBH9" s="107">
        <v>5</v>
      </c>
      <c r="SBI9" s="27">
        <v>53592</v>
      </c>
      <c r="SBJ9" s="27">
        <f>+SBI9/SBH9/2</f>
        <v>5359.2</v>
      </c>
      <c r="SBK9" s="27">
        <f>+SBJ9*2</f>
        <v>10718.4</v>
      </c>
      <c r="SBL9" s="108">
        <v>5</v>
      </c>
      <c r="SBM9" s="27">
        <f>ROUND(+SBI9/SBL9,2)</f>
        <v>10718.4</v>
      </c>
      <c r="SBN9" s="109">
        <f>+SBM9-SBK9</f>
        <v>0</v>
      </c>
      <c r="SBO9" s="110">
        <v>0.37630000000000002</v>
      </c>
      <c r="SBP9" s="111">
        <f>ROUND(+SBN9*SBO9,0)</f>
        <v>0</v>
      </c>
      <c r="SBQ9" s="38" t="s">
        <v>45</v>
      </c>
      <c r="SBR9" s="39" t="s">
        <v>47</v>
      </c>
      <c r="SBS9" s="39" t="s">
        <v>40</v>
      </c>
      <c r="SBT9" s="40" t="s">
        <v>120</v>
      </c>
      <c r="SBU9" s="107">
        <v>391.7</v>
      </c>
      <c r="SBV9" s="107">
        <v>108.3917</v>
      </c>
      <c r="SBW9" s="107">
        <v>403.39170000000001</v>
      </c>
      <c r="SBX9" s="107">
        <v>5</v>
      </c>
      <c r="SBY9" s="27">
        <v>53592</v>
      </c>
      <c r="SBZ9" s="27">
        <f>+SBY9/SBX9/2</f>
        <v>5359.2</v>
      </c>
      <c r="SCA9" s="27">
        <f>+SBZ9*2</f>
        <v>10718.4</v>
      </c>
      <c r="SCB9" s="108">
        <v>5</v>
      </c>
      <c r="SCC9" s="27">
        <f>ROUND(+SBY9/SCB9,2)</f>
        <v>10718.4</v>
      </c>
      <c r="SCD9" s="109">
        <f>+SCC9-SCA9</f>
        <v>0</v>
      </c>
      <c r="SCE9" s="110">
        <v>0.37630000000000002</v>
      </c>
      <c r="SCF9" s="111">
        <f>ROUND(+SCD9*SCE9,0)</f>
        <v>0</v>
      </c>
      <c r="SCG9" s="38" t="s">
        <v>45</v>
      </c>
      <c r="SCH9" s="39" t="s">
        <v>47</v>
      </c>
      <c r="SCI9" s="39" t="s">
        <v>40</v>
      </c>
      <c r="SCJ9" s="40" t="s">
        <v>120</v>
      </c>
      <c r="SCK9" s="107">
        <v>391.7</v>
      </c>
      <c r="SCL9" s="107">
        <v>108.3917</v>
      </c>
      <c r="SCM9" s="107">
        <v>403.39170000000001</v>
      </c>
      <c r="SCN9" s="107">
        <v>5</v>
      </c>
      <c r="SCO9" s="27">
        <v>53592</v>
      </c>
      <c r="SCP9" s="27">
        <f>+SCO9/SCN9/2</f>
        <v>5359.2</v>
      </c>
      <c r="SCQ9" s="27">
        <f>+SCP9*2</f>
        <v>10718.4</v>
      </c>
      <c r="SCR9" s="108">
        <v>5</v>
      </c>
      <c r="SCS9" s="27">
        <f>ROUND(+SCO9/SCR9,2)</f>
        <v>10718.4</v>
      </c>
      <c r="SCT9" s="109">
        <f>+SCS9-SCQ9</f>
        <v>0</v>
      </c>
      <c r="SCU9" s="110">
        <v>0.37630000000000002</v>
      </c>
      <c r="SCV9" s="111">
        <f>ROUND(+SCT9*SCU9,0)</f>
        <v>0</v>
      </c>
      <c r="SCW9" s="38" t="s">
        <v>45</v>
      </c>
      <c r="SCX9" s="39" t="s">
        <v>47</v>
      </c>
      <c r="SCY9" s="39" t="s">
        <v>40</v>
      </c>
      <c r="SCZ9" s="40" t="s">
        <v>120</v>
      </c>
      <c r="SDA9" s="107">
        <v>391.7</v>
      </c>
      <c r="SDB9" s="107">
        <v>108.3917</v>
      </c>
      <c r="SDC9" s="107">
        <v>403.39170000000001</v>
      </c>
      <c r="SDD9" s="107">
        <v>5</v>
      </c>
      <c r="SDE9" s="27">
        <v>53592</v>
      </c>
      <c r="SDF9" s="27">
        <f>+SDE9/SDD9/2</f>
        <v>5359.2</v>
      </c>
      <c r="SDG9" s="27">
        <f>+SDF9*2</f>
        <v>10718.4</v>
      </c>
      <c r="SDH9" s="108">
        <v>5</v>
      </c>
      <c r="SDI9" s="27">
        <f>ROUND(+SDE9/SDH9,2)</f>
        <v>10718.4</v>
      </c>
      <c r="SDJ9" s="109">
        <f>+SDI9-SDG9</f>
        <v>0</v>
      </c>
      <c r="SDK9" s="110">
        <v>0.37630000000000002</v>
      </c>
      <c r="SDL9" s="111">
        <f>ROUND(+SDJ9*SDK9,0)</f>
        <v>0</v>
      </c>
      <c r="SDM9" s="38" t="s">
        <v>45</v>
      </c>
      <c r="SDN9" s="39" t="s">
        <v>47</v>
      </c>
      <c r="SDO9" s="39" t="s">
        <v>40</v>
      </c>
      <c r="SDP9" s="40" t="s">
        <v>120</v>
      </c>
      <c r="SDQ9" s="107">
        <v>391.7</v>
      </c>
      <c r="SDR9" s="107">
        <v>108.3917</v>
      </c>
      <c r="SDS9" s="107">
        <v>403.39170000000001</v>
      </c>
      <c r="SDT9" s="107">
        <v>5</v>
      </c>
      <c r="SDU9" s="27">
        <v>53592</v>
      </c>
      <c r="SDV9" s="27">
        <f>+SDU9/SDT9/2</f>
        <v>5359.2</v>
      </c>
      <c r="SDW9" s="27">
        <f>+SDV9*2</f>
        <v>10718.4</v>
      </c>
      <c r="SDX9" s="108">
        <v>5</v>
      </c>
      <c r="SDY9" s="27">
        <f>ROUND(+SDU9/SDX9,2)</f>
        <v>10718.4</v>
      </c>
      <c r="SDZ9" s="109">
        <f>+SDY9-SDW9</f>
        <v>0</v>
      </c>
      <c r="SEA9" s="110">
        <v>0.37630000000000002</v>
      </c>
      <c r="SEB9" s="111">
        <f>ROUND(+SDZ9*SEA9,0)</f>
        <v>0</v>
      </c>
      <c r="SEC9" s="38" t="s">
        <v>45</v>
      </c>
      <c r="SED9" s="39" t="s">
        <v>47</v>
      </c>
      <c r="SEE9" s="39" t="s">
        <v>40</v>
      </c>
      <c r="SEF9" s="40" t="s">
        <v>120</v>
      </c>
      <c r="SEG9" s="107">
        <v>391.7</v>
      </c>
      <c r="SEH9" s="107">
        <v>108.3917</v>
      </c>
      <c r="SEI9" s="107">
        <v>403.39170000000001</v>
      </c>
      <c r="SEJ9" s="107">
        <v>5</v>
      </c>
      <c r="SEK9" s="27">
        <v>53592</v>
      </c>
      <c r="SEL9" s="27">
        <f>+SEK9/SEJ9/2</f>
        <v>5359.2</v>
      </c>
      <c r="SEM9" s="27">
        <f>+SEL9*2</f>
        <v>10718.4</v>
      </c>
      <c r="SEN9" s="108">
        <v>5</v>
      </c>
      <c r="SEO9" s="27">
        <f>ROUND(+SEK9/SEN9,2)</f>
        <v>10718.4</v>
      </c>
      <c r="SEP9" s="109">
        <f>+SEO9-SEM9</f>
        <v>0</v>
      </c>
      <c r="SEQ9" s="110">
        <v>0.37630000000000002</v>
      </c>
      <c r="SER9" s="111">
        <f>ROUND(+SEP9*SEQ9,0)</f>
        <v>0</v>
      </c>
      <c r="SES9" s="38" t="s">
        <v>45</v>
      </c>
      <c r="SET9" s="39" t="s">
        <v>47</v>
      </c>
      <c r="SEU9" s="39" t="s">
        <v>40</v>
      </c>
      <c r="SEV9" s="40" t="s">
        <v>120</v>
      </c>
      <c r="SEW9" s="107">
        <v>391.7</v>
      </c>
      <c r="SEX9" s="107">
        <v>108.3917</v>
      </c>
      <c r="SEY9" s="107">
        <v>403.39170000000001</v>
      </c>
      <c r="SEZ9" s="107">
        <v>5</v>
      </c>
      <c r="SFA9" s="27">
        <v>53592</v>
      </c>
      <c r="SFB9" s="27">
        <f>+SFA9/SEZ9/2</f>
        <v>5359.2</v>
      </c>
      <c r="SFC9" s="27">
        <f>+SFB9*2</f>
        <v>10718.4</v>
      </c>
      <c r="SFD9" s="108">
        <v>5</v>
      </c>
      <c r="SFE9" s="27">
        <f>ROUND(+SFA9/SFD9,2)</f>
        <v>10718.4</v>
      </c>
      <c r="SFF9" s="109">
        <f>+SFE9-SFC9</f>
        <v>0</v>
      </c>
      <c r="SFG9" s="110">
        <v>0.37630000000000002</v>
      </c>
      <c r="SFH9" s="111">
        <f>ROUND(+SFF9*SFG9,0)</f>
        <v>0</v>
      </c>
      <c r="SFI9" s="38" t="s">
        <v>45</v>
      </c>
      <c r="SFJ9" s="39" t="s">
        <v>47</v>
      </c>
      <c r="SFK9" s="39" t="s">
        <v>40</v>
      </c>
      <c r="SFL9" s="40" t="s">
        <v>120</v>
      </c>
      <c r="SFM9" s="107">
        <v>391.7</v>
      </c>
      <c r="SFN9" s="107">
        <v>108.3917</v>
      </c>
      <c r="SFO9" s="107">
        <v>403.39170000000001</v>
      </c>
      <c r="SFP9" s="107">
        <v>5</v>
      </c>
      <c r="SFQ9" s="27">
        <v>53592</v>
      </c>
      <c r="SFR9" s="27">
        <f>+SFQ9/SFP9/2</f>
        <v>5359.2</v>
      </c>
      <c r="SFS9" s="27">
        <f>+SFR9*2</f>
        <v>10718.4</v>
      </c>
      <c r="SFT9" s="108">
        <v>5</v>
      </c>
      <c r="SFU9" s="27">
        <f>ROUND(+SFQ9/SFT9,2)</f>
        <v>10718.4</v>
      </c>
      <c r="SFV9" s="109">
        <f>+SFU9-SFS9</f>
        <v>0</v>
      </c>
      <c r="SFW9" s="110">
        <v>0.37630000000000002</v>
      </c>
      <c r="SFX9" s="111">
        <f>ROUND(+SFV9*SFW9,0)</f>
        <v>0</v>
      </c>
      <c r="SFY9" s="38" t="s">
        <v>45</v>
      </c>
      <c r="SFZ9" s="39" t="s">
        <v>47</v>
      </c>
      <c r="SGA9" s="39" t="s">
        <v>40</v>
      </c>
      <c r="SGB9" s="40" t="s">
        <v>120</v>
      </c>
      <c r="SGC9" s="107">
        <v>391.7</v>
      </c>
      <c r="SGD9" s="107">
        <v>108.3917</v>
      </c>
      <c r="SGE9" s="107">
        <v>403.39170000000001</v>
      </c>
      <c r="SGF9" s="107">
        <v>5</v>
      </c>
      <c r="SGG9" s="27">
        <v>53592</v>
      </c>
      <c r="SGH9" s="27">
        <f>+SGG9/SGF9/2</f>
        <v>5359.2</v>
      </c>
      <c r="SGI9" s="27">
        <f>+SGH9*2</f>
        <v>10718.4</v>
      </c>
      <c r="SGJ9" s="108">
        <v>5</v>
      </c>
      <c r="SGK9" s="27">
        <f>ROUND(+SGG9/SGJ9,2)</f>
        <v>10718.4</v>
      </c>
      <c r="SGL9" s="109">
        <f>+SGK9-SGI9</f>
        <v>0</v>
      </c>
      <c r="SGM9" s="110">
        <v>0.37630000000000002</v>
      </c>
      <c r="SGN9" s="111">
        <f>ROUND(+SGL9*SGM9,0)</f>
        <v>0</v>
      </c>
      <c r="SGO9" s="38" t="s">
        <v>45</v>
      </c>
      <c r="SGP9" s="39" t="s">
        <v>47</v>
      </c>
      <c r="SGQ9" s="39" t="s">
        <v>40</v>
      </c>
      <c r="SGR9" s="40" t="s">
        <v>120</v>
      </c>
      <c r="SGS9" s="107">
        <v>391.7</v>
      </c>
      <c r="SGT9" s="107">
        <v>108.3917</v>
      </c>
      <c r="SGU9" s="107">
        <v>403.39170000000001</v>
      </c>
      <c r="SGV9" s="107">
        <v>5</v>
      </c>
      <c r="SGW9" s="27">
        <v>53592</v>
      </c>
      <c r="SGX9" s="27">
        <f>+SGW9/SGV9/2</f>
        <v>5359.2</v>
      </c>
      <c r="SGY9" s="27">
        <f>+SGX9*2</f>
        <v>10718.4</v>
      </c>
      <c r="SGZ9" s="108">
        <v>5</v>
      </c>
      <c r="SHA9" s="27">
        <f>ROUND(+SGW9/SGZ9,2)</f>
        <v>10718.4</v>
      </c>
      <c r="SHB9" s="109">
        <f>+SHA9-SGY9</f>
        <v>0</v>
      </c>
      <c r="SHC9" s="110">
        <v>0.37630000000000002</v>
      </c>
      <c r="SHD9" s="111">
        <f>ROUND(+SHB9*SHC9,0)</f>
        <v>0</v>
      </c>
      <c r="SHE9" s="38" t="s">
        <v>45</v>
      </c>
      <c r="SHF9" s="39" t="s">
        <v>47</v>
      </c>
      <c r="SHG9" s="39" t="s">
        <v>40</v>
      </c>
      <c r="SHH9" s="40" t="s">
        <v>120</v>
      </c>
      <c r="SHI9" s="107">
        <v>391.7</v>
      </c>
      <c r="SHJ9" s="107">
        <v>108.3917</v>
      </c>
      <c r="SHK9" s="107">
        <v>403.39170000000001</v>
      </c>
      <c r="SHL9" s="107">
        <v>5</v>
      </c>
      <c r="SHM9" s="27">
        <v>53592</v>
      </c>
      <c r="SHN9" s="27">
        <f>+SHM9/SHL9/2</f>
        <v>5359.2</v>
      </c>
      <c r="SHO9" s="27">
        <f>+SHN9*2</f>
        <v>10718.4</v>
      </c>
      <c r="SHP9" s="108">
        <v>5</v>
      </c>
      <c r="SHQ9" s="27">
        <f>ROUND(+SHM9/SHP9,2)</f>
        <v>10718.4</v>
      </c>
      <c r="SHR9" s="109">
        <f>+SHQ9-SHO9</f>
        <v>0</v>
      </c>
      <c r="SHS9" s="110">
        <v>0.37630000000000002</v>
      </c>
      <c r="SHT9" s="111">
        <f>ROUND(+SHR9*SHS9,0)</f>
        <v>0</v>
      </c>
      <c r="SHU9" s="38" t="s">
        <v>45</v>
      </c>
      <c r="SHV9" s="39" t="s">
        <v>47</v>
      </c>
      <c r="SHW9" s="39" t="s">
        <v>40</v>
      </c>
      <c r="SHX9" s="40" t="s">
        <v>120</v>
      </c>
      <c r="SHY9" s="107">
        <v>391.7</v>
      </c>
      <c r="SHZ9" s="107">
        <v>108.3917</v>
      </c>
      <c r="SIA9" s="107">
        <v>403.39170000000001</v>
      </c>
      <c r="SIB9" s="107">
        <v>5</v>
      </c>
      <c r="SIC9" s="27">
        <v>53592</v>
      </c>
      <c r="SID9" s="27">
        <f>+SIC9/SIB9/2</f>
        <v>5359.2</v>
      </c>
      <c r="SIE9" s="27">
        <f>+SID9*2</f>
        <v>10718.4</v>
      </c>
      <c r="SIF9" s="108">
        <v>5</v>
      </c>
      <c r="SIG9" s="27">
        <f>ROUND(+SIC9/SIF9,2)</f>
        <v>10718.4</v>
      </c>
      <c r="SIH9" s="109">
        <f>+SIG9-SIE9</f>
        <v>0</v>
      </c>
      <c r="SII9" s="110">
        <v>0.37630000000000002</v>
      </c>
      <c r="SIJ9" s="111">
        <f>ROUND(+SIH9*SII9,0)</f>
        <v>0</v>
      </c>
      <c r="SIK9" s="38" t="s">
        <v>45</v>
      </c>
      <c r="SIL9" s="39" t="s">
        <v>47</v>
      </c>
      <c r="SIM9" s="39" t="s">
        <v>40</v>
      </c>
      <c r="SIN9" s="40" t="s">
        <v>120</v>
      </c>
      <c r="SIO9" s="107">
        <v>391.7</v>
      </c>
      <c r="SIP9" s="107">
        <v>108.3917</v>
      </c>
      <c r="SIQ9" s="107">
        <v>403.39170000000001</v>
      </c>
      <c r="SIR9" s="107">
        <v>5</v>
      </c>
      <c r="SIS9" s="27">
        <v>53592</v>
      </c>
      <c r="SIT9" s="27">
        <f>+SIS9/SIR9/2</f>
        <v>5359.2</v>
      </c>
      <c r="SIU9" s="27">
        <f>+SIT9*2</f>
        <v>10718.4</v>
      </c>
      <c r="SIV9" s="108">
        <v>5</v>
      </c>
      <c r="SIW9" s="27">
        <f>ROUND(+SIS9/SIV9,2)</f>
        <v>10718.4</v>
      </c>
      <c r="SIX9" s="109">
        <f>+SIW9-SIU9</f>
        <v>0</v>
      </c>
      <c r="SIY9" s="110">
        <v>0.37630000000000002</v>
      </c>
      <c r="SIZ9" s="111">
        <f>ROUND(+SIX9*SIY9,0)</f>
        <v>0</v>
      </c>
      <c r="SJA9" s="38" t="s">
        <v>45</v>
      </c>
      <c r="SJB9" s="39" t="s">
        <v>47</v>
      </c>
      <c r="SJC9" s="39" t="s">
        <v>40</v>
      </c>
      <c r="SJD9" s="40" t="s">
        <v>120</v>
      </c>
      <c r="SJE9" s="107">
        <v>391.7</v>
      </c>
      <c r="SJF9" s="107">
        <v>108.3917</v>
      </c>
      <c r="SJG9" s="107">
        <v>403.39170000000001</v>
      </c>
      <c r="SJH9" s="107">
        <v>5</v>
      </c>
      <c r="SJI9" s="27">
        <v>53592</v>
      </c>
      <c r="SJJ9" s="27">
        <f>+SJI9/SJH9/2</f>
        <v>5359.2</v>
      </c>
      <c r="SJK9" s="27">
        <f>+SJJ9*2</f>
        <v>10718.4</v>
      </c>
      <c r="SJL9" s="108">
        <v>5</v>
      </c>
      <c r="SJM9" s="27">
        <f>ROUND(+SJI9/SJL9,2)</f>
        <v>10718.4</v>
      </c>
      <c r="SJN9" s="109">
        <f>+SJM9-SJK9</f>
        <v>0</v>
      </c>
      <c r="SJO9" s="110">
        <v>0.37630000000000002</v>
      </c>
      <c r="SJP9" s="111">
        <f>ROUND(+SJN9*SJO9,0)</f>
        <v>0</v>
      </c>
      <c r="SJQ9" s="38" t="s">
        <v>45</v>
      </c>
      <c r="SJR9" s="39" t="s">
        <v>47</v>
      </c>
      <c r="SJS9" s="39" t="s">
        <v>40</v>
      </c>
      <c r="SJT9" s="40" t="s">
        <v>120</v>
      </c>
      <c r="SJU9" s="107">
        <v>391.7</v>
      </c>
      <c r="SJV9" s="107">
        <v>108.3917</v>
      </c>
      <c r="SJW9" s="107">
        <v>403.39170000000001</v>
      </c>
      <c r="SJX9" s="107">
        <v>5</v>
      </c>
      <c r="SJY9" s="27">
        <v>53592</v>
      </c>
      <c r="SJZ9" s="27">
        <f>+SJY9/SJX9/2</f>
        <v>5359.2</v>
      </c>
      <c r="SKA9" s="27">
        <f>+SJZ9*2</f>
        <v>10718.4</v>
      </c>
      <c r="SKB9" s="108">
        <v>5</v>
      </c>
      <c r="SKC9" s="27">
        <f>ROUND(+SJY9/SKB9,2)</f>
        <v>10718.4</v>
      </c>
      <c r="SKD9" s="109">
        <f>+SKC9-SKA9</f>
        <v>0</v>
      </c>
      <c r="SKE9" s="110">
        <v>0.37630000000000002</v>
      </c>
      <c r="SKF9" s="111">
        <f>ROUND(+SKD9*SKE9,0)</f>
        <v>0</v>
      </c>
      <c r="SKG9" s="38" t="s">
        <v>45</v>
      </c>
      <c r="SKH9" s="39" t="s">
        <v>47</v>
      </c>
      <c r="SKI9" s="39" t="s">
        <v>40</v>
      </c>
      <c r="SKJ9" s="40" t="s">
        <v>120</v>
      </c>
      <c r="SKK9" s="107">
        <v>391.7</v>
      </c>
      <c r="SKL9" s="107">
        <v>108.3917</v>
      </c>
      <c r="SKM9" s="107">
        <v>403.39170000000001</v>
      </c>
      <c r="SKN9" s="107">
        <v>5</v>
      </c>
      <c r="SKO9" s="27">
        <v>53592</v>
      </c>
      <c r="SKP9" s="27">
        <f>+SKO9/SKN9/2</f>
        <v>5359.2</v>
      </c>
      <c r="SKQ9" s="27">
        <f>+SKP9*2</f>
        <v>10718.4</v>
      </c>
      <c r="SKR9" s="108">
        <v>5</v>
      </c>
      <c r="SKS9" s="27">
        <f>ROUND(+SKO9/SKR9,2)</f>
        <v>10718.4</v>
      </c>
      <c r="SKT9" s="109">
        <f>+SKS9-SKQ9</f>
        <v>0</v>
      </c>
      <c r="SKU9" s="110">
        <v>0.37630000000000002</v>
      </c>
      <c r="SKV9" s="111">
        <f>ROUND(+SKT9*SKU9,0)</f>
        <v>0</v>
      </c>
      <c r="SKW9" s="38" t="s">
        <v>45</v>
      </c>
      <c r="SKX9" s="39" t="s">
        <v>47</v>
      </c>
      <c r="SKY9" s="39" t="s">
        <v>40</v>
      </c>
      <c r="SKZ9" s="40" t="s">
        <v>120</v>
      </c>
      <c r="SLA9" s="107">
        <v>391.7</v>
      </c>
      <c r="SLB9" s="107">
        <v>108.3917</v>
      </c>
      <c r="SLC9" s="107">
        <v>403.39170000000001</v>
      </c>
      <c r="SLD9" s="107">
        <v>5</v>
      </c>
      <c r="SLE9" s="27">
        <v>53592</v>
      </c>
      <c r="SLF9" s="27">
        <f>+SLE9/SLD9/2</f>
        <v>5359.2</v>
      </c>
      <c r="SLG9" s="27">
        <f>+SLF9*2</f>
        <v>10718.4</v>
      </c>
      <c r="SLH9" s="108">
        <v>5</v>
      </c>
      <c r="SLI9" s="27">
        <f>ROUND(+SLE9/SLH9,2)</f>
        <v>10718.4</v>
      </c>
      <c r="SLJ9" s="109">
        <f>+SLI9-SLG9</f>
        <v>0</v>
      </c>
      <c r="SLK9" s="110">
        <v>0.37630000000000002</v>
      </c>
      <c r="SLL9" s="111">
        <f>ROUND(+SLJ9*SLK9,0)</f>
        <v>0</v>
      </c>
      <c r="SLM9" s="38" t="s">
        <v>45</v>
      </c>
      <c r="SLN9" s="39" t="s">
        <v>47</v>
      </c>
      <c r="SLO9" s="39" t="s">
        <v>40</v>
      </c>
      <c r="SLP9" s="40" t="s">
        <v>120</v>
      </c>
      <c r="SLQ9" s="107">
        <v>391.7</v>
      </c>
      <c r="SLR9" s="107">
        <v>108.3917</v>
      </c>
      <c r="SLS9" s="107">
        <v>403.39170000000001</v>
      </c>
      <c r="SLT9" s="107">
        <v>5</v>
      </c>
      <c r="SLU9" s="27">
        <v>53592</v>
      </c>
      <c r="SLV9" s="27">
        <f>+SLU9/SLT9/2</f>
        <v>5359.2</v>
      </c>
      <c r="SLW9" s="27">
        <f>+SLV9*2</f>
        <v>10718.4</v>
      </c>
      <c r="SLX9" s="108">
        <v>5</v>
      </c>
      <c r="SLY9" s="27">
        <f>ROUND(+SLU9/SLX9,2)</f>
        <v>10718.4</v>
      </c>
      <c r="SLZ9" s="109">
        <f>+SLY9-SLW9</f>
        <v>0</v>
      </c>
      <c r="SMA9" s="110">
        <v>0.37630000000000002</v>
      </c>
      <c r="SMB9" s="111">
        <f>ROUND(+SLZ9*SMA9,0)</f>
        <v>0</v>
      </c>
      <c r="SMC9" s="38" t="s">
        <v>45</v>
      </c>
      <c r="SMD9" s="39" t="s">
        <v>47</v>
      </c>
      <c r="SME9" s="39" t="s">
        <v>40</v>
      </c>
      <c r="SMF9" s="40" t="s">
        <v>120</v>
      </c>
      <c r="SMG9" s="107">
        <v>391.7</v>
      </c>
      <c r="SMH9" s="107">
        <v>108.3917</v>
      </c>
      <c r="SMI9" s="107">
        <v>403.39170000000001</v>
      </c>
      <c r="SMJ9" s="107">
        <v>5</v>
      </c>
      <c r="SMK9" s="27">
        <v>53592</v>
      </c>
      <c r="SML9" s="27">
        <f>+SMK9/SMJ9/2</f>
        <v>5359.2</v>
      </c>
      <c r="SMM9" s="27">
        <f>+SML9*2</f>
        <v>10718.4</v>
      </c>
      <c r="SMN9" s="108">
        <v>5</v>
      </c>
      <c r="SMO9" s="27">
        <f>ROUND(+SMK9/SMN9,2)</f>
        <v>10718.4</v>
      </c>
      <c r="SMP9" s="109">
        <f>+SMO9-SMM9</f>
        <v>0</v>
      </c>
      <c r="SMQ9" s="110">
        <v>0.37630000000000002</v>
      </c>
      <c r="SMR9" s="111">
        <f>ROUND(+SMP9*SMQ9,0)</f>
        <v>0</v>
      </c>
      <c r="SMS9" s="38" t="s">
        <v>45</v>
      </c>
      <c r="SMT9" s="39" t="s">
        <v>47</v>
      </c>
      <c r="SMU9" s="39" t="s">
        <v>40</v>
      </c>
      <c r="SMV9" s="40" t="s">
        <v>120</v>
      </c>
      <c r="SMW9" s="107">
        <v>391.7</v>
      </c>
      <c r="SMX9" s="107">
        <v>108.3917</v>
      </c>
      <c r="SMY9" s="107">
        <v>403.39170000000001</v>
      </c>
      <c r="SMZ9" s="107">
        <v>5</v>
      </c>
      <c r="SNA9" s="27">
        <v>53592</v>
      </c>
      <c r="SNB9" s="27">
        <f>+SNA9/SMZ9/2</f>
        <v>5359.2</v>
      </c>
      <c r="SNC9" s="27">
        <f>+SNB9*2</f>
        <v>10718.4</v>
      </c>
      <c r="SND9" s="108">
        <v>5</v>
      </c>
      <c r="SNE9" s="27">
        <f>ROUND(+SNA9/SND9,2)</f>
        <v>10718.4</v>
      </c>
      <c r="SNF9" s="109">
        <f>+SNE9-SNC9</f>
        <v>0</v>
      </c>
      <c r="SNG9" s="110">
        <v>0.37630000000000002</v>
      </c>
      <c r="SNH9" s="111">
        <f>ROUND(+SNF9*SNG9,0)</f>
        <v>0</v>
      </c>
      <c r="SNI9" s="38" t="s">
        <v>45</v>
      </c>
      <c r="SNJ9" s="39" t="s">
        <v>47</v>
      </c>
      <c r="SNK9" s="39" t="s">
        <v>40</v>
      </c>
      <c r="SNL9" s="40" t="s">
        <v>120</v>
      </c>
      <c r="SNM9" s="107">
        <v>391.7</v>
      </c>
      <c r="SNN9" s="107">
        <v>108.3917</v>
      </c>
      <c r="SNO9" s="107">
        <v>403.39170000000001</v>
      </c>
      <c r="SNP9" s="107">
        <v>5</v>
      </c>
      <c r="SNQ9" s="27">
        <v>53592</v>
      </c>
      <c r="SNR9" s="27">
        <f>+SNQ9/SNP9/2</f>
        <v>5359.2</v>
      </c>
      <c r="SNS9" s="27">
        <f>+SNR9*2</f>
        <v>10718.4</v>
      </c>
      <c r="SNT9" s="108">
        <v>5</v>
      </c>
      <c r="SNU9" s="27">
        <f>ROUND(+SNQ9/SNT9,2)</f>
        <v>10718.4</v>
      </c>
      <c r="SNV9" s="109">
        <f>+SNU9-SNS9</f>
        <v>0</v>
      </c>
      <c r="SNW9" s="110">
        <v>0.37630000000000002</v>
      </c>
      <c r="SNX9" s="111">
        <f>ROUND(+SNV9*SNW9,0)</f>
        <v>0</v>
      </c>
      <c r="SNY9" s="38" t="s">
        <v>45</v>
      </c>
      <c r="SNZ9" s="39" t="s">
        <v>47</v>
      </c>
      <c r="SOA9" s="39" t="s">
        <v>40</v>
      </c>
      <c r="SOB9" s="40" t="s">
        <v>120</v>
      </c>
      <c r="SOC9" s="107">
        <v>391.7</v>
      </c>
      <c r="SOD9" s="107">
        <v>108.3917</v>
      </c>
      <c r="SOE9" s="107">
        <v>403.39170000000001</v>
      </c>
      <c r="SOF9" s="107">
        <v>5</v>
      </c>
      <c r="SOG9" s="27">
        <v>53592</v>
      </c>
      <c r="SOH9" s="27">
        <f>+SOG9/SOF9/2</f>
        <v>5359.2</v>
      </c>
      <c r="SOI9" s="27">
        <f>+SOH9*2</f>
        <v>10718.4</v>
      </c>
      <c r="SOJ9" s="108">
        <v>5</v>
      </c>
      <c r="SOK9" s="27">
        <f>ROUND(+SOG9/SOJ9,2)</f>
        <v>10718.4</v>
      </c>
      <c r="SOL9" s="109">
        <f>+SOK9-SOI9</f>
        <v>0</v>
      </c>
      <c r="SOM9" s="110">
        <v>0.37630000000000002</v>
      </c>
      <c r="SON9" s="111">
        <f>ROUND(+SOL9*SOM9,0)</f>
        <v>0</v>
      </c>
      <c r="SOO9" s="38" t="s">
        <v>45</v>
      </c>
      <c r="SOP9" s="39" t="s">
        <v>47</v>
      </c>
      <c r="SOQ9" s="39" t="s">
        <v>40</v>
      </c>
      <c r="SOR9" s="40" t="s">
        <v>120</v>
      </c>
      <c r="SOS9" s="107">
        <v>391.7</v>
      </c>
      <c r="SOT9" s="107">
        <v>108.3917</v>
      </c>
      <c r="SOU9" s="107">
        <v>403.39170000000001</v>
      </c>
      <c r="SOV9" s="107">
        <v>5</v>
      </c>
      <c r="SOW9" s="27">
        <v>53592</v>
      </c>
      <c r="SOX9" s="27">
        <f>+SOW9/SOV9/2</f>
        <v>5359.2</v>
      </c>
      <c r="SOY9" s="27">
        <f>+SOX9*2</f>
        <v>10718.4</v>
      </c>
      <c r="SOZ9" s="108">
        <v>5</v>
      </c>
      <c r="SPA9" s="27">
        <f>ROUND(+SOW9/SOZ9,2)</f>
        <v>10718.4</v>
      </c>
      <c r="SPB9" s="109">
        <f>+SPA9-SOY9</f>
        <v>0</v>
      </c>
      <c r="SPC9" s="110">
        <v>0.37630000000000002</v>
      </c>
      <c r="SPD9" s="111">
        <f>ROUND(+SPB9*SPC9,0)</f>
        <v>0</v>
      </c>
      <c r="SPE9" s="38" t="s">
        <v>45</v>
      </c>
      <c r="SPF9" s="39" t="s">
        <v>47</v>
      </c>
      <c r="SPG9" s="39" t="s">
        <v>40</v>
      </c>
      <c r="SPH9" s="40" t="s">
        <v>120</v>
      </c>
      <c r="SPI9" s="107">
        <v>391.7</v>
      </c>
      <c r="SPJ9" s="107">
        <v>108.3917</v>
      </c>
      <c r="SPK9" s="107">
        <v>403.39170000000001</v>
      </c>
      <c r="SPL9" s="107">
        <v>5</v>
      </c>
      <c r="SPM9" s="27">
        <v>53592</v>
      </c>
      <c r="SPN9" s="27">
        <f>+SPM9/SPL9/2</f>
        <v>5359.2</v>
      </c>
      <c r="SPO9" s="27">
        <f>+SPN9*2</f>
        <v>10718.4</v>
      </c>
      <c r="SPP9" s="108">
        <v>5</v>
      </c>
      <c r="SPQ9" s="27">
        <f>ROUND(+SPM9/SPP9,2)</f>
        <v>10718.4</v>
      </c>
      <c r="SPR9" s="109">
        <f>+SPQ9-SPO9</f>
        <v>0</v>
      </c>
      <c r="SPS9" s="110">
        <v>0.37630000000000002</v>
      </c>
      <c r="SPT9" s="111">
        <f>ROUND(+SPR9*SPS9,0)</f>
        <v>0</v>
      </c>
      <c r="SPU9" s="38" t="s">
        <v>45</v>
      </c>
      <c r="SPV9" s="39" t="s">
        <v>47</v>
      </c>
      <c r="SPW9" s="39" t="s">
        <v>40</v>
      </c>
      <c r="SPX9" s="40" t="s">
        <v>120</v>
      </c>
      <c r="SPY9" s="107">
        <v>391.7</v>
      </c>
      <c r="SPZ9" s="107">
        <v>108.3917</v>
      </c>
      <c r="SQA9" s="107">
        <v>403.39170000000001</v>
      </c>
      <c r="SQB9" s="107">
        <v>5</v>
      </c>
      <c r="SQC9" s="27">
        <v>53592</v>
      </c>
      <c r="SQD9" s="27">
        <f>+SQC9/SQB9/2</f>
        <v>5359.2</v>
      </c>
      <c r="SQE9" s="27">
        <f>+SQD9*2</f>
        <v>10718.4</v>
      </c>
      <c r="SQF9" s="108">
        <v>5</v>
      </c>
      <c r="SQG9" s="27">
        <f>ROUND(+SQC9/SQF9,2)</f>
        <v>10718.4</v>
      </c>
      <c r="SQH9" s="109">
        <f>+SQG9-SQE9</f>
        <v>0</v>
      </c>
      <c r="SQI9" s="110">
        <v>0.37630000000000002</v>
      </c>
      <c r="SQJ9" s="111">
        <f>ROUND(+SQH9*SQI9,0)</f>
        <v>0</v>
      </c>
      <c r="SQK9" s="38" t="s">
        <v>45</v>
      </c>
      <c r="SQL9" s="39" t="s">
        <v>47</v>
      </c>
      <c r="SQM9" s="39" t="s">
        <v>40</v>
      </c>
      <c r="SQN9" s="40" t="s">
        <v>120</v>
      </c>
      <c r="SQO9" s="107">
        <v>391.7</v>
      </c>
      <c r="SQP9" s="107">
        <v>108.3917</v>
      </c>
      <c r="SQQ9" s="107">
        <v>403.39170000000001</v>
      </c>
      <c r="SQR9" s="107">
        <v>5</v>
      </c>
      <c r="SQS9" s="27">
        <v>53592</v>
      </c>
      <c r="SQT9" s="27">
        <f>+SQS9/SQR9/2</f>
        <v>5359.2</v>
      </c>
      <c r="SQU9" s="27">
        <f>+SQT9*2</f>
        <v>10718.4</v>
      </c>
      <c r="SQV9" s="108">
        <v>5</v>
      </c>
      <c r="SQW9" s="27">
        <f>ROUND(+SQS9/SQV9,2)</f>
        <v>10718.4</v>
      </c>
      <c r="SQX9" s="109">
        <f>+SQW9-SQU9</f>
        <v>0</v>
      </c>
      <c r="SQY9" s="110">
        <v>0.37630000000000002</v>
      </c>
      <c r="SQZ9" s="111">
        <f>ROUND(+SQX9*SQY9,0)</f>
        <v>0</v>
      </c>
      <c r="SRA9" s="38" t="s">
        <v>45</v>
      </c>
      <c r="SRB9" s="39" t="s">
        <v>47</v>
      </c>
      <c r="SRC9" s="39" t="s">
        <v>40</v>
      </c>
      <c r="SRD9" s="40" t="s">
        <v>120</v>
      </c>
      <c r="SRE9" s="107">
        <v>391.7</v>
      </c>
      <c r="SRF9" s="107">
        <v>108.3917</v>
      </c>
      <c r="SRG9" s="107">
        <v>403.39170000000001</v>
      </c>
      <c r="SRH9" s="107">
        <v>5</v>
      </c>
      <c r="SRI9" s="27">
        <v>53592</v>
      </c>
      <c r="SRJ9" s="27">
        <f>+SRI9/SRH9/2</f>
        <v>5359.2</v>
      </c>
      <c r="SRK9" s="27">
        <f>+SRJ9*2</f>
        <v>10718.4</v>
      </c>
      <c r="SRL9" s="108">
        <v>5</v>
      </c>
      <c r="SRM9" s="27">
        <f>ROUND(+SRI9/SRL9,2)</f>
        <v>10718.4</v>
      </c>
      <c r="SRN9" s="109">
        <f>+SRM9-SRK9</f>
        <v>0</v>
      </c>
      <c r="SRO9" s="110">
        <v>0.37630000000000002</v>
      </c>
      <c r="SRP9" s="111">
        <f>ROUND(+SRN9*SRO9,0)</f>
        <v>0</v>
      </c>
      <c r="SRQ9" s="38" t="s">
        <v>45</v>
      </c>
      <c r="SRR9" s="39" t="s">
        <v>47</v>
      </c>
      <c r="SRS9" s="39" t="s">
        <v>40</v>
      </c>
      <c r="SRT9" s="40" t="s">
        <v>120</v>
      </c>
      <c r="SRU9" s="107">
        <v>391.7</v>
      </c>
      <c r="SRV9" s="107">
        <v>108.3917</v>
      </c>
      <c r="SRW9" s="107">
        <v>403.39170000000001</v>
      </c>
      <c r="SRX9" s="107">
        <v>5</v>
      </c>
      <c r="SRY9" s="27">
        <v>53592</v>
      </c>
      <c r="SRZ9" s="27">
        <f>+SRY9/SRX9/2</f>
        <v>5359.2</v>
      </c>
      <c r="SSA9" s="27">
        <f>+SRZ9*2</f>
        <v>10718.4</v>
      </c>
      <c r="SSB9" s="108">
        <v>5</v>
      </c>
      <c r="SSC9" s="27">
        <f>ROUND(+SRY9/SSB9,2)</f>
        <v>10718.4</v>
      </c>
      <c r="SSD9" s="109">
        <f>+SSC9-SSA9</f>
        <v>0</v>
      </c>
      <c r="SSE9" s="110">
        <v>0.37630000000000002</v>
      </c>
      <c r="SSF9" s="111">
        <f>ROUND(+SSD9*SSE9,0)</f>
        <v>0</v>
      </c>
      <c r="SSG9" s="38" t="s">
        <v>45</v>
      </c>
      <c r="SSH9" s="39" t="s">
        <v>47</v>
      </c>
      <c r="SSI9" s="39" t="s">
        <v>40</v>
      </c>
      <c r="SSJ9" s="40" t="s">
        <v>120</v>
      </c>
      <c r="SSK9" s="107">
        <v>391.7</v>
      </c>
      <c r="SSL9" s="107">
        <v>108.3917</v>
      </c>
      <c r="SSM9" s="107">
        <v>403.39170000000001</v>
      </c>
      <c r="SSN9" s="107">
        <v>5</v>
      </c>
      <c r="SSO9" s="27">
        <v>53592</v>
      </c>
      <c r="SSP9" s="27">
        <f>+SSO9/SSN9/2</f>
        <v>5359.2</v>
      </c>
      <c r="SSQ9" s="27">
        <f>+SSP9*2</f>
        <v>10718.4</v>
      </c>
      <c r="SSR9" s="108">
        <v>5</v>
      </c>
      <c r="SSS9" s="27">
        <f>ROUND(+SSO9/SSR9,2)</f>
        <v>10718.4</v>
      </c>
      <c r="SST9" s="109">
        <f>+SSS9-SSQ9</f>
        <v>0</v>
      </c>
      <c r="SSU9" s="110">
        <v>0.37630000000000002</v>
      </c>
      <c r="SSV9" s="111">
        <f>ROUND(+SST9*SSU9,0)</f>
        <v>0</v>
      </c>
      <c r="SSW9" s="38" t="s">
        <v>45</v>
      </c>
      <c r="SSX9" s="39" t="s">
        <v>47</v>
      </c>
      <c r="SSY9" s="39" t="s">
        <v>40</v>
      </c>
      <c r="SSZ9" s="40" t="s">
        <v>120</v>
      </c>
      <c r="STA9" s="107">
        <v>391.7</v>
      </c>
      <c r="STB9" s="107">
        <v>108.3917</v>
      </c>
      <c r="STC9" s="107">
        <v>403.39170000000001</v>
      </c>
      <c r="STD9" s="107">
        <v>5</v>
      </c>
      <c r="STE9" s="27">
        <v>53592</v>
      </c>
      <c r="STF9" s="27">
        <f>+STE9/STD9/2</f>
        <v>5359.2</v>
      </c>
      <c r="STG9" s="27">
        <f>+STF9*2</f>
        <v>10718.4</v>
      </c>
      <c r="STH9" s="108">
        <v>5</v>
      </c>
      <c r="STI9" s="27">
        <f>ROUND(+STE9/STH9,2)</f>
        <v>10718.4</v>
      </c>
      <c r="STJ9" s="109">
        <f>+STI9-STG9</f>
        <v>0</v>
      </c>
      <c r="STK9" s="110">
        <v>0.37630000000000002</v>
      </c>
      <c r="STL9" s="111">
        <f>ROUND(+STJ9*STK9,0)</f>
        <v>0</v>
      </c>
      <c r="STM9" s="38" t="s">
        <v>45</v>
      </c>
      <c r="STN9" s="39" t="s">
        <v>47</v>
      </c>
      <c r="STO9" s="39" t="s">
        <v>40</v>
      </c>
      <c r="STP9" s="40" t="s">
        <v>120</v>
      </c>
      <c r="STQ9" s="107">
        <v>391.7</v>
      </c>
      <c r="STR9" s="107">
        <v>108.3917</v>
      </c>
      <c r="STS9" s="107">
        <v>403.39170000000001</v>
      </c>
      <c r="STT9" s="107">
        <v>5</v>
      </c>
      <c r="STU9" s="27">
        <v>53592</v>
      </c>
      <c r="STV9" s="27">
        <f>+STU9/STT9/2</f>
        <v>5359.2</v>
      </c>
      <c r="STW9" s="27">
        <f>+STV9*2</f>
        <v>10718.4</v>
      </c>
      <c r="STX9" s="108">
        <v>5</v>
      </c>
      <c r="STY9" s="27">
        <f>ROUND(+STU9/STX9,2)</f>
        <v>10718.4</v>
      </c>
      <c r="STZ9" s="109">
        <f>+STY9-STW9</f>
        <v>0</v>
      </c>
      <c r="SUA9" s="110">
        <v>0.37630000000000002</v>
      </c>
      <c r="SUB9" s="111">
        <f>ROUND(+STZ9*SUA9,0)</f>
        <v>0</v>
      </c>
      <c r="SUC9" s="38" t="s">
        <v>45</v>
      </c>
      <c r="SUD9" s="39" t="s">
        <v>47</v>
      </c>
      <c r="SUE9" s="39" t="s">
        <v>40</v>
      </c>
      <c r="SUF9" s="40" t="s">
        <v>120</v>
      </c>
      <c r="SUG9" s="107">
        <v>391.7</v>
      </c>
      <c r="SUH9" s="107">
        <v>108.3917</v>
      </c>
      <c r="SUI9" s="107">
        <v>403.39170000000001</v>
      </c>
      <c r="SUJ9" s="107">
        <v>5</v>
      </c>
      <c r="SUK9" s="27">
        <v>53592</v>
      </c>
      <c r="SUL9" s="27">
        <f>+SUK9/SUJ9/2</f>
        <v>5359.2</v>
      </c>
      <c r="SUM9" s="27">
        <f>+SUL9*2</f>
        <v>10718.4</v>
      </c>
      <c r="SUN9" s="108">
        <v>5</v>
      </c>
      <c r="SUO9" s="27">
        <f>ROUND(+SUK9/SUN9,2)</f>
        <v>10718.4</v>
      </c>
      <c r="SUP9" s="109">
        <f>+SUO9-SUM9</f>
        <v>0</v>
      </c>
      <c r="SUQ9" s="110">
        <v>0.37630000000000002</v>
      </c>
      <c r="SUR9" s="111">
        <f>ROUND(+SUP9*SUQ9,0)</f>
        <v>0</v>
      </c>
      <c r="SUS9" s="38" t="s">
        <v>45</v>
      </c>
      <c r="SUT9" s="39" t="s">
        <v>47</v>
      </c>
      <c r="SUU9" s="39" t="s">
        <v>40</v>
      </c>
      <c r="SUV9" s="40" t="s">
        <v>120</v>
      </c>
      <c r="SUW9" s="107">
        <v>391.7</v>
      </c>
      <c r="SUX9" s="107">
        <v>108.3917</v>
      </c>
      <c r="SUY9" s="107">
        <v>403.39170000000001</v>
      </c>
      <c r="SUZ9" s="107">
        <v>5</v>
      </c>
      <c r="SVA9" s="27">
        <v>53592</v>
      </c>
      <c r="SVB9" s="27">
        <f>+SVA9/SUZ9/2</f>
        <v>5359.2</v>
      </c>
      <c r="SVC9" s="27">
        <f>+SVB9*2</f>
        <v>10718.4</v>
      </c>
      <c r="SVD9" s="108">
        <v>5</v>
      </c>
      <c r="SVE9" s="27">
        <f>ROUND(+SVA9/SVD9,2)</f>
        <v>10718.4</v>
      </c>
      <c r="SVF9" s="109">
        <f>+SVE9-SVC9</f>
        <v>0</v>
      </c>
      <c r="SVG9" s="110">
        <v>0.37630000000000002</v>
      </c>
      <c r="SVH9" s="111">
        <f>ROUND(+SVF9*SVG9,0)</f>
        <v>0</v>
      </c>
      <c r="SVI9" s="38" t="s">
        <v>45</v>
      </c>
      <c r="SVJ9" s="39" t="s">
        <v>47</v>
      </c>
      <c r="SVK9" s="39" t="s">
        <v>40</v>
      </c>
      <c r="SVL9" s="40" t="s">
        <v>120</v>
      </c>
      <c r="SVM9" s="107">
        <v>391.7</v>
      </c>
      <c r="SVN9" s="107">
        <v>108.3917</v>
      </c>
      <c r="SVO9" s="107">
        <v>403.39170000000001</v>
      </c>
      <c r="SVP9" s="107">
        <v>5</v>
      </c>
      <c r="SVQ9" s="27">
        <v>53592</v>
      </c>
      <c r="SVR9" s="27">
        <f>+SVQ9/SVP9/2</f>
        <v>5359.2</v>
      </c>
      <c r="SVS9" s="27">
        <f>+SVR9*2</f>
        <v>10718.4</v>
      </c>
      <c r="SVT9" s="108">
        <v>5</v>
      </c>
      <c r="SVU9" s="27">
        <f>ROUND(+SVQ9/SVT9,2)</f>
        <v>10718.4</v>
      </c>
      <c r="SVV9" s="109">
        <f>+SVU9-SVS9</f>
        <v>0</v>
      </c>
      <c r="SVW9" s="110">
        <v>0.37630000000000002</v>
      </c>
      <c r="SVX9" s="111">
        <f>ROUND(+SVV9*SVW9,0)</f>
        <v>0</v>
      </c>
      <c r="SVY9" s="38" t="s">
        <v>45</v>
      </c>
      <c r="SVZ9" s="39" t="s">
        <v>47</v>
      </c>
      <c r="SWA9" s="39" t="s">
        <v>40</v>
      </c>
      <c r="SWB9" s="40" t="s">
        <v>120</v>
      </c>
      <c r="SWC9" s="107">
        <v>391.7</v>
      </c>
      <c r="SWD9" s="107">
        <v>108.3917</v>
      </c>
      <c r="SWE9" s="107">
        <v>403.39170000000001</v>
      </c>
      <c r="SWF9" s="107">
        <v>5</v>
      </c>
      <c r="SWG9" s="27">
        <v>53592</v>
      </c>
      <c r="SWH9" s="27">
        <f>+SWG9/SWF9/2</f>
        <v>5359.2</v>
      </c>
      <c r="SWI9" s="27">
        <f>+SWH9*2</f>
        <v>10718.4</v>
      </c>
      <c r="SWJ9" s="108">
        <v>5</v>
      </c>
      <c r="SWK9" s="27">
        <f>ROUND(+SWG9/SWJ9,2)</f>
        <v>10718.4</v>
      </c>
      <c r="SWL9" s="109">
        <f>+SWK9-SWI9</f>
        <v>0</v>
      </c>
      <c r="SWM9" s="110">
        <v>0.37630000000000002</v>
      </c>
      <c r="SWN9" s="111">
        <f>ROUND(+SWL9*SWM9,0)</f>
        <v>0</v>
      </c>
      <c r="SWO9" s="38" t="s">
        <v>45</v>
      </c>
      <c r="SWP9" s="39" t="s">
        <v>47</v>
      </c>
      <c r="SWQ9" s="39" t="s">
        <v>40</v>
      </c>
      <c r="SWR9" s="40" t="s">
        <v>120</v>
      </c>
      <c r="SWS9" s="107">
        <v>391.7</v>
      </c>
      <c r="SWT9" s="107">
        <v>108.3917</v>
      </c>
      <c r="SWU9" s="107">
        <v>403.39170000000001</v>
      </c>
      <c r="SWV9" s="107">
        <v>5</v>
      </c>
      <c r="SWW9" s="27">
        <v>53592</v>
      </c>
      <c r="SWX9" s="27">
        <f>+SWW9/SWV9/2</f>
        <v>5359.2</v>
      </c>
      <c r="SWY9" s="27">
        <f>+SWX9*2</f>
        <v>10718.4</v>
      </c>
      <c r="SWZ9" s="108">
        <v>5</v>
      </c>
      <c r="SXA9" s="27">
        <f>ROUND(+SWW9/SWZ9,2)</f>
        <v>10718.4</v>
      </c>
      <c r="SXB9" s="109">
        <f>+SXA9-SWY9</f>
        <v>0</v>
      </c>
      <c r="SXC9" s="110">
        <v>0.37630000000000002</v>
      </c>
      <c r="SXD9" s="111">
        <f>ROUND(+SXB9*SXC9,0)</f>
        <v>0</v>
      </c>
      <c r="SXE9" s="38" t="s">
        <v>45</v>
      </c>
      <c r="SXF9" s="39" t="s">
        <v>47</v>
      </c>
      <c r="SXG9" s="39" t="s">
        <v>40</v>
      </c>
      <c r="SXH9" s="40" t="s">
        <v>120</v>
      </c>
      <c r="SXI9" s="107">
        <v>391.7</v>
      </c>
      <c r="SXJ9" s="107">
        <v>108.3917</v>
      </c>
      <c r="SXK9" s="107">
        <v>403.39170000000001</v>
      </c>
      <c r="SXL9" s="107">
        <v>5</v>
      </c>
      <c r="SXM9" s="27">
        <v>53592</v>
      </c>
      <c r="SXN9" s="27">
        <f>+SXM9/SXL9/2</f>
        <v>5359.2</v>
      </c>
      <c r="SXO9" s="27">
        <f>+SXN9*2</f>
        <v>10718.4</v>
      </c>
      <c r="SXP9" s="108">
        <v>5</v>
      </c>
      <c r="SXQ9" s="27">
        <f>ROUND(+SXM9/SXP9,2)</f>
        <v>10718.4</v>
      </c>
      <c r="SXR9" s="109">
        <f>+SXQ9-SXO9</f>
        <v>0</v>
      </c>
      <c r="SXS9" s="110">
        <v>0.37630000000000002</v>
      </c>
      <c r="SXT9" s="111">
        <f>ROUND(+SXR9*SXS9,0)</f>
        <v>0</v>
      </c>
      <c r="SXU9" s="38" t="s">
        <v>45</v>
      </c>
      <c r="SXV9" s="39" t="s">
        <v>47</v>
      </c>
      <c r="SXW9" s="39" t="s">
        <v>40</v>
      </c>
      <c r="SXX9" s="40" t="s">
        <v>120</v>
      </c>
      <c r="SXY9" s="107">
        <v>391.7</v>
      </c>
      <c r="SXZ9" s="107">
        <v>108.3917</v>
      </c>
      <c r="SYA9" s="107">
        <v>403.39170000000001</v>
      </c>
      <c r="SYB9" s="107">
        <v>5</v>
      </c>
      <c r="SYC9" s="27">
        <v>53592</v>
      </c>
      <c r="SYD9" s="27">
        <f>+SYC9/SYB9/2</f>
        <v>5359.2</v>
      </c>
      <c r="SYE9" s="27">
        <f>+SYD9*2</f>
        <v>10718.4</v>
      </c>
      <c r="SYF9" s="108">
        <v>5</v>
      </c>
      <c r="SYG9" s="27">
        <f>ROUND(+SYC9/SYF9,2)</f>
        <v>10718.4</v>
      </c>
      <c r="SYH9" s="109">
        <f>+SYG9-SYE9</f>
        <v>0</v>
      </c>
      <c r="SYI9" s="110">
        <v>0.37630000000000002</v>
      </c>
      <c r="SYJ9" s="111">
        <f>ROUND(+SYH9*SYI9,0)</f>
        <v>0</v>
      </c>
      <c r="SYK9" s="38" t="s">
        <v>45</v>
      </c>
      <c r="SYL9" s="39" t="s">
        <v>47</v>
      </c>
      <c r="SYM9" s="39" t="s">
        <v>40</v>
      </c>
      <c r="SYN9" s="40" t="s">
        <v>120</v>
      </c>
      <c r="SYO9" s="107">
        <v>391.7</v>
      </c>
      <c r="SYP9" s="107">
        <v>108.3917</v>
      </c>
      <c r="SYQ9" s="107">
        <v>403.39170000000001</v>
      </c>
      <c r="SYR9" s="107">
        <v>5</v>
      </c>
      <c r="SYS9" s="27">
        <v>53592</v>
      </c>
      <c r="SYT9" s="27">
        <f>+SYS9/SYR9/2</f>
        <v>5359.2</v>
      </c>
      <c r="SYU9" s="27">
        <f>+SYT9*2</f>
        <v>10718.4</v>
      </c>
      <c r="SYV9" s="108">
        <v>5</v>
      </c>
      <c r="SYW9" s="27">
        <f>ROUND(+SYS9/SYV9,2)</f>
        <v>10718.4</v>
      </c>
      <c r="SYX9" s="109">
        <f>+SYW9-SYU9</f>
        <v>0</v>
      </c>
      <c r="SYY9" s="110">
        <v>0.37630000000000002</v>
      </c>
      <c r="SYZ9" s="111">
        <f>ROUND(+SYX9*SYY9,0)</f>
        <v>0</v>
      </c>
      <c r="SZA9" s="38" t="s">
        <v>45</v>
      </c>
      <c r="SZB9" s="39" t="s">
        <v>47</v>
      </c>
      <c r="SZC9" s="39" t="s">
        <v>40</v>
      </c>
      <c r="SZD9" s="40" t="s">
        <v>120</v>
      </c>
      <c r="SZE9" s="107">
        <v>391.7</v>
      </c>
      <c r="SZF9" s="107">
        <v>108.3917</v>
      </c>
      <c r="SZG9" s="107">
        <v>403.39170000000001</v>
      </c>
      <c r="SZH9" s="107">
        <v>5</v>
      </c>
      <c r="SZI9" s="27">
        <v>53592</v>
      </c>
      <c r="SZJ9" s="27">
        <f>+SZI9/SZH9/2</f>
        <v>5359.2</v>
      </c>
      <c r="SZK9" s="27">
        <f>+SZJ9*2</f>
        <v>10718.4</v>
      </c>
      <c r="SZL9" s="108">
        <v>5</v>
      </c>
      <c r="SZM9" s="27">
        <f>ROUND(+SZI9/SZL9,2)</f>
        <v>10718.4</v>
      </c>
      <c r="SZN9" s="109">
        <f>+SZM9-SZK9</f>
        <v>0</v>
      </c>
      <c r="SZO9" s="110">
        <v>0.37630000000000002</v>
      </c>
      <c r="SZP9" s="111">
        <f>ROUND(+SZN9*SZO9,0)</f>
        <v>0</v>
      </c>
      <c r="SZQ9" s="38" t="s">
        <v>45</v>
      </c>
      <c r="SZR9" s="39" t="s">
        <v>47</v>
      </c>
      <c r="SZS9" s="39" t="s">
        <v>40</v>
      </c>
      <c r="SZT9" s="40" t="s">
        <v>120</v>
      </c>
      <c r="SZU9" s="107">
        <v>391.7</v>
      </c>
      <c r="SZV9" s="107">
        <v>108.3917</v>
      </c>
      <c r="SZW9" s="107">
        <v>403.39170000000001</v>
      </c>
      <c r="SZX9" s="107">
        <v>5</v>
      </c>
      <c r="SZY9" s="27">
        <v>53592</v>
      </c>
      <c r="SZZ9" s="27">
        <f>+SZY9/SZX9/2</f>
        <v>5359.2</v>
      </c>
      <c r="TAA9" s="27">
        <f>+SZZ9*2</f>
        <v>10718.4</v>
      </c>
      <c r="TAB9" s="108">
        <v>5</v>
      </c>
      <c r="TAC9" s="27">
        <f>ROUND(+SZY9/TAB9,2)</f>
        <v>10718.4</v>
      </c>
      <c r="TAD9" s="109">
        <f>+TAC9-TAA9</f>
        <v>0</v>
      </c>
      <c r="TAE9" s="110">
        <v>0.37630000000000002</v>
      </c>
      <c r="TAF9" s="111">
        <f>ROUND(+TAD9*TAE9,0)</f>
        <v>0</v>
      </c>
      <c r="TAG9" s="38" t="s">
        <v>45</v>
      </c>
      <c r="TAH9" s="39" t="s">
        <v>47</v>
      </c>
      <c r="TAI9" s="39" t="s">
        <v>40</v>
      </c>
      <c r="TAJ9" s="40" t="s">
        <v>120</v>
      </c>
      <c r="TAK9" s="107">
        <v>391.7</v>
      </c>
      <c r="TAL9" s="107">
        <v>108.3917</v>
      </c>
      <c r="TAM9" s="107">
        <v>403.39170000000001</v>
      </c>
      <c r="TAN9" s="107">
        <v>5</v>
      </c>
      <c r="TAO9" s="27">
        <v>53592</v>
      </c>
      <c r="TAP9" s="27">
        <f>+TAO9/TAN9/2</f>
        <v>5359.2</v>
      </c>
      <c r="TAQ9" s="27">
        <f>+TAP9*2</f>
        <v>10718.4</v>
      </c>
      <c r="TAR9" s="108">
        <v>5</v>
      </c>
      <c r="TAS9" s="27">
        <f>ROUND(+TAO9/TAR9,2)</f>
        <v>10718.4</v>
      </c>
      <c r="TAT9" s="109">
        <f>+TAS9-TAQ9</f>
        <v>0</v>
      </c>
      <c r="TAU9" s="110">
        <v>0.37630000000000002</v>
      </c>
      <c r="TAV9" s="111">
        <f>ROUND(+TAT9*TAU9,0)</f>
        <v>0</v>
      </c>
      <c r="TAW9" s="38" t="s">
        <v>45</v>
      </c>
      <c r="TAX9" s="39" t="s">
        <v>47</v>
      </c>
      <c r="TAY9" s="39" t="s">
        <v>40</v>
      </c>
      <c r="TAZ9" s="40" t="s">
        <v>120</v>
      </c>
      <c r="TBA9" s="107">
        <v>391.7</v>
      </c>
      <c r="TBB9" s="107">
        <v>108.3917</v>
      </c>
      <c r="TBC9" s="107">
        <v>403.39170000000001</v>
      </c>
      <c r="TBD9" s="107">
        <v>5</v>
      </c>
      <c r="TBE9" s="27">
        <v>53592</v>
      </c>
      <c r="TBF9" s="27">
        <f>+TBE9/TBD9/2</f>
        <v>5359.2</v>
      </c>
      <c r="TBG9" s="27">
        <f>+TBF9*2</f>
        <v>10718.4</v>
      </c>
      <c r="TBH9" s="108">
        <v>5</v>
      </c>
      <c r="TBI9" s="27">
        <f>ROUND(+TBE9/TBH9,2)</f>
        <v>10718.4</v>
      </c>
      <c r="TBJ9" s="109">
        <f>+TBI9-TBG9</f>
        <v>0</v>
      </c>
      <c r="TBK9" s="110">
        <v>0.37630000000000002</v>
      </c>
      <c r="TBL9" s="111">
        <f>ROUND(+TBJ9*TBK9,0)</f>
        <v>0</v>
      </c>
      <c r="TBM9" s="38" t="s">
        <v>45</v>
      </c>
      <c r="TBN9" s="39" t="s">
        <v>47</v>
      </c>
      <c r="TBO9" s="39" t="s">
        <v>40</v>
      </c>
      <c r="TBP9" s="40" t="s">
        <v>120</v>
      </c>
      <c r="TBQ9" s="107">
        <v>391.7</v>
      </c>
      <c r="TBR9" s="107">
        <v>108.3917</v>
      </c>
      <c r="TBS9" s="107">
        <v>403.39170000000001</v>
      </c>
      <c r="TBT9" s="107">
        <v>5</v>
      </c>
      <c r="TBU9" s="27">
        <v>53592</v>
      </c>
      <c r="TBV9" s="27">
        <f>+TBU9/TBT9/2</f>
        <v>5359.2</v>
      </c>
      <c r="TBW9" s="27">
        <f>+TBV9*2</f>
        <v>10718.4</v>
      </c>
      <c r="TBX9" s="108">
        <v>5</v>
      </c>
      <c r="TBY9" s="27">
        <f>ROUND(+TBU9/TBX9,2)</f>
        <v>10718.4</v>
      </c>
      <c r="TBZ9" s="109">
        <f>+TBY9-TBW9</f>
        <v>0</v>
      </c>
      <c r="TCA9" s="110">
        <v>0.37630000000000002</v>
      </c>
      <c r="TCB9" s="111">
        <f>ROUND(+TBZ9*TCA9,0)</f>
        <v>0</v>
      </c>
      <c r="TCC9" s="38" t="s">
        <v>45</v>
      </c>
      <c r="TCD9" s="39" t="s">
        <v>47</v>
      </c>
      <c r="TCE9" s="39" t="s">
        <v>40</v>
      </c>
      <c r="TCF9" s="40" t="s">
        <v>120</v>
      </c>
      <c r="TCG9" s="107">
        <v>391.7</v>
      </c>
      <c r="TCH9" s="107">
        <v>108.3917</v>
      </c>
      <c r="TCI9" s="107">
        <v>403.39170000000001</v>
      </c>
      <c r="TCJ9" s="107">
        <v>5</v>
      </c>
      <c r="TCK9" s="27">
        <v>53592</v>
      </c>
      <c r="TCL9" s="27">
        <f>+TCK9/TCJ9/2</f>
        <v>5359.2</v>
      </c>
      <c r="TCM9" s="27">
        <f>+TCL9*2</f>
        <v>10718.4</v>
      </c>
      <c r="TCN9" s="108">
        <v>5</v>
      </c>
      <c r="TCO9" s="27">
        <f>ROUND(+TCK9/TCN9,2)</f>
        <v>10718.4</v>
      </c>
      <c r="TCP9" s="109">
        <f>+TCO9-TCM9</f>
        <v>0</v>
      </c>
      <c r="TCQ9" s="110">
        <v>0.37630000000000002</v>
      </c>
      <c r="TCR9" s="111">
        <f>ROUND(+TCP9*TCQ9,0)</f>
        <v>0</v>
      </c>
      <c r="TCS9" s="38" t="s">
        <v>45</v>
      </c>
      <c r="TCT9" s="39" t="s">
        <v>47</v>
      </c>
      <c r="TCU9" s="39" t="s">
        <v>40</v>
      </c>
      <c r="TCV9" s="40" t="s">
        <v>120</v>
      </c>
      <c r="TCW9" s="107">
        <v>391.7</v>
      </c>
      <c r="TCX9" s="107">
        <v>108.3917</v>
      </c>
      <c r="TCY9" s="107">
        <v>403.39170000000001</v>
      </c>
      <c r="TCZ9" s="107">
        <v>5</v>
      </c>
      <c r="TDA9" s="27">
        <v>53592</v>
      </c>
      <c r="TDB9" s="27">
        <f>+TDA9/TCZ9/2</f>
        <v>5359.2</v>
      </c>
      <c r="TDC9" s="27">
        <f>+TDB9*2</f>
        <v>10718.4</v>
      </c>
      <c r="TDD9" s="108">
        <v>5</v>
      </c>
      <c r="TDE9" s="27">
        <f>ROUND(+TDA9/TDD9,2)</f>
        <v>10718.4</v>
      </c>
      <c r="TDF9" s="109">
        <f>+TDE9-TDC9</f>
        <v>0</v>
      </c>
      <c r="TDG9" s="110">
        <v>0.37630000000000002</v>
      </c>
      <c r="TDH9" s="111">
        <f>ROUND(+TDF9*TDG9,0)</f>
        <v>0</v>
      </c>
      <c r="TDI9" s="38" t="s">
        <v>45</v>
      </c>
      <c r="TDJ9" s="39" t="s">
        <v>47</v>
      </c>
      <c r="TDK9" s="39" t="s">
        <v>40</v>
      </c>
      <c r="TDL9" s="40" t="s">
        <v>120</v>
      </c>
      <c r="TDM9" s="107">
        <v>391.7</v>
      </c>
      <c r="TDN9" s="107">
        <v>108.3917</v>
      </c>
      <c r="TDO9" s="107">
        <v>403.39170000000001</v>
      </c>
      <c r="TDP9" s="107">
        <v>5</v>
      </c>
      <c r="TDQ9" s="27">
        <v>53592</v>
      </c>
      <c r="TDR9" s="27">
        <f>+TDQ9/TDP9/2</f>
        <v>5359.2</v>
      </c>
      <c r="TDS9" s="27">
        <f>+TDR9*2</f>
        <v>10718.4</v>
      </c>
      <c r="TDT9" s="108">
        <v>5</v>
      </c>
      <c r="TDU9" s="27">
        <f>ROUND(+TDQ9/TDT9,2)</f>
        <v>10718.4</v>
      </c>
      <c r="TDV9" s="109">
        <f>+TDU9-TDS9</f>
        <v>0</v>
      </c>
      <c r="TDW9" s="110">
        <v>0.37630000000000002</v>
      </c>
      <c r="TDX9" s="111">
        <f>ROUND(+TDV9*TDW9,0)</f>
        <v>0</v>
      </c>
      <c r="TDY9" s="38" t="s">
        <v>45</v>
      </c>
      <c r="TDZ9" s="39" t="s">
        <v>47</v>
      </c>
      <c r="TEA9" s="39" t="s">
        <v>40</v>
      </c>
      <c r="TEB9" s="40" t="s">
        <v>120</v>
      </c>
      <c r="TEC9" s="107">
        <v>391.7</v>
      </c>
      <c r="TED9" s="107">
        <v>108.3917</v>
      </c>
      <c r="TEE9" s="107">
        <v>403.39170000000001</v>
      </c>
      <c r="TEF9" s="107">
        <v>5</v>
      </c>
      <c r="TEG9" s="27">
        <v>53592</v>
      </c>
      <c r="TEH9" s="27">
        <f>+TEG9/TEF9/2</f>
        <v>5359.2</v>
      </c>
      <c r="TEI9" s="27">
        <f>+TEH9*2</f>
        <v>10718.4</v>
      </c>
      <c r="TEJ9" s="108">
        <v>5</v>
      </c>
      <c r="TEK9" s="27">
        <f>ROUND(+TEG9/TEJ9,2)</f>
        <v>10718.4</v>
      </c>
      <c r="TEL9" s="109">
        <f>+TEK9-TEI9</f>
        <v>0</v>
      </c>
      <c r="TEM9" s="110">
        <v>0.37630000000000002</v>
      </c>
      <c r="TEN9" s="111">
        <f>ROUND(+TEL9*TEM9,0)</f>
        <v>0</v>
      </c>
      <c r="TEO9" s="38" t="s">
        <v>45</v>
      </c>
      <c r="TEP9" s="39" t="s">
        <v>47</v>
      </c>
      <c r="TEQ9" s="39" t="s">
        <v>40</v>
      </c>
      <c r="TER9" s="40" t="s">
        <v>120</v>
      </c>
      <c r="TES9" s="107">
        <v>391.7</v>
      </c>
      <c r="TET9" s="107">
        <v>108.3917</v>
      </c>
      <c r="TEU9" s="107">
        <v>403.39170000000001</v>
      </c>
      <c r="TEV9" s="107">
        <v>5</v>
      </c>
      <c r="TEW9" s="27">
        <v>53592</v>
      </c>
      <c r="TEX9" s="27">
        <f>+TEW9/TEV9/2</f>
        <v>5359.2</v>
      </c>
      <c r="TEY9" s="27">
        <f>+TEX9*2</f>
        <v>10718.4</v>
      </c>
      <c r="TEZ9" s="108">
        <v>5</v>
      </c>
      <c r="TFA9" s="27">
        <f>ROUND(+TEW9/TEZ9,2)</f>
        <v>10718.4</v>
      </c>
      <c r="TFB9" s="109">
        <f>+TFA9-TEY9</f>
        <v>0</v>
      </c>
      <c r="TFC9" s="110">
        <v>0.37630000000000002</v>
      </c>
      <c r="TFD9" s="111">
        <f>ROUND(+TFB9*TFC9,0)</f>
        <v>0</v>
      </c>
      <c r="TFE9" s="38" t="s">
        <v>45</v>
      </c>
      <c r="TFF9" s="39" t="s">
        <v>47</v>
      </c>
      <c r="TFG9" s="39" t="s">
        <v>40</v>
      </c>
      <c r="TFH9" s="40" t="s">
        <v>120</v>
      </c>
      <c r="TFI9" s="107">
        <v>391.7</v>
      </c>
      <c r="TFJ9" s="107">
        <v>108.3917</v>
      </c>
      <c r="TFK9" s="107">
        <v>403.39170000000001</v>
      </c>
      <c r="TFL9" s="107">
        <v>5</v>
      </c>
      <c r="TFM9" s="27">
        <v>53592</v>
      </c>
      <c r="TFN9" s="27">
        <f>+TFM9/TFL9/2</f>
        <v>5359.2</v>
      </c>
      <c r="TFO9" s="27">
        <f>+TFN9*2</f>
        <v>10718.4</v>
      </c>
      <c r="TFP9" s="108">
        <v>5</v>
      </c>
      <c r="TFQ9" s="27">
        <f>ROUND(+TFM9/TFP9,2)</f>
        <v>10718.4</v>
      </c>
      <c r="TFR9" s="109">
        <f>+TFQ9-TFO9</f>
        <v>0</v>
      </c>
      <c r="TFS9" s="110">
        <v>0.37630000000000002</v>
      </c>
      <c r="TFT9" s="111">
        <f>ROUND(+TFR9*TFS9,0)</f>
        <v>0</v>
      </c>
      <c r="TFU9" s="38" t="s">
        <v>45</v>
      </c>
      <c r="TFV9" s="39" t="s">
        <v>47</v>
      </c>
      <c r="TFW9" s="39" t="s">
        <v>40</v>
      </c>
      <c r="TFX9" s="40" t="s">
        <v>120</v>
      </c>
      <c r="TFY9" s="107">
        <v>391.7</v>
      </c>
      <c r="TFZ9" s="107">
        <v>108.3917</v>
      </c>
      <c r="TGA9" s="107">
        <v>403.39170000000001</v>
      </c>
      <c r="TGB9" s="107">
        <v>5</v>
      </c>
      <c r="TGC9" s="27">
        <v>53592</v>
      </c>
      <c r="TGD9" s="27">
        <f>+TGC9/TGB9/2</f>
        <v>5359.2</v>
      </c>
      <c r="TGE9" s="27">
        <f>+TGD9*2</f>
        <v>10718.4</v>
      </c>
      <c r="TGF9" s="108">
        <v>5</v>
      </c>
      <c r="TGG9" s="27">
        <f>ROUND(+TGC9/TGF9,2)</f>
        <v>10718.4</v>
      </c>
      <c r="TGH9" s="109">
        <f>+TGG9-TGE9</f>
        <v>0</v>
      </c>
      <c r="TGI9" s="110">
        <v>0.37630000000000002</v>
      </c>
      <c r="TGJ9" s="111">
        <f>ROUND(+TGH9*TGI9,0)</f>
        <v>0</v>
      </c>
      <c r="TGK9" s="38" t="s">
        <v>45</v>
      </c>
      <c r="TGL9" s="39" t="s">
        <v>47</v>
      </c>
      <c r="TGM9" s="39" t="s">
        <v>40</v>
      </c>
      <c r="TGN9" s="40" t="s">
        <v>120</v>
      </c>
      <c r="TGO9" s="107">
        <v>391.7</v>
      </c>
      <c r="TGP9" s="107">
        <v>108.3917</v>
      </c>
      <c r="TGQ9" s="107">
        <v>403.39170000000001</v>
      </c>
      <c r="TGR9" s="107">
        <v>5</v>
      </c>
      <c r="TGS9" s="27">
        <v>53592</v>
      </c>
      <c r="TGT9" s="27">
        <f>+TGS9/TGR9/2</f>
        <v>5359.2</v>
      </c>
      <c r="TGU9" s="27">
        <f>+TGT9*2</f>
        <v>10718.4</v>
      </c>
      <c r="TGV9" s="108">
        <v>5</v>
      </c>
      <c r="TGW9" s="27">
        <f>ROUND(+TGS9/TGV9,2)</f>
        <v>10718.4</v>
      </c>
      <c r="TGX9" s="109">
        <f>+TGW9-TGU9</f>
        <v>0</v>
      </c>
      <c r="TGY9" s="110">
        <v>0.37630000000000002</v>
      </c>
      <c r="TGZ9" s="111">
        <f>ROUND(+TGX9*TGY9,0)</f>
        <v>0</v>
      </c>
      <c r="THA9" s="38" t="s">
        <v>45</v>
      </c>
      <c r="THB9" s="39" t="s">
        <v>47</v>
      </c>
      <c r="THC9" s="39" t="s">
        <v>40</v>
      </c>
      <c r="THD9" s="40" t="s">
        <v>120</v>
      </c>
      <c r="THE9" s="107">
        <v>391.7</v>
      </c>
      <c r="THF9" s="107">
        <v>108.3917</v>
      </c>
      <c r="THG9" s="107">
        <v>403.39170000000001</v>
      </c>
      <c r="THH9" s="107">
        <v>5</v>
      </c>
      <c r="THI9" s="27">
        <v>53592</v>
      </c>
      <c r="THJ9" s="27">
        <f>+THI9/THH9/2</f>
        <v>5359.2</v>
      </c>
      <c r="THK9" s="27">
        <f>+THJ9*2</f>
        <v>10718.4</v>
      </c>
      <c r="THL9" s="108">
        <v>5</v>
      </c>
      <c r="THM9" s="27">
        <f>ROUND(+THI9/THL9,2)</f>
        <v>10718.4</v>
      </c>
      <c r="THN9" s="109">
        <f>+THM9-THK9</f>
        <v>0</v>
      </c>
      <c r="THO9" s="110">
        <v>0.37630000000000002</v>
      </c>
      <c r="THP9" s="111">
        <f>ROUND(+THN9*THO9,0)</f>
        <v>0</v>
      </c>
      <c r="THQ9" s="38" t="s">
        <v>45</v>
      </c>
      <c r="THR9" s="39" t="s">
        <v>47</v>
      </c>
      <c r="THS9" s="39" t="s">
        <v>40</v>
      </c>
      <c r="THT9" s="40" t="s">
        <v>120</v>
      </c>
      <c r="THU9" s="107">
        <v>391.7</v>
      </c>
      <c r="THV9" s="107">
        <v>108.3917</v>
      </c>
      <c r="THW9" s="107">
        <v>403.39170000000001</v>
      </c>
      <c r="THX9" s="107">
        <v>5</v>
      </c>
      <c r="THY9" s="27">
        <v>53592</v>
      </c>
      <c r="THZ9" s="27">
        <f>+THY9/THX9/2</f>
        <v>5359.2</v>
      </c>
      <c r="TIA9" s="27">
        <f>+THZ9*2</f>
        <v>10718.4</v>
      </c>
      <c r="TIB9" s="108">
        <v>5</v>
      </c>
      <c r="TIC9" s="27">
        <f>ROUND(+THY9/TIB9,2)</f>
        <v>10718.4</v>
      </c>
      <c r="TID9" s="109">
        <f>+TIC9-TIA9</f>
        <v>0</v>
      </c>
      <c r="TIE9" s="110">
        <v>0.37630000000000002</v>
      </c>
      <c r="TIF9" s="111">
        <f>ROUND(+TID9*TIE9,0)</f>
        <v>0</v>
      </c>
      <c r="TIG9" s="38" t="s">
        <v>45</v>
      </c>
      <c r="TIH9" s="39" t="s">
        <v>47</v>
      </c>
      <c r="TII9" s="39" t="s">
        <v>40</v>
      </c>
      <c r="TIJ9" s="40" t="s">
        <v>120</v>
      </c>
      <c r="TIK9" s="107">
        <v>391.7</v>
      </c>
      <c r="TIL9" s="107">
        <v>108.3917</v>
      </c>
      <c r="TIM9" s="107">
        <v>403.39170000000001</v>
      </c>
      <c r="TIN9" s="107">
        <v>5</v>
      </c>
      <c r="TIO9" s="27">
        <v>53592</v>
      </c>
      <c r="TIP9" s="27">
        <f>+TIO9/TIN9/2</f>
        <v>5359.2</v>
      </c>
      <c r="TIQ9" s="27">
        <f>+TIP9*2</f>
        <v>10718.4</v>
      </c>
      <c r="TIR9" s="108">
        <v>5</v>
      </c>
      <c r="TIS9" s="27">
        <f>ROUND(+TIO9/TIR9,2)</f>
        <v>10718.4</v>
      </c>
      <c r="TIT9" s="109">
        <f>+TIS9-TIQ9</f>
        <v>0</v>
      </c>
      <c r="TIU9" s="110">
        <v>0.37630000000000002</v>
      </c>
      <c r="TIV9" s="111">
        <f>ROUND(+TIT9*TIU9,0)</f>
        <v>0</v>
      </c>
      <c r="TIW9" s="38" t="s">
        <v>45</v>
      </c>
      <c r="TIX9" s="39" t="s">
        <v>47</v>
      </c>
      <c r="TIY9" s="39" t="s">
        <v>40</v>
      </c>
      <c r="TIZ9" s="40" t="s">
        <v>120</v>
      </c>
      <c r="TJA9" s="107">
        <v>391.7</v>
      </c>
      <c r="TJB9" s="107">
        <v>108.3917</v>
      </c>
      <c r="TJC9" s="107">
        <v>403.39170000000001</v>
      </c>
      <c r="TJD9" s="107">
        <v>5</v>
      </c>
      <c r="TJE9" s="27">
        <v>53592</v>
      </c>
      <c r="TJF9" s="27">
        <f>+TJE9/TJD9/2</f>
        <v>5359.2</v>
      </c>
      <c r="TJG9" s="27">
        <f>+TJF9*2</f>
        <v>10718.4</v>
      </c>
      <c r="TJH9" s="108">
        <v>5</v>
      </c>
      <c r="TJI9" s="27">
        <f>ROUND(+TJE9/TJH9,2)</f>
        <v>10718.4</v>
      </c>
      <c r="TJJ9" s="109">
        <f>+TJI9-TJG9</f>
        <v>0</v>
      </c>
      <c r="TJK9" s="110">
        <v>0.37630000000000002</v>
      </c>
      <c r="TJL9" s="111">
        <f>ROUND(+TJJ9*TJK9,0)</f>
        <v>0</v>
      </c>
      <c r="TJM9" s="38" t="s">
        <v>45</v>
      </c>
      <c r="TJN9" s="39" t="s">
        <v>47</v>
      </c>
      <c r="TJO9" s="39" t="s">
        <v>40</v>
      </c>
      <c r="TJP9" s="40" t="s">
        <v>120</v>
      </c>
      <c r="TJQ9" s="107">
        <v>391.7</v>
      </c>
      <c r="TJR9" s="107">
        <v>108.3917</v>
      </c>
      <c r="TJS9" s="107">
        <v>403.39170000000001</v>
      </c>
      <c r="TJT9" s="107">
        <v>5</v>
      </c>
      <c r="TJU9" s="27">
        <v>53592</v>
      </c>
      <c r="TJV9" s="27">
        <f>+TJU9/TJT9/2</f>
        <v>5359.2</v>
      </c>
      <c r="TJW9" s="27">
        <f>+TJV9*2</f>
        <v>10718.4</v>
      </c>
      <c r="TJX9" s="108">
        <v>5</v>
      </c>
      <c r="TJY9" s="27">
        <f>ROUND(+TJU9/TJX9,2)</f>
        <v>10718.4</v>
      </c>
      <c r="TJZ9" s="109">
        <f>+TJY9-TJW9</f>
        <v>0</v>
      </c>
      <c r="TKA9" s="110">
        <v>0.37630000000000002</v>
      </c>
      <c r="TKB9" s="111">
        <f>ROUND(+TJZ9*TKA9,0)</f>
        <v>0</v>
      </c>
      <c r="TKC9" s="38" t="s">
        <v>45</v>
      </c>
      <c r="TKD9" s="39" t="s">
        <v>47</v>
      </c>
      <c r="TKE9" s="39" t="s">
        <v>40</v>
      </c>
      <c r="TKF9" s="40" t="s">
        <v>120</v>
      </c>
      <c r="TKG9" s="107">
        <v>391.7</v>
      </c>
      <c r="TKH9" s="107">
        <v>108.3917</v>
      </c>
      <c r="TKI9" s="107">
        <v>403.39170000000001</v>
      </c>
      <c r="TKJ9" s="107">
        <v>5</v>
      </c>
      <c r="TKK9" s="27">
        <v>53592</v>
      </c>
      <c r="TKL9" s="27">
        <f>+TKK9/TKJ9/2</f>
        <v>5359.2</v>
      </c>
      <c r="TKM9" s="27">
        <f>+TKL9*2</f>
        <v>10718.4</v>
      </c>
      <c r="TKN9" s="108">
        <v>5</v>
      </c>
      <c r="TKO9" s="27">
        <f>ROUND(+TKK9/TKN9,2)</f>
        <v>10718.4</v>
      </c>
      <c r="TKP9" s="109">
        <f>+TKO9-TKM9</f>
        <v>0</v>
      </c>
      <c r="TKQ9" s="110">
        <v>0.37630000000000002</v>
      </c>
      <c r="TKR9" s="111">
        <f>ROUND(+TKP9*TKQ9,0)</f>
        <v>0</v>
      </c>
      <c r="TKS9" s="38" t="s">
        <v>45</v>
      </c>
      <c r="TKT9" s="39" t="s">
        <v>47</v>
      </c>
      <c r="TKU9" s="39" t="s">
        <v>40</v>
      </c>
      <c r="TKV9" s="40" t="s">
        <v>120</v>
      </c>
      <c r="TKW9" s="107">
        <v>391.7</v>
      </c>
      <c r="TKX9" s="107">
        <v>108.3917</v>
      </c>
      <c r="TKY9" s="107">
        <v>403.39170000000001</v>
      </c>
      <c r="TKZ9" s="107">
        <v>5</v>
      </c>
      <c r="TLA9" s="27">
        <v>53592</v>
      </c>
      <c r="TLB9" s="27">
        <f>+TLA9/TKZ9/2</f>
        <v>5359.2</v>
      </c>
      <c r="TLC9" s="27">
        <f>+TLB9*2</f>
        <v>10718.4</v>
      </c>
      <c r="TLD9" s="108">
        <v>5</v>
      </c>
      <c r="TLE9" s="27">
        <f>ROUND(+TLA9/TLD9,2)</f>
        <v>10718.4</v>
      </c>
      <c r="TLF9" s="109">
        <f>+TLE9-TLC9</f>
        <v>0</v>
      </c>
      <c r="TLG9" s="110">
        <v>0.37630000000000002</v>
      </c>
      <c r="TLH9" s="111">
        <f>ROUND(+TLF9*TLG9,0)</f>
        <v>0</v>
      </c>
      <c r="TLI9" s="38" t="s">
        <v>45</v>
      </c>
      <c r="TLJ9" s="39" t="s">
        <v>47</v>
      </c>
      <c r="TLK9" s="39" t="s">
        <v>40</v>
      </c>
      <c r="TLL9" s="40" t="s">
        <v>120</v>
      </c>
      <c r="TLM9" s="107">
        <v>391.7</v>
      </c>
      <c r="TLN9" s="107">
        <v>108.3917</v>
      </c>
      <c r="TLO9" s="107">
        <v>403.39170000000001</v>
      </c>
      <c r="TLP9" s="107">
        <v>5</v>
      </c>
      <c r="TLQ9" s="27">
        <v>53592</v>
      </c>
      <c r="TLR9" s="27">
        <f>+TLQ9/TLP9/2</f>
        <v>5359.2</v>
      </c>
      <c r="TLS9" s="27">
        <f>+TLR9*2</f>
        <v>10718.4</v>
      </c>
      <c r="TLT9" s="108">
        <v>5</v>
      </c>
      <c r="TLU9" s="27">
        <f>ROUND(+TLQ9/TLT9,2)</f>
        <v>10718.4</v>
      </c>
      <c r="TLV9" s="109">
        <f>+TLU9-TLS9</f>
        <v>0</v>
      </c>
      <c r="TLW9" s="110">
        <v>0.37630000000000002</v>
      </c>
      <c r="TLX9" s="111">
        <f>ROUND(+TLV9*TLW9,0)</f>
        <v>0</v>
      </c>
      <c r="TLY9" s="38" t="s">
        <v>45</v>
      </c>
      <c r="TLZ9" s="39" t="s">
        <v>47</v>
      </c>
      <c r="TMA9" s="39" t="s">
        <v>40</v>
      </c>
      <c r="TMB9" s="40" t="s">
        <v>120</v>
      </c>
      <c r="TMC9" s="107">
        <v>391.7</v>
      </c>
      <c r="TMD9" s="107">
        <v>108.3917</v>
      </c>
      <c r="TME9" s="107">
        <v>403.39170000000001</v>
      </c>
      <c r="TMF9" s="107">
        <v>5</v>
      </c>
      <c r="TMG9" s="27">
        <v>53592</v>
      </c>
      <c r="TMH9" s="27">
        <f>+TMG9/TMF9/2</f>
        <v>5359.2</v>
      </c>
      <c r="TMI9" s="27">
        <f>+TMH9*2</f>
        <v>10718.4</v>
      </c>
      <c r="TMJ9" s="108">
        <v>5</v>
      </c>
      <c r="TMK9" s="27">
        <f>ROUND(+TMG9/TMJ9,2)</f>
        <v>10718.4</v>
      </c>
      <c r="TML9" s="109">
        <f>+TMK9-TMI9</f>
        <v>0</v>
      </c>
      <c r="TMM9" s="110">
        <v>0.37630000000000002</v>
      </c>
      <c r="TMN9" s="111">
        <f>ROUND(+TML9*TMM9,0)</f>
        <v>0</v>
      </c>
      <c r="TMO9" s="38" t="s">
        <v>45</v>
      </c>
      <c r="TMP9" s="39" t="s">
        <v>47</v>
      </c>
      <c r="TMQ9" s="39" t="s">
        <v>40</v>
      </c>
      <c r="TMR9" s="40" t="s">
        <v>120</v>
      </c>
      <c r="TMS9" s="107">
        <v>391.7</v>
      </c>
      <c r="TMT9" s="107">
        <v>108.3917</v>
      </c>
      <c r="TMU9" s="107">
        <v>403.39170000000001</v>
      </c>
      <c r="TMV9" s="107">
        <v>5</v>
      </c>
      <c r="TMW9" s="27">
        <v>53592</v>
      </c>
      <c r="TMX9" s="27">
        <f>+TMW9/TMV9/2</f>
        <v>5359.2</v>
      </c>
      <c r="TMY9" s="27">
        <f>+TMX9*2</f>
        <v>10718.4</v>
      </c>
      <c r="TMZ9" s="108">
        <v>5</v>
      </c>
      <c r="TNA9" s="27">
        <f>ROUND(+TMW9/TMZ9,2)</f>
        <v>10718.4</v>
      </c>
      <c r="TNB9" s="109">
        <f>+TNA9-TMY9</f>
        <v>0</v>
      </c>
      <c r="TNC9" s="110">
        <v>0.37630000000000002</v>
      </c>
      <c r="TND9" s="111">
        <f>ROUND(+TNB9*TNC9,0)</f>
        <v>0</v>
      </c>
      <c r="TNE9" s="38" t="s">
        <v>45</v>
      </c>
      <c r="TNF9" s="39" t="s">
        <v>47</v>
      </c>
      <c r="TNG9" s="39" t="s">
        <v>40</v>
      </c>
      <c r="TNH9" s="40" t="s">
        <v>120</v>
      </c>
      <c r="TNI9" s="107">
        <v>391.7</v>
      </c>
      <c r="TNJ9" s="107">
        <v>108.3917</v>
      </c>
      <c r="TNK9" s="107">
        <v>403.39170000000001</v>
      </c>
      <c r="TNL9" s="107">
        <v>5</v>
      </c>
      <c r="TNM9" s="27">
        <v>53592</v>
      </c>
      <c r="TNN9" s="27">
        <f>+TNM9/TNL9/2</f>
        <v>5359.2</v>
      </c>
      <c r="TNO9" s="27">
        <f>+TNN9*2</f>
        <v>10718.4</v>
      </c>
      <c r="TNP9" s="108">
        <v>5</v>
      </c>
      <c r="TNQ9" s="27">
        <f>ROUND(+TNM9/TNP9,2)</f>
        <v>10718.4</v>
      </c>
      <c r="TNR9" s="109">
        <f>+TNQ9-TNO9</f>
        <v>0</v>
      </c>
      <c r="TNS9" s="110">
        <v>0.37630000000000002</v>
      </c>
      <c r="TNT9" s="111">
        <f>ROUND(+TNR9*TNS9,0)</f>
        <v>0</v>
      </c>
      <c r="TNU9" s="38" t="s">
        <v>45</v>
      </c>
      <c r="TNV9" s="39" t="s">
        <v>47</v>
      </c>
      <c r="TNW9" s="39" t="s">
        <v>40</v>
      </c>
      <c r="TNX9" s="40" t="s">
        <v>120</v>
      </c>
      <c r="TNY9" s="107">
        <v>391.7</v>
      </c>
      <c r="TNZ9" s="107">
        <v>108.3917</v>
      </c>
      <c r="TOA9" s="107">
        <v>403.39170000000001</v>
      </c>
      <c r="TOB9" s="107">
        <v>5</v>
      </c>
      <c r="TOC9" s="27">
        <v>53592</v>
      </c>
      <c r="TOD9" s="27">
        <f>+TOC9/TOB9/2</f>
        <v>5359.2</v>
      </c>
      <c r="TOE9" s="27">
        <f>+TOD9*2</f>
        <v>10718.4</v>
      </c>
      <c r="TOF9" s="108">
        <v>5</v>
      </c>
      <c r="TOG9" s="27">
        <f>ROUND(+TOC9/TOF9,2)</f>
        <v>10718.4</v>
      </c>
      <c r="TOH9" s="109">
        <f>+TOG9-TOE9</f>
        <v>0</v>
      </c>
      <c r="TOI9" s="110">
        <v>0.37630000000000002</v>
      </c>
      <c r="TOJ9" s="111">
        <f>ROUND(+TOH9*TOI9,0)</f>
        <v>0</v>
      </c>
      <c r="TOK9" s="38" t="s">
        <v>45</v>
      </c>
      <c r="TOL9" s="39" t="s">
        <v>47</v>
      </c>
      <c r="TOM9" s="39" t="s">
        <v>40</v>
      </c>
      <c r="TON9" s="40" t="s">
        <v>120</v>
      </c>
      <c r="TOO9" s="107">
        <v>391.7</v>
      </c>
      <c r="TOP9" s="107">
        <v>108.3917</v>
      </c>
      <c r="TOQ9" s="107">
        <v>403.39170000000001</v>
      </c>
      <c r="TOR9" s="107">
        <v>5</v>
      </c>
      <c r="TOS9" s="27">
        <v>53592</v>
      </c>
      <c r="TOT9" s="27">
        <f>+TOS9/TOR9/2</f>
        <v>5359.2</v>
      </c>
      <c r="TOU9" s="27">
        <f>+TOT9*2</f>
        <v>10718.4</v>
      </c>
      <c r="TOV9" s="108">
        <v>5</v>
      </c>
      <c r="TOW9" s="27">
        <f>ROUND(+TOS9/TOV9,2)</f>
        <v>10718.4</v>
      </c>
      <c r="TOX9" s="109">
        <f>+TOW9-TOU9</f>
        <v>0</v>
      </c>
      <c r="TOY9" s="110">
        <v>0.37630000000000002</v>
      </c>
      <c r="TOZ9" s="111">
        <f>ROUND(+TOX9*TOY9,0)</f>
        <v>0</v>
      </c>
      <c r="TPA9" s="38" t="s">
        <v>45</v>
      </c>
      <c r="TPB9" s="39" t="s">
        <v>47</v>
      </c>
      <c r="TPC9" s="39" t="s">
        <v>40</v>
      </c>
      <c r="TPD9" s="40" t="s">
        <v>120</v>
      </c>
      <c r="TPE9" s="107">
        <v>391.7</v>
      </c>
      <c r="TPF9" s="107">
        <v>108.3917</v>
      </c>
      <c r="TPG9" s="107">
        <v>403.39170000000001</v>
      </c>
      <c r="TPH9" s="107">
        <v>5</v>
      </c>
      <c r="TPI9" s="27">
        <v>53592</v>
      </c>
      <c r="TPJ9" s="27">
        <f>+TPI9/TPH9/2</f>
        <v>5359.2</v>
      </c>
      <c r="TPK9" s="27">
        <f>+TPJ9*2</f>
        <v>10718.4</v>
      </c>
      <c r="TPL9" s="108">
        <v>5</v>
      </c>
      <c r="TPM9" s="27">
        <f>ROUND(+TPI9/TPL9,2)</f>
        <v>10718.4</v>
      </c>
      <c r="TPN9" s="109">
        <f>+TPM9-TPK9</f>
        <v>0</v>
      </c>
      <c r="TPO9" s="110">
        <v>0.37630000000000002</v>
      </c>
      <c r="TPP9" s="111">
        <f>ROUND(+TPN9*TPO9,0)</f>
        <v>0</v>
      </c>
      <c r="TPQ9" s="38" t="s">
        <v>45</v>
      </c>
      <c r="TPR9" s="39" t="s">
        <v>47</v>
      </c>
      <c r="TPS9" s="39" t="s">
        <v>40</v>
      </c>
      <c r="TPT9" s="40" t="s">
        <v>120</v>
      </c>
      <c r="TPU9" s="107">
        <v>391.7</v>
      </c>
      <c r="TPV9" s="107">
        <v>108.3917</v>
      </c>
      <c r="TPW9" s="107">
        <v>403.39170000000001</v>
      </c>
      <c r="TPX9" s="107">
        <v>5</v>
      </c>
      <c r="TPY9" s="27">
        <v>53592</v>
      </c>
      <c r="TPZ9" s="27">
        <f>+TPY9/TPX9/2</f>
        <v>5359.2</v>
      </c>
      <c r="TQA9" s="27">
        <f>+TPZ9*2</f>
        <v>10718.4</v>
      </c>
      <c r="TQB9" s="108">
        <v>5</v>
      </c>
      <c r="TQC9" s="27">
        <f>ROUND(+TPY9/TQB9,2)</f>
        <v>10718.4</v>
      </c>
      <c r="TQD9" s="109">
        <f>+TQC9-TQA9</f>
        <v>0</v>
      </c>
      <c r="TQE9" s="110">
        <v>0.37630000000000002</v>
      </c>
      <c r="TQF9" s="111">
        <f>ROUND(+TQD9*TQE9,0)</f>
        <v>0</v>
      </c>
      <c r="TQG9" s="38" t="s">
        <v>45</v>
      </c>
      <c r="TQH9" s="39" t="s">
        <v>47</v>
      </c>
      <c r="TQI9" s="39" t="s">
        <v>40</v>
      </c>
      <c r="TQJ9" s="40" t="s">
        <v>120</v>
      </c>
      <c r="TQK9" s="107">
        <v>391.7</v>
      </c>
      <c r="TQL9" s="107">
        <v>108.3917</v>
      </c>
      <c r="TQM9" s="107">
        <v>403.39170000000001</v>
      </c>
      <c r="TQN9" s="107">
        <v>5</v>
      </c>
      <c r="TQO9" s="27">
        <v>53592</v>
      </c>
      <c r="TQP9" s="27">
        <f>+TQO9/TQN9/2</f>
        <v>5359.2</v>
      </c>
      <c r="TQQ9" s="27">
        <f>+TQP9*2</f>
        <v>10718.4</v>
      </c>
      <c r="TQR9" s="108">
        <v>5</v>
      </c>
      <c r="TQS9" s="27">
        <f>ROUND(+TQO9/TQR9,2)</f>
        <v>10718.4</v>
      </c>
      <c r="TQT9" s="109">
        <f>+TQS9-TQQ9</f>
        <v>0</v>
      </c>
      <c r="TQU9" s="110">
        <v>0.37630000000000002</v>
      </c>
      <c r="TQV9" s="111">
        <f>ROUND(+TQT9*TQU9,0)</f>
        <v>0</v>
      </c>
      <c r="TQW9" s="38" t="s">
        <v>45</v>
      </c>
      <c r="TQX9" s="39" t="s">
        <v>47</v>
      </c>
      <c r="TQY9" s="39" t="s">
        <v>40</v>
      </c>
      <c r="TQZ9" s="40" t="s">
        <v>120</v>
      </c>
      <c r="TRA9" s="107">
        <v>391.7</v>
      </c>
      <c r="TRB9" s="107">
        <v>108.3917</v>
      </c>
      <c r="TRC9" s="107">
        <v>403.39170000000001</v>
      </c>
      <c r="TRD9" s="107">
        <v>5</v>
      </c>
      <c r="TRE9" s="27">
        <v>53592</v>
      </c>
      <c r="TRF9" s="27">
        <f>+TRE9/TRD9/2</f>
        <v>5359.2</v>
      </c>
      <c r="TRG9" s="27">
        <f>+TRF9*2</f>
        <v>10718.4</v>
      </c>
      <c r="TRH9" s="108">
        <v>5</v>
      </c>
      <c r="TRI9" s="27">
        <f>ROUND(+TRE9/TRH9,2)</f>
        <v>10718.4</v>
      </c>
      <c r="TRJ9" s="109">
        <f>+TRI9-TRG9</f>
        <v>0</v>
      </c>
      <c r="TRK9" s="110">
        <v>0.37630000000000002</v>
      </c>
      <c r="TRL9" s="111">
        <f>ROUND(+TRJ9*TRK9,0)</f>
        <v>0</v>
      </c>
      <c r="TRM9" s="38" t="s">
        <v>45</v>
      </c>
      <c r="TRN9" s="39" t="s">
        <v>47</v>
      </c>
      <c r="TRO9" s="39" t="s">
        <v>40</v>
      </c>
      <c r="TRP9" s="40" t="s">
        <v>120</v>
      </c>
      <c r="TRQ9" s="107">
        <v>391.7</v>
      </c>
      <c r="TRR9" s="107">
        <v>108.3917</v>
      </c>
      <c r="TRS9" s="107">
        <v>403.39170000000001</v>
      </c>
      <c r="TRT9" s="107">
        <v>5</v>
      </c>
      <c r="TRU9" s="27">
        <v>53592</v>
      </c>
      <c r="TRV9" s="27">
        <f>+TRU9/TRT9/2</f>
        <v>5359.2</v>
      </c>
      <c r="TRW9" s="27">
        <f>+TRV9*2</f>
        <v>10718.4</v>
      </c>
      <c r="TRX9" s="108">
        <v>5</v>
      </c>
      <c r="TRY9" s="27">
        <f>ROUND(+TRU9/TRX9,2)</f>
        <v>10718.4</v>
      </c>
      <c r="TRZ9" s="109">
        <f>+TRY9-TRW9</f>
        <v>0</v>
      </c>
      <c r="TSA9" s="110">
        <v>0.37630000000000002</v>
      </c>
      <c r="TSB9" s="111">
        <f>ROUND(+TRZ9*TSA9,0)</f>
        <v>0</v>
      </c>
      <c r="TSC9" s="38" t="s">
        <v>45</v>
      </c>
      <c r="TSD9" s="39" t="s">
        <v>47</v>
      </c>
      <c r="TSE9" s="39" t="s">
        <v>40</v>
      </c>
      <c r="TSF9" s="40" t="s">
        <v>120</v>
      </c>
      <c r="TSG9" s="107">
        <v>391.7</v>
      </c>
      <c r="TSH9" s="107">
        <v>108.3917</v>
      </c>
      <c r="TSI9" s="107">
        <v>403.39170000000001</v>
      </c>
      <c r="TSJ9" s="107">
        <v>5</v>
      </c>
      <c r="TSK9" s="27">
        <v>53592</v>
      </c>
      <c r="TSL9" s="27">
        <f>+TSK9/TSJ9/2</f>
        <v>5359.2</v>
      </c>
      <c r="TSM9" s="27">
        <f>+TSL9*2</f>
        <v>10718.4</v>
      </c>
      <c r="TSN9" s="108">
        <v>5</v>
      </c>
      <c r="TSO9" s="27">
        <f>ROUND(+TSK9/TSN9,2)</f>
        <v>10718.4</v>
      </c>
      <c r="TSP9" s="109">
        <f>+TSO9-TSM9</f>
        <v>0</v>
      </c>
      <c r="TSQ9" s="110">
        <v>0.37630000000000002</v>
      </c>
      <c r="TSR9" s="111">
        <f>ROUND(+TSP9*TSQ9,0)</f>
        <v>0</v>
      </c>
      <c r="TSS9" s="38" t="s">
        <v>45</v>
      </c>
      <c r="TST9" s="39" t="s">
        <v>47</v>
      </c>
      <c r="TSU9" s="39" t="s">
        <v>40</v>
      </c>
      <c r="TSV9" s="40" t="s">
        <v>120</v>
      </c>
      <c r="TSW9" s="107">
        <v>391.7</v>
      </c>
      <c r="TSX9" s="107">
        <v>108.3917</v>
      </c>
      <c r="TSY9" s="107">
        <v>403.39170000000001</v>
      </c>
      <c r="TSZ9" s="107">
        <v>5</v>
      </c>
      <c r="TTA9" s="27">
        <v>53592</v>
      </c>
      <c r="TTB9" s="27">
        <f>+TTA9/TSZ9/2</f>
        <v>5359.2</v>
      </c>
      <c r="TTC9" s="27">
        <f>+TTB9*2</f>
        <v>10718.4</v>
      </c>
      <c r="TTD9" s="108">
        <v>5</v>
      </c>
      <c r="TTE9" s="27">
        <f>ROUND(+TTA9/TTD9,2)</f>
        <v>10718.4</v>
      </c>
      <c r="TTF9" s="109">
        <f>+TTE9-TTC9</f>
        <v>0</v>
      </c>
      <c r="TTG9" s="110">
        <v>0.37630000000000002</v>
      </c>
      <c r="TTH9" s="111">
        <f>ROUND(+TTF9*TTG9,0)</f>
        <v>0</v>
      </c>
      <c r="TTI9" s="38" t="s">
        <v>45</v>
      </c>
      <c r="TTJ9" s="39" t="s">
        <v>47</v>
      </c>
      <c r="TTK9" s="39" t="s">
        <v>40</v>
      </c>
      <c r="TTL9" s="40" t="s">
        <v>120</v>
      </c>
      <c r="TTM9" s="107">
        <v>391.7</v>
      </c>
      <c r="TTN9" s="107">
        <v>108.3917</v>
      </c>
      <c r="TTO9" s="107">
        <v>403.39170000000001</v>
      </c>
      <c r="TTP9" s="107">
        <v>5</v>
      </c>
      <c r="TTQ9" s="27">
        <v>53592</v>
      </c>
      <c r="TTR9" s="27">
        <f>+TTQ9/TTP9/2</f>
        <v>5359.2</v>
      </c>
      <c r="TTS9" s="27">
        <f>+TTR9*2</f>
        <v>10718.4</v>
      </c>
      <c r="TTT9" s="108">
        <v>5</v>
      </c>
      <c r="TTU9" s="27">
        <f>ROUND(+TTQ9/TTT9,2)</f>
        <v>10718.4</v>
      </c>
      <c r="TTV9" s="109">
        <f>+TTU9-TTS9</f>
        <v>0</v>
      </c>
      <c r="TTW9" s="110">
        <v>0.37630000000000002</v>
      </c>
      <c r="TTX9" s="111">
        <f>ROUND(+TTV9*TTW9,0)</f>
        <v>0</v>
      </c>
      <c r="TTY9" s="38" t="s">
        <v>45</v>
      </c>
      <c r="TTZ9" s="39" t="s">
        <v>47</v>
      </c>
      <c r="TUA9" s="39" t="s">
        <v>40</v>
      </c>
      <c r="TUB9" s="40" t="s">
        <v>120</v>
      </c>
      <c r="TUC9" s="107">
        <v>391.7</v>
      </c>
      <c r="TUD9" s="107">
        <v>108.3917</v>
      </c>
      <c r="TUE9" s="107">
        <v>403.39170000000001</v>
      </c>
      <c r="TUF9" s="107">
        <v>5</v>
      </c>
      <c r="TUG9" s="27">
        <v>53592</v>
      </c>
      <c r="TUH9" s="27">
        <f>+TUG9/TUF9/2</f>
        <v>5359.2</v>
      </c>
      <c r="TUI9" s="27">
        <f>+TUH9*2</f>
        <v>10718.4</v>
      </c>
      <c r="TUJ9" s="108">
        <v>5</v>
      </c>
      <c r="TUK9" s="27">
        <f>ROUND(+TUG9/TUJ9,2)</f>
        <v>10718.4</v>
      </c>
      <c r="TUL9" s="109">
        <f>+TUK9-TUI9</f>
        <v>0</v>
      </c>
      <c r="TUM9" s="110">
        <v>0.37630000000000002</v>
      </c>
      <c r="TUN9" s="111">
        <f>ROUND(+TUL9*TUM9,0)</f>
        <v>0</v>
      </c>
      <c r="TUO9" s="38" t="s">
        <v>45</v>
      </c>
      <c r="TUP9" s="39" t="s">
        <v>47</v>
      </c>
      <c r="TUQ9" s="39" t="s">
        <v>40</v>
      </c>
      <c r="TUR9" s="40" t="s">
        <v>120</v>
      </c>
      <c r="TUS9" s="107">
        <v>391.7</v>
      </c>
      <c r="TUT9" s="107">
        <v>108.3917</v>
      </c>
      <c r="TUU9" s="107">
        <v>403.39170000000001</v>
      </c>
      <c r="TUV9" s="107">
        <v>5</v>
      </c>
      <c r="TUW9" s="27">
        <v>53592</v>
      </c>
      <c r="TUX9" s="27">
        <f>+TUW9/TUV9/2</f>
        <v>5359.2</v>
      </c>
      <c r="TUY9" s="27">
        <f>+TUX9*2</f>
        <v>10718.4</v>
      </c>
      <c r="TUZ9" s="108">
        <v>5</v>
      </c>
      <c r="TVA9" s="27">
        <f>ROUND(+TUW9/TUZ9,2)</f>
        <v>10718.4</v>
      </c>
      <c r="TVB9" s="109">
        <f>+TVA9-TUY9</f>
        <v>0</v>
      </c>
      <c r="TVC9" s="110">
        <v>0.37630000000000002</v>
      </c>
      <c r="TVD9" s="111">
        <f>ROUND(+TVB9*TVC9,0)</f>
        <v>0</v>
      </c>
      <c r="TVE9" s="38" t="s">
        <v>45</v>
      </c>
      <c r="TVF9" s="39" t="s">
        <v>47</v>
      </c>
      <c r="TVG9" s="39" t="s">
        <v>40</v>
      </c>
      <c r="TVH9" s="40" t="s">
        <v>120</v>
      </c>
      <c r="TVI9" s="107">
        <v>391.7</v>
      </c>
      <c r="TVJ9" s="107">
        <v>108.3917</v>
      </c>
      <c r="TVK9" s="107">
        <v>403.39170000000001</v>
      </c>
      <c r="TVL9" s="107">
        <v>5</v>
      </c>
      <c r="TVM9" s="27">
        <v>53592</v>
      </c>
      <c r="TVN9" s="27">
        <f>+TVM9/TVL9/2</f>
        <v>5359.2</v>
      </c>
      <c r="TVO9" s="27">
        <f>+TVN9*2</f>
        <v>10718.4</v>
      </c>
      <c r="TVP9" s="108">
        <v>5</v>
      </c>
      <c r="TVQ9" s="27">
        <f>ROUND(+TVM9/TVP9,2)</f>
        <v>10718.4</v>
      </c>
      <c r="TVR9" s="109">
        <f>+TVQ9-TVO9</f>
        <v>0</v>
      </c>
      <c r="TVS9" s="110">
        <v>0.37630000000000002</v>
      </c>
      <c r="TVT9" s="111">
        <f>ROUND(+TVR9*TVS9,0)</f>
        <v>0</v>
      </c>
      <c r="TVU9" s="38" t="s">
        <v>45</v>
      </c>
      <c r="TVV9" s="39" t="s">
        <v>47</v>
      </c>
      <c r="TVW9" s="39" t="s">
        <v>40</v>
      </c>
      <c r="TVX9" s="40" t="s">
        <v>120</v>
      </c>
      <c r="TVY9" s="107">
        <v>391.7</v>
      </c>
      <c r="TVZ9" s="107">
        <v>108.3917</v>
      </c>
      <c r="TWA9" s="107">
        <v>403.39170000000001</v>
      </c>
      <c r="TWB9" s="107">
        <v>5</v>
      </c>
      <c r="TWC9" s="27">
        <v>53592</v>
      </c>
      <c r="TWD9" s="27">
        <f>+TWC9/TWB9/2</f>
        <v>5359.2</v>
      </c>
      <c r="TWE9" s="27">
        <f>+TWD9*2</f>
        <v>10718.4</v>
      </c>
      <c r="TWF9" s="108">
        <v>5</v>
      </c>
      <c r="TWG9" s="27">
        <f>ROUND(+TWC9/TWF9,2)</f>
        <v>10718.4</v>
      </c>
      <c r="TWH9" s="109">
        <f>+TWG9-TWE9</f>
        <v>0</v>
      </c>
      <c r="TWI9" s="110">
        <v>0.37630000000000002</v>
      </c>
      <c r="TWJ9" s="111">
        <f>ROUND(+TWH9*TWI9,0)</f>
        <v>0</v>
      </c>
      <c r="TWK9" s="38" t="s">
        <v>45</v>
      </c>
      <c r="TWL9" s="39" t="s">
        <v>47</v>
      </c>
      <c r="TWM9" s="39" t="s">
        <v>40</v>
      </c>
      <c r="TWN9" s="40" t="s">
        <v>120</v>
      </c>
      <c r="TWO9" s="107">
        <v>391.7</v>
      </c>
      <c r="TWP9" s="107">
        <v>108.3917</v>
      </c>
      <c r="TWQ9" s="107">
        <v>403.39170000000001</v>
      </c>
      <c r="TWR9" s="107">
        <v>5</v>
      </c>
      <c r="TWS9" s="27">
        <v>53592</v>
      </c>
      <c r="TWT9" s="27">
        <f>+TWS9/TWR9/2</f>
        <v>5359.2</v>
      </c>
      <c r="TWU9" s="27">
        <f>+TWT9*2</f>
        <v>10718.4</v>
      </c>
      <c r="TWV9" s="108">
        <v>5</v>
      </c>
      <c r="TWW9" s="27">
        <f>ROUND(+TWS9/TWV9,2)</f>
        <v>10718.4</v>
      </c>
      <c r="TWX9" s="109">
        <f>+TWW9-TWU9</f>
        <v>0</v>
      </c>
      <c r="TWY9" s="110">
        <v>0.37630000000000002</v>
      </c>
      <c r="TWZ9" s="111">
        <f>ROUND(+TWX9*TWY9,0)</f>
        <v>0</v>
      </c>
      <c r="TXA9" s="38" t="s">
        <v>45</v>
      </c>
      <c r="TXB9" s="39" t="s">
        <v>47</v>
      </c>
      <c r="TXC9" s="39" t="s">
        <v>40</v>
      </c>
      <c r="TXD9" s="40" t="s">
        <v>120</v>
      </c>
      <c r="TXE9" s="107">
        <v>391.7</v>
      </c>
      <c r="TXF9" s="107">
        <v>108.3917</v>
      </c>
      <c r="TXG9" s="107">
        <v>403.39170000000001</v>
      </c>
      <c r="TXH9" s="107">
        <v>5</v>
      </c>
      <c r="TXI9" s="27">
        <v>53592</v>
      </c>
      <c r="TXJ9" s="27">
        <f>+TXI9/TXH9/2</f>
        <v>5359.2</v>
      </c>
      <c r="TXK9" s="27">
        <f>+TXJ9*2</f>
        <v>10718.4</v>
      </c>
      <c r="TXL9" s="108">
        <v>5</v>
      </c>
      <c r="TXM9" s="27">
        <f>ROUND(+TXI9/TXL9,2)</f>
        <v>10718.4</v>
      </c>
      <c r="TXN9" s="109">
        <f>+TXM9-TXK9</f>
        <v>0</v>
      </c>
      <c r="TXO9" s="110">
        <v>0.37630000000000002</v>
      </c>
      <c r="TXP9" s="111">
        <f>ROUND(+TXN9*TXO9,0)</f>
        <v>0</v>
      </c>
      <c r="TXQ9" s="38" t="s">
        <v>45</v>
      </c>
      <c r="TXR9" s="39" t="s">
        <v>47</v>
      </c>
      <c r="TXS9" s="39" t="s">
        <v>40</v>
      </c>
      <c r="TXT9" s="40" t="s">
        <v>120</v>
      </c>
      <c r="TXU9" s="107">
        <v>391.7</v>
      </c>
      <c r="TXV9" s="107">
        <v>108.3917</v>
      </c>
      <c r="TXW9" s="107">
        <v>403.39170000000001</v>
      </c>
      <c r="TXX9" s="107">
        <v>5</v>
      </c>
      <c r="TXY9" s="27">
        <v>53592</v>
      </c>
      <c r="TXZ9" s="27">
        <f>+TXY9/TXX9/2</f>
        <v>5359.2</v>
      </c>
      <c r="TYA9" s="27">
        <f>+TXZ9*2</f>
        <v>10718.4</v>
      </c>
      <c r="TYB9" s="108">
        <v>5</v>
      </c>
      <c r="TYC9" s="27">
        <f>ROUND(+TXY9/TYB9,2)</f>
        <v>10718.4</v>
      </c>
      <c r="TYD9" s="109">
        <f>+TYC9-TYA9</f>
        <v>0</v>
      </c>
      <c r="TYE9" s="110">
        <v>0.37630000000000002</v>
      </c>
      <c r="TYF9" s="111">
        <f>ROUND(+TYD9*TYE9,0)</f>
        <v>0</v>
      </c>
      <c r="TYG9" s="38" t="s">
        <v>45</v>
      </c>
      <c r="TYH9" s="39" t="s">
        <v>47</v>
      </c>
      <c r="TYI9" s="39" t="s">
        <v>40</v>
      </c>
      <c r="TYJ9" s="40" t="s">
        <v>120</v>
      </c>
      <c r="TYK9" s="107">
        <v>391.7</v>
      </c>
      <c r="TYL9" s="107">
        <v>108.3917</v>
      </c>
      <c r="TYM9" s="107">
        <v>403.39170000000001</v>
      </c>
      <c r="TYN9" s="107">
        <v>5</v>
      </c>
      <c r="TYO9" s="27">
        <v>53592</v>
      </c>
      <c r="TYP9" s="27">
        <f>+TYO9/TYN9/2</f>
        <v>5359.2</v>
      </c>
      <c r="TYQ9" s="27">
        <f>+TYP9*2</f>
        <v>10718.4</v>
      </c>
      <c r="TYR9" s="108">
        <v>5</v>
      </c>
      <c r="TYS9" s="27">
        <f>ROUND(+TYO9/TYR9,2)</f>
        <v>10718.4</v>
      </c>
      <c r="TYT9" s="109">
        <f>+TYS9-TYQ9</f>
        <v>0</v>
      </c>
      <c r="TYU9" s="110">
        <v>0.37630000000000002</v>
      </c>
      <c r="TYV9" s="111">
        <f>ROUND(+TYT9*TYU9,0)</f>
        <v>0</v>
      </c>
      <c r="TYW9" s="38" t="s">
        <v>45</v>
      </c>
      <c r="TYX9" s="39" t="s">
        <v>47</v>
      </c>
      <c r="TYY9" s="39" t="s">
        <v>40</v>
      </c>
      <c r="TYZ9" s="40" t="s">
        <v>120</v>
      </c>
      <c r="TZA9" s="107">
        <v>391.7</v>
      </c>
      <c r="TZB9" s="107">
        <v>108.3917</v>
      </c>
      <c r="TZC9" s="107">
        <v>403.39170000000001</v>
      </c>
      <c r="TZD9" s="107">
        <v>5</v>
      </c>
      <c r="TZE9" s="27">
        <v>53592</v>
      </c>
      <c r="TZF9" s="27">
        <f>+TZE9/TZD9/2</f>
        <v>5359.2</v>
      </c>
      <c r="TZG9" s="27">
        <f>+TZF9*2</f>
        <v>10718.4</v>
      </c>
      <c r="TZH9" s="108">
        <v>5</v>
      </c>
      <c r="TZI9" s="27">
        <f>ROUND(+TZE9/TZH9,2)</f>
        <v>10718.4</v>
      </c>
      <c r="TZJ9" s="109">
        <f>+TZI9-TZG9</f>
        <v>0</v>
      </c>
      <c r="TZK9" s="110">
        <v>0.37630000000000002</v>
      </c>
      <c r="TZL9" s="111">
        <f>ROUND(+TZJ9*TZK9,0)</f>
        <v>0</v>
      </c>
      <c r="TZM9" s="38" t="s">
        <v>45</v>
      </c>
      <c r="TZN9" s="39" t="s">
        <v>47</v>
      </c>
      <c r="TZO9" s="39" t="s">
        <v>40</v>
      </c>
      <c r="TZP9" s="40" t="s">
        <v>120</v>
      </c>
      <c r="TZQ9" s="107">
        <v>391.7</v>
      </c>
      <c r="TZR9" s="107">
        <v>108.3917</v>
      </c>
      <c r="TZS9" s="107">
        <v>403.39170000000001</v>
      </c>
      <c r="TZT9" s="107">
        <v>5</v>
      </c>
      <c r="TZU9" s="27">
        <v>53592</v>
      </c>
      <c r="TZV9" s="27">
        <f>+TZU9/TZT9/2</f>
        <v>5359.2</v>
      </c>
      <c r="TZW9" s="27">
        <f>+TZV9*2</f>
        <v>10718.4</v>
      </c>
      <c r="TZX9" s="108">
        <v>5</v>
      </c>
      <c r="TZY9" s="27">
        <f>ROUND(+TZU9/TZX9,2)</f>
        <v>10718.4</v>
      </c>
      <c r="TZZ9" s="109">
        <f>+TZY9-TZW9</f>
        <v>0</v>
      </c>
      <c r="UAA9" s="110">
        <v>0.37630000000000002</v>
      </c>
      <c r="UAB9" s="111">
        <f>ROUND(+TZZ9*UAA9,0)</f>
        <v>0</v>
      </c>
      <c r="UAC9" s="38" t="s">
        <v>45</v>
      </c>
      <c r="UAD9" s="39" t="s">
        <v>47</v>
      </c>
      <c r="UAE9" s="39" t="s">
        <v>40</v>
      </c>
      <c r="UAF9" s="40" t="s">
        <v>120</v>
      </c>
      <c r="UAG9" s="107">
        <v>391.7</v>
      </c>
      <c r="UAH9" s="107">
        <v>108.3917</v>
      </c>
      <c r="UAI9" s="107">
        <v>403.39170000000001</v>
      </c>
      <c r="UAJ9" s="107">
        <v>5</v>
      </c>
      <c r="UAK9" s="27">
        <v>53592</v>
      </c>
      <c r="UAL9" s="27">
        <f>+UAK9/UAJ9/2</f>
        <v>5359.2</v>
      </c>
      <c r="UAM9" s="27">
        <f>+UAL9*2</f>
        <v>10718.4</v>
      </c>
      <c r="UAN9" s="108">
        <v>5</v>
      </c>
      <c r="UAO9" s="27">
        <f>ROUND(+UAK9/UAN9,2)</f>
        <v>10718.4</v>
      </c>
      <c r="UAP9" s="109">
        <f>+UAO9-UAM9</f>
        <v>0</v>
      </c>
      <c r="UAQ9" s="110">
        <v>0.37630000000000002</v>
      </c>
      <c r="UAR9" s="111">
        <f>ROUND(+UAP9*UAQ9,0)</f>
        <v>0</v>
      </c>
      <c r="UAS9" s="38" t="s">
        <v>45</v>
      </c>
      <c r="UAT9" s="39" t="s">
        <v>47</v>
      </c>
      <c r="UAU9" s="39" t="s">
        <v>40</v>
      </c>
      <c r="UAV9" s="40" t="s">
        <v>120</v>
      </c>
      <c r="UAW9" s="107">
        <v>391.7</v>
      </c>
      <c r="UAX9" s="107">
        <v>108.3917</v>
      </c>
      <c r="UAY9" s="107">
        <v>403.39170000000001</v>
      </c>
      <c r="UAZ9" s="107">
        <v>5</v>
      </c>
      <c r="UBA9" s="27">
        <v>53592</v>
      </c>
      <c r="UBB9" s="27">
        <f>+UBA9/UAZ9/2</f>
        <v>5359.2</v>
      </c>
      <c r="UBC9" s="27">
        <f>+UBB9*2</f>
        <v>10718.4</v>
      </c>
      <c r="UBD9" s="108">
        <v>5</v>
      </c>
      <c r="UBE9" s="27">
        <f>ROUND(+UBA9/UBD9,2)</f>
        <v>10718.4</v>
      </c>
      <c r="UBF9" s="109">
        <f>+UBE9-UBC9</f>
        <v>0</v>
      </c>
      <c r="UBG9" s="110">
        <v>0.37630000000000002</v>
      </c>
      <c r="UBH9" s="111">
        <f>ROUND(+UBF9*UBG9,0)</f>
        <v>0</v>
      </c>
      <c r="UBI9" s="38" t="s">
        <v>45</v>
      </c>
      <c r="UBJ9" s="39" t="s">
        <v>47</v>
      </c>
      <c r="UBK9" s="39" t="s">
        <v>40</v>
      </c>
      <c r="UBL9" s="40" t="s">
        <v>120</v>
      </c>
      <c r="UBM9" s="107">
        <v>391.7</v>
      </c>
      <c r="UBN9" s="107">
        <v>108.3917</v>
      </c>
      <c r="UBO9" s="107">
        <v>403.39170000000001</v>
      </c>
      <c r="UBP9" s="107">
        <v>5</v>
      </c>
      <c r="UBQ9" s="27">
        <v>53592</v>
      </c>
      <c r="UBR9" s="27">
        <f>+UBQ9/UBP9/2</f>
        <v>5359.2</v>
      </c>
      <c r="UBS9" s="27">
        <f>+UBR9*2</f>
        <v>10718.4</v>
      </c>
      <c r="UBT9" s="108">
        <v>5</v>
      </c>
      <c r="UBU9" s="27">
        <f>ROUND(+UBQ9/UBT9,2)</f>
        <v>10718.4</v>
      </c>
      <c r="UBV9" s="109">
        <f>+UBU9-UBS9</f>
        <v>0</v>
      </c>
      <c r="UBW9" s="110">
        <v>0.37630000000000002</v>
      </c>
      <c r="UBX9" s="111">
        <f>ROUND(+UBV9*UBW9,0)</f>
        <v>0</v>
      </c>
      <c r="UBY9" s="38" t="s">
        <v>45</v>
      </c>
      <c r="UBZ9" s="39" t="s">
        <v>47</v>
      </c>
      <c r="UCA9" s="39" t="s">
        <v>40</v>
      </c>
      <c r="UCB9" s="40" t="s">
        <v>120</v>
      </c>
      <c r="UCC9" s="107">
        <v>391.7</v>
      </c>
      <c r="UCD9" s="107">
        <v>108.3917</v>
      </c>
      <c r="UCE9" s="107">
        <v>403.39170000000001</v>
      </c>
      <c r="UCF9" s="107">
        <v>5</v>
      </c>
      <c r="UCG9" s="27">
        <v>53592</v>
      </c>
      <c r="UCH9" s="27">
        <f>+UCG9/UCF9/2</f>
        <v>5359.2</v>
      </c>
      <c r="UCI9" s="27">
        <f>+UCH9*2</f>
        <v>10718.4</v>
      </c>
      <c r="UCJ9" s="108">
        <v>5</v>
      </c>
      <c r="UCK9" s="27">
        <f>ROUND(+UCG9/UCJ9,2)</f>
        <v>10718.4</v>
      </c>
      <c r="UCL9" s="109">
        <f>+UCK9-UCI9</f>
        <v>0</v>
      </c>
      <c r="UCM9" s="110">
        <v>0.37630000000000002</v>
      </c>
      <c r="UCN9" s="111">
        <f>ROUND(+UCL9*UCM9,0)</f>
        <v>0</v>
      </c>
      <c r="UCO9" s="38" t="s">
        <v>45</v>
      </c>
      <c r="UCP9" s="39" t="s">
        <v>47</v>
      </c>
      <c r="UCQ9" s="39" t="s">
        <v>40</v>
      </c>
      <c r="UCR9" s="40" t="s">
        <v>120</v>
      </c>
      <c r="UCS9" s="107">
        <v>391.7</v>
      </c>
      <c r="UCT9" s="107">
        <v>108.3917</v>
      </c>
      <c r="UCU9" s="107">
        <v>403.39170000000001</v>
      </c>
      <c r="UCV9" s="107">
        <v>5</v>
      </c>
      <c r="UCW9" s="27">
        <v>53592</v>
      </c>
      <c r="UCX9" s="27">
        <f>+UCW9/UCV9/2</f>
        <v>5359.2</v>
      </c>
      <c r="UCY9" s="27">
        <f>+UCX9*2</f>
        <v>10718.4</v>
      </c>
      <c r="UCZ9" s="108">
        <v>5</v>
      </c>
      <c r="UDA9" s="27">
        <f>ROUND(+UCW9/UCZ9,2)</f>
        <v>10718.4</v>
      </c>
      <c r="UDB9" s="109">
        <f>+UDA9-UCY9</f>
        <v>0</v>
      </c>
      <c r="UDC9" s="110">
        <v>0.37630000000000002</v>
      </c>
      <c r="UDD9" s="111">
        <f>ROUND(+UDB9*UDC9,0)</f>
        <v>0</v>
      </c>
      <c r="UDE9" s="38" t="s">
        <v>45</v>
      </c>
      <c r="UDF9" s="39" t="s">
        <v>47</v>
      </c>
      <c r="UDG9" s="39" t="s">
        <v>40</v>
      </c>
      <c r="UDH9" s="40" t="s">
        <v>120</v>
      </c>
      <c r="UDI9" s="107">
        <v>391.7</v>
      </c>
      <c r="UDJ9" s="107">
        <v>108.3917</v>
      </c>
      <c r="UDK9" s="107">
        <v>403.39170000000001</v>
      </c>
      <c r="UDL9" s="107">
        <v>5</v>
      </c>
      <c r="UDM9" s="27">
        <v>53592</v>
      </c>
      <c r="UDN9" s="27">
        <f>+UDM9/UDL9/2</f>
        <v>5359.2</v>
      </c>
      <c r="UDO9" s="27">
        <f>+UDN9*2</f>
        <v>10718.4</v>
      </c>
      <c r="UDP9" s="108">
        <v>5</v>
      </c>
      <c r="UDQ9" s="27">
        <f>ROUND(+UDM9/UDP9,2)</f>
        <v>10718.4</v>
      </c>
      <c r="UDR9" s="109">
        <f>+UDQ9-UDO9</f>
        <v>0</v>
      </c>
      <c r="UDS9" s="110">
        <v>0.37630000000000002</v>
      </c>
      <c r="UDT9" s="111">
        <f>ROUND(+UDR9*UDS9,0)</f>
        <v>0</v>
      </c>
      <c r="UDU9" s="38" t="s">
        <v>45</v>
      </c>
      <c r="UDV9" s="39" t="s">
        <v>47</v>
      </c>
      <c r="UDW9" s="39" t="s">
        <v>40</v>
      </c>
      <c r="UDX9" s="40" t="s">
        <v>120</v>
      </c>
      <c r="UDY9" s="107">
        <v>391.7</v>
      </c>
      <c r="UDZ9" s="107">
        <v>108.3917</v>
      </c>
      <c r="UEA9" s="107">
        <v>403.39170000000001</v>
      </c>
      <c r="UEB9" s="107">
        <v>5</v>
      </c>
      <c r="UEC9" s="27">
        <v>53592</v>
      </c>
      <c r="UED9" s="27">
        <f>+UEC9/UEB9/2</f>
        <v>5359.2</v>
      </c>
      <c r="UEE9" s="27">
        <f>+UED9*2</f>
        <v>10718.4</v>
      </c>
      <c r="UEF9" s="108">
        <v>5</v>
      </c>
      <c r="UEG9" s="27">
        <f>ROUND(+UEC9/UEF9,2)</f>
        <v>10718.4</v>
      </c>
      <c r="UEH9" s="109">
        <f>+UEG9-UEE9</f>
        <v>0</v>
      </c>
      <c r="UEI9" s="110">
        <v>0.37630000000000002</v>
      </c>
      <c r="UEJ9" s="111">
        <f>ROUND(+UEH9*UEI9,0)</f>
        <v>0</v>
      </c>
      <c r="UEK9" s="38" t="s">
        <v>45</v>
      </c>
      <c r="UEL9" s="39" t="s">
        <v>47</v>
      </c>
      <c r="UEM9" s="39" t="s">
        <v>40</v>
      </c>
      <c r="UEN9" s="40" t="s">
        <v>120</v>
      </c>
      <c r="UEO9" s="107">
        <v>391.7</v>
      </c>
      <c r="UEP9" s="107">
        <v>108.3917</v>
      </c>
      <c r="UEQ9" s="107">
        <v>403.39170000000001</v>
      </c>
      <c r="UER9" s="107">
        <v>5</v>
      </c>
      <c r="UES9" s="27">
        <v>53592</v>
      </c>
      <c r="UET9" s="27">
        <f>+UES9/UER9/2</f>
        <v>5359.2</v>
      </c>
      <c r="UEU9" s="27">
        <f>+UET9*2</f>
        <v>10718.4</v>
      </c>
      <c r="UEV9" s="108">
        <v>5</v>
      </c>
      <c r="UEW9" s="27">
        <f>ROUND(+UES9/UEV9,2)</f>
        <v>10718.4</v>
      </c>
      <c r="UEX9" s="109">
        <f>+UEW9-UEU9</f>
        <v>0</v>
      </c>
      <c r="UEY9" s="110">
        <v>0.37630000000000002</v>
      </c>
      <c r="UEZ9" s="111">
        <f>ROUND(+UEX9*UEY9,0)</f>
        <v>0</v>
      </c>
      <c r="UFA9" s="38" t="s">
        <v>45</v>
      </c>
      <c r="UFB9" s="39" t="s">
        <v>47</v>
      </c>
      <c r="UFC9" s="39" t="s">
        <v>40</v>
      </c>
      <c r="UFD9" s="40" t="s">
        <v>120</v>
      </c>
      <c r="UFE9" s="107">
        <v>391.7</v>
      </c>
      <c r="UFF9" s="107">
        <v>108.3917</v>
      </c>
      <c r="UFG9" s="107">
        <v>403.39170000000001</v>
      </c>
      <c r="UFH9" s="107">
        <v>5</v>
      </c>
      <c r="UFI9" s="27">
        <v>53592</v>
      </c>
      <c r="UFJ9" s="27">
        <f>+UFI9/UFH9/2</f>
        <v>5359.2</v>
      </c>
      <c r="UFK9" s="27">
        <f>+UFJ9*2</f>
        <v>10718.4</v>
      </c>
      <c r="UFL9" s="108">
        <v>5</v>
      </c>
      <c r="UFM9" s="27">
        <f>ROUND(+UFI9/UFL9,2)</f>
        <v>10718.4</v>
      </c>
      <c r="UFN9" s="109">
        <f>+UFM9-UFK9</f>
        <v>0</v>
      </c>
      <c r="UFO9" s="110">
        <v>0.37630000000000002</v>
      </c>
      <c r="UFP9" s="111">
        <f>ROUND(+UFN9*UFO9,0)</f>
        <v>0</v>
      </c>
      <c r="UFQ9" s="38" t="s">
        <v>45</v>
      </c>
      <c r="UFR9" s="39" t="s">
        <v>47</v>
      </c>
      <c r="UFS9" s="39" t="s">
        <v>40</v>
      </c>
      <c r="UFT9" s="40" t="s">
        <v>120</v>
      </c>
      <c r="UFU9" s="107">
        <v>391.7</v>
      </c>
      <c r="UFV9" s="107">
        <v>108.3917</v>
      </c>
      <c r="UFW9" s="107">
        <v>403.39170000000001</v>
      </c>
      <c r="UFX9" s="107">
        <v>5</v>
      </c>
      <c r="UFY9" s="27">
        <v>53592</v>
      </c>
      <c r="UFZ9" s="27">
        <f>+UFY9/UFX9/2</f>
        <v>5359.2</v>
      </c>
      <c r="UGA9" s="27">
        <f>+UFZ9*2</f>
        <v>10718.4</v>
      </c>
      <c r="UGB9" s="108">
        <v>5</v>
      </c>
      <c r="UGC9" s="27">
        <f>ROUND(+UFY9/UGB9,2)</f>
        <v>10718.4</v>
      </c>
      <c r="UGD9" s="109">
        <f>+UGC9-UGA9</f>
        <v>0</v>
      </c>
      <c r="UGE9" s="110">
        <v>0.37630000000000002</v>
      </c>
      <c r="UGF9" s="111">
        <f>ROUND(+UGD9*UGE9,0)</f>
        <v>0</v>
      </c>
      <c r="UGG9" s="38" t="s">
        <v>45</v>
      </c>
      <c r="UGH9" s="39" t="s">
        <v>47</v>
      </c>
      <c r="UGI9" s="39" t="s">
        <v>40</v>
      </c>
      <c r="UGJ9" s="40" t="s">
        <v>120</v>
      </c>
      <c r="UGK9" s="107">
        <v>391.7</v>
      </c>
      <c r="UGL9" s="107">
        <v>108.3917</v>
      </c>
      <c r="UGM9" s="107">
        <v>403.39170000000001</v>
      </c>
      <c r="UGN9" s="107">
        <v>5</v>
      </c>
      <c r="UGO9" s="27">
        <v>53592</v>
      </c>
      <c r="UGP9" s="27">
        <f>+UGO9/UGN9/2</f>
        <v>5359.2</v>
      </c>
      <c r="UGQ9" s="27">
        <f>+UGP9*2</f>
        <v>10718.4</v>
      </c>
      <c r="UGR9" s="108">
        <v>5</v>
      </c>
      <c r="UGS9" s="27">
        <f>ROUND(+UGO9/UGR9,2)</f>
        <v>10718.4</v>
      </c>
      <c r="UGT9" s="109">
        <f>+UGS9-UGQ9</f>
        <v>0</v>
      </c>
      <c r="UGU9" s="110">
        <v>0.37630000000000002</v>
      </c>
      <c r="UGV9" s="111">
        <f>ROUND(+UGT9*UGU9,0)</f>
        <v>0</v>
      </c>
      <c r="UGW9" s="38" t="s">
        <v>45</v>
      </c>
      <c r="UGX9" s="39" t="s">
        <v>47</v>
      </c>
      <c r="UGY9" s="39" t="s">
        <v>40</v>
      </c>
      <c r="UGZ9" s="40" t="s">
        <v>120</v>
      </c>
      <c r="UHA9" s="107">
        <v>391.7</v>
      </c>
      <c r="UHB9" s="107">
        <v>108.3917</v>
      </c>
      <c r="UHC9" s="107">
        <v>403.39170000000001</v>
      </c>
      <c r="UHD9" s="107">
        <v>5</v>
      </c>
      <c r="UHE9" s="27">
        <v>53592</v>
      </c>
      <c r="UHF9" s="27">
        <f>+UHE9/UHD9/2</f>
        <v>5359.2</v>
      </c>
      <c r="UHG9" s="27">
        <f>+UHF9*2</f>
        <v>10718.4</v>
      </c>
      <c r="UHH9" s="108">
        <v>5</v>
      </c>
      <c r="UHI9" s="27">
        <f>ROUND(+UHE9/UHH9,2)</f>
        <v>10718.4</v>
      </c>
      <c r="UHJ9" s="109">
        <f>+UHI9-UHG9</f>
        <v>0</v>
      </c>
      <c r="UHK9" s="110">
        <v>0.37630000000000002</v>
      </c>
      <c r="UHL9" s="111">
        <f>ROUND(+UHJ9*UHK9,0)</f>
        <v>0</v>
      </c>
      <c r="UHM9" s="38" t="s">
        <v>45</v>
      </c>
      <c r="UHN9" s="39" t="s">
        <v>47</v>
      </c>
      <c r="UHO9" s="39" t="s">
        <v>40</v>
      </c>
      <c r="UHP9" s="40" t="s">
        <v>120</v>
      </c>
      <c r="UHQ9" s="107">
        <v>391.7</v>
      </c>
      <c r="UHR9" s="107">
        <v>108.3917</v>
      </c>
      <c r="UHS9" s="107">
        <v>403.39170000000001</v>
      </c>
      <c r="UHT9" s="107">
        <v>5</v>
      </c>
      <c r="UHU9" s="27">
        <v>53592</v>
      </c>
      <c r="UHV9" s="27">
        <f>+UHU9/UHT9/2</f>
        <v>5359.2</v>
      </c>
      <c r="UHW9" s="27">
        <f>+UHV9*2</f>
        <v>10718.4</v>
      </c>
      <c r="UHX9" s="108">
        <v>5</v>
      </c>
      <c r="UHY9" s="27">
        <f>ROUND(+UHU9/UHX9,2)</f>
        <v>10718.4</v>
      </c>
      <c r="UHZ9" s="109">
        <f>+UHY9-UHW9</f>
        <v>0</v>
      </c>
      <c r="UIA9" s="110">
        <v>0.37630000000000002</v>
      </c>
      <c r="UIB9" s="111">
        <f>ROUND(+UHZ9*UIA9,0)</f>
        <v>0</v>
      </c>
      <c r="UIC9" s="38" t="s">
        <v>45</v>
      </c>
      <c r="UID9" s="39" t="s">
        <v>47</v>
      </c>
      <c r="UIE9" s="39" t="s">
        <v>40</v>
      </c>
      <c r="UIF9" s="40" t="s">
        <v>120</v>
      </c>
      <c r="UIG9" s="107">
        <v>391.7</v>
      </c>
      <c r="UIH9" s="107">
        <v>108.3917</v>
      </c>
      <c r="UII9" s="107">
        <v>403.39170000000001</v>
      </c>
      <c r="UIJ9" s="107">
        <v>5</v>
      </c>
      <c r="UIK9" s="27">
        <v>53592</v>
      </c>
      <c r="UIL9" s="27">
        <f>+UIK9/UIJ9/2</f>
        <v>5359.2</v>
      </c>
      <c r="UIM9" s="27">
        <f>+UIL9*2</f>
        <v>10718.4</v>
      </c>
      <c r="UIN9" s="108">
        <v>5</v>
      </c>
      <c r="UIO9" s="27">
        <f>ROUND(+UIK9/UIN9,2)</f>
        <v>10718.4</v>
      </c>
      <c r="UIP9" s="109">
        <f>+UIO9-UIM9</f>
        <v>0</v>
      </c>
      <c r="UIQ9" s="110">
        <v>0.37630000000000002</v>
      </c>
      <c r="UIR9" s="111">
        <f>ROUND(+UIP9*UIQ9,0)</f>
        <v>0</v>
      </c>
      <c r="UIS9" s="38" t="s">
        <v>45</v>
      </c>
      <c r="UIT9" s="39" t="s">
        <v>47</v>
      </c>
      <c r="UIU9" s="39" t="s">
        <v>40</v>
      </c>
      <c r="UIV9" s="40" t="s">
        <v>120</v>
      </c>
      <c r="UIW9" s="107">
        <v>391.7</v>
      </c>
      <c r="UIX9" s="107">
        <v>108.3917</v>
      </c>
      <c r="UIY9" s="107">
        <v>403.39170000000001</v>
      </c>
      <c r="UIZ9" s="107">
        <v>5</v>
      </c>
      <c r="UJA9" s="27">
        <v>53592</v>
      </c>
      <c r="UJB9" s="27">
        <f>+UJA9/UIZ9/2</f>
        <v>5359.2</v>
      </c>
      <c r="UJC9" s="27">
        <f>+UJB9*2</f>
        <v>10718.4</v>
      </c>
      <c r="UJD9" s="108">
        <v>5</v>
      </c>
      <c r="UJE9" s="27">
        <f>ROUND(+UJA9/UJD9,2)</f>
        <v>10718.4</v>
      </c>
      <c r="UJF9" s="109">
        <f>+UJE9-UJC9</f>
        <v>0</v>
      </c>
      <c r="UJG9" s="110">
        <v>0.37630000000000002</v>
      </c>
      <c r="UJH9" s="111">
        <f>ROUND(+UJF9*UJG9,0)</f>
        <v>0</v>
      </c>
      <c r="UJI9" s="38" t="s">
        <v>45</v>
      </c>
      <c r="UJJ9" s="39" t="s">
        <v>47</v>
      </c>
      <c r="UJK9" s="39" t="s">
        <v>40</v>
      </c>
      <c r="UJL9" s="40" t="s">
        <v>120</v>
      </c>
      <c r="UJM9" s="107">
        <v>391.7</v>
      </c>
      <c r="UJN9" s="107">
        <v>108.3917</v>
      </c>
      <c r="UJO9" s="107">
        <v>403.39170000000001</v>
      </c>
      <c r="UJP9" s="107">
        <v>5</v>
      </c>
      <c r="UJQ9" s="27">
        <v>53592</v>
      </c>
      <c r="UJR9" s="27">
        <f>+UJQ9/UJP9/2</f>
        <v>5359.2</v>
      </c>
      <c r="UJS9" s="27">
        <f>+UJR9*2</f>
        <v>10718.4</v>
      </c>
      <c r="UJT9" s="108">
        <v>5</v>
      </c>
      <c r="UJU9" s="27">
        <f>ROUND(+UJQ9/UJT9,2)</f>
        <v>10718.4</v>
      </c>
      <c r="UJV9" s="109">
        <f>+UJU9-UJS9</f>
        <v>0</v>
      </c>
      <c r="UJW9" s="110">
        <v>0.37630000000000002</v>
      </c>
      <c r="UJX9" s="111">
        <f>ROUND(+UJV9*UJW9,0)</f>
        <v>0</v>
      </c>
      <c r="UJY9" s="38" t="s">
        <v>45</v>
      </c>
      <c r="UJZ9" s="39" t="s">
        <v>47</v>
      </c>
      <c r="UKA9" s="39" t="s">
        <v>40</v>
      </c>
      <c r="UKB9" s="40" t="s">
        <v>120</v>
      </c>
      <c r="UKC9" s="107">
        <v>391.7</v>
      </c>
      <c r="UKD9" s="107">
        <v>108.3917</v>
      </c>
      <c r="UKE9" s="107">
        <v>403.39170000000001</v>
      </c>
      <c r="UKF9" s="107">
        <v>5</v>
      </c>
      <c r="UKG9" s="27">
        <v>53592</v>
      </c>
      <c r="UKH9" s="27">
        <f>+UKG9/UKF9/2</f>
        <v>5359.2</v>
      </c>
      <c r="UKI9" s="27">
        <f>+UKH9*2</f>
        <v>10718.4</v>
      </c>
      <c r="UKJ9" s="108">
        <v>5</v>
      </c>
      <c r="UKK9" s="27">
        <f>ROUND(+UKG9/UKJ9,2)</f>
        <v>10718.4</v>
      </c>
      <c r="UKL9" s="109">
        <f>+UKK9-UKI9</f>
        <v>0</v>
      </c>
      <c r="UKM9" s="110">
        <v>0.37630000000000002</v>
      </c>
      <c r="UKN9" s="111">
        <f>ROUND(+UKL9*UKM9,0)</f>
        <v>0</v>
      </c>
      <c r="UKO9" s="38" t="s">
        <v>45</v>
      </c>
      <c r="UKP9" s="39" t="s">
        <v>47</v>
      </c>
      <c r="UKQ9" s="39" t="s">
        <v>40</v>
      </c>
      <c r="UKR9" s="40" t="s">
        <v>120</v>
      </c>
      <c r="UKS9" s="107">
        <v>391.7</v>
      </c>
      <c r="UKT9" s="107">
        <v>108.3917</v>
      </c>
      <c r="UKU9" s="107">
        <v>403.39170000000001</v>
      </c>
      <c r="UKV9" s="107">
        <v>5</v>
      </c>
      <c r="UKW9" s="27">
        <v>53592</v>
      </c>
      <c r="UKX9" s="27">
        <f>+UKW9/UKV9/2</f>
        <v>5359.2</v>
      </c>
      <c r="UKY9" s="27">
        <f>+UKX9*2</f>
        <v>10718.4</v>
      </c>
      <c r="UKZ9" s="108">
        <v>5</v>
      </c>
      <c r="ULA9" s="27">
        <f>ROUND(+UKW9/UKZ9,2)</f>
        <v>10718.4</v>
      </c>
      <c r="ULB9" s="109">
        <f>+ULA9-UKY9</f>
        <v>0</v>
      </c>
      <c r="ULC9" s="110">
        <v>0.37630000000000002</v>
      </c>
      <c r="ULD9" s="111">
        <f>ROUND(+ULB9*ULC9,0)</f>
        <v>0</v>
      </c>
      <c r="ULE9" s="38" t="s">
        <v>45</v>
      </c>
      <c r="ULF9" s="39" t="s">
        <v>47</v>
      </c>
      <c r="ULG9" s="39" t="s">
        <v>40</v>
      </c>
      <c r="ULH9" s="40" t="s">
        <v>120</v>
      </c>
      <c r="ULI9" s="107">
        <v>391.7</v>
      </c>
      <c r="ULJ9" s="107">
        <v>108.3917</v>
      </c>
      <c r="ULK9" s="107">
        <v>403.39170000000001</v>
      </c>
      <c r="ULL9" s="107">
        <v>5</v>
      </c>
      <c r="ULM9" s="27">
        <v>53592</v>
      </c>
      <c r="ULN9" s="27">
        <f>+ULM9/ULL9/2</f>
        <v>5359.2</v>
      </c>
      <c r="ULO9" s="27">
        <f>+ULN9*2</f>
        <v>10718.4</v>
      </c>
      <c r="ULP9" s="108">
        <v>5</v>
      </c>
      <c r="ULQ9" s="27">
        <f>ROUND(+ULM9/ULP9,2)</f>
        <v>10718.4</v>
      </c>
      <c r="ULR9" s="109">
        <f>+ULQ9-ULO9</f>
        <v>0</v>
      </c>
      <c r="ULS9" s="110">
        <v>0.37630000000000002</v>
      </c>
      <c r="ULT9" s="111">
        <f>ROUND(+ULR9*ULS9,0)</f>
        <v>0</v>
      </c>
      <c r="ULU9" s="38" t="s">
        <v>45</v>
      </c>
      <c r="ULV9" s="39" t="s">
        <v>47</v>
      </c>
      <c r="ULW9" s="39" t="s">
        <v>40</v>
      </c>
      <c r="ULX9" s="40" t="s">
        <v>120</v>
      </c>
      <c r="ULY9" s="107">
        <v>391.7</v>
      </c>
      <c r="ULZ9" s="107">
        <v>108.3917</v>
      </c>
      <c r="UMA9" s="107">
        <v>403.39170000000001</v>
      </c>
      <c r="UMB9" s="107">
        <v>5</v>
      </c>
      <c r="UMC9" s="27">
        <v>53592</v>
      </c>
      <c r="UMD9" s="27">
        <f>+UMC9/UMB9/2</f>
        <v>5359.2</v>
      </c>
      <c r="UME9" s="27">
        <f>+UMD9*2</f>
        <v>10718.4</v>
      </c>
      <c r="UMF9" s="108">
        <v>5</v>
      </c>
      <c r="UMG9" s="27">
        <f>ROUND(+UMC9/UMF9,2)</f>
        <v>10718.4</v>
      </c>
      <c r="UMH9" s="109">
        <f>+UMG9-UME9</f>
        <v>0</v>
      </c>
      <c r="UMI9" s="110">
        <v>0.37630000000000002</v>
      </c>
      <c r="UMJ9" s="111">
        <f>ROUND(+UMH9*UMI9,0)</f>
        <v>0</v>
      </c>
      <c r="UMK9" s="38" t="s">
        <v>45</v>
      </c>
      <c r="UML9" s="39" t="s">
        <v>47</v>
      </c>
      <c r="UMM9" s="39" t="s">
        <v>40</v>
      </c>
      <c r="UMN9" s="40" t="s">
        <v>120</v>
      </c>
      <c r="UMO9" s="107">
        <v>391.7</v>
      </c>
      <c r="UMP9" s="107">
        <v>108.3917</v>
      </c>
      <c r="UMQ9" s="107">
        <v>403.39170000000001</v>
      </c>
      <c r="UMR9" s="107">
        <v>5</v>
      </c>
      <c r="UMS9" s="27">
        <v>53592</v>
      </c>
      <c r="UMT9" s="27">
        <f>+UMS9/UMR9/2</f>
        <v>5359.2</v>
      </c>
      <c r="UMU9" s="27">
        <f>+UMT9*2</f>
        <v>10718.4</v>
      </c>
      <c r="UMV9" s="108">
        <v>5</v>
      </c>
      <c r="UMW9" s="27">
        <f>ROUND(+UMS9/UMV9,2)</f>
        <v>10718.4</v>
      </c>
      <c r="UMX9" s="109">
        <f>+UMW9-UMU9</f>
        <v>0</v>
      </c>
      <c r="UMY9" s="110">
        <v>0.37630000000000002</v>
      </c>
      <c r="UMZ9" s="111">
        <f>ROUND(+UMX9*UMY9,0)</f>
        <v>0</v>
      </c>
      <c r="UNA9" s="38" t="s">
        <v>45</v>
      </c>
      <c r="UNB9" s="39" t="s">
        <v>47</v>
      </c>
      <c r="UNC9" s="39" t="s">
        <v>40</v>
      </c>
      <c r="UND9" s="40" t="s">
        <v>120</v>
      </c>
      <c r="UNE9" s="107">
        <v>391.7</v>
      </c>
      <c r="UNF9" s="107">
        <v>108.3917</v>
      </c>
      <c r="UNG9" s="107">
        <v>403.39170000000001</v>
      </c>
      <c r="UNH9" s="107">
        <v>5</v>
      </c>
      <c r="UNI9" s="27">
        <v>53592</v>
      </c>
      <c r="UNJ9" s="27">
        <f>+UNI9/UNH9/2</f>
        <v>5359.2</v>
      </c>
      <c r="UNK9" s="27">
        <f>+UNJ9*2</f>
        <v>10718.4</v>
      </c>
      <c r="UNL9" s="108">
        <v>5</v>
      </c>
      <c r="UNM9" s="27">
        <f>ROUND(+UNI9/UNL9,2)</f>
        <v>10718.4</v>
      </c>
      <c r="UNN9" s="109">
        <f>+UNM9-UNK9</f>
        <v>0</v>
      </c>
      <c r="UNO9" s="110">
        <v>0.37630000000000002</v>
      </c>
      <c r="UNP9" s="111">
        <f>ROUND(+UNN9*UNO9,0)</f>
        <v>0</v>
      </c>
      <c r="UNQ9" s="38" t="s">
        <v>45</v>
      </c>
      <c r="UNR9" s="39" t="s">
        <v>47</v>
      </c>
      <c r="UNS9" s="39" t="s">
        <v>40</v>
      </c>
      <c r="UNT9" s="40" t="s">
        <v>120</v>
      </c>
      <c r="UNU9" s="107">
        <v>391.7</v>
      </c>
      <c r="UNV9" s="107">
        <v>108.3917</v>
      </c>
      <c r="UNW9" s="107">
        <v>403.39170000000001</v>
      </c>
      <c r="UNX9" s="107">
        <v>5</v>
      </c>
      <c r="UNY9" s="27">
        <v>53592</v>
      </c>
      <c r="UNZ9" s="27">
        <f>+UNY9/UNX9/2</f>
        <v>5359.2</v>
      </c>
      <c r="UOA9" s="27">
        <f>+UNZ9*2</f>
        <v>10718.4</v>
      </c>
      <c r="UOB9" s="108">
        <v>5</v>
      </c>
      <c r="UOC9" s="27">
        <f>ROUND(+UNY9/UOB9,2)</f>
        <v>10718.4</v>
      </c>
      <c r="UOD9" s="109">
        <f>+UOC9-UOA9</f>
        <v>0</v>
      </c>
      <c r="UOE9" s="110">
        <v>0.37630000000000002</v>
      </c>
      <c r="UOF9" s="111">
        <f>ROUND(+UOD9*UOE9,0)</f>
        <v>0</v>
      </c>
      <c r="UOG9" s="38" t="s">
        <v>45</v>
      </c>
      <c r="UOH9" s="39" t="s">
        <v>47</v>
      </c>
      <c r="UOI9" s="39" t="s">
        <v>40</v>
      </c>
      <c r="UOJ9" s="40" t="s">
        <v>120</v>
      </c>
      <c r="UOK9" s="107">
        <v>391.7</v>
      </c>
      <c r="UOL9" s="107">
        <v>108.3917</v>
      </c>
      <c r="UOM9" s="107">
        <v>403.39170000000001</v>
      </c>
      <c r="UON9" s="107">
        <v>5</v>
      </c>
      <c r="UOO9" s="27">
        <v>53592</v>
      </c>
      <c r="UOP9" s="27">
        <f>+UOO9/UON9/2</f>
        <v>5359.2</v>
      </c>
      <c r="UOQ9" s="27">
        <f>+UOP9*2</f>
        <v>10718.4</v>
      </c>
      <c r="UOR9" s="108">
        <v>5</v>
      </c>
      <c r="UOS9" s="27">
        <f>ROUND(+UOO9/UOR9,2)</f>
        <v>10718.4</v>
      </c>
      <c r="UOT9" s="109">
        <f>+UOS9-UOQ9</f>
        <v>0</v>
      </c>
      <c r="UOU9" s="110">
        <v>0.37630000000000002</v>
      </c>
      <c r="UOV9" s="111">
        <f>ROUND(+UOT9*UOU9,0)</f>
        <v>0</v>
      </c>
      <c r="UOW9" s="38" t="s">
        <v>45</v>
      </c>
      <c r="UOX9" s="39" t="s">
        <v>47</v>
      </c>
      <c r="UOY9" s="39" t="s">
        <v>40</v>
      </c>
      <c r="UOZ9" s="40" t="s">
        <v>120</v>
      </c>
      <c r="UPA9" s="107">
        <v>391.7</v>
      </c>
      <c r="UPB9" s="107">
        <v>108.3917</v>
      </c>
      <c r="UPC9" s="107">
        <v>403.39170000000001</v>
      </c>
      <c r="UPD9" s="107">
        <v>5</v>
      </c>
      <c r="UPE9" s="27">
        <v>53592</v>
      </c>
      <c r="UPF9" s="27">
        <f>+UPE9/UPD9/2</f>
        <v>5359.2</v>
      </c>
      <c r="UPG9" s="27">
        <f>+UPF9*2</f>
        <v>10718.4</v>
      </c>
      <c r="UPH9" s="108">
        <v>5</v>
      </c>
      <c r="UPI9" s="27">
        <f>ROUND(+UPE9/UPH9,2)</f>
        <v>10718.4</v>
      </c>
      <c r="UPJ9" s="109">
        <f>+UPI9-UPG9</f>
        <v>0</v>
      </c>
      <c r="UPK9" s="110">
        <v>0.37630000000000002</v>
      </c>
      <c r="UPL9" s="111">
        <f>ROUND(+UPJ9*UPK9,0)</f>
        <v>0</v>
      </c>
      <c r="UPM9" s="38" t="s">
        <v>45</v>
      </c>
      <c r="UPN9" s="39" t="s">
        <v>47</v>
      </c>
      <c r="UPO9" s="39" t="s">
        <v>40</v>
      </c>
      <c r="UPP9" s="40" t="s">
        <v>120</v>
      </c>
      <c r="UPQ9" s="107">
        <v>391.7</v>
      </c>
      <c r="UPR9" s="107">
        <v>108.3917</v>
      </c>
      <c r="UPS9" s="107">
        <v>403.39170000000001</v>
      </c>
      <c r="UPT9" s="107">
        <v>5</v>
      </c>
      <c r="UPU9" s="27">
        <v>53592</v>
      </c>
      <c r="UPV9" s="27">
        <f>+UPU9/UPT9/2</f>
        <v>5359.2</v>
      </c>
      <c r="UPW9" s="27">
        <f>+UPV9*2</f>
        <v>10718.4</v>
      </c>
      <c r="UPX9" s="108">
        <v>5</v>
      </c>
      <c r="UPY9" s="27">
        <f>ROUND(+UPU9/UPX9,2)</f>
        <v>10718.4</v>
      </c>
      <c r="UPZ9" s="109">
        <f>+UPY9-UPW9</f>
        <v>0</v>
      </c>
      <c r="UQA9" s="110">
        <v>0.37630000000000002</v>
      </c>
      <c r="UQB9" s="111">
        <f>ROUND(+UPZ9*UQA9,0)</f>
        <v>0</v>
      </c>
      <c r="UQC9" s="38" t="s">
        <v>45</v>
      </c>
      <c r="UQD9" s="39" t="s">
        <v>47</v>
      </c>
      <c r="UQE9" s="39" t="s">
        <v>40</v>
      </c>
      <c r="UQF9" s="40" t="s">
        <v>120</v>
      </c>
      <c r="UQG9" s="107">
        <v>391.7</v>
      </c>
      <c r="UQH9" s="107">
        <v>108.3917</v>
      </c>
      <c r="UQI9" s="107">
        <v>403.39170000000001</v>
      </c>
      <c r="UQJ9" s="107">
        <v>5</v>
      </c>
      <c r="UQK9" s="27">
        <v>53592</v>
      </c>
      <c r="UQL9" s="27">
        <f>+UQK9/UQJ9/2</f>
        <v>5359.2</v>
      </c>
      <c r="UQM9" s="27">
        <f>+UQL9*2</f>
        <v>10718.4</v>
      </c>
      <c r="UQN9" s="108">
        <v>5</v>
      </c>
      <c r="UQO9" s="27">
        <f>ROUND(+UQK9/UQN9,2)</f>
        <v>10718.4</v>
      </c>
      <c r="UQP9" s="109">
        <f>+UQO9-UQM9</f>
        <v>0</v>
      </c>
      <c r="UQQ9" s="110">
        <v>0.37630000000000002</v>
      </c>
      <c r="UQR9" s="111">
        <f>ROUND(+UQP9*UQQ9,0)</f>
        <v>0</v>
      </c>
      <c r="UQS9" s="38" t="s">
        <v>45</v>
      </c>
      <c r="UQT9" s="39" t="s">
        <v>47</v>
      </c>
      <c r="UQU9" s="39" t="s">
        <v>40</v>
      </c>
      <c r="UQV9" s="40" t="s">
        <v>120</v>
      </c>
      <c r="UQW9" s="107">
        <v>391.7</v>
      </c>
      <c r="UQX9" s="107">
        <v>108.3917</v>
      </c>
      <c r="UQY9" s="107">
        <v>403.39170000000001</v>
      </c>
      <c r="UQZ9" s="107">
        <v>5</v>
      </c>
      <c r="URA9" s="27">
        <v>53592</v>
      </c>
      <c r="URB9" s="27">
        <f>+URA9/UQZ9/2</f>
        <v>5359.2</v>
      </c>
      <c r="URC9" s="27">
        <f>+URB9*2</f>
        <v>10718.4</v>
      </c>
      <c r="URD9" s="108">
        <v>5</v>
      </c>
      <c r="URE9" s="27">
        <f>ROUND(+URA9/URD9,2)</f>
        <v>10718.4</v>
      </c>
      <c r="URF9" s="109">
        <f>+URE9-URC9</f>
        <v>0</v>
      </c>
      <c r="URG9" s="110">
        <v>0.37630000000000002</v>
      </c>
      <c r="URH9" s="111">
        <f>ROUND(+URF9*URG9,0)</f>
        <v>0</v>
      </c>
      <c r="URI9" s="38" t="s">
        <v>45</v>
      </c>
      <c r="URJ9" s="39" t="s">
        <v>47</v>
      </c>
      <c r="URK9" s="39" t="s">
        <v>40</v>
      </c>
      <c r="URL9" s="40" t="s">
        <v>120</v>
      </c>
      <c r="URM9" s="107">
        <v>391.7</v>
      </c>
      <c r="URN9" s="107">
        <v>108.3917</v>
      </c>
      <c r="URO9" s="107">
        <v>403.39170000000001</v>
      </c>
      <c r="URP9" s="107">
        <v>5</v>
      </c>
      <c r="URQ9" s="27">
        <v>53592</v>
      </c>
      <c r="URR9" s="27">
        <f>+URQ9/URP9/2</f>
        <v>5359.2</v>
      </c>
      <c r="URS9" s="27">
        <f>+URR9*2</f>
        <v>10718.4</v>
      </c>
      <c r="URT9" s="108">
        <v>5</v>
      </c>
      <c r="URU9" s="27">
        <f>ROUND(+URQ9/URT9,2)</f>
        <v>10718.4</v>
      </c>
      <c r="URV9" s="109">
        <f>+URU9-URS9</f>
        <v>0</v>
      </c>
      <c r="URW9" s="110">
        <v>0.37630000000000002</v>
      </c>
      <c r="URX9" s="111">
        <f>ROUND(+URV9*URW9,0)</f>
        <v>0</v>
      </c>
      <c r="URY9" s="38" t="s">
        <v>45</v>
      </c>
      <c r="URZ9" s="39" t="s">
        <v>47</v>
      </c>
      <c r="USA9" s="39" t="s">
        <v>40</v>
      </c>
      <c r="USB9" s="40" t="s">
        <v>120</v>
      </c>
      <c r="USC9" s="107">
        <v>391.7</v>
      </c>
      <c r="USD9" s="107">
        <v>108.3917</v>
      </c>
      <c r="USE9" s="107">
        <v>403.39170000000001</v>
      </c>
      <c r="USF9" s="107">
        <v>5</v>
      </c>
      <c r="USG9" s="27">
        <v>53592</v>
      </c>
      <c r="USH9" s="27">
        <f>+USG9/USF9/2</f>
        <v>5359.2</v>
      </c>
      <c r="USI9" s="27">
        <f>+USH9*2</f>
        <v>10718.4</v>
      </c>
      <c r="USJ9" s="108">
        <v>5</v>
      </c>
      <c r="USK9" s="27">
        <f>ROUND(+USG9/USJ9,2)</f>
        <v>10718.4</v>
      </c>
      <c r="USL9" s="109">
        <f>+USK9-USI9</f>
        <v>0</v>
      </c>
      <c r="USM9" s="110">
        <v>0.37630000000000002</v>
      </c>
      <c r="USN9" s="111">
        <f>ROUND(+USL9*USM9,0)</f>
        <v>0</v>
      </c>
      <c r="USO9" s="38" t="s">
        <v>45</v>
      </c>
      <c r="USP9" s="39" t="s">
        <v>47</v>
      </c>
      <c r="USQ9" s="39" t="s">
        <v>40</v>
      </c>
      <c r="USR9" s="40" t="s">
        <v>120</v>
      </c>
      <c r="USS9" s="107">
        <v>391.7</v>
      </c>
      <c r="UST9" s="107">
        <v>108.3917</v>
      </c>
      <c r="USU9" s="107">
        <v>403.39170000000001</v>
      </c>
      <c r="USV9" s="107">
        <v>5</v>
      </c>
      <c r="USW9" s="27">
        <v>53592</v>
      </c>
      <c r="USX9" s="27">
        <f>+USW9/USV9/2</f>
        <v>5359.2</v>
      </c>
      <c r="USY9" s="27">
        <f>+USX9*2</f>
        <v>10718.4</v>
      </c>
      <c r="USZ9" s="108">
        <v>5</v>
      </c>
      <c r="UTA9" s="27">
        <f>ROUND(+USW9/USZ9,2)</f>
        <v>10718.4</v>
      </c>
      <c r="UTB9" s="109">
        <f>+UTA9-USY9</f>
        <v>0</v>
      </c>
      <c r="UTC9" s="110">
        <v>0.37630000000000002</v>
      </c>
      <c r="UTD9" s="111">
        <f>ROUND(+UTB9*UTC9,0)</f>
        <v>0</v>
      </c>
      <c r="UTE9" s="38" t="s">
        <v>45</v>
      </c>
      <c r="UTF9" s="39" t="s">
        <v>47</v>
      </c>
      <c r="UTG9" s="39" t="s">
        <v>40</v>
      </c>
      <c r="UTH9" s="40" t="s">
        <v>120</v>
      </c>
      <c r="UTI9" s="107">
        <v>391.7</v>
      </c>
      <c r="UTJ9" s="107">
        <v>108.3917</v>
      </c>
      <c r="UTK9" s="107">
        <v>403.39170000000001</v>
      </c>
      <c r="UTL9" s="107">
        <v>5</v>
      </c>
      <c r="UTM9" s="27">
        <v>53592</v>
      </c>
      <c r="UTN9" s="27">
        <f>+UTM9/UTL9/2</f>
        <v>5359.2</v>
      </c>
      <c r="UTO9" s="27">
        <f>+UTN9*2</f>
        <v>10718.4</v>
      </c>
      <c r="UTP9" s="108">
        <v>5</v>
      </c>
      <c r="UTQ9" s="27">
        <f>ROUND(+UTM9/UTP9,2)</f>
        <v>10718.4</v>
      </c>
      <c r="UTR9" s="109">
        <f>+UTQ9-UTO9</f>
        <v>0</v>
      </c>
      <c r="UTS9" s="110">
        <v>0.37630000000000002</v>
      </c>
      <c r="UTT9" s="111">
        <f>ROUND(+UTR9*UTS9,0)</f>
        <v>0</v>
      </c>
      <c r="UTU9" s="38" t="s">
        <v>45</v>
      </c>
      <c r="UTV9" s="39" t="s">
        <v>47</v>
      </c>
      <c r="UTW9" s="39" t="s">
        <v>40</v>
      </c>
      <c r="UTX9" s="40" t="s">
        <v>120</v>
      </c>
      <c r="UTY9" s="107">
        <v>391.7</v>
      </c>
      <c r="UTZ9" s="107">
        <v>108.3917</v>
      </c>
      <c r="UUA9" s="107">
        <v>403.39170000000001</v>
      </c>
      <c r="UUB9" s="107">
        <v>5</v>
      </c>
      <c r="UUC9" s="27">
        <v>53592</v>
      </c>
      <c r="UUD9" s="27">
        <f>+UUC9/UUB9/2</f>
        <v>5359.2</v>
      </c>
      <c r="UUE9" s="27">
        <f>+UUD9*2</f>
        <v>10718.4</v>
      </c>
      <c r="UUF9" s="108">
        <v>5</v>
      </c>
      <c r="UUG9" s="27">
        <f>ROUND(+UUC9/UUF9,2)</f>
        <v>10718.4</v>
      </c>
      <c r="UUH9" s="109">
        <f>+UUG9-UUE9</f>
        <v>0</v>
      </c>
      <c r="UUI9" s="110">
        <v>0.37630000000000002</v>
      </c>
      <c r="UUJ9" s="111">
        <f>ROUND(+UUH9*UUI9,0)</f>
        <v>0</v>
      </c>
      <c r="UUK9" s="38" t="s">
        <v>45</v>
      </c>
      <c r="UUL9" s="39" t="s">
        <v>47</v>
      </c>
      <c r="UUM9" s="39" t="s">
        <v>40</v>
      </c>
      <c r="UUN9" s="40" t="s">
        <v>120</v>
      </c>
      <c r="UUO9" s="107">
        <v>391.7</v>
      </c>
      <c r="UUP9" s="107">
        <v>108.3917</v>
      </c>
      <c r="UUQ9" s="107">
        <v>403.39170000000001</v>
      </c>
      <c r="UUR9" s="107">
        <v>5</v>
      </c>
      <c r="UUS9" s="27">
        <v>53592</v>
      </c>
      <c r="UUT9" s="27">
        <f>+UUS9/UUR9/2</f>
        <v>5359.2</v>
      </c>
      <c r="UUU9" s="27">
        <f>+UUT9*2</f>
        <v>10718.4</v>
      </c>
      <c r="UUV9" s="108">
        <v>5</v>
      </c>
      <c r="UUW9" s="27">
        <f>ROUND(+UUS9/UUV9,2)</f>
        <v>10718.4</v>
      </c>
      <c r="UUX9" s="109">
        <f>+UUW9-UUU9</f>
        <v>0</v>
      </c>
      <c r="UUY9" s="110">
        <v>0.37630000000000002</v>
      </c>
      <c r="UUZ9" s="111">
        <f>ROUND(+UUX9*UUY9,0)</f>
        <v>0</v>
      </c>
      <c r="UVA9" s="38" t="s">
        <v>45</v>
      </c>
      <c r="UVB9" s="39" t="s">
        <v>47</v>
      </c>
      <c r="UVC9" s="39" t="s">
        <v>40</v>
      </c>
      <c r="UVD9" s="40" t="s">
        <v>120</v>
      </c>
      <c r="UVE9" s="107">
        <v>391.7</v>
      </c>
      <c r="UVF9" s="107">
        <v>108.3917</v>
      </c>
      <c r="UVG9" s="107">
        <v>403.39170000000001</v>
      </c>
      <c r="UVH9" s="107">
        <v>5</v>
      </c>
      <c r="UVI9" s="27">
        <v>53592</v>
      </c>
      <c r="UVJ9" s="27">
        <f>+UVI9/UVH9/2</f>
        <v>5359.2</v>
      </c>
      <c r="UVK9" s="27">
        <f>+UVJ9*2</f>
        <v>10718.4</v>
      </c>
      <c r="UVL9" s="108">
        <v>5</v>
      </c>
      <c r="UVM9" s="27">
        <f>ROUND(+UVI9/UVL9,2)</f>
        <v>10718.4</v>
      </c>
      <c r="UVN9" s="109">
        <f>+UVM9-UVK9</f>
        <v>0</v>
      </c>
      <c r="UVO9" s="110">
        <v>0.37630000000000002</v>
      </c>
      <c r="UVP9" s="111">
        <f>ROUND(+UVN9*UVO9,0)</f>
        <v>0</v>
      </c>
      <c r="UVQ9" s="38" t="s">
        <v>45</v>
      </c>
      <c r="UVR9" s="39" t="s">
        <v>47</v>
      </c>
      <c r="UVS9" s="39" t="s">
        <v>40</v>
      </c>
      <c r="UVT9" s="40" t="s">
        <v>120</v>
      </c>
      <c r="UVU9" s="107">
        <v>391.7</v>
      </c>
      <c r="UVV9" s="107">
        <v>108.3917</v>
      </c>
      <c r="UVW9" s="107">
        <v>403.39170000000001</v>
      </c>
      <c r="UVX9" s="107">
        <v>5</v>
      </c>
      <c r="UVY9" s="27">
        <v>53592</v>
      </c>
      <c r="UVZ9" s="27">
        <f>+UVY9/UVX9/2</f>
        <v>5359.2</v>
      </c>
      <c r="UWA9" s="27">
        <f>+UVZ9*2</f>
        <v>10718.4</v>
      </c>
      <c r="UWB9" s="108">
        <v>5</v>
      </c>
      <c r="UWC9" s="27">
        <f>ROUND(+UVY9/UWB9,2)</f>
        <v>10718.4</v>
      </c>
      <c r="UWD9" s="109">
        <f>+UWC9-UWA9</f>
        <v>0</v>
      </c>
      <c r="UWE9" s="110">
        <v>0.37630000000000002</v>
      </c>
      <c r="UWF9" s="111">
        <f>ROUND(+UWD9*UWE9,0)</f>
        <v>0</v>
      </c>
      <c r="UWG9" s="38" t="s">
        <v>45</v>
      </c>
      <c r="UWH9" s="39" t="s">
        <v>47</v>
      </c>
      <c r="UWI9" s="39" t="s">
        <v>40</v>
      </c>
      <c r="UWJ9" s="40" t="s">
        <v>120</v>
      </c>
      <c r="UWK9" s="107">
        <v>391.7</v>
      </c>
      <c r="UWL9" s="107">
        <v>108.3917</v>
      </c>
      <c r="UWM9" s="107">
        <v>403.39170000000001</v>
      </c>
      <c r="UWN9" s="107">
        <v>5</v>
      </c>
      <c r="UWO9" s="27">
        <v>53592</v>
      </c>
      <c r="UWP9" s="27">
        <f>+UWO9/UWN9/2</f>
        <v>5359.2</v>
      </c>
      <c r="UWQ9" s="27">
        <f>+UWP9*2</f>
        <v>10718.4</v>
      </c>
      <c r="UWR9" s="108">
        <v>5</v>
      </c>
      <c r="UWS9" s="27">
        <f>ROUND(+UWO9/UWR9,2)</f>
        <v>10718.4</v>
      </c>
      <c r="UWT9" s="109">
        <f>+UWS9-UWQ9</f>
        <v>0</v>
      </c>
      <c r="UWU9" s="110">
        <v>0.37630000000000002</v>
      </c>
      <c r="UWV9" s="111">
        <f>ROUND(+UWT9*UWU9,0)</f>
        <v>0</v>
      </c>
      <c r="UWW9" s="38" t="s">
        <v>45</v>
      </c>
      <c r="UWX9" s="39" t="s">
        <v>47</v>
      </c>
      <c r="UWY9" s="39" t="s">
        <v>40</v>
      </c>
      <c r="UWZ9" s="40" t="s">
        <v>120</v>
      </c>
      <c r="UXA9" s="107">
        <v>391.7</v>
      </c>
      <c r="UXB9" s="107">
        <v>108.3917</v>
      </c>
      <c r="UXC9" s="107">
        <v>403.39170000000001</v>
      </c>
      <c r="UXD9" s="107">
        <v>5</v>
      </c>
      <c r="UXE9" s="27">
        <v>53592</v>
      </c>
      <c r="UXF9" s="27">
        <f>+UXE9/UXD9/2</f>
        <v>5359.2</v>
      </c>
      <c r="UXG9" s="27">
        <f>+UXF9*2</f>
        <v>10718.4</v>
      </c>
      <c r="UXH9" s="108">
        <v>5</v>
      </c>
      <c r="UXI9" s="27">
        <f>ROUND(+UXE9/UXH9,2)</f>
        <v>10718.4</v>
      </c>
      <c r="UXJ9" s="109">
        <f>+UXI9-UXG9</f>
        <v>0</v>
      </c>
      <c r="UXK9" s="110">
        <v>0.37630000000000002</v>
      </c>
      <c r="UXL9" s="111">
        <f>ROUND(+UXJ9*UXK9,0)</f>
        <v>0</v>
      </c>
      <c r="UXM9" s="38" t="s">
        <v>45</v>
      </c>
      <c r="UXN9" s="39" t="s">
        <v>47</v>
      </c>
      <c r="UXO9" s="39" t="s">
        <v>40</v>
      </c>
      <c r="UXP9" s="40" t="s">
        <v>120</v>
      </c>
      <c r="UXQ9" s="107">
        <v>391.7</v>
      </c>
      <c r="UXR9" s="107">
        <v>108.3917</v>
      </c>
      <c r="UXS9" s="107">
        <v>403.39170000000001</v>
      </c>
      <c r="UXT9" s="107">
        <v>5</v>
      </c>
      <c r="UXU9" s="27">
        <v>53592</v>
      </c>
      <c r="UXV9" s="27">
        <f>+UXU9/UXT9/2</f>
        <v>5359.2</v>
      </c>
      <c r="UXW9" s="27">
        <f>+UXV9*2</f>
        <v>10718.4</v>
      </c>
      <c r="UXX9" s="108">
        <v>5</v>
      </c>
      <c r="UXY9" s="27">
        <f>ROUND(+UXU9/UXX9,2)</f>
        <v>10718.4</v>
      </c>
      <c r="UXZ9" s="109">
        <f>+UXY9-UXW9</f>
        <v>0</v>
      </c>
      <c r="UYA9" s="110">
        <v>0.37630000000000002</v>
      </c>
      <c r="UYB9" s="111">
        <f>ROUND(+UXZ9*UYA9,0)</f>
        <v>0</v>
      </c>
      <c r="UYC9" s="38" t="s">
        <v>45</v>
      </c>
      <c r="UYD9" s="39" t="s">
        <v>47</v>
      </c>
      <c r="UYE9" s="39" t="s">
        <v>40</v>
      </c>
      <c r="UYF9" s="40" t="s">
        <v>120</v>
      </c>
      <c r="UYG9" s="107">
        <v>391.7</v>
      </c>
      <c r="UYH9" s="107">
        <v>108.3917</v>
      </c>
      <c r="UYI9" s="107">
        <v>403.39170000000001</v>
      </c>
      <c r="UYJ9" s="107">
        <v>5</v>
      </c>
      <c r="UYK9" s="27">
        <v>53592</v>
      </c>
      <c r="UYL9" s="27">
        <f>+UYK9/UYJ9/2</f>
        <v>5359.2</v>
      </c>
      <c r="UYM9" s="27">
        <f>+UYL9*2</f>
        <v>10718.4</v>
      </c>
      <c r="UYN9" s="108">
        <v>5</v>
      </c>
      <c r="UYO9" s="27">
        <f>ROUND(+UYK9/UYN9,2)</f>
        <v>10718.4</v>
      </c>
      <c r="UYP9" s="109">
        <f>+UYO9-UYM9</f>
        <v>0</v>
      </c>
      <c r="UYQ9" s="110">
        <v>0.37630000000000002</v>
      </c>
      <c r="UYR9" s="111">
        <f>ROUND(+UYP9*UYQ9,0)</f>
        <v>0</v>
      </c>
      <c r="UYS9" s="38" t="s">
        <v>45</v>
      </c>
      <c r="UYT9" s="39" t="s">
        <v>47</v>
      </c>
      <c r="UYU9" s="39" t="s">
        <v>40</v>
      </c>
      <c r="UYV9" s="40" t="s">
        <v>120</v>
      </c>
      <c r="UYW9" s="107">
        <v>391.7</v>
      </c>
      <c r="UYX9" s="107">
        <v>108.3917</v>
      </c>
      <c r="UYY9" s="107">
        <v>403.39170000000001</v>
      </c>
      <c r="UYZ9" s="107">
        <v>5</v>
      </c>
      <c r="UZA9" s="27">
        <v>53592</v>
      </c>
      <c r="UZB9" s="27">
        <f>+UZA9/UYZ9/2</f>
        <v>5359.2</v>
      </c>
      <c r="UZC9" s="27">
        <f>+UZB9*2</f>
        <v>10718.4</v>
      </c>
      <c r="UZD9" s="108">
        <v>5</v>
      </c>
      <c r="UZE9" s="27">
        <f>ROUND(+UZA9/UZD9,2)</f>
        <v>10718.4</v>
      </c>
      <c r="UZF9" s="109">
        <f>+UZE9-UZC9</f>
        <v>0</v>
      </c>
      <c r="UZG9" s="110">
        <v>0.37630000000000002</v>
      </c>
      <c r="UZH9" s="111">
        <f>ROUND(+UZF9*UZG9,0)</f>
        <v>0</v>
      </c>
      <c r="UZI9" s="38" t="s">
        <v>45</v>
      </c>
      <c r="UZJ9" s="39" t="s">
        <v>47</v>
      </c>
      <c r="UZK9" s="39" t="s">
        <v>40</v>
      </c>
      <c r="UZL9" s="40" t="s">
        <v>120</v>
      </c>
      <c r="UZM9" s="107">
        <v>391.7</v>
      </c>
      <c r="UZN9" s="107">
        <v>108.3917</v>
      </c>
      <c r="UZO9" s="107">
        <v>403.39170000000001</v>
      </c>
      <c r="UZP9" s="107">
        <v>5</v>
      </c>
      <c r="UZQ9" s="27">
        <v>53592</v>
      </c>
      <c r="UZR9" s="27">
        <f>+UZQ9/UZP9/2</f>
        <v>5359.2</v>
      </c>
      <c r="UZS9" s="27">
        <f>+UZR9*2</f>
        <v>10718.4</v>
      </c>
      <c r="UZT9" s="108">
        <v>5</v>
      </c>
      <c r="UZU9" s="27">
        <f>ROUND(+UZQ9/UZT9,2)</f>
        <v>10718.4</v>
      </c>
      <c r="UZV9" s="109">
        <f>+UZU9-UZS9</f>
        <v>0</v>
      </c>
      <c r="UZW9" s="110">
        <v>0.37630000000000002</v>
      </c>
      <c r="UZX9" s="111">
        <f>ROUND(+UZV9*UZW9,0)</f>
        <v>0</v>
      </c>
      <c r="UZY9" s="38" t="s">
        <v>45</v>
      </c>
      <c r="UZZ9" s="39" t="s">
        <v>47</v>
      </c>
      <c r="VAA9" s="39" t="s">
        <v>40</v>
      </c>
      <c r="VAB9" s="40" t="s">
        <v>120</v>
      </c>
      <c r="VAC9" s="107">
        <v>391.7</v>
      </c>
      <c r="VAD9" s="107">
        <v>108.3917</v>
      </c>
      <c r="VAE9" s="107">
        <v>403.39170000000001</v>
      </c>
      <c r="VAF9" s="107">
        <v>5</v>
      </c>
      <c r="VAG9" s="27">
        <v>53592</v>
      </c>
      <c r="VAH9" s="27">
        <f>+VAG9/VAF9/2</f>
        <v>5359.2</v>
      </c>
      <c r="VAI9" s="27">
        <f>+VAH9*2</f>
        <v>10718.4</v>
      </c>
      <c r="VAJ9" s="108">
        <v>5</v>
      </c>
      <c r="VAK9" s="27">
        <f>ROUND(+VAG9/VAJ9,2)</f>
        <v>10718.4</v>
      </c>
      <c r="VAL9" s="109">
        <f>+VAK9-VAI9</f>
        <v>0</v>
      </c>
      <c r="VAM9" s="110">
        <v>0.37630000000000002</v>
      </c>
      <c r="VAN9" s="111">
        <f>ROUND(+VAL9*VAM9,0)</f>
        <v>0</v>
      </c>
      <c r="VAO9" s="38" t="s">
        <v>45</v>
      </c>
      <c r="VAP9" s="39" t="s">
        <v>47</v>
      </c>
      <c r="VAQ9" s="39" t="s">
        <v>40</v>
      </c>
      <c r="VAR9" s="40" t="s">
        <v>120</v>
      </c>
      <c r="VAS9" s="107">
        <v>391.7</v>
      </c>
      <c r="VAT9" s="107">
        <v>108.3917</v>
      </c>
      <c r="VAU9" s="107">
        <v>403.39170000000001</v>
      </c>
      <c r="VAV9" s="107">
        <v>5</v>
      </c>
      <c r="VAW9" s="27">
        <v>53592</v>
      </c>
      <c r="VAX9" s="27">
        <f>+VAW9/VAV9/2</f>
        <v>5359.2</v>
      </c>
      <c r="VAY9" s="27">
        <f>+VAX9*2</f>
        <v>10718.4</v>
      </c>
      <c r="VAZ9" s="108">
        <v>5</v>
      </c>
      <c r="VBA9" s="27">
        <f>ROUND(+VAW9/VAZ9,2)</f>
        <v>10718.4</v>
      </c>
      <c r="VBB9" s="109">
        <f>+VBA9-VAY9</f>
        <v>0</v>
      </c>
      <c r="VBC9" s="110">
        <v>0.37630000000000002</v>
      </c>
      <c r="VBD9" s="111">
        <f>ROUND(+VBB9*VBC9,0)</f>
        <v>0</v>
      </c>
      <c r="VBE9" s="38" t="s">
        <v>45</v>
      </c>
      <c r="VBF9" s="39" t="s">
        <v>47</v>
      </c>
      <c r="VBG9" s="39" t="s">
        <v>40</v>
      </c>
      <c r="VBH9" s="40" t="s">
        <v>120</v>
      </c>
      <c r="VBI9" s="107">
        <v>391.7</v>
      </c>
      <c r="VBJ9" s="107">
        <v>108.3917</v>
      </c>
      <c r="VBK9" s="107">
        <v>403.39170000000001</v>
      </c>
      <c r="VBL9" s="107">
        <v>5</v>
      </c>
      <c r="VBM9" s="27">
        <v>53592</v>
      </c>
      <c r="VBN9" s="27">
        <f>+VBM9/VBL9/2</f>
        <v>5359.2</v>
      </c>
      <c r="VBO9" s="27">
        <f>+VBN9*2</f>
        <v>10718.4</v>
      </c>
      <c r="VBP9" s="108">
        <v>5</v>
      </c>
      <c r="VBQ9" s="27">
        <f>ROUND(+VBM9/VBP9,2)</f>
        <v>10718.4</v>
      </c>
      <c r="VBR9" s="109">
        <f>+VBQ9-VBO9</f>
        <v>0</v>
      </c>
      <c r="VBS9" s="110">
        <v>0.37630000000000002</v>
      </c>
      <c r="VBT9" s="111">
        <f>ROUND(+VBR9*VBS9,0)</f>
        <v>0</v>
      </c>
      <c r="VBU9" s="38" t="s">
        <v>45</v>
      </c>
      <c r="VBV9" s="39" t="s">
        <v>47</v>
      </c>
      <c r="VBW9" s="39" t="s">
        <v>40</v>
      </c>
      <c r="VBX9" s="40" t="s">
        <v>120</v>
      </c>
      <c r="VBY9" s="107">
        <v>391.7</v>
      </c>
      <c r="VBZ9" s="107">
        <v>108.3917</v>
      </c>
      <c r="VCA9" s="107">
        <v>403.39170000000001</v>
      </c>
      <c r="VCB9" s="107">
        <v>5</v>
      </c>
      <c r="VCC9" s="27">
        <v>53592</v>
      </c>
      <c r="VCD9" s="27">
        <f>+VCC9/VCB9/2</f>
        <v>5359.2</v>
      </c>
      <c r="VCE9" s="27">
        <f>+VCD9*2</f>
        <v>10718.4</v>
      </c>
      <c r="VCF9" s="108">
        <v>5</v>
      </c>
      <c r="VCG9" s="27">
        <f>ROUND(+VCC9/VCF9,2)</f>
        <v>10718.4</v>
      </c>
      <c r="VCH9" s="109">
        <f>+VCG9-VCE9</f>
        <v>0</v>
      </c>
      <c r="VCI9" s="110">
        <v>0.37630000000000002</v>
      </c>
      <c r="VCJ9" s="111">
        <f>ROUND(+VCH9*VCI9,0)</f>
        <v>0</v>
      </c>
      <c r="VCK9" s="38" t="s">
        <v>45</v>
      </c>
      <c r="VCL9" s="39" t="s">
        <v>47</v>
      </c>
      <c r="VCM9" s="39" t="s">
        <v>40</v>
      </c>
      <c r="VCN9" s="40" t="s">
        <v>120</v>
      </c>
      <c r="VCO9" s="107">
        <v>391.7</v>
      </c>
      <c r="VCP9" s="107">
        <v>108.3917</v>
      </c>
      <c r="VCQ9" s="107">
        <v>403.39170000000001</v>
      </c>
      <c r="VCR9" s="107">
        <v>5</v>
      </c>
      <c r="VCS9" s="27">
        <v>53592</v>
      </c>
      <c r="VCT9" s="27">
        <f>+VCS9/VCR9/2</f>
        <v>5359.2</v>
      </c>
      <c r="VCU9" s="27">
        <f>+VCT9*2</f>
        <v>10718.4</v>
      </c>
      <c r="VCV9" s="108">
        <v>5</v>
      </c>
      <c r="VCW9" s="27">
        <f>ROUND(+VCS9/VCV9,2)</f>
        <v>10718.4</v>
      </c>
      <c r="VCX9" s="109">
        <f>+VCW9-VCU9</f>
        <v>0</v>
      </c>
      <c r="VCY9" s="110">
        <v>0.37630000000000002</v>
      </c>
      <c r="VCZ9" s="111">
        <f>ROUND(+VCX9*VCY9,0)</f>
        <v>0</v>
      </c>
      <c r="VDA9" s="38" t="s">
        <v>45</v>
      </c>
      <c r="VDB9" s="39" t="s">
        <v>47</v>
      </c>
      <c r="VDC9" s="39" t="s">
        <v>40</v>
      </c>
      <c r="VDD9" s="40" t="s">
        <v>120</v>
      </c>
      <c r="VDE9" s="107">
        <v>391.7</v>
      </c>
      <c r="VDF9" s="107">
        <v>108.3917</v>
      </c>
      <c r="VDG9" s="107">
        <v>403.39170000000001</v>
      </c>
      <c r="VDH9" s="107">
        <v>5</v>
      </c>
      <c r="VDI9" s="27">
        <v>53592</v>
      </c>
      <c r="VDJ9" s="27">
        <f>+VDI9/VDH9/2</f>
        <v>5359.2</v>
      </c>
      <c r="VDK9" s="27">
        <f>+VDJ9*2</f>
        <v>10718.4</v>
      </c>
      <c r="VDL9" s="108">
        <v>5</v>
      </c>
      <c r="VDM9" s="27">
        <f>ROUND(+VDI9/VDL9,2)</f>
        <v>10718.4</v>
      </c>
      <c r="VDN9" s="109">
        <f>+VDM9-VDK9</f>
        <v>0</v>
      </c>
      <c r="VDO9" s="110">
        <v>0.37630000000000002</v>
      </c>
      <c r="VDP9" s="111">
        <f>ROUND(+VDN9*VDO9,0)</f>
        <v>0</v>
      </c>
      <c r="VDQ9" s="38" t="s">
        <v>45</v>
      </c>
      <c r="VDR9" s="39" t="s">
        <v>47</v>
      </c>
      <c r="VDS9" s="39" t="s">
        <v>40</v>
      </c>
      <c r="VDT9" s="40" t="s">
        <v>120</v>
      </c>
      <c r="VDU9" s="107">
        <v>391.7</v>
      </c>
      <c r="VDV9" s="107">
        <v>108.3917</v>
      </c>
      <c r="VDW9" s="107">
        <v>403.39170000000001</v>
      </c>
      <c r="VDX9" s="107">
        <v>5</v>
      </c>
      <c r="VDY9" s="27">
        <v>53592</v>
      </c>
      <c r="VDZ9" s="27">
        <f>+VDY9/VDX9/2</f>
        <v>5359.2</v>
      </c>
      <c r="VEA9" s="27">
        <f>+VDZ9*2</f>
        <v>10718.4</v>
      </c>
      <c r="VEB9" s="108">
        <v>5</v>
      </c>
      <c r="VEC9" s="27">
        <f>ROUND(+VDY9/VEB9,2)</f>
        <v>10718.4</v>
      </c>
      <c r="VED9" s="109">
        <f>+VEC9-VEA9</f>
        <v>0</v>
      </c>
      <c r="VEE9" s="110">
        <v>0.37630000000000002</v>
      </c>
      <c r="VEF9" s="111">
        <f>ROUND(+VED9*VEE9,0)</f>
        <v>0</v>
      </c>
      <c r="VEG9" s="38" t="s">
        <v>45</v>
      </c>
      <c r="VEH9" s="39" t="s">
        <v>47</v>
      </c>
      <c r="VEI9" s="39" t="s">
        <v>40</v>
      </c>
      <c r="VEJ9" s="40" t="s">
        <v>120</v>
      </c>
      <c r="VEK9" s="107">
        <v>391.7</v>
      </c>
      <c r="VEL9" s="107">
        <v>108.3917</v>
      </c>
      <c r="VEM9" s="107">
        <v>403.39170000000001</v>
      </c>
      <c r="VEN9" s="107">
        <v>5</v>
      </c>
      <c r="VEO9" s="27">
        <v>53592</v>
      </c>
      <c r="VEP9" s="27">
        <f>+VEO9/VEN9/2</f>
        <v>5359.2</v>
      </c>
      <c r="VEQ9" s="27">
        <f>+VEP9*2</f>
        <v>10718.4</v>
      </c>
      <c r="VER9" s="108">
        <v>5</v>
      </c>
      <c r="VES9" s="27">
        <f>ROUND(+VEO9/VER9,2)</f>
        <v>10718.4</v>
      </c>
      <c r="VET9" s="109">
        <f>+VES9-VEQ9</f>
        <v>0</v>
      </c>
      <c r="VEU9" s="110">
        <v>0.37630000000000002</v>
      </c>
      <c r="VEV9" s="111">
        <f>ROUND(+VET9*VEU9,0)</f>
        <v>0</v>
      </c>
      <c r="VEW9" s="38" t="s">
        <v>45</v>
      </c>
      <c r="VEX9" s="39" t="s">
        <v>47</v>
      </c>
      <c r="VEY9" s="39" t="s">
        <v>40</v>
      </c>
      <c r="VEZ9" s="40" t="s">
        <v>120</v>
      </c>
      <c r="VFA9" s="107">
        <v>391.7</v>
      </c>
      <c r="VFB9" s="107">
        <v>108.3917</v>
      </c>
      <c r="VFC9" s="107">
        <v>403.39170000000001</v>
      </c>
      <c r="VFD9" s="107">
        <v>5</v>
      </c>
      <c r="VFE9" s="27">
        <v>53592</v>
      </c>
      <c r="VFF9" s="27">
        <f>+VFE9/VFD9/2</f>
        <v>5359.2</v>
      </c>
      <c r="VFG9" s="27">
        <f>+VFF9*2</f>
        <v>10718.4</v>
      </c>
      <c r="VFH9" s="108">
        <v>5</v>
      </c>
      <c r="VFI9" s="27">
        <f>ROUND(+VFE9/VFH9,2)</f>
        <v>10718.4</v>
      </c>
      <c r="VFJ9" s="109">
        <f>+VFI9-VFG9</f>
        <v>0</v>
      </c>
      <c r="VFK9" s="110">
        <v>0.37630000000000002</v>
      </c>
      <c r="VFL9" s="111">
        <f>ROUND(+VFJ9*VFK9,0)</f>
        <v>0</v>
      </c>
      <c r="VFM9" s="38" t="s">
        <v>45</v>
      </c>
      <c r="VFN9" s="39" t="s">
        <v>47</v>
      </c>
      <c r="VFO9" s="39" t="s">
        <v>40</v>
      </c>
      <c r="VFP9" s="40" t="s">
        <v>120</v>
      </c>
      <c r="VFQ9" s="107">
        <v>391.7</v>
      </c>
      <c r="VFR9" s="107">
        <v>108.3917</v>
      </c>
      <c r="VFS9" s="107">
        <v>403.39170000000001</v>
      </c>
      <c r="VFT9" s="107">
        <v>5</v>
      </c>
      <c r="VFU9" s="27">
        <v>53592</v>
      </c>
      <c r="VFV9" s="27">
        <f>+VFU9/VFT9/2</f>
        <v>5359.2</v>
      </c>
      <c r="VFW9" s="27">
        <f>+VFV9*2</f>
        <v>10718.4</v>
      </c>
      <c r="VFX9" s="108">
        <v>5</v>
      </c>
      <c r="VFY9" s="27">
        <f>ROUND(+VFU9/VFX9,2)</f>
        <v>10718.4</v>
      </c>
      <c r="VFZ9" s="109">
        <f>+VFY9-VFW9</f>
        <v>0</v>
      </c>
      <c r="VGA9" s="110">
        <v>0.37630000000000002</v>
      </c>
      <c r="VGB9" s="111">
        <f>ROUND(+VFZ9*VGA9,0)</f>
        <v>0</v>
      </c>
      <c r="VGC9" s="38" t="s">
        <v>45</v>
      </c>
      <c r="VGD9" s="39" t="s">
        <v>47</v>
      </c>
      <c r="VGE9" s="39" t="s">
        <v>40</v>
      </c>
      <c r="VGF9" s="40" t="s">
        <v>120</v>
      </c>
      <c r="VGG9" s="107">
        <v>391.7</v>
      </c>
      <c r="VGH9" s="107">
        <v>108.3917</v>
      </c>
      <c r="VGI9" s="107">
        <v>403.39170000000001</v>
      </c>
      <c r="VGJ9" s="107">
        <v>5</v>
      </c>
      <c r="VGK9" s="27">
        <v>53592</v>
      </c>
      <c r="VGL9" s="27">
        <f>+VGK9/VGJ9/2</f>
        <v>5359.2</v>
      </c>
      <c r="VGM9" s="27">
        <f>+VGL9*2</f>
        <v>10718.4</v>
      </c>
      <c r="VGN9" s="108">
        <v>5</v>
      </c>
      <c r="VGO9" s="27">
        <f>ROUND(+VGK9/VGN9,2)</f>
        <v>10718.4</v>
      </c>
      <c r="VGP9" s="109">
        <f>+VGO9-VGM9</f>
        <v>0</v>
      </c>
      <c r="VGQ9" s="110">
        <v>0.37630000000000002</v>
      </c>
      <c r="VGR9" s="111">
        <f>ROUND(+VGP9*VGQ9,0)</f>
        <v>0</v>
      </c>
      <c r="VGS9" s="38" t="s">
        <v>45</v>
      </c>
      <c r="VGT9" s="39" t="s">
        <v>47</v>
      </c>
      <c r="VGU9" s="39" t="s">
        <v>40</v>
      </c>
      <c r="VGV9" s="40" t="s">
        <v>120</v>
      </c>
      <c r="VGW9" s="107">
        <v>391.7</v>
      </c>
      <c r="VGX9" s="107">
        <v>108.3917</v>
      </c>
      <c r="VGY9" s="107">
        <v>403.39170000000001</v>
      </c>
      <c r="VGZ9" s="107">
        <v>5</v>
      </c>
      <c r="VHA9" s="27">
        <v>53592</v>
      </c>
      <c r="VHB9" s="27">
        <f>+VHA9/VGZ9/2</f>
        <v>5359.2</v>
      </c>
      <c r="VHC9" s="27">
        <f>+VHB9*2</f>
        <v>10718.4</v>
      </c>
      <c r="VHD9" s="108">
        <v>5</v>
      </c>
      <c r="VHE9" s="27">
        <f>ROUND(+VHA9/VHD9,2)</f>
        <v>10718.4</v>
      </c>
      <c r="VHF9" s="109">
        <f>+VHE9-VHC9</f>
        <v>0</v>
      </c>
      <c r="VHG9" s="110">
        <v>0.37630000000000002</v>
      </c>
      <c r="VHH9" s="111">
        <f>ROUND(+VHF9*VHG9,0)</f>
        <v>0</v>
      </c>
      <c r="VHI9" s="38" t="s">
        <v>45</v>
      </c>
      <c r="VHJ9" s="39" t="s">
        <v>47</v>
      </c>
      <c r="VHK9" s="39" t="s">
        <v>40</v>
      </c>
      <c r="VHL9" s="40" t="s">
        <v>120</v>
      </c>
      <c r="VHM9" s="107">
        <v>391.7</v>
      </c>
      <c r="VHN9" s="107">
        <v>108.3917</v>
      </c>
      <c r="VHO9" s="107">
        <v>403.39170000000001</v>
      </c>
      <c r="VHP9" s="107">
        <v>5</v>
      </c>
      <c r="VHQ9" s="27">
        <v>53592</v>
      </c>
      <c r="VHR9" s="27">
        <f>+VHQ9/VHP9/2</f>
        <v>5359.2</v>
      </c>
      <c r="VHS9" s="27">
        <f>+VHR9*2</f>
        <v>10718.4</v>
      </c>
      <c r="VHT9" s="108">
        <v>5</v>
      </c>
      <c r="VHU9" s="27">
        <f>ROUND(+VHQ9/VHT9,2)</f>
        <v>10718.4</v>
      </c>
      <c r="VHV9" s="109">
        <f>+VHU9-VHS9</f>
        <v>0</v>
      </c>
      <c r="VHW9" s="110">
        <v>0.37630000000000002</v>
      </c>
      <c r="VHX9" s="111">
        <f>ROUND(+VHV9*VHW9,0)</f>
        <v>0</v>
      </c>
      <c r="VHY9" s="38" t="s">
        <v>45</v>
      </c>
      <c r="VHZ9" s="39" t="s">
        <v>47</v>
      </c>
      <c r="VIA9" s="39" t="s">
        <v>40</v>
      </c>
      <c r="VIB9" s="40" t="s">
        <v>120</v>
      </c>
      <c r="VIC9" s="107">
        <v>391.7</v>
      </c>
      <c r="VID9" s="107">
        <v>108.3917</v>
      </c>
      <c r="VIE9" s="107">
        <v>403.39170000000001</v>
      </c>
      <c r="VIF9" s="107">
        <v>5</v>
      </c>
      <c r="VIG9" s="27">
        <v>53592</v>
      </c>
      <c r="VIH9" s="27">
        <f>+VIG9/VIF9/2</f>
        <v>5359.2</v>
      </c>
      <c r="VII9" s="27">
        <f>+VIH9*2</f>
        <v>10718.4</v>
      </c>
      <c r="VIJ9" s="108">
        <v>5</v>
      </c>
      <c r="VIK9" s="27">
        <f>ROUND(+VIG9/VIJ9,2)</f>
        <v>10718.4</v>
      </c>
      <c r="VIL9" s="109">
        <f>+VIK9-VII9</f>
        <v>0</v>
      </c>
      <c r="VIM9" s="110">
        <v>0.37630000000000002</v>
      </c>
      <c r="VIN9" s="111">
        <f>ROUND(+VIL9*VIM9,0)</f>
        <v>0</v>
      </c>
      <c r="VIO9" s="38" t="s">
        <v>45</v>
      </c>
      <c r="VIP9" s="39" t="s">
        <v>47</v>
      </c>
      <c r="VIQ9" s="39" t="s">
        <v>40</v>
      </c>
      <c r="VIR9" s="40" t="s">
        <v>120</v>
      </c>
      <c r="VIS9" s="107">
        <v>391.7</v>
      </c>
      <c r="VIT9" s="107">
        <v>108.3917</v>
      </c>
      <c r="VIU9" s="107">
        <v>403.39170000000001</v>
      </c>
      <c r="VIV9" s="107">
        <v>5</v>
      </c>
      <c r="VIW9" s="27">
        <v>53592</v>
      </c>
      <c r="VIX9" s="27">
        <f>+VIW9/VIV9/2</f>
        <v>5359.2</v>
      </c>
      <c r="VIY9" s="27">
        <f>+VIX9*2</f>
        <v>10718.4</v>
      </c>
      <c r="VIZ9" s="108">
        <v>5</v>
      </c>
      <c r="VJA9" s="27">
        <f>ROUND(+VIW9/VIZ9,2)</f>
        <v>10718.4</v>
      </c>
      <c r="VJB9" s="109">
        <f>+VJA9-VIY9</f>
        <v>0</v>
      </c>
      <c r="VJC9" s="110">
        <v>0.37630000000000002</v>
      </c>
      <c r="VJD9" s="111">
        <f>ROUND(+VJB9*VJC9,0)</f>
        <v>0</v>
      </c>
      <c r="VJE9" s="38" t="s">
        <v>45</v>
      </c>
      <c r="VJF9" s="39" t="s">
        <v>47</v>
      </c>
      <c r="VJG9" s="39" t="s">
        <v>40</v>
      </c>
      <c r="VJH9" s="40" t="s">
        <v>120</v>
      </c>
      <c r="VJI9" s="107">
        <v>391.7</v>
      </c>
      <c r="VJJ9" s="107">
        <v>108.3917</v>
      </c>
      <c r="VJK9" s="107">
        <v>403.39170000000001</v>
      </c>
      <c r="VJL9" s="107">
        <v>5</v>
      </c>
      <c r="VJM9" s="27">
        <v>53592</v>
      </c>
      <c r="VJN9" s="27">
        <f>+VJM9/VJL9/2</f>
        <v>5359.2</v>
      </c>
      <c r="VJO9" s="27">
        <f>+VJN9*2</f>
        <v>10718.4</v>
      </c>
      <c r="VJP9" s="108">
        <v>5</v>
      </c>
      <c r="VJQ9" s="27">
        <f>ROUND(+VJM9/VJP9,2)</f>
        <v>10718.4</v>
      </c>
      <c r="VJR9" s="109">
        <f>+VJQ9-VJO9</f>
        <v>0</v>
      </c>
      <c r="VJS9" s="110">
        <v>0.37630000000000002</v>
      </c>
      <c r="VJT9" s="111">
        <f>ROUND(+VJR9*VJS9,0)</f>
        <v>0</v>
      </c>
      <c r="VJU9" s="38" t="s">
        <v>45</v>
      </c>
      <c r="VJV9" s="39" t="s">
        <v>47</v>
      </c>
      <c r="VJW9" s="39" t="s">
        <v>40</v>
      </c>
      <c r="VJX9" s="40" t="s">
        <v>120</v>
      </c>
      <c r="VJY9" s="107">
        <v>391.7</v>
      </c>
      <c r="VJZ9" s="107">
        <v>108.3917</v>
      </c>
      <c r="VKA9" s="107">
        <v>403.39170000000001</v>
      </c>
      <c r="VKB9" s="107">
        <v>5</v>
      </c>
      <c r="VKC9" s="27">
        <v>53592</v>
      </c>
      <c r="VKD9" s="27">
        <f>+VKC9/VKB9/2</f>
        <v>5359.2</v>
      </c>
      <c r="VKE9" s="27">
        <f>+VKD9*2</f>
        <v>10718.4</v>
      </c>
      <c r="VKF9" s="108">
        <v>5</v>
      </c>
      <c r="VKG9" s="27">
        <f>ROUND(+VKC9/VKF9,2)</f>
        <v>10718.4</v>
      </c>
      <c r="VKH9" s="109">
        <f>+VKG9-VKE9</f>
        <v>0</v>
      </c>
      <c r="VKI9" s="110">
        <v>0.37630000000000002</v>
      </c>
      <c r="VKJ9" s="111">
        <f>ROUND(+VKH9*VKI9,0)</f>
        <v>0</v>
      </c>
      <c r="VKK9" s="38" t="s">
        <v>45</v>
      </c>
      <c r="VKL9" s="39" t="s">
        <v>47</v>
      </c>
      <c r="VKM9" s="39" t="s">
        <v>40</v>
      </c>
      <c r="VKN9" s="40" t="s">
        <v>120</v>
      </c>
      <c r="VKO9" s="107">
        <v>391.7</v>
      </c>
      <c r="VKP9" s="107">
        <v>108.3917</v>
      </c>
      <c r="VKQ9" s="107">
        <v>403.39170000000001</v>
      </c>
      <c r="VKR9" s="107">
        <v>5</v>
      </c>
      <c r="VKS9" s="27">
        <v>53592</v>
      </c>
      <c r="VKT9" s="27">
        <f>+VKS9/VKR9/2</f>
        <v>5359.2</v>
      </c>
      <c r="VKU9" s="27">
        <f>+VKT9*2</f>
        <v>10718.4</v>
      </c>
      <c r="VKV9" s="108">
        <v>5</v>
      </c>
      <c r="VKW9" s="27">
        <f>ROUND(+VKS9/VKV9,2)</f>
        <v>10718.4</v>
      </c>
      <c r="VKX9" s="109">
        <f>+VKW9-VKU9</f>
        <v>0</v>
      </c>
      <c r="VKY9" s="110">
        <v>0.37630000000000002</v>
      </c>
      <c r="VKZ9" s="111">
        <f>ROUND(+VKX9*VKY9,0)</f>
        <v>0</v>
      </c>
      <c r="VLA9" s="38" t="s">
        <v>45</v>
      </c>
      <c r="VLB9" s="39" t="s">
        <v>47</v>
      </c>
      <c r="VLC9" s="39" t="s">
        <v>40</v>
      </c>
      <c r="VLD9" s="40" t="s">
        <v>120</v>
      </c>
      <c r="VLE9" s="107">
        <v>391.7</v>
      </c>
      <c r="VLF9" s="107">
        <v>108.3917</v>
      </c>
      <c r="VLG9" s="107">
        <v>403.39170000000001</v>
      </c>
      <c r="VLH9" s="107">
        <v>5</v>
      </c>
      <c r="VLI9" s="27">
        <v>53592</v>
      </c>
      <c r="VLJ9" s="27">
        <f>+VLI9/VLH9/2</f>
        <v>5359.2</v>
      </c>
      <c r="VLK9" s="27">
        <f>+VLJ9*2</f>
        <v>10718.4</v>
      </c>
      <c r="VLL9" s="108">
        <v>5</v>
      </c>
      <c r="VLM9" s="27">
        <f>ROUND(+VLI9/VLL9,2)</f>
        <v>10718.4</v>
      </c>
      <c r="VLN9" s="109">
        <f>+VLM9-VLK9</f>
        <v>0</v>
      </c>
      <c r="VLO9" s="110">
        <v>0.37630000000000002</v>
      </c>
      <c r="VLP9" s="111">
        <f>ROUND(+VLN9*VLO9,0)</f>
        <v>0</v>
      </c>
      <c r="VLQ9" s="38" t="s">
        <v>45</v>
      </c>
      <c r="VLR9" s="39" t="s">
        <v>47</v>
      </c>
      <c r="VLS9" s="39" t="s">
        <v>40</v>
      </c>
      <c r="VLT9" s="40" t="s">
        <v>120</v>
      </c>
      <c r="VLU9" s="107">
        <v>391.7</v>
      </c>
      <c r="VLV9" s="107">
        <v>108.3917</v>
      </c>
      <c r="VLW9" s="107">
        <v>403.39170000000001</v>
      </c>
      <c r="VLX9" s="107">
        <v>5</v>
      </c>
      <c r="VLY9" s="27">
        <v>53592</v>
      </c>
      <c r="VLZ9" s="27">
        <f>+VLY9/VLX9/2</f>
        <v>5359.2</v>
      </c>
      <c r="VMA9" s="27">
        <f>+VLZ9*2</f>
        <v>10718.4</v>
      </c>
      <c r="VMB9" s="108">
        <v>5</v>
      </c>
      <c r="VMC9" s="27">
        <f>ROUND(+VLY9/VMB9,2)</f>
        <v>10718.4</v>
      </c>
      <c r="VMD9" s="109">
        <f>+VMC9-VMA9</f>
        <v>0</v>
      </c>
      <c r="VME9" s="110">
        <v>0.37630000000000002</v>
      </c>
      <c r="VMF9" s="111">
        <f>ROUND(+VMD9*VME9,0)</f>
        <v>0</v>
      </c>
      <c r="VMG9" s="38" t="s">
        <v>45</v>
      </c>
      <c r="VMH9" s="39" t="s">
        <v>47</v>
      </c>
      <c r="VMI9" s="39" t="s">
        <v>40</v>
      </c>
      <c r="VMJ9" s="40" t="s">
        <v>120</v>
      </c>
      <c r="VMK9" s="107">
        <v>391.7</v>
      </c>
      <c r="VML9" s="107">
        <v>108.3917</v>
      </c>
      <c r="VMM9" s="107">
        <v>403.39170000000001</v>
      </c>
      <c r="VMN9" s="107">
        <v>5</v>
      </c>
      <c r="VMO9" s="27">
        <v>53592</v>
      </c>
      <c r="VMP9" s="27">
        <f>+VMO9/VMN9/2</f>
        <v>5359.2</v>
      </c>
      <c r="VMQ9" s="27">
        <f>+VMP9*2</f>
        <v>10718.4</v>
      </c>
      <c r="VMR9" s="108">
        <v>5</v>
      </c>
      <c r="VMS9" s="27">
        <f>ROUND(+VMO9/VMR9,2)</f>
        <v>10718.4</v>
      </c>
      <c r="VMT9" s="109">
        <f>+VMS9-VMQ9</f>
        <v>0</v>
      </c>
      <c r="VMU9" s="110">
        <v>0.37630000000000002</v>
      </c>
      <c r="VMV9" s="111">
        <f>ROUND(+VMT9*VMU9,0)</f>
        <v>0</v>
      </c>
      <c r="VMW9" s="38" t="s">
        <v>45</v>
      </c>
      <c r="VMX9" s="39" t="s">
        <v>47</v>
      </c>
      <c r="VMY9" s="39" t="s">
        <v>40</v>
      </c>
      <c r="VMZ9" s="40" t="s">
        <v>120</v>
      </c>
      <c r="VNA9" s="107">
        <v>391.7</v>
      </c>
      <c r="VNB9" s="107">
        <v>108.3917</v>
      </c>
      <c r="VNC9" s="107">
        <v>403.39170000000001</v>
      </c>
      <c r="VND9" s="107">
        <v>5</v>
      </c>
      <c r="VNE9" s="27">
        <v>53592</v>
      </c>
      <c r="VNF9" s="27">
        <f>+VNE9/VND9/2</f>
        <v>5359.2</v>
      </c>
      <c r="VNG9" s="27">
        <f>+VNF9*2</f>
        <v>10718.4</v>
      </c>
      <c r="VNH9" s="108">
        <v>5</v>
      </c>
      <c r="VNI9" s="27">
        <f>ROUND(+VNE9/VNH9,2)</f>
        <v>10718.4</v>
      </c>
      <c r="VNJ9" s="109">
        <f>+VNI9-VNG9</f>
        <v>0</v>
      </c>
      <c r="VNK9" s="110">
        <v>0.37630000000000002</v>
      </c>
      <c r="VNL9" s="111">
        <f>ROUND(+VNJ9*VNK9,0)</f>
        <v>0</v>
      </c>
      <c r="VNM9" s="38" t="s">
        <v>45</v>
      </c>
      <c r="VNN9" s="39" t="s">
        <v>47</v>
      </c>
      <c r="VNO9" s="39" t="s">
        <v>40</v>
      </c>
      <c r="VNP9" s="40" t="s">
        <v>120</v>
      </c>
      <c r="VNQ9" s="107">
        <v>391.7</v>
      </c>
      <c r="VNR9" s="107">
        <v>108.3917</v>
      </c>
      <c r="VNS9" s="107">
        <v>403.39170000000001</v>
      </c>
      <c r="VNT9" s="107">
        <v>5</v>
      </c>
      <c r="VNU9" s="27">
        <v>53592</v>
      </c>
      <c r="VNV9" s="27">
        <f>+VNU9/VNT9/2</f>
        <v>5359.2</v>
      </c>
      <c r="VNW9" s="27">
        <f>+VNV9*2</f>
        <v>10718.4</v>
      </c>
      <c r="VNX9" s="108">
        <v>5</v>
      </c>
      <c r="VNY9" s="27">
        <f>ROUND(+VNU9/VNX9,2)</f>
        <v>10718.4</v>
      </c>
      <c r="VNZ9" s="109">
        <f>+VNY9-VNW9</f>
        <v>0</v>
      </c>
      <c r="VOA9" s="110">
        <v>0.37630000000000002</v>
      </c>
      <c r="VOB9" s="111">
        <f>ROUND(+VNZ9*VOA9,0)</f>
        <v>0</v>
      </c>
      <c r="VOC9" s="38" t="s">
        <v>45</v>
      </c>
      <c r="VOD9" s="39" t="s">
        <v>47</v>
      </c>
      <c r="VOE9" s="39" t="s">
        <v>40</v>
      </c>
      <c r="VOF9" s="40" t="s">
        <v>120</v>
      </c>
      <c r="VOG9" s="107">
        <v>391.7</v>
      </c>
      <c r="VOH9" s="107">
        <v>108.3917</v>
      </c>
      <c r="VOI9" s="107">
        <v>403.39170000000001</v>
      </c>
      <c r="VOJ9" s="107">
        <v>5</v>
      </c>
      <c r="VOK9" s="27">
        <v>53592</v>
      </c>
      <c r="VOL9" s="27">
        <f>+VOK9/VOJ9/2</f>
        <v>5359.2</v>
      </c>
      <c r="VOM9" s="27">
        <f>+VOL9*2</f>
        <v>10718.4</v>
      </c>
      <c r="VON9" s="108">
        <v>5</v>
      </c>
      <c r="VOO9" s="27">
        <f>ROUND(+VOK9/VON9,2)</f>
        <v>10718.4</v>
      </c>
      <c r="VOP9" s="109">
        <f>+VOO9-VOM9</f>
        <v>0</v>
      </c>
      <c r="VOQ9" s="110">
        <v>0.37630000000000002</v>
      </c>
      <c r="VOR9" s="111">
        <f>ROUND(+VOP9*VOQ9,0)</f>
        <v>0</v>
      </c>
      <c r="VOS9" s="38" t="s">
        <v>45</v>
      </c>
      <c r="VOT9" s="39" t="s">
        <v>47</v>
      </c>
      <c r="VOU9" s="39" t="s">
        <v>40</v>
      </c>
      <c r="VOV9" s="40" t="s">
        <v>120</v>
      </c>
      <c r="VOW9" s="107">
        <v>391.7</v>
      </c>
      <c r="VOX9" s="107">
        <v>108.3917</v>
      </c>
      <c r="VOY9" s="107">
        <v>403.39170000000001</v>
      </c>
      <c r="VOZ9" s="107">
        <v>5</v>
      </c>
      <c r="VPA9" s="27">
        <v>53592</v>
      </c>
      <c r="VPB9" s="27">
        <f>+VPA9/VOZ9/2</f>
        <v>5359.2</v>
      </c>
      <c r="VPC9" s="27">
        <f>+VPB9*2</f>
        <v>10718.4</v>
      </c>
      <c r="VPD9" s="108">
        <v>5</v>
      </c>
      <c r="VPE9" s="27">
        <f>ROUND(+VPA9/VPD9,2)</f>
        <v>10718.4</v>
      </c>
      <c r="VPF9" s="109">
        <f>+VPE9-VPC9</f>
        <v>0</v>
      </c>
      <c r="VPG9" s="110">
        <v>0.37630000000000002</v>
      </c>
      <c r="VPH9" s="111">
        <f>ROUND(+VPF9*VPG9,0)</f>
        <v>0</v>
      </c>
      <c r="VPI9" s="38" t="s">
        <v>45</v>
      </c>
      <c r="VPJ9" s="39" t="s">
        <v>47</v>
      </c>
      <c r="VPK9" s="39" t="s">
        <v>40</v>
      </c>
      <c r="VPL9" s="40" t="s">
        <v>120</v>
      </c>
      <c r="VPM9" s="107">
        <v>391.7</v>
      </c>
      <c r="VPN9" s="107">
        <v>108.3917</v>
      </c>
      <c r="VPO9" s="107">
        <v>403.39170000000001</v>
      </c>
      <c r="VPP9" s="107">
        <v>5</v>
      </c>
      <c r="VPQ9" s="27">
        <v>53592</v>
      </c>
      <c r="VPR9" s="27">
        <f>+VPQ9/VPP9/2</f>
        <v>5359.2</v>
      </c>
      <c r="VPS9" s="27">
        <f>+VPR9*2</f>
        <v>10718.4</v>
      </c>
      <c r="VPT9" s="108">
        <v>5</v>
      </c>
      <c r="VPU9" s="27">
        <f>ROUND(+VPQ9/VPT9,2)</f>
        <v>10718.4</v>
      </c>
      <c r="VPV9" s="109">
        <f>+VPU9-VPS9</f>
        <v>0</v>
      </c>
      <c r="VPW9" s="110">
        <v>0.37630000000000002</v>
      </c>
      <c r="VPX9" s="111">
        <f>ROUND(+VPV9*VPW9,0)</f>
        <v>0</v>
      </c>
      <c r="VPY9" s="38" t="s">
        <v>45</v>
      </c>
      <c r="VPZ9" s="39" t="s">
        <v>47</v>
      </c>
      <c r="VQA9" s="39" t="s">
        <v>40</v>
      </c>
      <c r="VQB9" s="40" t="s">
        <v>120</v>
      </c>
      <c r="VQC9" s="107">
        <v>391.7</v>
      </c>
      <c r="VQD9" s="107">
        <v>108.3917</v>
      </c>
      <c r="VQE9" s="107">
        <v>403.39170000000001</v>
      </c>
      <c r="VQF9" s="107">
        <v>5</v>
      </c>
      <c r="VQG9" s="27">
        <v>53592</v>
      </c>
      <c r="VQH9" s="27">
        <f>+VQG9/VQF9/2</f>
        <v>5359.2</v>
      </c>
      <c r="VQI9" s="27">
        <f>+VQH9*2</f>
        <v>10718.4</v>
      </c>
      <c r="VQJ9" s="108">
        <v>5</v>
      </c>
      <c r="VQK9" s="27">
        <f>ROUND(+VQG9/VQJ9,2)</f>
        <v>10718.4</v>
      </c>
      <c r="VQL9" s="109">
        <f>+VQK9-VQI9</f>
        <v>0</v>
      </c>
      <c r="VQM9" s="110">
        <v>0.37630000000000002</v>
      </c>
      <c r="VQN9" s="111">
        <f>ROUND(+VQL9*VQM9,0)</f>
        <v>0</v>
      </c>
      <c r="VQO9" s="38" t="s">
        <v>45</v>
      </c>
      <c r="VQP9" s="39" t="s">
        <v>47</v>
      </c>
      <c r="VQQ9" s="39" t="s">
        <v>40</v>
      </c>
      <c r="VQR9" s="40" t="s">
        <v>120</v>
      </c>
      <c r="VQS9" s="107">
        <v>391.7</v>
      </c>
      <c r="VQT9" s="107">
        <v>108.3917</v>
      </c>
      <c r="VQU9" s="107">
        <v>403.39170000000001</v>
      </c>
      <c r="VQV9" s="107">
        <v>5</v>
      </c>
      <c r="VQW9" s="27">
        <v>53592</v>
      </c>
      <c r="VQX9" s="27">
        <f>+VQW9/VQV9/2</f>
        <v>5359.2</v>
      </c>
      <c r="VQY9" s="27">
        <f>+VQX9*2</f>
        <v>10718.4</v>
      </c>
      <c r="VQZ9" s="108">
        <v>5</v>
      </c>
      <c r="VRA9" s="27">
        <f>ROUND(+VQW9/VQZ9,2)</f>
        <v>10718.4</v>
      </c>
      <c r="VRB9" s="109">
        <f>+VRA9-VQY9</f>
        <v>0</v>
      </c>
      <c r="VRC9" s="110">
        <v>0.37630000000000002</v>
      </c>
      <c r="VRD9" s="111">
        <f>ROUND(+VRB9*VRC9,0)</f>
        <v>0</v>
      </c>
      <c r="VRE9" s="38" t="s">
        <v>45</v>
      </c>
      <c r="VRF9" s="39" t="s">
        <v>47</v>
      </c>
      <c r="VRG9" s="39" t="s">
        <v>40</v>
      </c>
      <c r="VRH9" s="40" t="s">
        <v>120</v>
      </c>
      <c r="VRI9" s="107">
        <v>391.7</v>
      </c>
      <c r="VRJ9" s="107">
        <v>108.3917</v>
      </c>
      <c r="VRK9" s="107">
        <v>403.39170000000001</v>
      </c>
      <c r="VRL9" s="107">
        <v>5</v>
      </c>
      <c r="VRM9" s="27">
        <v>53592</v>
      </c>
      <c r="VRN9" s="27">
        <f>+VRM9/VRL9/2</f>
        <v>5359.2</v>
      </c>
      <c r="VRO9" s="27">
        <f>+VRN9*2</f>
        <v>10718.4</v>
      </c>
      <c r="VRP9" s="108">
        <v>5</v>
      </c>
      <c r="VRQ9" s="27">
        <f>ROUND(+VRM9/VRP9,2)</f>
        <v>10718.4</v>
      </c>
      <c r="VRR9" s="109">
        <f>+VRQ9-VRO9</f>
        <v>0</v>
      </c>
      <c r="VRS9" s="110">
        <v>0.37630000000000002</v>
      </c>
      <c r="VRT9" s="111">
        <f>ROUND(+VRR9*VRS9,0)</f>
        <v>0</v>
      </c>
      <c r="VRU9" s="38" t="s">
        <v>45</v>
      </c>
      <c r="VRV9" s="39" t="s">
        <v>47</v>
      </c>
      <c r="VRW9" s="39" t="s">
        <v>40</v>
      </c>
      <c r="VRX9" s="40" t="s">
        <v>120</v>
      </c>
      <c r="VRY9" s="107">
        <v>391.7</v>
      </c>
      <c r="VRZ9" s="107">
        <v>108.3917</v>
      </c>
      <c r="VSA9" s="107">
        <v>403.39170000000001</v>
      </c>
      <c r="VSB9" s="107">
        <v>5</v>
      </c>
      <c r="VSC9" s="27">
        <v>53592</v>
      </c>
      <c r="VSD9" s="27">
        <f>+VSC9/VSB9/2</f>
        <v>5359.2</v>
      </c>
      <c r="VSE9" s="27">
        <f>+VSD9*2</f>
        <v>10718.4</v>
      </c>
      <c r="VSF9" s="108">
        <v>5</v>
      </c>
      <c r="VSG9" s="27">
        <f>ROUND(+VSC9/VSF9,2)</f>
        <v>10718.4</v>
      </c>
      <c r="VSH9" s="109">
        <f>+VSG9-VSE9</f>
        <v>0</v>
      </c>
      <c r="VSI9" s="110">
        <v>0.37630000000000002</v>
      </c>
      <c r="VSJ9" s="111">
        <f>ROUND(+VSH9*VSI9,0)</f>
        <v>0</v>
      </c>
      <c r="VSK9" s="38" t="s">
        <v>45</v>
      </c>
      <c r="VSL9" s="39" t="s">
        <v>47</v>
      </c>
      <c r="VSM9" s="39" t="s">
        <v>40</v>
      </c>
      <c r="VSN9" s="40" t="s">
        <v>120</v>
      </c>
      <c r="VSO9" s="107">
        <v>391.7</v>
      </c>
      <c r="VSP9" s="107">
        <v>108.3917</v>
      </c>
      <c r="VSQ9" s="107">
        <v>403.39170000000001</v>
      </c>
      <c r="VSR9" s="107">
        <v>5</v>
      </c>
      <c r="VSS9" s="27">
        <v>53592</v>
      </c>
      <c r="VST9" s="27">
        <f>+VSS9/VSR9/2</f>
        <v>5359.2</v>
      </c>
      <c r="VSU9" s="27">
        <f>+VST9*2</f>
        <v>10718.4</v>
      </c>
      <c r="VSV9" s="108">
        <v>5</v>
      </c>
      <c r="VSW9" s="27">
        <f>ROUND(+VSS9/VSV9,2)</f>
        <v>10718.4</v>
      </c>
      <c r="VSX9" s="109">
        <f>+VSW9-VSU9</f>
        <v>0</v>
      </c>
      <c r="VSY9" s="110">
        <v>0.37630000000000002</v>
      </c>
      <c r="VSZ9" s="111">
        <f>ROUND(+VSX9*VSY9,0)</f>
        <v>0</v>
      </c>
      <c r="VTA9" s="38" t="s">
        <v>45</v>
      </c>
      <c r="VTB9" s="39" t="s">
        <v>47</v>
      </c>
      <c r="VTC9" s="39" t="s">
        <v>40</v>
      </c>
      <c r="VTD9" s="40" t="s">
        <v>120</v>
      </c>
      <c r="VTE9" s="107">
        <v>391.7</v>
      </c>
      <c r="VTF9" s="107">
        <v>108.3917</v>
      </c>
      <c r="VTG9" s="107">
        <v>403.39170000000001</v>
      </c>
      <c r="VTH9" s="107">
        <v>5</v>
      </c>
      <c r="VTI9" s="27">
        <v>53592</v>
      </c>
      <c r="VTJ9" s="27">
        <f>+VTI9/VTH9/2</f>
        <v>5359.2</v>
      </c>
      <c r="VTK9" s="27">
        <f>+VTJ9*2</f>
        <v>10718.4</v>
      </c>
      <c r="VTL9" s="108">
        <v>5</v>
      </c>
      <c r="VTM9" s="27">
        <f>ROUND(+VTI9/VTL9,2)</f>
        <v>10718.4</v>
      </c>
      <c r="VTN9" s="109">
        <f>+VTM9-VTK9</f>
        <v>0</v>
      </c>
      <c r="VTO9" s="110">
        <v>0.37630000000000002</v>
      </c>
      <c r="VTP9" s="111">
        <f>ROUND(+VTN9*VTO9,0)</f>
        <v>0</v>
      </c>
      <c r="VTQ9" s="38" t="s">
        <v>45</v>
      </c>
      <c r="VTR9" s="39" t="s">
        <v>47</v>
      </c>
      <c r="VTS9" s="39" t="s">
        <v>40</v>
      </c>
      <c r="VTT9" s="40" t="s">
        <v>120</v>
      </c>
      <c r="VTU9" s="107">
        <v>391.7</v>
      </c>
      <c r="VTV9" s="107">
        <v>108.3917</v>
      </c>
      <c r="VTW9" s="107">
        <v>403.39170000000001</v>
      </c>
      <c r="VTX9" s="107">
        <v>5</v>
      </c>
      <c r="VTY9" s="27">
        <v>53592</v>
      </c>
      <c r="VTZ9" s="27">
        <f>+VTY9/VTX9/2</f>
        <v>5359.2</v>
      </c>
      <c r="VUA9" s="27">
        <f>+VTZ9*2</f>
        <v>10718.4</v>
      </c>
      <c r="VUB9" s="108">
        <v>5</v>
      </c>
      <c r="VUC9" s="27">
        <f>ROUND(+VTY9/VUB9,2)</f>
        <v>10718.4</v>
      </c>
      <c r="VUD9" s="109">
        <f>+VUC9-VUA9</f>
        <v>0</v>
      </c>
      <c r="VUE9" s="110">
        <v>0.37630000000000002</v>
      </c>
      <c r="VUF9" s="111">
        <f>ROUND(+VUD9*VUE9,0)</f>
        <v>0</v>
      </c>
      <c r="VUG9" s="38" t="s">
        <v>45</v>
      </c>
      <c r="VUH9" s="39" t="s">
        <v>47</v>
      </c>
      <c r="VUI9" s="39" t="s">
        <v>40</v>
      </c>
      <c r="VUJ9" s="40" t="s">
        <v>120</v>
      </c>
      <c r="VUK9" s="107">
        <v>391.7</v>
      </c>
      <c r="VUL9" s="107">
        <v>108.3917</v>
      </c>
      <c r="VUM9" s="107">
        <v>403.39170000000001</v>
      </c>
      <c r="VUN9" s="107">
        <v>5</v>
      </c>
      <c r="VUO9" s="27">
        <v>53592</v>
      </c>
      <c r="VUP9" s="27">
        <f>+VUO9/VUN9/2</f>
        <v>5359.2</v>
      </c>
      <c r="VUQ9" s="27">
        <f>+VUP9*2</f>
        <v>10718.4</v>
      </c>
      <c r="VUR9" s="108">
        <v>5</v>
      </c>
      <c r="VUS9" s="27">
        <f>ROUND(+VUO9/VUR9,2)</f>
        <v>10718.4</v>
      </c>
      <c r="VUT9" s="109">
        <f>+VUS9-VUQ9</f>
        <v>0</v>
      </c>
      <c r="VUU9" s="110">
        <v>0.37630000000000002</v>
      </c>
      <c r="VUV9" s="111">
        <f>ROUND(+VUT9*VUU9,0)</f>
        <v>0</v>
      </c>
      <c r="VUW9" s="38" t="s">
        <v>45</v>
      </c>
      <c r="VUX9" s="39" t="s">
        <v>47</v>
      </c>
      <c r="VUY9" s="39" t="s">
        <v>40</v>
      </c>
      <c r="VUZ9" s="40" t="s">
        <v>120</v>
      </c>
      <c r="VVA9" s="107">
        <v>391.7</v>
      </c>
      <c r="VVB9" s="107">
        <v>108.3917</v>
      </c>
      <c r="VVC9" s="107">
        <v>403.39170000000001</v>
      </c>
      <c r="VVD9" s="107">
        <v>5</v>
      </c>
      <c r="VVE9" s="27">
        <v>53592</v>
      </c>
      <c r="VVF9" s="27">
        <f>+VVE9/VVD9/2</f>
        <v>5359.2</v>
      </c>
      <c r="VVG9" s="27">
        <f>+VVF9*2</f>
        <v>10718.4</v>
      </c>
      <c r="VVH9" s="108">
        <v>5</v>
      </c>
      <c r="VVI9" s="27">
        <f>ROUND(+VVE9/VVH9,2)</f>
        <v>10718.4</v>
      </c>
      <c r="VVJ9" s="109">
        <f>+VVI9-VVG9</f>
        <v>0</v>
      </c>
      <c r="VVK9" s="110">
        <v>0.37630000000000002</v>
      </c>
      <c r="VVL9" s="111">
        <f>ROUND(+VVJ9*VVK9,0)</f>
        <v>0</v>
      </c>
      <c r="VVM9" s="38" t="s">
        <v>45</v>
      </c>
      <c r="VVN9" s="39" t="s">
        <v>47</v>
      </c>
      <c r="VVO9" s="39" t="s">
        <v>40</v>
      </c>
      <c r="VVP9" s="40" t="s">
        <v>120</v>
      </c>
      <c r="VVQ9" s="107">
        <v>391.7</v>
      </c>
      <c r="VVR9" s="107">
        <v>108.3917</v>
      </c>
      <c r="VVS9" s="107">
        <v>403.39170000000001</v>
      </c>
      <c r="VVT9" s="107">
        <v>5</v>
      </c>
      <c r="VVU9" s="27">
        <v>53592</v>
      </c>
      <c r="VVV9" s="27">
        <f>+VVU9/VVT9/2</f>
        <v>5359.2</v>
      </c>
      <c r="VVW9" s="27">
        <f>+VVV9*2</f>
        <v>10718.4</v>
      </c>
      <c r="VVX9" s="108">
        <v>5</v>
      </c>
      <c r="VVY9" s="27">
        <f>ROUND(+VVU9/VVX9,2)</f>
        <v>10718.4</v>
      </c>
      <c r="VVZ9" s="109">
        <f>+VVY9-VVW9</f>
        <v>0</v>
      </c>
      <c r="VWA9" s="110">
        <v>0.37630000000000002</v>
      </c>
      <c r="VWB9" s="111">
        <f>ROUND(+VVZ9*VWA9,0)</f>
        <v>0</v>
      </c>
      <c r="VWC9" s="38" t="s">
        <v>45</v>
      </c>
      <c r="VWD9" s="39" t="s">
        <v>47</v>
      </c>
      <c r="VWE9" s="39" t="s">
        <v>40</v>
      </c>
      <c r="VWF9" s="40" t="s">
        <v>120</v>
      </c>
      <c r="VWG9" s="107">
        <v>391.7</v>
      </c>
      <c r="VWH9" s="107">
        <v>108.3917</v>
      </c>
      <c r="VWI9" s="107">
        <v>403.39170000000001</v>
      </c>
      <c r="VWJ9" s="107">
        <v>5</v>
      </c>
      <c r="VWK9" s="27">
        <v>53592</v>
      </c>
      <c r="VWL9" s="27">
        <f>+VWK9/VWJ9/2</f>
        <v>5359.2</v>
      </c>
      <c r="VWM9" s="27">
        <f>+VWL9*2</f>
        <v>10718.4</v>
      </c>
      <c r="VWN9" s="108">
        <v>5</v>
      </c>
      <c r="VWO9" s="27">
        <f>ROUND(+VWK9/VWN9,2)</f>
        <v>10718.4</v>
      </c>
      <c r="VWP9" s="109">
        <f>+VWO9-VWM9</f>
        <v>0</v>
      </c>
      <c r="VWQ9" s="110">
        <v>0.37630000000000002</v>
      </c>
      <c r="VWR9" s="111">
        <f>ROUND(+VWP9*VWQ9,0)</f>
        <v>0</v>
      </c>
      <c r="VWS9" s="38" t="s">
        <v>45</v>
      </c>
      <c r="VWT9" s="39" t="s">
        <v>47</v>
      </c>
      <c r="VWU9" s="39" t="s">
        <v>40</v>
      </c>
      <c r="VWV9" s="40" t="s">
        <v>120</v>
      </c>
      <c r="VWW9" s="107">
        <v>391.7</v>
      </c>
      <c r="VWX9" s="107">
        <v>108.3917</v>
      </c>
      <c r="VWY9" s="107">
        <v>403.39170000000001</v>
      </c>
      <c r="VWZ9" s="107">
        <v>5</v>
      </c>
      <c r="VXA9" s="27">
        <v>53592</v>
      </c>
      <c r="VXB9" s="27">
        <f>+VXA9/VWZ9/2</f>
        <v>5359.2</v>
      </c>
      <c r="VXC9" s="27">
        <f>+VXB9*2</f>
        <v>10718.4</v>
      </c>
      <c r="VXD9" s="108">
        <v>5</v>
      </c>
      <c r="VXE9" s="27">
        <f>ROUND(+VXA9/VXD9,2)</f>
        <v>10718.4</v>
      </c>
      <c r="VXF9" s="109">
        <f>+VXE9-VXC9</f>
        <v>0</v>
      </c>
      <c r="VXG9" s="110">
        <v>0.37630000000000002</v>
      </c>
      <c r="VXH9" s="111">
        <f>ROUND(+VXF9*VXG9,0)</f>
        <v>0</v>
      </c>
      <c r="VXI9" s="38" t="s">
        <v>45</v>
      </c>
      <c r="VXJ9" s="39" t="s">
        <v>47</v>
      </c>
      <c r="VXK9" s="39" t="s">
        <v>40</v>
      </c>
      <c r="VXL9" s="40" t="s">
        <v>120</v>
      </c>
      <c r="VXM9" s="107">
        <v>391.7</v>
      </c>
      <c r="VXN9" s="107">
        <v>108.3917</v>
      </c>
      <c r="VXO9" s="107">
        <v>403.39170000000001</v>
      </c>
      <c r="VXP9" s="107">
        <v>5</v>
      </c>
      <c r="VXQ9" s="27">
        <v>53592</v>
      </c>
      <c r="VXR9" s="27">
        <f>+VXQ9/VXP9/2</f>
        <v>5359.2</v>
      </c>
      <c r="VXS9" s="27">
        <f>+VXR9*2</f>
        <v>10718.4</v>
      </c>
      <c r="VXT9" s="108">
        <v>5</v>
      </c>
      <c r="VXU9" s="27">
        <f>ROUND(+VXQ9/VXT9,2)</f>
        <v>10718.4</v>
      </c>
      <c r="VXV9" s="109">
        <f>+VXU9-VXS9</f>
        <v>0</v>
      </c>
      <c r="VXW9" s="110">
        <v>0.37630000000000002</v>
      </c>
      <c r="VXX9" s="111">
        <f>ROUND(+VXV9*VXW9,0)</f>
        <v>0</v>
      </c>
      <c r="VXY9" s="38" t="s">
        <v>45</v>
      </c>
      <c r="VXZ9" s="39" t="s">
        <v>47</v>
      </c>
      <c r="VYA9" s="39" t="s">
        <v>40</v>
      </c>
      <c r="VYB9" s="40" t="s">
        <v>120</v>
      </c>
      <c r="VYC9" s="107">
        <v>391.7</v>
      </c>
      <c r="VYD9" s="107">
        <v>108.3917</v>
      </c>
      <c r="VYE9" s="107">
        <v>403.39170000000001</v>
      </c>
      <c r="VYF9" s="107">
        <v>5</v>
      </c>
      <c r="VYG9" s="27">
        <v>53592</v>
      </c>
      <c r="VYH9" s="27">
        <f>+VYG9/VYF9/2</f>
        <v>5359.2</v>
      </c>
      <c r="VYI9" s="27">
        <f>+VYH9*2</f>
        <v>10718.4</v>
      </c>
      <c r="VYJ9" s="108">
        <v>5</v>
      </c>
      <c r="VYK9" s="27">
        <f>ROUND(+VYG9/VYJ9,2)</f>
        <v>10718.4</v>
      </c>
      <c r="VYL9" s="109">
        <f>+VYK9-VYI9</f>
        <v>0</v>
      </c>
      <c r="VYM9" s="110">
        <v>0.37630000000000002</v>
      </c>
      <c r="VYN9" s="111">
        <f>ROUND(+VYL9*VYM9,0)</f>
        <v>0</v>
      </c>
      <c r="VYO9" s="38" t="s">
        <v>45</v>
      </c>
      <c r="VYP9" s="39" t="s">
        <v>47</v>
      </c>
      <c r="VYQ9" s="39" t="s">
        <v>40</v>
      </c>
      <c r="VYR9" s="40" t="s">
        <v>120</v>
      </c>
      <c r="VYS9" s="107">
        <v>391.7</v>
      </c>
      <c r="VYT9" s="107">
        <v>108.3917</v>
      </c>
      <c r="VYU9" s="107">
        <v>403.39170000000001</v>
      </c>
      <c r="VYV9" s="107">
        <v>5</v>
      </c>
      <c r="VYW9" s="27">
        <v>53592</v>
      </c>
      <c r="VYX9" s="27">
        <f>+VYW9/VYV9/2</f>
        <v>5359.2</v>
      </c>
      <c r="VYY9" s="27">
        <f>+VYX9*2</f>
        <v>10718.4</v>
      </c>
      <c r="VYZ9" s="108">
        <v>5</v>
      </c>
      <c r="VZA9" s="27">
        <f>ROUND(+VYW9/VYZ9,2)</f>
        <v>10718.4</v>
      </c>
      <c r="VZB9" s="109">
        <f>+VZA9-VYY9</f>
        <v>0</v>
      </c>
      <c r="VZC9" s="110">
        <v>0.37630000000000002</v>
      </c>
      <c r="VZD9" s="111">
        <f>ROUND(+VZB9*VZC9,0)</f>
        <v>0</v>
      </c>
      <c r="VZE9" s="38" t="s">
        <v>45</v>
      </c>
      <c r="VZF9" s="39" t="s">
        <v>47</v>
      </c>
      <c r="VZG9" s="39" t="s">
        <v>40</v>
      </c>
      <c r="VZH9" s="40" t="s">
        <v>120</v>
      </c>
      <c r="VZI9" s="107">
        <v>391.7</v>
      </c>
      <c r="VZJ9" s="107">
        <v>108.3917</v>
      </c>
      <c r="VZK9" s="107">
        <v>403.39170000000001</v>
      </c>
      <c r="VZL9" s="107">
        <v>5</v>
      </c>
      <c r="VZM9" s="27">
        <v>53592</v>
      </c>
      <c r="VZN9" s="27">
        <f>+VZM9/VZL9/2</f>
        <v>5359.2</v>
      </c>
      <c r="VZO9" s="27">
        <f>+VZN9*2</f>
        <v>10718.4</v>
      </c>
      <c r="VZP9" s="108">
        <v>5</v>
      </c>
      <c r="VZQ9" s="27">
        <f>ROUND(+VZM9/VZP9,2)</f>
        <v>10718.4</v>
      </c>
      <c r="VZR9" s="109">
        <f>+VZQ9-VZO9</f>
        <v>0</v>
      </c>
      <c r="VZS9" s="110">
        <v>0.37630000000000002</v>
      </c>
      <c r="VZT9" s="111">
        <f>ROUND(+VZR9*VZS9,0)</f>
        <v>0</v>
      </c>
      <c r="VZU9" s="38" t="s">
        <v>45</v>
      </c>
      <c r="VZV9" s="39" t="s">
        <v>47</v>
      </c>
      <c r="VZW9" s="39" t="s">
        <v>40</v>
      </c>
      <c r="VZX9" s="40" t="s">
        <v>120</v>
      </c>
      <c r="VZY9" s="107">
        <v>391.7</v>
      </c>
      <c r="VZZ9" s="107">
        <v>108.3917</v>
      </c>
      <c r="WAA9" s="107">
        <v>403.39170000000001</v>
      </c>
      <c r="WAB9" s="107">
        <v>5</v>
      </c>
      <c r="WAC9" s="27">
        <v>53592</v>
      </c>
      <c r="WAD9" s="27">
        <f>+WAC9/WAB9/2</f>
        <v>5359.2</v>
      </c>
      <c r="WAE9" s="27">
        <f>+WAD9*2</f>
        <v>10718.4</v>
      </c>
      <c r="WAF9" s="108">
        <v>5</v>
      </c>
      <c r="WAG9" s="27">
        <f>ROUND(+WAC9/WAF9,2)</f>
        <v>10718.4</v>
      </c>
      <c r="WAH9" s="109">
        <f>+WAG9-WAE9</f>
        <v>0</v>
      </c>
      <c r="WAI9" s="110">
        <v>0.37630000000000002</v>
      </c>
      <c r="WAJ9" s="111">
        <f>ROUND(+WAH9*WAI9,0)</f>
        <v>0</v>
      </c>
      <c r="WAK9" s="38" t="s">
        <v>45</v>
      </c>
      <c r="WAL9" s="39" t="s">
        <v>47</v>
      </c>
      <c r="WAM9" s="39" t="s">
        <v>40</v>
      </c>
      <c r="WAN9" s="40" t="s">
        <v>120</v>
      </c>
      <c r="WAO9" s="107">
        <v>391.7</v>
      </c>
      <c r="WAP9" s="107">
        <v>108.3917</v>
      </c>
      <c r="WAQ9" s="107">
        <v>403.39170000000001</v>
      </c>
      <c r="WAR9" s="107">
        <v>5</v>
      </c>
      <c r="WAS9" s="27">
        <v>53592</v>
      </c>
      <c r="WAT9" s="27">
        <f>+WAS9/WAR9/2</f>
        <v>5359.2</v>
      </c>
      <c r="WAU9" s="27">
        <f>+WAT9*2</f>
        <v>10718.4</v>
      </c>
      <c r="WAV9" s="108">
        <v>5</v>
      </c>
      <c r="WAW9" s="27">
        <f>ROUND(+WAS9/WAV9,2)</f>
        <v>10718.4</v>
      </c>
      <c r="WAX9" s="109">
        <f>+WAW9-WAU9</f>
        <v>0</v>
      </c>
      <c r="WAY9" s="110">
        <v>0.37630000000000002</v>
      </c>
      <c r="WAZ9" s="111">
        <f>ROUND(+WAX9*WAY9,0)</f>
        <v>0</v>
      </c>
      <c r="WBA9" s="38" t="s">
        <v>45</v>
      </c>
      <c r="WBB9" s="39" t="s">
        <v>47</v>
      </c>
      <c r="WBC9" s="39" t="s">
        <v>40</v>
      </c>
      <c r="WBD9" s="40" t="s">
        <v>120</v>
      </c>
      <c r="WBE9" s="107">
        <v>391.7</v>
      </c>
      <c r="WBF9" s="107">
        <v>108.3917</v>
      </c>
      <c r="WBG9" s="107">
        <v>403.39170000000001</v>
      </c>
      <c r="WBH9" s="107">
        <v>5</v>
      </c>
      <c r="WBI9" s="27">
        <v>53592</v>
      </c>
      <c r="WBJ9" s="27">
        <f>+WBI9/WBH9/2</f>
        <v>5359.2</v>
      </c>
      <c r="WBK9" s="27">
        <f>+WBJ9*2</f>
        <v>10718.4</v>
      </c>
      <c r="WBL9" s="108">
        <v>5</v>
      </c>
      <c r="WBM9" s="27">
        <f>ROUND(+WBI9/WBL9,2)</f>
        <v>10718.4</v>
      </c>
      <c r="WBN9" s="109">
        <f>+WBM9-WBK9</f>
        <v>0</v>
      </c>
      <c r="WBO9" s="110">
        <v>0.37630000000000002</v>
      </c>
      <c r="WBP9" s="111">
        <f>ROUND(+WBN9*WBO9,0)</f>
        <v>0</v>
      </c>
      <c r="WBQ9" s="38" t="s">
        <v>45</v>
      </c>
      <c r="WBR9" s="39" t="s">
        <v>47</v>
      </c>
      <c r="WBS9" s="39" t="s">
        <v>40</v>
      </c>
      <c r="WBT9" s="40" t="s">
        <v>120</v>
      </c>
      <c r="WBU9" s="107">
        <v>391.7</v>
      </c>
      <c r="WBV9" s="107">
        <v>108.3917</v>
      </c>
      <c r="WBW9" s="107">
        <v>403.39170000000001</v>
      </c>
      <c r="WBX9" s="107">
        <v>5</v>
      </c>
      <c r="WBY9" s="27">
        <v>53592</v>
      </c>
      <c r="WBZ9" s="27">
        <f>+WBY9/WBX9/2</f>
        <v>5359.2</v>
      </c>
      <c r="WCA9" s="27">
        <f>+WBZ9*2</f>
        <v>10718.4</v>
      </c>
      <c r="WCB9" s="108">
        <v>5</v>
      </c>
      <c r="WCC9" s="27">
        <f>ROUND(+WBY9/WCB9,2)</f>
        <v>10718.4</v>
      </c>
      <c r="WCD9" s="109">
        <f>+WCC9-WCA9</f>
        <v>0</v>
      </c>
      <c r="WCE9" s="110">
        <v>0.37630000000000002</v>
      </c>
      <c r="WCF9" s="111">
        <f>ROUND(+WCD9*WCE9,0)</f>
        <v>0</v>
      </c>
      <c r="WCG9" s="38" t="s">
        <v>45</v>
      </c>
      <c r="WCH9" s="39" t="s">
        <v>47</v>
      </c>
      <c r="WCI9" s="39" t="s">
        <v>40</v>
      </c>
      <c r="WCJ9" s="40" t="s">
        <v>120</v>
      </c>
      <c r="WCK9" s="107">
        <v>391.7</v>
      </c>
      <c r="WCL9" s="107">
        <v>108.3917</v>
      </c>
      <c r="WCM9" s="107">
        <v>403.39170000000001</v>
      </c>
      <c r="WCN9" s="107">
        <v>5</v>
      </c>
      <c r="WCO9" s="27">
        <v>53592</v>
      </c>
      <c r="WCP9" s="27">
        <f>+WCO9/WCN9/2</f>
        <v>5359.2</v>
      </c>
      <c r="WCQ9" s="27">
        <f>+WCP9*2</f>
        <v>10718.4</v>
      </c>
      <c r="WCR9" s="108">
        <v>5</v>
      </c>
      <c r="WCS9" s="27">
        <f>ROUND(+WCO9/WCR9,2)</f>
        <v>10718.4</v>
      </c>
      <c r="WCT9" s="109">
        <f>+WCS9-WCQ9</f>
        <v>0</v>
      </c>
      <c r="WCU9" s="110">
        <v>0.37630000000000002</v>
      </c>
      <c r="WCV9" s="111">
        <f>ROUND(+WCT9*WCU9,0)</f>
        <v>0</v>
      </c>
      <c r="WCW9" s="38" t="s">
        <v>45</v>
      </c>
      <c r="WCX9" s="39" t="s">
        <v>47</v>
      </c>
      <c r="WCY9" s="39" t="s">
        <v>40</v>
      </c>
      <c r="WCZ9" s="40" t="s">
        <v>120</v>
      </c>
      <c r="WDA9" s="107">
        <v>391.7</v>
      </c>
      <c r="WDB9" s="107">
        <v>108.3917</v>
      </c>
      <c r="WDC9" s="107">
        <v>403.39170000000001</v>
      </c>
      <c r="WDD9" s="107">
        <v>5</v>
      </c>
      <c r="WDE9" s="27">
        <v>53592</v>
      </c>
      <c r="WDF9" s="27">
        <f>+WDE9/WDD9/2</f>
        <v>5359.2</v>
      </c>
      <c r="WDG9" s="27">
        <f>+WDF9*2</f>
        <v>10718.4</v>
      </c>
      <c r="WDH9" s="108">
        <v>5</v>
      </c>
      <c r="WDI9" s="27">
        <f>ROUND(+WDE9/WDH9,2)</f>
        <v>10718.4</v>
      </c>
      <c r="WDJ9" s="109">
        <f>+WDI9-WDG9</f>
        <v>0</v>
      </c>
      <c r="WDK9" s="110">
        <v>0.37630000000000002</v>
      </c>
      <c r="WDL9" s="111">
        <f>ROUND(+WDJ9*WDK9,0)</f>
        <v>0</v>
      </c>
      <c r="WDM9" s="38" t="s">
        <v>45</v>
      </c>
      <c r="WDN9" s="39" t="s">
        <v>47</v>
      </c>
      <c r="WDO9" s="39" t="s">
        <v>40</v>
      </c>
      <c r="WDP9" s="40" t="s">
        <v>120</v>
      </c>
      <c r="WDQ9" s="107">
        <v>391.7</v>
      </c>
      <c r="WDR9" s="107">
        <v>108.3917</v>
      </c>
      <c r="WDS9" s="107">
        <v>403.39170000000001</v>
      </c>
      <c r="WDT9" s="107">
        <v>5</v>
      </c>
      <c r="WDU9" s="27">
        <v>53592</v>
      </c>
      <c r="WDV9" s="27">
        <f>+WDU9/WDT9/2</f>
        <v>5359.2</v>
      </c>
      <c r="WDW9" s="27">
        <f>+WDV9*2</f>
        <v>10718.4</v>
      </c>
      <c r="WDX9" s="108">
        <v>5</v>
      </c>
      <c r="WDY9" s="27">
        <f>ROUND(+WDU9/WDX9,2)</f>
        <v>10718.4</v>
      </c>
      <c r="WDZ9" s="109">
        <f>+WDY9-WDW9</f>
        <v>0</v>
      </c>
      <c r="WEA9" s="110">
        <v>0.37630000000000002</v>
      </c>
      <c r="WEB9" s="111">
        <f>ROUND(+WDZ9*WEA9,0)</f>
        <v>0</v>
      </c>
      <c r="WEC9" s="38" t="s">
        <v>45</v>
      </c>
      <c r="WED9" s="39" t="s">
        <v>47</v>
      </c>
      <c r="WEE9" s="39" t="s">
        <v>40</v>
      </c>
      <c r="WEF9" s="40" t="s">
        <v>120</v>
      </c>
      <c r="WEG9" s="107">
        <v>391.7</v>
      </c>
      <c r="WEH9" s="107">
        <v>108.3917</v>
      </c>
      <c r="WEI9" s="107">
        <v>403.39170000000001</v>
      </c>
      <c r="WEJ9" s="107">
        <v>5</v>
      </c>
      <c r="WEK9" s="27">
        <v>53592</v>
      </c>
      <c r="WEL9" s="27">
        <f>+WEK9/WEJ9/2</f>
        <v>5359.2</v>
      </c>
      <c r="WEM9" s="27">
        <f>+WEL9*2</f>
        <v>10718.4</v>
      </c>
      <c r="WEN9" s="108">
        <v>5</v>
      </c>
      <c r="WEO9" s="27">
        <f>ROUND(+WEK9/WEN9,2)</f>
        <v>10718.4</v>
      </c>
      <c r="WEP9" s="109">
        <f>+WEO9-WEM9</f>
        <v>0</v>
      </c>
      <c r="WEQ9" s="110">
        <v>0.37630000000000002</v>
      </c>
      <c r="WER9" s="111">
        <f>ROUND(+WEP9*WEQ9,0)</f>
        <v>0</v>
      </c>
      <c r="WES9" s="38" t="s">
        <v>45</v>
      </c>
      <c r="WET9" s="39" t="s">
        <v>47</v>
      </c>
      <c r="WEU9" s="39" t="s">
        <v>40</v>
      </c>
      <c r="WEV9" s="40" t="s">
        <v>120</v>
      </c>
      <c r="WEW9" s="107">
        <v>391.7</v>
      </c>
      <c r="WEX9" s="107">
        <v>108.3917</v>
      </c>
      <c r="WEY9" s="107">
        <v>403.39170000000001</v>
      </c>
      <c r="WEZ9" s="107">
        <v>5</v>
      </c>
      <c r="WFA9" s="27">
        <v>53592</v>
      </c>
      <c r="WFB9" s="27">
        <f>+WFA9/WEZ9/2</f>
        <v>5359.2</v>
      </c>
      <c r="WFC9" s="27">
        <f>+WFB9*2</f>
        <v>10718.4</v>
      </c>
      <c r="WFD9" s="108">
        <v>5</v>
      </c>
      <c r="WFE9" s="27">
        <f>ROUND(+WFA9/WFD9,2)</f>
        <v>10718.4</v>
      </c>
      <c r="WFF9" s="109">
        <f>+WFE9-WFC9</f>
        <v>0</v>
      </c>
      <c r="WFG9" s="110">
        <v>0.37630000000000002</v>
      </c>
      <c r="WFH9" s="111">
        <f>ROUND(+WFF9*WFG9,0)</f>
        <v>0</v>
      </c>
      <c r="WFI9" s="38" t="s">
        <v>45</v>
      </c>
      <c r="WFJ9" s="39" t="s">
        <v>47</v>
      </c>
      <c r="WFK9" s="39" t="s">
        <v>40</v>
      </c>
      <c r="WFL9" s="40" t="s">
        <v>120</v>
      </c>
      <c r="WFM9" s="107">
        <v>391.7</v>
      </c>
      <c r="WFN9" s="107">
        <v>108.3917</v>
      </c>
      <c r="WFO9" s="107">
        <v>403.39170000000001</v>
      </c>
      <c r="WFP9" s="107">
        <v>5</v>
      </c>
      <c r="WFQ9" s="27">
        <v>53592</v>
      </c>
      <c r="WFR9" s="27">
        <f>+WFQ9/WFP9/2</f>
        <v>5359.2</v>
      </c>
      <c r="WFS9" s="27">
        <f>+WFR9*2</f>
        <v>10718.4</v>
      </c>
      <c r="WFT9" s="108">
        <v>5</v>
      </c>
      <c r="WFU9" s="27">
        <f>ROUND(+WFQ9/WFT9,2)</f>
        <v>10718.4</v>
      </c>
      <c r="WFV9" s="109">
        <f>+WFU9-WFS9</f>
        <v>0</v>
      </c>
      <c r="WFW9" s="110">
        <v>0.37630000000000002</v>
      </c>
      <c r="WFX9" s="111">
        <f>ROUND(+WFV9*WFW9,0)</f>
        <v>0</v>
      </c>
      <c r="WFY9" s="38" t="s">
        <v>45</v>
      </c>
      <c r="WFZ9" s="39" t="s">
        <v>47</v>
      </c>
      <c r="WGA9" s="39" t="s">
        <v>40</v>
      </c>
      <c r="WGB9" s="40" t="s">
        <v>120</v>
      </c>
      <c r="WGC9" s="107">
        <v>391.7</v>
      </c>
      <c r="WGD9" s="107">
        <v>108.3917</v>
      </c>
      <c r="WGE9" s="107">
        <v>403.39170000000001</v>
      </c>
      <c r="WGF9" s="107">
        <v>5</v>
      </c>
      <c r="WGG9" s="27">
        <v>53592</v>
      </c>
      <c r="WGH9" s="27">
        <f>+WGG9/WGF9/2</f>
        <v>5359.2</v>
      </c>
      <c r="WGI9" s="27">
        <f>+WGH9*2</f>
        <v>10718.4</v>
      </c>
      <c r="WGJ9" s="108">
        <v>5</v>
      </c>
      <c r="WGK9" s="27">
        <f>ROUND(+WGG9/WGJ9,2)</f>
        <v>10718.4</v>
      </c>
      <c r="WGL9" s="109">
        <f>+WGK9-WGI9</f>
        <v>0</v>
      </c>
      <c r="WGM9" s="110">
        <v>0.37630000000000002</v>
      </c>
      <c r="WGN9" s="111">
        <f>ROUND(+WGL9*WGM9,0)</f>
        <v>0</v>
      </c>
      <c r="WGO9" s="38" t="s">
        <v>45</v>
      </c>
      <c r="WGP9" s="39" t="s">
        <v>47</v>
      </c>
      <c r="WGQ9" s="39" t="s">
        <v>40</v>
      </c>
      <c r="WGR9" s="40" t="s">
        <v>120</v>
      </c>
      <c r="WGS9" s="107">
        <v>391.7</v>
      </c>
      <c r="WGT9" s="107">
        <v>108.3917</v>
      </c>
      <c r="WGU9" s="107">
        <v>403.39170000000001</v>
      </c>
      <c r="WGV9" s="107">
        <v>5</v>
      </c>
      <c r="WGW9" s="27">
        <v>53592</v>
      </c>
      <c r="WGX9" s="27">
        <f>+WGW9/WGV9/2</f>
        <v>5359.2</v>
      </c>
      <c r="WGY9" s="27">
        <f>+WGX9*2</f>
        <v>10718.4</v>
      </c>
      <c r="WGZ9" s="108">
        <v>5</v>
      </c>
      <c r="WHA9" s="27">
        <f>ROUND(+WGW9/WGZ9,2)</f>
        <v>10718.4</v>
      </c>
      <c r="WHB9" s="109">
        <f>+WHA9-WGY9</f>
        <v>0</v>
      </c>
      <c r="WHC9" s="110">
        <v>0.37630000000000002</v>
      </c>
      <c r="WHD9" s="111">
        <f>ROUND(+WHB9*WHC9,0)</f>
        <v>0</v>
      </c>
      <c r="WHE9" s="38" t="s">
        <v>45</v>
      </c>
      <c r="WHF9" s="39" t="s">
        <v>47</v>
      </c>
      <c r="WHG9" s="39" t="s">
        <v>40</v>
      </c>
      <c r="WHH9" s="40" t="s">
        <v>120</v>
      </c>
      <c r="WHI9" s="107">
        <v>391.7</v>
      </c>
      <c r="WHJ9" s="107">
        <v>108.3917</v>
      </c>
      <c r="WHK9" s="107">
        <v>403.39170000000001</v>
      </c>
      <c r="WHL9" s="107">
        <v>5</v>
      </c>
      <c r="WHM9" s="27">
        <v>53592</v>
      </c>
      <c r="WHN9" s="27">
        <f>+WHM9/WHL9/2</f>
        <v>5359.2</v>
      </c>
      <c r="WHO9" s="27">
        <f>+WHN9*2</f>
        <v>10718.4</v>
      </c>
      <c r="WHP9" s="108">
        <v>5</v>
      </c>
      <c r="WHQ9" s="27">
        <f>ROUND(+WHM9/WHP9,2)</f>
        <v>10718.4</v>
      </c>
      <c r="WHR9" s="109">
        <f>+WHQ9-WHO9</f>
        <v>0</v>
      </c>
      <c r="WHS9" s="110">
        <v>0.37630000000000002</v>
      </c>
      <c r="WHT9" s="111">
        <f>ROUND(+WHR9*WHS9,0)</f>
        <v>0</v>
      </c>
      <c r="WHU9" s="38" t="s">
        <v>45</v>
      </c>
      <c r="WHV9" s="39" t="s">
        <v>47</v>
      </c>
      <c r="WHW9" s="39" t="s">
        <v>40</v>
      </c>
      <c r="WHX9" s="40" t="s">
        <v>120</v>
      </c>
      <c r="WHY9" s="107">
        <v>391.7</v>
      </c>
      <c r="WHZ9" s="107">
        <v>108.3917</v>
      </c>
      <c r="WIA9" s="107">
        <v>403.39170000000001</v>
      </c>
      <c r="WIB9" s="107">
        <v>5</v>
      </c>
      <c r="WIC9" s="27">
        <v>53592</v>
      </c>
      <c r="WID9" s="27">
        <f>+WIC9/WIB9/2</f>
        <v>5359.2</v>
      </c>
      <c r="WIE9" s="27">
        <f>+WID9*2</f>
        <v>10718.4</v>
      </c>
      <c r="WIF9" s="108">
        <v>5</v>
      </c>
      <c r="WIG9" s="27">
        <f>ROUND(+WIC9/WIF9,2)</f>
        <v>10718.4</v>
      </c>
      <c r="WIH9" s="109">
        <f>+WIG9-WIE9</f>
        <v>0</v>
      </c>
      <c r="WII9" s="110">
        <v>0.37630000000000002</v>
      </c>
      <c r="WIJ9" s="111">
        <f>ROUND(+WIH9*WII9,0)</f>
        <v>0</v>
      </c>
      <c r="WIK9" s="38" t="s">
        <v>45</v>
      </c>
      <c r="WIL9" s="39" t="s">
        <v>47</v>
      </c>
      <c r="WIM9" s="39" t="s">
        <v>40</v>
      </c>
      <c r="WIN9" s="40" t="s">
        <v>120</v>
      </c>
      <c r="WIO9" s="107">
        <v>391.7</v>
      </c>
      <c r="WIP9" s="107">
        <v>108.3917</v>
      </c>
      <c r="WIQ9" s="107">
        <v>403.39170000000001</v>
      </c>
      <c r="WIR9" s="107">
        <v>5</v>
      </c>
      <c r="WIS9" s="27">
        <v>53592</v>
      </c>
      <c r="WIT9" s="27">
        <f>+WIS9/WIR9/2</f>
        <v>5359.2</v>
      </c>
      <c r="WIU9" s="27">
        <f>+WIT9*2</f>
        <v>10718.4</v>
      </c>
      <c r="WIV9" s="108">
        <v>5</v>
      </c>
      <c r="WIW9" s="27">
        <f>ROUND(+WIS9/WIV9,2)</f>
        <v>10718.4</v>
      </c>
      <c r="WIX9" s="109">
        <f>+WIW9-WIU9</f>
        <v>0</v>
      </c>
      <c r="WIY9" s="110">
        <v>0.37630000000000002</v>
      </c>
      <c r="WIZ9" s="111">
        <f>ROUND(+WIX9*WIY9,0)</f>
        <v>0</v>
      </c>
      <c r="WJA9" s="38" t="s">
        <v>45</v>
      </c>
      <c r="WJB9" s="39" t="s">
        <v>47</v>
      </c>
      <c r="WJC9" s="39" t="s">
        <v>40</v>
      </c>
      <c r="WJD9" s="40" t="s">
        <v>120</v>
      </c>
      <c r="WJE9" s="107">
        <v>391.7</v>
      </c>
      <c r="WJF9" s="107">
        <v>108.3917</v>
      </c>
      <c r="WJG9" s="107">
        <v>403.39170000000001</v>
      </c>
      <c r="WJH9" s="107">
        <v>5</v>
      </c>
      <c r="WJI9" s="27">
        <v>53592</v>
      </c>
      <c r="WJJ9" s="27">
        <f>+WJI9/WJH9/2</f>
        <v>5359.2</v>
      </c>
      <c r="WJK9" s="27">
        <f>+WJJ9*2</f>
        <v>10718.4</v>
      </c>
      <c r="WJL9" s="108">
        <v>5</v>
      </c>
      <c r="WJM9" s="27">
        <f>ROUND(+WJI9/WJL9,2)</f>
        <v>10718.4</v>
      </c>
      <c r="WJN9" s="109">
        <f>+WJM9-WJK9</f>
        <v>0</v>
      </c>
      <c r="WJO9" s="110">
        <v>0.37630000000000002</v>
      </c>
      <c r="WJP9" s="111">
        <f>ROUND(+WJN9*WJO9,0)</f>
        <v>0</v>
      </c>
      <c r="WJQ9" s="38" t="s">
        <v>45</v>
      </c>
      <c r="WJR9" s="39" t="s">
        <v>47</v>
      </c>
      <c r="WJS9" s="39" t="s">
        <v>40</v>
      </c>
      <c r="WJT9" s="40" t="s">
        <v>120</v>
      </c>
      <c r="WJU9" s="107">
        <v>391.7</v>
      </c>
      <c r="WJV9" s="107">
        <v>108.3917</v>
      </c>
      <c r="WJW9" s="107">
        <v>403.39170000000001</v>
      </c>
      <c r="WJX9" s="107">
        <v>5</v>
      </c>
      <c r="WJY9" s="27">
        <v>53592</v>
      </c>
      <c r="WJZ9" s="27">
        <f>+WJY9/WJX9/2</f>
        <v>5359.2</v>
      </c>
      <c r="WKA9" s="27">
        <f>+WJZ9*2</f>
        <v>10718.4</v>
      </c>
      <c r="WKB9" s="108">
        <v>5</v>
      </c>
      <c r="WKC9" s="27">
        <f>ROUND(+WJY9/WKB9,2)</f>
        <v>10718.4</v>
      </c>
      <c r="WKD9" s="109">
        <f>+WKC9-WKA9</f>
        <v>0</v>
      </c>
      <c r="WKE9" s="110">
        <v>0.37630000000000002</v>
      </c>
      <c r="WKF9" s="111">
        <f>ROUND(+WKD9*WKE9,0)</f>
        <v>0</v>
      </c>
      <c r="WKG9" s="38" t="s">
        <v>45</v>
      </c>
      <c r="WKH9" s="39" t="s">
        <v>47</v>
      </c>
      <c r="WKI9" s="39" t="s">
        <v>40</v>
      </c>
      <c r="WKJ9" s="40" t="s">
        <v>120</v>
      </c>
      <c r="WKK9" s="107">
        <v>391.7</v>
      </c>
      <c r="WKL9" s="107">
        <v>108.3917</v>
      </c>
      <c r="WKM9" s="107">
        <v>403.39170000000001</v>
      </c>
      <c r="WKN9" s="107">
        <v>5</v>
      </c>
      <c r="WKO9" s="27">
        <v>53592</v>
      </c>
      <c r="WKP9" s="27">
        <f>+WKO9/WKN9/2</f>
        <v>5359.2</v>
      </c>
      <c r="WKQ9" s="27">
        <f>+WKP9*2</f>
        <v>10718.4</v>
      </c>
      <c r="WKR9" s="108">
        <v>5</v>
      </c>
      <c r="WKS9" s="27">
        <f>ROUND(+WKO9/WKR9,2)</f>
        <v>10718.4</v>
      </c>
      <c r="WKT9" s="109">
        <f>+WKS9-WKQ9</f>
        <v>0</v>
      </c>
      <c r="WKU9" s="110">
        <v>0.37630000000000002</v>
      </c>
      <c r="WKV9" s="111">
        <f>ROUND(+WKT9*WKU9,0)</f>
        <v>0</v>
      </c>
      <c r="WKW9" s="38" t="s">
        <v>45</v>
      </c>
      <c r="WKX9" s="39" t="s">
        <v>47</v>
      </c>
      <c r="WKY9" s="39" t="s">
        <v>40</v>
      </c>
      <c r="WKZ9" s="40" t="s">
        <v>120</v>
      </c>
      <c r="WLA9" s="107">
        <v>391.7</v>
      </c>
      <c r="WLB9" s="107">
        <v>108.3917</v>
      </c>
      <c r="WLC9" s="107">
        <v>403.39170000000001</v>
      </c>
      <c r="WLD9" s="107">
        <v>5</v>
      </c>
      <c r="WLE9" s="27">
        <v>53592</v>
      </c>
      <c r="WLF9" s="27">
        <f>+WLE9/WLD9/2</f>
        <v>5359.2</v>
      </c>
      <c r="WLG9" s="27">
        <f>+WLF9*2</f>
        <v>10718.4</v>
      </c>
      <c r="WLH9" s="108">
        <v>5</v>
      </c>
      <c r="WLI9" s="27">
        <f>ROUND(+WLE9/WLH9,2)</f>
        <v>10718.4</v>
      </c>
      <c r="WLJ9" s="109">
        <f>+WLI9-WLG9</f>
        <v>0</v>
      </c>
      <c r="WLK9" s="110">
        <v>0.37630000000000002</v>
      </c>
      <c r="WLL9" s="111">
        <f>ROUND(+WLJ9*WLK9,0)</f>
        <v>0</v>
      </c>
      <c r="WLM9" s="38" t="s">
        <v>45</v>
      </c>
      <c r="WLN9" s="39" t="s">
        <v>47</v>
      </c>
      <c r="WLO9" s="39" t="s">
        <v>40</v>
      </c>
      <c r="WLP9" s="40" t="s">
        <v>120</v>
      </c>
      <c r="WLQ9" s="107">
        <v>391.7</v>
      </c>
      <c r="WLR9" s="107">
        <v>108.3917</v>
      </c>
      <c r="WLS9" s="107">
        <v>403.39170000000001</v>
      </c>
      <c r="WLT9" s="107">
        <v>5</v>
      </c>
      <c r="WLU9" s="27">
        <v>53592</v>
      </c>
      <c r="WLV9" s="27">
        <f>+WLU9/WLT9/2</f>
        <v>5359.2</v>
      </c>
      <c r="WLW9" s="27">
        <f>+WLV9*2</f>
        <v>10718.4</v>
      </c>
      <c r="WLX9" s="108">
        <v>5</v>
      </c>
      <c r="WLY9" s="27">
        <f>ROUND(+WLU9/WLX9,2)</f>
        <v>10718.4</v>
      </c>
      <c r="WLZ9" s="109">
        <f>+WLY9-WLW9</f>
        <v>0</v>
      </c>
      <c r="WMA9" s="110">
        <v>0.37630000000000002</v>
      </c>
      <c r="WMB9" s="111">
        <f>ROUND(+WLZ9*WMA9,0)</f>
        <v>0</v>
      </c>
      <c r="WMC9" s="38" t="s">
        <v>45</v>
      </c>
      <c r="WMD9" s="39" t="s">
        <v>47</v>
      </c>
      <c r="WME9" s="39" t="s">
        <v>40</v>
      </c>
      <c r="WMF9" s="40" t="s">
        <v>120</v>
      </c>
      <c r="WMG9" s="107">
        <v>391.7</v>
      </c>
      <c r="WMH9" s="107">
        <v>108.3917</v>
      </c>
      <c r="WMI9" s="107">
        <v>403.39170000000001</v>
      </c>
      <c r="WMJ9" s="107">
        <v>5</v>
      </c>
      <c r="WMK9" s="27">
        <v>53592</v>
      </c>
      <c r="WML9" s="27">
        <f>+WMK9/WMJ9/2</f>
        <v>5359.2</v>
      </c>
      <c r="WMM9" s="27">
        <f>+WML9*2</f>
        <v>10718.4</v>
      </c>
      <c r="WMN9" s="108">
        <v>5</v>
      </c>
      <c r="WMO9" s="27">
        <f>ROUND(+WMK9/WMN9,2)</f>
        <v>10718.4</v>
      </c>
      <c r="WMP9" s="109">
        <f>+WMO9-WMM9</f>
        <v>0</v>
      </c>
      <c r="WMQ9" s="110">
        <v>0.37630000000000002</v>
      </c>
      <c r="WMR9" s="111">
        <f>ROUND(+WMP9*WMQ9,0)</f>
        <v>0</v>
      </c>
      <c r="WMS9" s="38" t="s">
        <v>45</v>
      </c>
      <c r="WMT9" s="39" t="s">
        <v>47</v>
      </c>
      <c r="WMU9" s="39" t="s">
        <v>40</v>
      </c>
      <c r="WMV9" s="40" t="s">
        <v>120</v>
      </c>
      <c r="WMW9" s="107">
        <v>391.7</v>
      </c>
      <c r="WMX9" s="107">
        <v>108.3917</v>
      </c>
      <c r="WMY9" s="107">
        <v>403.39170000000001</v>
      </c>
      <c r="WMZ9" s="107">
        <v>5</v>
      </c>
      <c r="WNA9" s="27">
        <v>53592</v>
      </c>
      <c r="WNB9" s="27">
        <f>+WNA9/WMZ9/2</f>
        <v>5359.2</v>
      </c>
      <c r="WNC9" s="27">
        <f>+WNB9*2</f>
        <v>10718.4</v>
      </c>
      <c r="WND9" s="108">
        <v>5</v>
      </c>
      <c r="WNE9" s="27">
        <f>ROUND(+WNA9/WND9,2)</f>
        <v>10718.4</v>
      </c>
      <c r="WNF9" s="109">
        <f>+WNE9-WNC9</f>
        <v>0</v>
      </c>
      <c r="WNG9" s="110">
        <v>0.37630000000000002</v>
      </c>
      <c r="WNH9" s="111">
        <f>ROUND(+WNF9*WNG9,0)</f>
        <v>0</v>
      </c>
      <c r="WNI9" s="38" t="s">
        <v>45</v>
      </c>
      <c r="WNJ9" s="39" t="s">
        <v>47</v>
      </c>
      <c r="WNK9" s="39" t="s">
        <v>40</v>
      </c>
      <c r="WNL9" s="40" t="s">
        <v>120</v>
      </c>
      <c r="WNM9" s="107">
        <v>391.7</v>
      </c>
      <c r="WNN9" s="107">
        <v>108.3917</v>
      </c>
      <c r="WNO9" s="107">
        <v>403.39170000000001</v>
      </c>
      <c r="WNP9" s="107">
        <v>5</v>
      </c>
      <c r="WNQ9" s="27">
        <v>53592</v>
      </c>
      <c r="WNR9" s="27">
        <f>+WNQ9/WNP9/2</f>
        <v>5359.2</v>
      </c>
      <c r="WNS9" s="27">
        <f>+WNR9*2</f>
        <v>10718.4</v>
      </c>
      <c r="WNT9" s="108">
        <v>5</v>
      </c>
      <c r="WNU9" s="27">
        <f>ROUND(+WNQ9/WNT9,2)</f>
        <v>10718.4</v>
      </c>
      <c r="WNV9" s="109">
        <f>+WNU9-WNS9</f>
        <v>0</v>
      </c>
      <c r="WNW9" s="110">
        <v>0.37630000000000002</v>
      </c>
      <c r="WNX9" s="111">
        <f>ROUND(+WNV9*WNW9,0)</f>
        <v>0</v>
      </c>
      <c r="WNY9" s="38" t="s">
        <v>45</v>
      </c>
      <c r="WNZ9" s="39" t="s">
        <v>47</v>
      </c>
      <c r="WOA9" s="39" t="s">
        <v>40</v>
      </c>
      <c r="WOB9" s="40" t="s">
        <v>120</v>
      </c>
      <c r="WOC9" s="107">
        <v>391.7</v>
      </c>
      <c r="WOD9" s="107">
        <v>108.3917</v>
      </c>
      <c r="WOE9" s="107">
        <v>403.39170000000001</v>
      </c>
      <c r="WOF9" s="107">
        <v>5</v>
      </c>
      <c r="WOG9" s="27">
        <v>53592</v>
      </c>
      <c r="WOH9" s="27">
        <f>+WOG9/WOF9/2</f>
        <v>5359.2</v>
      </c>
      <c r="WOI9" s="27">
        <f>+WOH9*2</f>
        <v>10718.4</v>
      </c>
      <c r="WOJ9" s="108">
        <v>5</v>
      </c>
      <c r="WOK9" s="27">
        <f>ROUND(+WOG9/WOJ9,2)</f>
        <v>10718.4</v>
      </c>
      <c r="WOL9" s="109">
        <f>+WOK9-WOI9</f>
        <v>0</v>
      </c>
      <c r="WOM9" s="110">
        <v>0.37630000000000002</v>
      </c>
      <c r="WON9" s="111">
        <f>ROUND(+WOL9*WOM9,0)</f>
        <v>0</v>
      </c>
      <c r="WOO9" s="38" t="s">
        <v>45</v>
      </c>
      <c r="WOP9" s="39" t="s">
        <v>47</v>
      </c>
      <c r="WOQ9" s="39" t="s">
        <v>40</v>
      </c>
      <c r="WOR9" s="40" t="s">
        <v>120</v>
      </c>
      <c r="WOS9" s="107">
        <v>391.7</v>
      </c>
      <c r="WOT9" s="107">
        <v>108.3917</v>
      </c>
      <c r="WOU9" s="107">
        <v>403.39170000000001</v>
      </c>
      <c r="WOV9" s="107">
        <v>5</v>
      </c>
      <c r="WOW9" s="27">
        <v>53592</v>
      </c>
      <c r="WOX9" s="27">
        <f>+WOW9/WOV9/2</f>
        <v>5359.2</v>
      </c>
      <c r="WOY9" s="27">
        <f>+WOX9*2</f>
        <v>10718.4</v>
      </c>
      <c r="WOZ9" s="108">
        <v>5</v>
      </c>
      <c r="WPA9" s="27">
        <f>ROUND(+WOW9/WOZ9,2)</f>
        <v>10718.4</v>
      </c>
      <c r="WPB9" s="109">
        <f>+WPA9-WOY9</f>
        <v>0</v>
      </c>
      <c r="WPC9" s="110">
        <v>0.37630000000000002</v>
      </c>
      <c r="WPD9" s="111">
        <f>ROUND(+WPB9*WPC9,0)</f>
        <v>0</v>
      </c>
      <c r="WPE9" s="38" t="s">
        <v>45</v>
      </c>
      <c r="WPF9" s="39" t="s">
        <v>47</v>
      </c>
      <c r="WPG9" s="39" t="s">
        <v>40</v>
      </c>
      <c r="WPH9" s="40" t="s">
        <v>120</v>
      </c>
      <c r="WPI9" s="107">
        <v>391.7</v>
      </c>
      <c r="WPJ9" s="107">
        <v>108.3917</v>
      </c>
      <c r="WPK9" s="107">
        <v>403.39170000000001</v>
      </c>
      <c r="WPL9" s="107">
        <v>5</v>
      </c>
      <c r="WPM9" s="27">
        <v>53592</v>
      </c>
      <c r="WPN9" s="27">
        <f>+WPM9/WPL9/2</f>
        <v>5359.2</v>
      </c>
      <c r="WPO9" s="27">
        <f>+WPN9*2</f>
        <v>10718.4</v>
      </c>
      <c r="WPP9" s="108">
        <v>5</v>
      </c>
      <c r="WPQ9" s="27">
        <f>ROUND(+WPM9/WPP9,2)</f>
        <v>10718.4</v>
      </c>
      <c r="WPR9" s="109">
        <f>+WPQ9-WPO9</f>
        <v>0</v>
      </c>
      <c r="WPS9" s="110">
        <v>0.37630000000000002</v>
      </c>
      <c r="WPT9" s="111">
        <f>ROUND(+WPR9*WPS9,0)</f>
        <v>0</v>
      </c>
      <c r="WPU9" s="38" t="s">
        <v>45</v>
      </c>
      <c r="WPV9" s="39" t="s">
        <v>47</v>
      </c>
      <c r="WPW9" s="39" t="s">
        <v>40</v>
      </c>
      <c r="WPX9" s="40" t="s">
        <v>120</v>
      </c>
      <c r="WPY9" s="107">
        <v>391.7</v>
      </c>
      <c r="WPZ9" s="107">
        <v>108.3917</v>
      </c>
      <c r="WQA9" s="107">
        <v>403.39170000000001</v>
      </c>
      <c r="WQB9" s="107">
        <v>5</v>
      </c>
      <c r="WQC9" s="27">
        <v>53592</v>
      </c>
      <c r="WQD9" s="27">
        <f>+WQC9/WQB9/2</f>
        <v>5359.2</v>
      </c>
      <c r="WQE9" s="27">
        <f>+WQD9*2</f>
        <v>10718.4</v>
      </c>
      <c r="WQF9" s="108">
        <v>5</v>
      </c>
      <c r="WQG9" s="27">
        <f>ROUND(+WQC9/WQF9,2)</f>
        <v>10718.4</v>
      </c>
      <c r="WQH9" s="109">
        <f>+WQG9-WQE9</f>
        <v>0</v>
      </c>
      <c r="WQI9" s="110">
        <v>0.37630000000000002</v>
      </c>
      <c r="WQJ9" s="111">
        <f>ROUND(+WQH9*WQI9,0)</f>
        <v>0</v>
      </c>
      <c r="WQK9" s="38" t="s">
        <v>45</v>
      </c>
      <c r="WQL9" s="39" t="s">
        <v>47</v>
      </c>
      <c r="WQM9" s="39" t="s">
        <v>40</v>
      </c>
      <c r="WQN9" s="40" t="s">
        <v>120</v>
      </c>
      <c r="WQO9" s="107">
        <v>391.7</v>
      </c>
      <c r="WQP9" s="107">
        <v>108.3917</v>
      </c>
      <c r="WQQ9" s="107">
        <v>403.39170000000001</v>
      </c>
      <c r="WQR9" s="107">
        <v>5</v>
      </c>
      <c r="WQS9" s="27">
        <v>53592</v>
      </c>
      <c r="WQT9" s="27">
        <f>+WQS9/WQR9/2</f>
        <v>5359.2</v>
      </c>
      <c r="WQU9" s="27">
        <f>+WQT9*2</f>
        <v>10718.4</v>
      </c>
      <c r="WQV9" s="108">
        <v>5</v>
      </c>
      <c r="WQW9" s="27">
        <f>ROUND(+WQS9/WQV9,2)</f>
        <v>10718.4</v>
      </c>
      <c r="WQX9" s="109">
        <f>+WQW9-WQU9</f>
        <v>0</v>
      </c>
      <c r="WQY9" s="110">
        <v>0.37630000000000002</v>
      </c>
      <c r="WQZ9" s="111">
        <f>ROUND(+WQX9*WQY9,0)</f>
        <v>0</v>
      </c>
      <c r="WRA9" s="38" t="s">
        <v>45</v>
      </c>
      <c r="WRB9" s="39" t="s">
        <v>47</v>
      </c>
      <c r="WRC9" s="39" t="s">
        <v>40</v>
      </c>
      <c r="WRD9" s="40" t="s">
        <v>120</v>
      </c>
      <c r="WRE9" s="107">
        <v>391.7</v>
      </c>
      <c r="WRF9" s="107">
        <v>108.3917</v>
      </c>
      <c r="WRG9" s="107">
        <v>403.39170000000001</v>
      </c>
      <c r="WRH9" s="107">
        <v>5</v>
      </c>
      <c r="WRI9" s="27">
        <v>53592</v>
      </c>
      <c r="WRJ9" s="27">
        <f>+WRI9/WRH9/2</f>
        <v>5359.2</v>
      </c>
      <c r="WRK9" s="27">
        <f>+WRJ9*2</f>
        <v>10718.4</v>
      </c>
      <c r="WRL9" s="108">
        <v>5</v>
      </c>
      <c r="WRM9" s="27">
        <f>ROUND(+WRI9/WRL9,2)</f>
        <v>10718.4</v>
      </c>
      <c r="WRN9" s="109">
        <f>+WRM9-WRK9</f>
        <v>0</v>
      </c>
      <c r="WRO9" s="110">
        <v>0.37630000000000002</v>
      </c>
      <c r="WRP9" s="111">
        <f>ROUND(+WRN9*WRO9,0)</f>
        <v>0</v>
      </c>
      <c r="WRQ9" s="38" t="s">
        <v>45</v>
      </c>
      <c r="WRR9" s="39" t="s">
        <v>47</v>
      </c>
      <c r="WRS9" s="39" t="s">
        <v>40</v>
      </c>
      <c r="WRT9" s="40" t="s">
        <v>120</v>
      </c>
      <c r="WRU9" s="107">
        <v>391.7</v>
      </c>
      <c r="WRV9" s="107">
        <v>108.3917</v>
      </c>
      <c r="WRW9" s="107">
        <v>403.39170000000001</v>
      </c>
      <c r="WRX9" s="107">
        <v>5</v>
      </c>
      <c r="WRY9" s="27">
        <v>53592</v>
      </c>
      <c r="WRZ9" s="27">
        <f>+WRY9/WRX9/2</f>
        <v>5359.2</v>
      </c>
      <c r="WSA9" s="27">
        <f>+WRZ9*2</f>
        <v>10718.4</v>
      </c>
      <c r="WSB9" s="108">
        <v>5</v>
      </c>
      <c r="WSC9" s="27">
        <f>ROUND(+WRY9/WSB9,2)</f>
        <v>10718.4</v>
      </c>
      <c r="WSD9" s="109">
        <f>+WSC9-WSA9</f>
        <v>0</v>
      </c>
      <c r="WSE9" s="110">
        <v>0.37630000000000002</v>
      </c>
      <c r="WSF9" s="111">
        <f>ROUND(+WSD9*WSE9,0)</f>
        <v>0</v>
      </c>
      <c r="WSG9" s="38" t="s">
        <v>45</v>
      </c>
      <c r="WSH9" s="39" t="s">
        <v>47</v>
      </c>
      <c r="WSI9" s="39" t="s">
        <v>40</v>
      </c>
      <c r="WSJ9" s="40" t="s">
        <v>120</v>
      </c>
      <c r="WSK9" s="107">
        <v>391.7</v>
      </c>
      <c r="WSL9" s="107">
        <v>108.3917</v>
      </c>
      <c r="WSM9" s="107">
        <v>403.39170000000001</v>
      </c>
      <c r="WSN9" s="107">
        <v>5</v>
      </c>
      <c r="WSO9" s="27">
        <v>53592</v>
      </c>
      <c r="WSP9" s="27">
        <f>+WSO9/WSN9/2</f>
        <v>5359.2</v>
      </c>
      <c r="WSQ9" s="27">
        <f>+WSP9*2</f>
        <v>10718.4</v>
      </c>
      <c r="WSR9" s="108">
        <v>5</v>
      </c>
      <c r="WSS9" s="27">
        <f>ROUND(+WSO9/WSR9,2)</f>
        <v>10718.4</v>
      </c>
      <c r="WST9" s="109">
        <f>+WSS9-WSQ9</f>
        <v>0</v>
      </c>
      <c r="WSU9" s="110">
        <v>0.37630000000000002</v>
      </c>
      <c r="WSV9" s="111">
        <f>ROUND(+WST9*WSU9,0)</f>
        <v>0</v>
      </c>
      <c r="WSW9" s="38" t="s">
        <v>45</v>
      </c>
      <c r="WSX9" s="39" t="s">
        <v>47</v>
      </c>
      <c r="WSY9" s="39" t="s">
        <v>40</v>
      </c>
      <c r="WSZ9" s="40" t="s">
        <v>120</v>
      </c>
      <c r="WTA9" s="107">
        <v>391.7</v>
      </c>
      <c r="WTB9" s="107">
        <v>108.3917</v>
      </c>
      <c r="WTC9" s="107">
        <v>403.39170000000001</v>
      </c>
      <c r="WTD9" s="107">
        <v>5</v>
      </c>
      <c r="WTE9" s="27">
        <v>53592</v>
      </c>
      <c r="WTF9" s="27">
        <f>+WTE9/WTD9/2</f>
        <v>5359.2</v>
      </c>
      <c r="WTG9" s="27">
        <f>+WTF9*2</f>
        <v>10718.4</v>
      </c>
      <c r="WTH9" s="108">
        <v>5</v>
      </c>
      <c r="WTI9" s="27">
        <f>ROUND(+WTE9/WTH9,2)</f>
        <v>10718.4</v>
      </c>
      <c r="WTJ9" s="109">
        <f>+WTI9-WTG9</f>
        <v>0</v>
      </c>
      <c r="WTK9" s="110">
        <v>0.37630000000000002</v>
      </c>
      <c r="WTL9" s="111">
        <f>ROUND(+WTJ9*WTK9,0)</f>
        <v>0</v>
      </c>
      <c r="WTM9" s="38" t="s">
        <v>45</v>
      </c>
      <c r="WTN9" s="39" t="s">
        <v>47</v>
      </c>
      <c r="WTO9" s="39" t="s">
        <v>40</v>
      </c>
      <c r="WTP9" s="40" t="s">
        <v>120</v>
      </c>
      <c r="WTQ9" s="107">
        <v>391.7</v>
      </c>
      <c r="WTR9" s="107">
        <v>108.3917</v>
      </c>
      <c r="WTS9" s="107">
        <v>403.39170000000001</v>
      </c>
      <c r="WTT9" s="107">
        <v>5</v>
      </c>
      <c r="WTU9" s="27">
        <v>53592</v>
      </c>
      <c r="WTV9" s="27">
        <f>+WTU9/WTT9/2</f>
        <v>5359.2</v>
      </c>
      <c r="WTW9" s="27">
        <f>+WTV9*2</f>
        <v>10718.4</v>
      </c>
      <c r="WTX9" s="108">
        <v>5</v>
      </c>
      <c r="WTY9" s="27">
        <f>ROUND(+WTU9/WTX9,2)</f>
        <v>10718.4</v>
      </c>
      <c r="WTZ9" s="109">
        <f>+WTY9-WTW9</f>
        <v>0</v>
      </c>
      <c r="WUA9" s="110">
        <v>0.37630000000000002</v>
      </c>
      <c r="WUB9" s="111">
        <f>ROUND(+WTZ9*WUA9,0)</f>
        <v>0</v>
      </c>
      <c r="WUC9" s="38" t="s">
        <v>45</v>
      </c>
      <c r="WUD9" s="39" t="s">
        <v>47</v>
      </c>
      <c r="WUE9" s="39" t="s">
        <v>40</v>
      </c>
      <c r="WUF9" s="40" t="s">
        <v>120</v>
      </c>
      <c r="WUG9" s="107">
        <v>391.7</v>
      </c>
      <c r="WUH9" s="107">
        <v>108.3917</v>
      </c>
      <c r="WUI9" s="107">
        <v>403.39170000000001</v>
      </c>
      <c r="WUJ9" s="107">
        <v>5</v>
      </c>
      <c r="WUK9" s="27">
        <v>53592</v>
      </c>
      <c r="WUL9" s="27">
        <f>+WUK9/WUJ9/2</f>
        <v>5359.2</v>
      </c>
      <c r="WUM9" s="27">
        <f>+WUL9*2</f>
        <v>10718.4</v>
      </c>
      <c r="WUN9" s="108">
        <v>5</v>
      </c>
      <c r="WUO9" s="27">
        <f>ROUND(+WUK9/WUN9,2)</f>
        <v>10718.4</v>
      </c>
      <c r="WUP9" s="109">
        <f>+WUO9-WUM9</f>
        <v>0</v>
      </c>
      <c r="WUQ9" s="110">
        <v>0.37630000000000002</v>
      </c>
      <c r="WUR9" s="111">
        <f>ROUND(+WUP9*WUQ9,0)</f>
        <v>0</v>
      </c>
      <c r="WUS9" s="38" t="s">
        <v>45</v>
      </c>
      <c r="WUT9" s="39" t="s">
        <v>47</v>
      </c>
      <c r="WUU9" s="39" t="s">
        <v>40</v>
      </c>
      <c r="WUV9" s="40" t="s">
        <v>120</v>
      </c>
      <c r="WUW9" s="107">
        <v>391.7</v>
      </c>
      <c r="WUX9" s="107">
        <v>108.3917</v>
      </c>
      <c r="WUY9" s="107">
        <v>403.39170000000001</v>
      </c>
      <c r="WUZ9" s="107">
        <v>5</v>
      </c>
      <c r="WVA9" s="27">
        <v>53592</v>
      </c>
      <c r="WVB9" s="27">
        <f>+WVA9/WUZ9/2</f>
        <v>5359.2</v>
      </c>
      <c r="WVC9" s="27">
        <f>+WVB9*2</f>
        <v>10718.4</v>
      </c>
      <c r="WVD9" s="108">
        <v>5</v>
      </c>
      <c r="WVE9" s="27">
        <f>ROUND(+WVA9/WVD9,2)</f>
        <v>10718.4</v>
      </c>
      <c r="WVF9" s="109">
        <f>+WVE9-WVC9</f>
        <v>0</v>
      </c>
      <c r="WVG9" s="110">
        <v>0.37630000000000002</v>
      </c>
      <c r="WVH9" s="111">
        <f>ROUND(+WVF9*WVG9,0)</f>
        <v>0</v>
      </c>
      <c r="WVI9" s="38" t="s">
        <v>45</v>
      </c>
      <c r="WVJ9" s="39" t="s">
        <v>47</v>
      </c>
      <c r="WVK9" s="39" t="s">
        <v>40</v>
      </c>
      <c r="WVL9" s="40" t="s">
        <v>120</v>
      </c>
      <c r="WVM9" s="107">
        <v>391.7</v>
      </c>
      <c r="WVN9" s="107">
        <v>108.3917</v>
      </c>
      <c r="WVO9" s="107">
        <v>403.39170000000001</v>
      </c>
      <c r="WVP9" s="107">
        <v>5</v>
      </c>
      <c r="WVQ9" s="27">
        <v>53592</v>
      </c>
      <c r="WVR9" s="27">
        <f>+WVQ9/WVP9/2</f>
        <v>5359.2</v>
      </c>
      <c r="WVS9" s="27">
        <f>+WVR9*2</f>
        <v>10718.4</v>
      </c>
      <c r="WVT9" s="108">
        <v>5</v>
      </c>
      <c r="WVU9" s="27">
        <f>ROUND(+WVQ9/WVT9,2)</f>
        <v>10718.4</v>
      </c>
      <c r="WVV9" s="109">
        <f>+WVU9-WVS9</f>
        <v>0</v>
      </c>
      <c r="WVW9" s="110">
        <v>0.37630000000000002</v>
      </c>
      <c r="WVX9" s="111">
        <f>ROUND(+WVV9*WVW9,0)</f>
        <v>0</v>
      </c>
      <c r="WVY9" s="38" t="s">
        <v>45</v>
      </c>
      <c r="WVZ9" s="39" t="s">
        <v>47</v>
      </c>
      <c r="WWA9" s="39" t="s">
        <v>40</v>
      </c>
      <c r="WWB9" s="40" t="s">
        <v>120</v>
      </c>
      <c r="WWC9" s="107">
        <v>391.7</v>
      </c>
      <c r="WWD9" s="107">
        <v>108.3917</v>
      </c>
      <c r="WWE9" s="107">
        <v>403.39170000000001</v>
      </c>
      <c r="WWF9" s="107">
        <v>5</v>
      </c>
      <c r="WWG9" s="27">
        <v>53592</v>
      </c>
      <c r="WWH9" s="27">
        <f>+WWG9/WWF9/2</f>
        <v>5359.2</v>
      </c>
      <c r="WWI9" s="27">
        <f>+WWH9*2</f>
        <v>10718.4</v>
      </c>
      <c r="WWJ9" s="108">
        <v>5</v>
      </c>
      <c r="WWK9" s="27">
        <f>ROUND(+WWG9/WWJ9,2)</f>
        <v>10718.4</v>
      </c>
      <c r="WWL9" s="109">
        <f>+WWK9-WWI9</f>
        <v>0</v>
      </c>
      <c r="WWM9" s="110">
        <v>0.37630000000000002</v>
      </c>
      <c r="WWN9" s="111">
        <f>ROUND(+WWL9*WWM9,0)</f>
        <v>0</v>
      </c>
      <c r="WWO9" s="38" t="s">
        <v>45</v>
      </c>
      <c r="WWP9" s="39" t="s">
        <v>47</v>
      </c>
      <c r="WWQ9" s="39" t="s">
        <v>40</v>
      </c>
      <c r="WWR9" s="40" t="s">
        <v>120</v>
      </c>
      <c r="WWS9" s="107">
        <v>391.7</v>
      </c>
      <c r="WWT9" s="107">
        <v>108.3917</v>
      </c>
      <c r="WWU9" s="107">
        <v>403.39170000000001</v>
      </c>
      <c r="WWV9" s="107">
        <v>5</v>
      </c>
      <c r="WWW9" s="27">
        <v>53592</v>
      </c>
      <c r="WWX9" s="27">
        <f>+WWW9/WWV9/2</f>
        <v>5359.2</v>
      </c>
      <c r="WWY9" s="27">
        <f>+WWX9*2</f>
        <v>10718.4</v>
      </c>
      <c r="WWZ9" s="108">
        <v>5</v>
      </c>
      <c r="WXA9" s="27">
        <f>ROUND(+WWW9/WWZ9,2)</f>
        <v>10718.4</v>
      </c>
      <c r="WXB9" s="109">
        <f>+WXA9-WWY9</f>
        <v>0</v>
      </c>
      <c r="WXC9" s="110">
        <v>0.37630000000000002</v>
      </c>
      <c r="WXD9" s="111">
        <f>ROUND(+WXB9*WXC9,0)</f>
        <v>0</v>
      </c>
      <c r="WXE9" s="38" t="s">
        <v>45</v>
      </c>
      <c r="WXF9" s="39" t="s">
        <v>47</v>
      </c>
      <c r="WXG9" s="39" t="s">
        <v>40</v>
      </c>
      <c r="WXH9" s="40" t="s">
        <v>120</v>
      </c>
      <c r="WXI9" s="107">
        <v>391.7</v>
      </c>
      <c r="WXJ9" s="107">
        <v>108.3917</v>
      </c>
      <c r="WXK9" s="107">
        <v>403.39170000000001</v>
      </c>
      <c r="WXL9" s="107">
        <v>5</v>
      </c>
      <c r="WXM9" s="27">
        <v>53592</v>
      </c>
      <c r="WXN9" s="27">
        <f>+WXM9/WXL9/2</f>
        <v>5359.2</v>
      </c>
      <c r="WXO9" s="27">
        <f>+WXN9*2</f>
        <v>10718.4</v>
      </c>
      <c r="WXP9" s="108">
        <v>5</v>
      </c>
      <c r="WXQ9" s="27">
        <f>ROUND(+WXM9/WXP9,2)</f>
        <v>10718.4</v>
      </c>
      <c r="WXR9" s="109">
        <f>+WXQ9-WXO9</f>
        <v>0</v>
      </c>
      <c r="WXS9" s="110">
        <v>0.37630000000000002</v>
      </c>
      <c r="WXT9" s="111">
        <f>ROUND(+WXR9*WXS9,0)</f>
        <v>0</v>
      </c>
      <c r="WXU9" s="38" t="s">
        <v>45</v>
      </c>
      <c r="WXV9" s="39" t="s">
        <v>47</v>
      </c>
      <c r="WXW9" s="39" t="s">
        <v>40</v>
      </c>
      <c r="WXX9" s="40" t="s">
        <v>120</v>
      </c>
      <c r="WXY9" s="107">
        <v>391.7</v>
      </c>
      <c r="WXZ9" s="107">
        <v>108.3917</v>
      </c>
      <c r="WYA9" s="107">
        <v>403.39170000000001</v>
      </c>
      <c r="WYB9" s="107">
        <v>5</v>
      </c>
      <c r="WYC9" s="27">
        <v>53592</v>
      </c>
      <c r="WYD9" s="27">
        <f>+WYC9/WYB9/2</f>
        <v>5359.2</v>
      </c>
      <c r="WYE9" s="27">
        <f>+WYD9*2</f>
        <v>10718.4</v>
      </c>
      <c r="WYF9" s="108">
        <v>5</v>
      </c>
      <c r="WYG9" s="27">
        <f>ROUND(+WYC9/WYF9,2)</f>
        <v>10718.4</v>
      </c>
      <c r="WYH9" s="109">
        <f>+WYG9-WYE9</f>
        <v>0</v>
      </c>
      <c r="WYI9" s="110">
        <v>0.37630000000000002</v>
      </c>
      <c r="WYJ9" s="111">
        <f>ROUND(+WYH9*WYI9,0)</f>
        <v>0</v>
      </c>
      <c r="WYK9" s="38" t="s">
        <v>45</v>
      </c>
      <c r="WYL9" s="39" t="s">
        <v>47</v>
      </c>
      <c r="WYM9" s="39" t="s">
        <v>40</v>
      </c>
      <c r="WYN9" s="40" t="s">
        <v>120</v>
      </c>
      <c r="WYO9" s="107">
        <v>391.7</v>
      </c>
      <c r="WYP9" s="107">
        <v>108.3917</v>
      </c>
      <c r="WYQ9" s="107">
        <v>403.39170000000001</v>
      </c>
      <c r="WYR9" s="107">
        <v>5</v>
      </c>
      <c r="WYS9" s="27">
        <v>53592</v>
      </c>
      <c r="WYT9" s="27">
        <f>+WYS9/WYR9/2</f>
        <v>5359.2</v>
      </c>
      <c r="WYU9" s="27">
        <f>+WYT9*2</f>
        <v>10718.4</v>
      </c>
      <c r="WYV9" s="108">
        <v>5</v>
      </c>
      <c r="WYW9" s="27">
        <f>ROUND(+WYS9/WYV9,2)</f>
        <v>10718.4</v>
      </c>
      <c r="WYX9" s="109">
        <f>+WYW9-WYU9</f>
        <v>0</v>
      </c>
      <c r="WYY9" s="110">
        <v>0.37630000000000002</v>
      </c>
      <c r="WYZ9" s="111">
        <f>ROUND(+WYX9*WYY9,0)</f>
        <v>0</v>
      </c>
      <c r="WZA9" s="38" t="s">
        <v>45</v>
      </c>
      <c r="WZB9" s="39" t="s">
        <v>47</v>
      </c>
      <c r="WZC9" s="39" t="s">
        <v>40</v>
      </c>
      <c r="WZD9" s="40" t="s">
        <v>120</v>
      </c>
      <c r="WZE9" s="107">
        <v>391.7</v>
      </c>
      <c r="WZF9" s="107">
        <v>108.3917</v>
      </c>
      <c r="WZG9" s="107">
        <v>403.39170000000001</v>
      </c>
      <c r="WZH9" s="107">
        <v>5</v>
      </c>
      <c r="WZI9" s="27">
        <v>53592</v>
      </c>
      <c r="WZJ9" s="27">
        <f>+WZI9/WZH9/2</f>
        <v>5359.2</v>
      </c>
      <c r="WZK9" s="27">
        <f>+WZJ9*2</f>
        <v>10718.4</v>
      </c>
      <c r="WZL9" s="108">
        <v>5</v>
      </c>
      <c r="WZM9" s="27">
        <f>ROUND(+WZI9/WZL9,2)</f>
        <v>10718.4</v>
      </c>
      <c r="WZN9" s="109">
        <f>+WZM9-WZK9</f>
        <v>0</v>
      </c>
      <c r="WZO9" s="110">
        <v>0.37630000000000002</v>
      </c>
      <c r="WZP9" s="111">
        <f>ROUND(+WZN9*WZO9,0)</f>
        <v>0</v>
      </c>
      <c r="WZQ9" s="38" t="s">
        <v>45</v>
      </c>
      <c r="WZR9" s="39" t="s">
        <v>47</v>
      </c>
      <c r="WZS9" s="39" t="s">
        <v>40</v>
      </c>
      <c r="WZT9" s="40" t="s">
        <v>120</v>
      </c>
      <c r="WZU9" s="107">
        <v>391.7</v>
      </c>
      <c r="WZV9" s="107">
        <v>108.3917</v>
      </c>
      <c r="WZW9" s="107">
        <v>403.39170000000001</v>
      </c>
      <c r="WZX9" s="107">
        <v>5</v>
      </c>
      <c r="WZY9" s="27">
        <v>53592</v>
      </c>
      <c r="WZZ9" s="27">
        <f>+WZY9/WZX9/2</f>
        <v>5359.2</v>
      </c>
      <c r="XAA9" s="27">
        <f>+WZZ9*2</f>
        <v>10718.4</v>
      </c>
      <c r="XAB9" s="108">
        <v>5</v>
      </c>
      <c r="XAC9" s="27">
        <f>ROUND(+WZY9/XAB9,2)</f>
        <v>10718.4</v>
      </c>
      <c r="XAD9" s="109">
        <f>+XAC9-XAA9</f>
        <v>0</v>
      </c>
      <c r="XAE9" s="110">
        <v>0.37630000000000002</v>
      </c>
      <c r="XAF9" s="111">
        <f>ROUND(+XAD9*XAE9,0)</f>
        <v>0</v>
      </c>
      <c r="XAG9" s="38" t="s">
        <v>45</v>
      </c>
      <c r="XAH9" s="39" t="s">
        <v>47</v>
      </c>
      <c r="XAI9" s="39" t="s">
        <v>40</v>
      </c>
      <c r="XAJ9" s="40" t="s">
        <v>120</v>
      </c>
      <c r="XAK9" s="107">
        <v>391.7</v>
      </c>
      <c r="XAL9" s="107">
        <v>108.3917</v>
      </c>
      <c r="XAM9" s="107">
        <v>403.39170000000001</v>
      </c>
      <c r="XAN9" s="107">
        <v>5</v>
      </c>
      <c r="XAO9" s="27">
        <v>53592</v>
      </c>
      <c r="XAP9" s="27">
        <f>+XAO9/XAN9/2</f>
        <v>5359.2</v>
      </c>
      <c r="XAQ9" s="27">
        <f>+XAP9*2</f>
        <v>10718.4</v>
      </c>
      <c r="XAR9" s="108">
        <v>5</v>
      </c>
      <c r="XAS9" s="27">
        <f>ROUND(+XAO9/XAR9,2)</f>
        <v>10718.4</v>
      </c>
      <c r="XAT9" s="109">
        <f>+XAS9-XAQ9</f>
        <v>0</v>
      </c>
      <c r="XAU9" s="110">
        <v>0.37630000000000002</v>
      </c>
      <c r="XAV9" s="111">
        <f>ROUND(+XAT9*XAU9,0)</f>
        <v>0</v>
      </c>
      <c r="XAW9" s="38" t="s">
        <v>45</v>
      </c>
      <c r="XAX9" s="39" t="s">
        <v>47</v>
      </c>
      <c r="XAY9" s="39" t="s">
        <v>40</v>
      </c>
      <c r="XAZ9" s="40" t="s">
        <v>120</v>
      </c>
      <c r="XBA9" s="107">
        <v>391.7</v>
      </c>
      <c r="XBB9" s="107">
        <v>108.3917</v>
      </c>
      <c r="XBC9" s="107">
        <v>403.39170000000001</v>
      </c>
      <c r="XBD9" s="107">
        <v>5</v>
      </c>
      <c r="XBE9" s="27">
        <v>53592</v>
      </c>
      <c r="XBF9" s="27">
        <f>+XBE9/XBD9/2</f>
        <v>5359.2</v>
      </c>
      <c r="XBG9" s="27">
        <f>+XBF9*2</f>
        <v>10718.4</v>
      </c>
      <c r="XBH9" s="108">
        <v>5</v>
      </c>
      <c r="XBI9" s="27">
        <f>ROUND(+XBE9/XBH9,2)</f>
        <v>10718.4</v>
      </c>
      <c r="XBJ9" s="109">
        <f>+XBI9-XBG9</f>
        <v>0</v>
      </c>
      <c r="XBK9" s="110">
        <v>0.37630000000000002</v>
      </c>
      <c r="XBL9" s="111">
        <f>ROUND(+XBJ9*XBK9,0)</f>
        <v>0</v>
      </c>
      <c r="XBM9" s="38" t="s">
        <v>45</v>
      </c>
      <c r="XBN9" s="39" t="s">
        <v>47</v>
      </c>
      <c r="XBO9" s="39" t="s">
        <v>40</v>
      </c>
      <c r="XBP9" s="40" t="s">
        <v>120</v>
      </c>
      <c r="XBQ9" s="107">
        <v>391.7</v>
      </c>
      <c r="XBR9" s="107">
        <v>108.3917</v>
      </c>
      <c r="XBS9" s="107">
        <v>403.39170000000001</v>
      </c>
      <c r="XBT9" s="107">
        <v>5</v>
      </c>
      <c r="XBU9" s="27">
        <v>53592</v>
      </c>
      <c r="XBV9" s="27">
        <f>+XBU9/XBT9/2</f>
        <v>5359.2</v>
      </c>
      <c r="XBW9" s="27">
        <f>+XBV9*2</f>
        <v>10718.4</v>
      </c>
      <c r="XBX9" s="108">
        <v>5</v>
      </c>
      <c r="XBY9" s="27">
        <f>ROUND(+XBU9/XBX9,2)</f>
        <v>10718.4</v>
      </c>
      <c r="XBZ9" s="109">
        <f>+XBY9-XBW9</f>
        <v>0</v>
      </c>
      <c r="XCA9" s="110">
        <v>0.37630000000000002</v>
      </c>
      <c r="XCB9" s="111">
        <f>ROUND(+XBZ9*XCA9,0)</f>
        <v>0</v>
      </c>
      <c r="XCC9" s="38" t="s">
        <v>45</v>
      </c>
      <c r="XCD9" s="39" t="s">
        <v>47</v>
      </c>
      <c r="XCE9" s="39" t="s">
        <v>40</v>
      </c>
      <c r="XCF9" s="40" t="s">
        <v>120</v>
      </c>
      <c r="XCG9" s="107">
        <v>391.7</v>
      </c>
      <c r="XCH9" s="107">
        <v>108.3917</v>
      </c>
      <c r="XCI9" s="107">
        <v>403.39170000000001</v>
      </c>
      <c r="XCJ9" s="107">
        <v>5</v>
      </c>
      <c r="XCK9" s="27">
        <v>53592</v>
      </c>
      <c r="XCL9" s="27">
        <f>+XCK9/XCJ9/2</f>
        <v>5359.2</v>
      </c>
      <c r="XCM9" s="27">
        <f>+XCL9*2</f>
        <v>10718.4</v>
      </c>
      <c r="XCN9" s="108">
        <v>5</v>
      </c>
      <c r="XCO9" s="27">
        <f>ROUND(+XCK9/XCN9,2)</f>
        <v>10718.4</v>
      </c>
      <c r="XCP9" s="109">
        <f>+XCO9-XCM9</f>
        <v>0</v>
      </c>
      <c r="XCQ9" s="110">
        <v>0.37630000000000002</v>
      </c>
      <c r="XCR9" s="111">
        <f>ROUND(+XCP9*XCQ9,0)</f>
        <v>0</v>
      </c>
      <c r="XCS9" s="38" t="s">
        <v>45</v>
      </c>
      <c r="XCT9" s="39" t="s">
        <v>47</v>
      </c>
      <c r="XCU9" s="39" t="s">
        <v>40</v>
      </c>
      <c r="XCV9" s="40" t="s">
        <v>120</v>
      </c>
      <c r="XCW9" s="107">
        <v>391.7</v>
      </c>
      <c r="XCX9" s="107">
        <v>108.3917</v>
      </c>
      <c r="XCY9" s="107">
        <v>403.39170000000001</v>
      </c>
      <c r="XCZ9" s="107">
        <v>5</v>
      </c>
      <c r="XDA9" s="27">
        <v>53592</v>
      </c>
      <c r="XDB9" s="27">
        <f>+XDA9/XCZ9/2</f>
        <v>5359.2</v>
      </c>
      <c r="XDC9" s="27">
        <f>+XDB9*2</f>
        <v>10718.4</v>
      </c>
      <c r="XDD9" s="108">
        <v>5</v>
      </c>
      <c r="XDE9" s="27">
        <f>ROUND(+XDA9/XDD9,2)</f>
        <v>10718.4</v>
      </c>
      <c r="XDF9" s="109">
        <f>+XDE9-XDC9</f>
        <v>0</v>
      </c>
      <c r="XDG9" s="110">
        <v>0.37630000000000002</v>
      </c>
      <c r="XDH9" s="111">
        <f>ROUND(+XDF9*XDG9,0)</f>
        <v>0</v>
      </c>
      <c r="XDI9" s="38" t="s">
        <v>45</v>
      </c>
      <c r="XDJ9" s="39" t="s">
        <v>47</v>
      </c>
      <c r="XDK9" s="39" t="s">
        <v>40</v>
      </c>
      <c r="XDL9" s="40" t="s">
        <v>120</v>
      </c>
      <c r="XDM9" s="107">
        <v>391.7</v>
      </c>
      <c r="XDN9" s="107">
        <v>108.3917</v>
      </c>
      <c r="XDO9" s="107">
        <v>403.39170000000001</v>
      </c>
      <c r="XDP9" s="107">
        <v>5</v>
      </c>
      <c r="XDQ9" s="27">
        <v>53592</v>
      </c>
      <c r="XDR9" s="27">
        <f>+XDQ9/XDP9/2</f>
        <v>5359.2</v>
      </c>
      <c r="XDS9" s="27">
        <f>+XDR9*2</f>
        <v>10718.4</v>
      </c>
      <c r="XDT9" s="108">
        <v>5</v>
      </c>
      <c r="XDU9" s="27">
        <f>ROUND(+XDQ9/XDT9,2)</f>
        <v>10718.4</v>
      </c>
      <c r="XDV9" s="109">
        <f>+XDU9-XDS9</f>
        <v>0</v>
      </c>
      <c r="XDW9" s="110">
        <v>0.37630000000000002</v>
      </c>
      <c r="XDX9" s="111">
        <f>ROUND(+XDV9*XDW9,0)</f>
        <v>0</v>
      </c>
      <c r="XDY9" s="38" t="s">
        <v>45</v>
      </c>
      <c r="XDZ9" s="39" t="s">
        <v>47</v>
      </c>
      <c r="XEA9" s="39" t="s">
        <v>40</v>
      </c>
      <c r="XEB9" s="40" t="s">
        <v>120</v>
      </c>
      <c r="XEC9" s="107">
        <v>391.7</v>
      </c>
      <c r="XED9" s="107">
        <v>108.3917</v>
      </c>
      <c r="XEE9" s="107">
        <v>403.39170000000001</v>
      </c>
      <c r="XEF9" s="107">
        <v>5</v>
      </c>
      <c r="XEG9" s="27">
        <v>53592</v>
      </c>
      <c r="XEH9" s="27">
        <f>+XEG9/XEF9/2</f>
        <v>5359.2</v>
      </c>
      <c r="XEI9" s="27">
        <f>+XEH9*2</f>
        <v>10718.4</v>
      </c>
      <c r="XEJ9" s="108">
        <v>5</v>
      </c>
      <c r="XEK9" s="27">
        <f>ROUND(+XEG9/XEJ9,2)</f>
        <v>10718.4</v>
      </c>
      <c r="XEL9" s="109">
        <f>+XEK9-XEI9</f>
        <v>0</v>
      </c>
      <c r="XEM9" s="110">
        <v>0.37630000000000002</v>
      </c>
      <c r="XEN9" s="111">
        <f>ROUND(+XEL9*XEM9,0)</f>
        <v>0</v>
      </c>
      <c r="XEO9" s="38" t="s">
        <v>45</v>
      </c>
      <c r="XEP9" s="39" t="s">
        <v>47</v>
      </c>
      <c r="XEQ9" s="39" t="s">
        <v>40</v>
      </c>
      <c r="XER9" s="40" t="s">
        <v>120</v>
      </c>
      <c r="XES9" s="107">
        <v>391.7</v>
      </c>
      <c r="XET9" s="107">
        <v>108.3917</v>
      </c>
      <c r="XEU9" s="107">
        <v>403.39170000000001</v>
      </c>
      <c r="XEV9" s="107">
        <v>5</v>
      </c>
      <c r="XEW9" s="27">
        <v>53592</v>
      </c>
      <c r="XEX9" s="27">
        <f>+XEW9/XEV9/2</f>
        <v>5359.2</v>
      </c>
      <c r="XEY9" s="27">
        <f>+XEX9*2</f>
        <v>10718.4</v>
      </c>
      <c r="XEZ9" s="108">
        <v>5</v>
      </c>
      <c r="XFA9" s="27">
        <f>ROUND(+XEW9/XEZ9,2)</f>
        <v>10718.4</v>
      </c>
      <c r="XFB9" s="109">
        <f>+XFA9-XEY9</f>
        <v>0</v>
      </c>
      <c r="XFC9" s="110">
        <v>0.37630000000000002</v>
      </c>
      <c r="XFD9" s="111">
        <f>ROUND(+XFB9*XFC9,0)</f>
        <v>0</v>
      </c>
    </row>
    <row r="10" spans="1:16384" ht="48.5" thickBot="1">
      <c r="A10" s="38" t="s">
        <v>41</v>
      </c>
      <c r="B10" s="39" t="s">
        <v>40</v>
      </c>
      <c r="C10" s="39" t="s">
        <v>40</v>
      </c>
      <c r="D10" s="40" t="s">
        <v>119</v>
      </c>
      <c r="E10" s="50" t="s">
        <v>66</v>
      </c>
      <c r="F10" s="50" t="s">
        <v>65</v>
      </c>
      <c r="G10" s="50" t="s">
        <v>64</v>
      </c>
      <c r="H10" s="28">
        <v>6</v>
      </c>
      <c r="I10" s="11">
        <v>24789</v>
      </c>
      <c r="J10" s="11">
        <f>+I10/H10/2</f>
        <v>2065.75</v>
      </c>
      <c r="K10" s="11">
        <f>+J10*2</f>
        <v>4131.5</v>
      </c>
      <c r="L10" s="1">
        <v>3</v>
      </c>
      <c r="M10" s="11">
        <f>ROUND(+I10/L10,2)</f>
        <v>8263</v>
      </c>
      <c r="N10" s="41">
        <f>+M10-K10</f>
        <v>4131.5</v>
      </c>
      <c r="O10" s="42">
        <v>0.37630000000000002</v>
      </c>
      <c r="P10" s="1">
        <f>ROUND(+N10*O10,0)</f>
        <v>1555</v>
      </c>
    </row>
    <row r="11" spans="1:16384" ht="13.5" thickBot="1">
      <c r="A11" s="1"/>
      <c r="B11" s="1"/>
      <c r="C11" s="1"/>
      <c r="D11" s="36"/>
    </row>
    <row r="12" spans="1:16384" ht="140" thickBot="1">
      <c r="A12" s="51" t="s">
        <v>118</v>
      </c>
      <c r="B12" s="101" t="s">
        <v>116</v>
      </c>
      <c r="C12" s="101" t="s">
        <v>25</v>
      </c>
      <c r="D12" s="102" t="s">
        <v>34</v>
      </c>
      <c r="E12" s="127" t="s">
        <v>110</v>
      </c>
      <c r="F12" s="128" t="s">
        <v>109</v>
      </c>
      <c r="G12" s="128" t="s">
        <v>108</v>
      </c>
      <c r="H12" s="107">
        <v>18</v>
      </c>
      <c r="I12" s="27">
        <v>350000</v>
      </c>
      <c r="J12" s="27">
        <f>+I12/H12/2</f>
        <v>9722.2222222222226</v>
      </c>
      <c r="K12" s="27">
        <f>+J12*2</f>
        <v>19444.444444444445</v>
      </c>
      <c r="L12" s="108">
        <v>25</v>
      </c>
      <c r="M12" s="27">
        <f>ROUND(+I12/L12,2)</f>
        <v>14000</v>
      </c>
      <c r="N12" s="109">
        <f>+M12-K12</f>
        <v>-5444.4444444444453</v>
      </c>
      <c r="O12" s="110">
        <v>0.37630000000000002</v>
      </c>
      <c r="P12" s="108">
        <f>ROUND(+N12*O12,0)</f>
        <v>-2049</v>
      </c>
    </row>
    <row r="13" spans="1:16384" ht="12.75" customHeight="1" thickBot="1">
      <c r="A13" s="175" t="s">
        <v>117</v>
      </c>
      <c r="B13" s="101" t="s">
        <v>116</v>
      </c>
      <c r="C13" s="101" t="s">
        <v>25</v>
      </c>
      <c r="D13" s="102" t="s">
        <v>34</v>
      </c>
      <c r="E13" s="176">
        <v>354.7</v>
      </c>
      <c r="F13" s="128" t="s">
        <v>106</v>
      </c>
      <c r="G13" s="128" t="s">
        <v>105</v>
      </c>
      <c r="H13" s="107">
        <v>40</v>
      </c>
      <c r="I13" s="27">
        <v>20000</v>
      </c>
      <c r="J13" s="27">
        <f>+I13/H13/2</f>
        <v>250</v>
      </c>
      <c r="K13" s="27">
        <f>+J13*2</f>
        <v>500</v>
      </c>
      <c r="L13" s="108">
        <v>25</v>
      </c>
      <c r="M13" s="27">
        <f>ROUND(+I13/L13,2)</f>
        <v>800</v>
      </c>
      <c r="N13" s="109">
        <f>+M13-K13</f>
        <v>300</v>
      </c>
      <c r="O13" s="110">
        <v>0.37630000000000002</v>
      </c>
      <c r="P13" s="108">
        <f>ROUND(+N13*O13,0)</f>
        <v>113</v>
      </c>
      <c r="Q13" s="108">
        <f>ROUND(+O13*P13,0)</f>
        <v>43</v>
      </c>
    </row>
    <row r="14" spans="1:16384" ht="15.5">
      <c r="A14" s="177" t="s">
        <v>63</v>
      </c>
      <c r="B14" s="113"/>
      <c r="C14" s="113"/>
      <c r="D14" s="117"/>
      <c r="E14" s="100"/>
      <c r="F14" s="50"/>
      <c r="G14" s="50"/>
      <c r="H14" s="28"/>
      <c r="I14" s="11">
        <f t="shared" ref="I14:P14" si="0">SUM(I8:I13)</f>
        <v>420422</v>
      </c>
      <c r="J14" s="11">
        <f t="shared" si="0"/>
        <v>14601.272222222222</v>
      </c>
      <c r="K14" s="11">
        <f t="shared" si="0"/>
        <v>29202.544444444444</v>
      </c>
      <c r="L14" s="11">
        <f t="shared" si="0"/>
        <v>63</v>
      </c>
      <c r="M14" s="11">
        <f t="shared" si="0"/>
        <v>28189.599999999999</v>
      </c>
      <c r="N14" s="11">
        <f t="shared" si="0"/>
        <v>-1012.9444444444453</v>
      </c>
      <c r="O14" s="11">
        <f t="shared" si="0"/>
        <v>1.8815000000000002</v>
      </c>
      <c r="P14" s="11">
        <f t="shared" si="0"/>
        <v>-381</v>
      </c>
    </row>
    <row r="15" spans="1:16384" ht="13">
      <c r="A15" s="178"/>
      <c r="B15" s="161"/>
      <c r="C15" s="161"/>
      <c r="D15" s="162"/>
      <c r="E15" s="1"/>
      <c r="F15" s="1"/>
      <c r="G15" s="1"/>
      <c r="H15" s="1"/>
      <c r="I15" s="11"/>
      <c r="J15" s="11"/>
      <c r="K15" s="11"/>
      <c r="L15" s="1"/>
      <c r="M15" s="11"/>
      <c r="N15" s="41"/>
      <c r="O15" s="42"/>
      <c r="P15" s="1"/>
    </row>
    <row r="16" spans="1:16384" ht="15.5">
      <c r="A16" s="13" t="s">
        <v>115</v>
      </c>
      <c r="E16" s="100" t="s">
        <v>114</v>
      </c>
      <c r="F16" s="50" t="s">
        <v>113</v>
      </c>
      <c r="G16" s="50" t="s">
        <v>112</v>
      </c>
      <c r="H16" s="28">
        <v>6</v>
      </c>
      <c r="I16" s="11">
        <f>-I9*0.75</f>
        <v>-18036.75</v>
      </c>
      <c r="J16" s="11">
        <f>I16</f>
        <v>-18036.75</v>
      </c>
      <c r="K16" s="11">
        <f>+I16/H16/2</f>
        <v>-1503.0625</v>
      </c>
    </row>
    <row r="17" spans="1:16" ht="13.5" thickBot="1">
      <c r="A17" s="1" t="s">
        <v>111</v>
      </c>
      <c r="B17" s="1"/>
      <c r="C17" s="1"/>
      <c r="D17" s="1"/>
      <c r="E17" s="127" t="s">
        <v>110</v>
      </c>
      <c r="F17" s="128" t="s">
        <v>109</v>
      </c>
      <c r="G17" s="128" t="s">
        <v>108</v>
      </c>
      <c r="H17" s="1">
        <v>18</v>
      </c>
      <c r="I17" s="11">
        <f>+I12*-0.75</f>
        <v>-262500</v>
      </c>
      <c r="J17" s="11">
        <f>I17</f>
        <v>-262500</v>
      </c>
      <c r="K17" s="11">
        <f>+I17/H17/2</f>
        <v>-7291.666666666667</v>
      </c>
      <c r="L17" s="1"/>
      <c r="M17" s="11"/>
      <c r="N17" s="41"/>
      <c r="O17" s="42"/>
      <c r="P17" s="1"/>
    </row>
    <row r="18" spans="1:16" ht="13.5" thickBot="1">
      <c r="A18" s="1" t="s">
        <v>107</v>
      </c>
      <c r="B18" s="1"/>
      <c r="C18" s="1"/>
      <c r="D18" s="1"/>
      <c r="E18" s="176">
        <v>354.7</v>
      </c>
      <c r="F18" s="128" t="s">
        <v>106</v>
      </c>
      <c r="G18" s="128" t="s">
        <v>105</v>
      </c>
      <c r="H18" s="1">
        <v>40</v>
      </c>
      <c r="I18" s="11">
        <f>+I13*-0.75</f>
        <v>-15000</v>
      </c>
      <c r="J18" s="11">
        <f>I18</f>
        <v>-15000</v>
      </c>
      <c r="K18" s="11">
        <f>+I18/H18/2</f>
        <v>-187.5</v>
      </c>
      <c r="L18" s="1"/>
      <c r="M18" s="1"/>
      <c r="N18" s="1"/>
      <c r="O18" s="1"/>
      <c r="P18" s="1"/>
    </row>
    <row r="19" spans="1:16">
      <c r="A19" s="35" t="s">
        <v>0</v>
      </c>
      <c r="I19" s="131">
        <f>I14+I17+I18+I16</f>
        <v>124885.25</v>
      </c>
      <c r="J19" s="131">
        <f>J14+J17+J18+J16</f>
        <v>-280935.47777777776</v>
      </c>
      <c r="K19" s="131">
        <f>K14+K17+K18+K16</f>
        <v>20220.315277777776</v>
      </c>
      <c r="L19" s="131">
        <f>L14+L17+L18</f>
        <v>63</v>
      </c>
      <c r="M19" s="131">
        <f>M14+M17+M18+M16</f>
        <v>28189.599999999999</v>
      </c>
      <c r="N19" s="131">
        <f>N14+N17+N18+N16</f>
        <v>-1012.9444444444453</v>
      </c>
      <c r="O19" s="131">
        <f>O14+O17+O18+O16</f>
        <v>1.8815000000000002</v>
      </c>
      <c r="P19" s="131">
        <f>P14+P17+P18+P16</f>
        <v>-381</v>
      </c>
    </row>
    <row r="23" spans="1:16">
      <c r="H23" s="179"/>
    </row>
  </sheetData>
  <mergeCells count="3">
    <mergeCell ref="E5:G5"/>
    <mergeCell ref="I5:K5"/>
    <mergeCell ref="L5:M5"/>
  </mergeCells>
  <printOptions headings="1"/>
  <pageMargins left="0.7" right="0.7" top="0.75" bottom="0.75" header="0.3" footer="0.3"/>
  <pageSetup scale="7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heetViews>
  <sheetFormatPr defaultColWidth="9.1796875" defaultRowHeight="12"/>
  <cols>
    <col min="1" max="1" width="72.81640625" style="1" customWidth="1"/>
    <col min="2" max="2" width="11.1796875" style="1" bestFit="1" customWidth="1"/>
    <col min="3" max="8" width="9.1796875" style="1"/>
    <col min="9" max="10" width="10.453125" style="1" bestFit="1" customWidth="1"/>
    <col min="11" max="16384" width="9.1796875" style="1"/>
  </cols>
  <sheetData>
    <row r="1" spans="1:16">
      <c r="A1" s="1" t="s">
        <v>252</v>
      </c>
    </row>
    <row r="5" spans="1:16">
      <c r="E5" s="240" t="s">
        <v>59</v>
      </c>
      <c r="F5" s="240"/>
      <c r="G5" s="240"/>
      <c r="H5" s="240" t="s">
        <v>58</v>
      </c>
      <c r="I5" s="240"/>
      <c r="J5" s="240"/>
      <c r="K5" s="240"/>
      <c r="L5" s="240" t="s">
        <v>57</v>
      </c>
      <c r="M5" s="240"/>
      <c r="N5" s="240"/>
      <c r="O5" s="240"/>
      <c r="P5" s="240"/>
    </row>
    <row r="6" spans="1:16">
      <c r="E6" s="36" t="s">
        <v>56</v>
      </c>
      <c r="F6" s="36" t="s">
        <v>6</v>
      </c>
      <c r="G6" s="36" t="s">
        <v>5</v>
      </c>
      <c r="H6" s="36" t="s">
        <v>55</v>
      </c>
      <c r="I6" s="36" t="s">
        <v>56</v>
      </c>
      <c r="J6" s="36" t="s">
        <v>6</v>
      </c>
      <c r="K6" s="36" t="s">
        <v>5</v>
      </c>
      <c r="L6" s="1" t="s">
        <v>55</v>
      </c>
      <c r="M6" s="1" t="s">
        <v>5</v>
      </c>
      <c r="N6" s="1" t="s">
        <v>54</v>
      </c>
      <c r="O6" s="1" t="s">
        <v>53</v>
      </c>
      <c r="P6" s="1" t="s">
        <v>52</v>
      </c>
    </row>
    <row r="7" spans="1:16" ht="12.5" thickBot="1">
      <c r="H7" s="1" t="s">
        <v>51</v>
      </c>
      <c r="O7" s="1" t="s">
        <v>50</v>
      </c>
      <c r="P7" s="1" t="s">
        <v>49</v>
      </c>
    </row>
    <row r="8" spans="1:16" ht="48.5" thickBot="1">
      <c r="A8" s="38" t="s">
        <v>48</v>
      </c>
      <c r="B8" s="39" t="s">
        <v>47</v>
      </c>
      <c r="C8" s="39" t="s">
        <v>79</v>
      </c>
      <c r="D8" s="40" t="s">
        <v>46</v>
      </c>
      <c r="E8" s="52" t="s">
        <v>91</v>
      </c>
      <c r="F8" s="52" t="s">
        <v>90</v>
      </c>
      <c r="G8" s="52" t="s">
        <v>89</v>
      </c>
      <c r="H8" s="28">
        <v>5</v>
      </c>
      <c r="I8" s="11">
        <v>478</v>
      </c>
      <c r="J8" s="11">
        <f t="shared" ref="J8:J13" si="0">ROUND(+I8/H8,0)/2</f>
        <v>48</v>
      </c>
      <c r="K8" s="11">
        <f t="shared" ref="K8:K13" si="1">+J8*2</f>
        <v>96</v>
      </c>
      <c r="L8" s="1">
        <v>5</v>
      </c>
      <c r="M8" s="11">
        <f t="shared" ref="M8:M13" si="2">ROUND(+I8/L8,2)</f>
        <v>95.6</v>
      </c>
      <c r="N8" s="41">
        <f t="shared" ref="N8:N13" si="3">+M8-K8</f>
        <v>-0.40000000000000568</v>
      </c>
      <c r="O8" s="42">
        <v>0.37630000000000002</v>
      </c>
      <c r="P8" s="41">
        <f t="shared" ref="P8:P13" si="4">ROUND(+N8*O8,0)</f>
        <v>0</v>
      </c>
    </row>
    <row r="9" spans="1:16" ht="48.5" thickBot="1">
      <c r="A9" s="38" t="s">
        <v>48</v>
      </c>
      <c r="B9" s="39" t="s">
        <v>47</v>
      </c>
      <c r="C9" s="39" t="s">
        <v>73</v>
      </c>
      <c r="D9" s="40" t="s">
        <v>46</v>
      </c>
      <c r="E9" s="52" t="s">
        <v>88</v>
      </c>
      <c r="F9" s="52" t="s">
        <v>87</v>
      </c>
      <c r="G9" s="52" t="s">
        <v>86</v>
      </c>
      <c r="H9" s="28">
        <v>5</v>
      </c>
      <c r="I9" s="11">
        <v>474</v>
      </c>
      <c r="J9" s="11">
        <f t="shared" si="0"/>
        <v>47.5</v>
      </c>
      <c r="K9" s="11">
        <f t="shared" si="1"/>
        <v>95</v>
      </c>
      <c r="L9" s="1">
        <v>5</v>
      </c>
      <c r="M9" s="11">
        <f t="shared" si="2"/>
        <v>94.8</v>
      </c>
      <c r="N9" s="41">
        <f t="shared" si="3"/>
        <v>-0.20000000000000284</v>
      </c>
      <c r="O9" s="42">
        <v>0.37630000000000002</v>
      </c>
      <c r="P9" s="41">
        <f t="shared" si="4"/>
        <v>0</v>
      </c>
    </row>
    <row r="10" spans="1:16" ht="24.5" thickBot="1">
      <c r="A10" s="1" t="s">
        <v>85</v>
      </c>
      <c r="B10" s="39" t="s">
        <v>40</v>
      </c>
      <c r="C10" s="39" t="s">
        <v>79</v>
      </c>
      <c r="D10" s="40" t="s">
        <v>39</v>
      </c>
      <c r="E10" s="28" t="s">
        <v>44</v>
      </c>
      <c r="F10" s="28" t="s">
        <v>43</v>
      </c>
      <c r="G10" s="28" t="s">
        <v>42</v>
      </c>
      <c r="H10" s="28">
        <v>5</v>
      </c>
      <c r="I10" s="11">
        <v>7257</v>
      </c>
      <c r="J10" s="11">
        <f t="shared" si="0"/>
        <v>725.5</v>
      </c>
      <c r="K10" s="11">
        <f t="shared" si="1"/>
        <v>1451</v>
      </c>
      <c r="L10" s="1">
        <v>5</v>
      </c>
      <c r="M10" s="11">
        <f t="shared" si="2"/>
        <v>1451.4</v>
      </c>
      <c r="N10" s="41">
        <f t="shared" si="3"/>
        <v>0.40000000000009095</v>
      </c>
      <c r="O10" s="42">
        <v>0.37630000000000002</v>
      </c>
      <c r="P10" s="1">
        <f t="shared" si="4"/>
        <v>0</v>
      </c>
    </row>
    <row r="11" spans="1:16" ht="24.5" thickBot="1">
      <c r="A11" s="1" t="s">
        <v>85</v>
      </c>
      <c r="B11" s="39" t="s">
        <v>40</v>
      </c>
      <c r="C11" s="39" t="s">
        <v>73</v>
      </c>
      <c r="D11" s="40" t="s">
        <v>39</v>
      </c>
      <c r="E11" s="28" t="s">
        <v>44</v>
      </c>
      <c r="F11" s="28" t="s">
        <v>43</v>
      </c>
      <c r="G11" s="28" t="s">
        <v>42</v>
      </c>
      <c r="H11" s="28">
        <v>5</v>
      </c>
      <c r="I11" s="11">
        <v>7199</v>
      </c>
      <c r="J11" s="11">
        <f t="shared" si="0"/>
        <v>720</v>
      </c>
      <c r="K11" s="11">
        <f t="shared" si="1"/>
        <v>1440</v>
      </c>
      <c r="L11" s="1">
        <v>5</v>
      </c>
      <c r="M11" s="11">
        <f t="shared" si="2"/>
        <v>1439.8</v>
      </c>
      <c r="N11" s="41">
        <f t="shared" si="3"/>
        <v>-0.20000000000004547</v>
      </c>
      <c r="O11" s="42">
        <v>0.37630000000000002</v>
      </c>
      <c r="P11" s="1">
        <f t="shared" si="4"/>
        <v>0</v>
      </c>
    </row>
    <row r="12" spans="1:16" ht="48.5" thickBot="1">
      <c r="A12" s="38" t="s">
        <v>41</v>
      </c>
      <c r="B12" s="39" t="s">
        <v>40</v>
      </c>
      <c r="C12" s="39" t="s">
        <v>79</v>
      </c>
      <c r="D12" s="40" t="s">
        <v>39</v>
      </c>
      <c r="E12" s="28">
        <v>340.5</v>
      </c>
      <c r="F12" s="28">
        <v>108.34050000000001</v>
      </c>
      <c r="G12" s="28">
        <v>403.34050000000002</v>
      </c>
      <c r="H12" s="28">
        <v>6</v>
      </c>
      <c r="I12" s="11">
        <v>3802</v>
      </c>
      <c r="J12" s="11">
        <f t="shared" si="0"/>
        <v>317</v>
      </c>
      <c r="K12" s="11">
        <f t="shared" si="1"/>
        <v>634</v>
      </c>
      <c r="L12" s="1">
        <v>3</v>
      </c>
      <c r="M12" s="11">
        <f t="shared" si="2"/>
        <v>1267.33</v>
      </c>
      <c r="N12" s="41">
        <f t="shared" si="3"/>
        <v>633.32999999999993</v>
      </c>
      <c r="O12" s="42">
        <v>0.37630000000000002</v>
      </c>
      <c r="P12" s="41">
        <f t="shared" si="4"/>
        <v>238</v>
      </c>
    </row>
    <row r="13" spans="1:16" ht="48.5" thickBot="1">
      <c r="A13" s="38" t="s">
        <v>41</v>
      </c>
      <c r="B13" s="39" t="s">
        <v>40</v>
      </c>
      <c r="C13" s="39" t="s">
        <v>73</v>
      </c>
      <c r="D13" s="40" t="s">
        <v>39</v>
      </c>
      <c r="E13" s="28">
        <v>390.7</v>
      </c>
      <c r="F13" s="52">
        <v>108.3907</v>
      </c>
      <c r="G13" s="28">
        <v>403.39069999999998</v>
      </c>
      <c r="H13" s="28">
        <v>6</v>
      </c>
      <c r="I13" s="11">
        <v>3772</v>
      </c>
      <c r="J13" s="11">
        <f t="shared" si="0"/>
        <v>314.5</v>
      </c>
      <c r="K13" s="11">
        <f t="shared" si="1"/>
        <v>629</v>
      </c>
      <c r="L13" s="1">
        <v>3</v>
      </c>
      <c r="M13" s="11">
        <f t="shared" si="2"/>
        <v>1257.33</v>
      </c>
      <c r="N13" s="41">
        <f t="shared" si="3"/>
        <v>628.32999999999993</v>
      </c>
      <c r="O13" s="42">
        <v>0.37630000000000002</v>
      </c>
      <c r="P13" s="41">
        <f t="shared" si="4"/>
        <v>236</v>
      </c>
    </row>
    <row r="14" spans="1:16">
      <c r="I14" s="11"/>
      <c r="J14" s="11"/>
      <c r="K14" s="11"/>
      <c r="M14" s="11"/>
      <c r="N14" s="41"/>
      <c r="O14" s="42"/>
      <c r="P14" s="41"/>
    </row>
    <row r="15" spans="1:16">
      <c r="A15" s="12" t="s">
        <v>73</v>
      </c>
    </row>
    <row r="16" spans="1:16">
      <c r="A16" s="10" t="s">
        <v>75</v>
      </c>
    </row>
    <row r="17" spans="1:16">
      <c r="A17" s="170" t="s">
        <v>84</v>
      </c>
      <c r="C17" s="1" t="s">
        <v>73</v>
      </c>
      <c r="D17" s="1" t="s">
        <v>39</v>
      </c>
      <c r="H17" s="171" t="s">
        <v>83</v>
      </c>
      <c r="I17" s="11"/>
      <c r="J17" s="11"/>
      <c r="K17" s="11"/>
      <c r="M17" s="11"/>
      <c r="N17" s="41"/>
      <c r="O17" s="42"/>
      <c r="P17" s="41"/>
    </row>
    <row r="18" spans="1:16">
      <c r="A18" s="172" t="s">
        <v>82</v>
      </c>
    </row>
    <row r="19" spans="1:16">
      <c r="A19" s="173" t="s">
        <v>81</v>
      </c>
      <c r="I19" s="41">
        <f>+I8+I10+I12</f>
        <v>11537</v>
      </c>
      <c r="J19" s="41">
        <f>+J8+J10+J12</f>
        <v>1090.5</v>
      </c>
      <c r="K19" s="41">
        <f>+K8+K10+K12</f>
        <v>2181</v>
      </c>
    </row>
    <row r="20" spans="1:16" ht="12.5" thickBot="1">
      <c r="A20" s="173" t="s">
        <v>80</v>
      </c>
      <c r="I20" s="41">
        <f>+I9+I11+I13+I17</f>
        <v>11445</v>
      </c>
      <c r="J20" s="41">
        <f>+J9+J11+J13+J17</f>
        <v>1082</v>
      </c>
      <c r="K20" s="41">
        <f>+K9+K11+K13+K17</f>
        <v>2164</v>
      </c>
    </row>
    <row r="21" spans="1:16" ht="24.5" thickBot="1">
      <c r="A21" s="1" t="s">
        <v>78</v>
      </c>
      <c r="B21" s="39"/>
      <c r="C21" s="39" t="s">
        <v>79</v>
      </c>
      <c r="D21" s="40"/>
      <c r="E21" s="28" t="s">
        <v>44</v>
      </c>
      <c r="F21" s="28" t="s">
        <v>43</v>
      </c>
      <c r="G21" s="28" t="s">
        <v>42</v>
      </c>
      <c r="H21" s="28">
        <v>5</v>
      </c>
      <c r="I21" s="11">
        <f>-I10*0.75</f>
        <v>-5442.75</v>
      </c>
      <c r="J21" s="11">
        <f>-I21</f>
        <v>5442.75</v>
      </c>
      <c r="K21" s="11">
        <f>+I21/H21</f>
        <v>-1088.55</v>
      </c>
      <c r="M21" s="11"/>
      <c r="N21" s="41"/>
      <c r="O21" s="42"/>
    </row>
    <row r="22" spans="1:16" ht="24.5" thickBot="1">
      <c r="A22" s="1" t="s">
        <v>78</v>
      </c>
      <c r="B22" s="39"/>
      <c r="C22" s="39" t="s">
        <v>73</v>
      </c>
      <c r="D22" s="40"/>
      <c r="E22" s="28" t="s">
        <v>44</v>
      </c>
      <c r="F22" s="28" t="s">
        <v>43</v>
      </c>
      <c r="G22" s="28" t="s">
        <v>42</v>
      </c>
      <c r="H22" s="28">
        <v>5</v>
      </c>
      <c r="I22" s="11">
        <f>-I11*0.75</f>
        <v>-5399.25</v>
      </c>
      <c r="J22" s="11">
        <f>-I22</f>
        <v>5399.25</v>
      </c>
      <c r="K22" s="11">
        <f>+I22/H22</f>
        <v>-1079.8499999999999</v>
      </c>
      <c r="M22" s="11"/>
      <c r="N22" s="41"/>
      <c r="O22" s="42"/>
    </row>
    <row r="23" spans="1:16">
      <c r="B23" s="164"/>
      <c r="C23" s="164"/>
      <c r="D23" s="120"/>
      <c r="E23" s="28"/>
      <c r="F23" s="28"/>
      <c r="G23" s="28"/>
      <c r="H23" s="28"/>
      <c r="I23" s="11"/>
      <c r="J23" s="11"/>
      <c r="K23" s="11"/>
      <c r="M23" s="11"/>
      <c r="N23" s="41"/>
      <c r="O23" s="42"/>
    </row>
    <row r="24" spans="1:16" ht="12.5" thickBot="1">
      <c r="A24" s="10" t="s">
        <v>77</v>
      </c>
      <c r="I24" s="168">
        <f>+I21+I22</f>
        <v>-10842</v>
      </c>
      <c r="J24" s="168">
        <f>+J21+J22</f>
        <v>10842</v>
      </c>
      <c r="K24" s="168">
        <f>+K21+K22</f>
        <v>-2168.3999999999996</v>
      </c>
      <c r="M24" s="168">
        <f>SUM(M8:M17)</f>
        <v>5606.26</v>
      </c>
      <c r="N24" s="168">
        <f>SUM(N8:N17)</f>
        <v>1261.2599999999998</v>
      </c>
      <c r="O24" s="174">
        <v>0.37630000000000002</v>
      </c>
      <c r="P24" s="168">
        <f>SUM(P8:P17)</f>
        <v>474</v>
      </c>
    </row>
    <row r="25" spans="1:16" ht="12.5" thickTop="1">
      <c r="A25" s="170"/>
    </row>
    <row r="26" spans="1:16">
      <c r="I26" s="11"/>
      <c r="J26" s="11"/>
      <c r="K26" s="11"/>
      <c r="M26" s="41"/>
      <c r="N26" s="41"/>
      <c r="O26" s="42"/>
      <c r="P26" s="41"/>
    </row>
    <row r="27" spans="1:16">
      <c r="A27" s="163" t="s">
        <v>76</v>
      </c>
    </row>
    <row r="30" spans="1:16">
      <c r="A30" s="10" t="s">
        <v>75</v>
      </c>
    </row>
    <row r="31" spans="1:16">
      <c r="A31" s="170" t="s">
        <v>74</v>
      </c>
      <c r="C31" s="1" t="s">
        <v>73</v>
      </c>
      <c r="D31" s="1" t="s">
        <v>39</v>
      </c>
      <c r="E31" s="1">
        <v>354.4</v>
      </c>
      <c r="H31" s="171">
        <v>10</v>
      </c>
      <c r="I31" s="11">
        <v>61000</v>
      </c>
      <c r="J31" s="11">
        <f>ROUND(+I31/H31,0)</f>
        <v>6100</v>
      </c>
      <c r="K31" s="11">
        <f>+J31*2</f>
        <v>12200</v>
      </c>
      <c r="M31" s="11"/>
      <c r="N31" s="41"/>
      <c r="O31" s="42"/>
      <c r="P31" s="41"/>
    </row>
    <row r="32" spans="1:16">
      <c r="A32" s="172"/>
    </row>
  </sheetData>
  <mergeCells count="3">
    <mergeCell ref="E5:G5"/>
    <mergeCell ref="H5:K5"/>
    <mergeCell ref="L5:P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zoomScaleNormal="100" workbookViewId="0"/>
  </sheetViews>
  <sheetFormatPr defaultColWidth="9.1796875" defaultRowHeight="12.5"/>
  <cols>
    <col min="1" max="1" width="72.81640625" style="35" customWidth="1"/>
    <col min="2" max="2" width="11.1796875" style="35" bestFit="1" customWidth="1"/>
    <col min="3" max="3" width="9.1796875" style="35"/>
    <col min="4" max="4" width="8.453125" style="35" bestFit="1" customWidth="1"/>
    <col min="5" max="16384" width="9.1796875" style="35"/>
  </cols>
  <sheetData>
    <row r="1" spans="1:16" ht="13">
      <c r="A1" s="1" t="s">
        <v>72</v>
      </c>
      <c r="B1" s="1"/>
      <c r="C1" s="1"/>
      <c r="D1" s="1"/>
      <c r="E1" s="1"/>
      <c r="F1" s="1"/>
      <c r="G1" s="1"/>
      <c r="H1" s="1"/>
      <c r="I1" s="1"/>
      <c r="J1" s="1"/>
      <c r="K1" s="1"/>
      <c r="L1" s="1"/>
      <c r="M1" s="1"/>
      <c r="N1" s="1"/>
      <c r="O1" s="1"/>
      <c r="P1" s="1"/>
    </row>
    <row r="2" spans="1:16" ht="13">
      <c r="A2" s="1" t="s">
        <v>71</v>
      </c>
      <c r="B2" s="1"/>
      <c r="C2" s="1"/>
      <c r="D2" s="1"/>
      <c r="E2" s="1"/>
      <c r="F2" s="1"/>
      <c r="G2" s="1"/>
      <c r="H2" s="1"/>
      <c r="I2" s="1"/>
      <c r="J2" s="1"/>
      <c r="K2" s="1"/>
      <c r="L2" s="1"/>
      <c r="M2" s="1"/>
      <c r="N2" s="1"/>
      <c r="O2" s="1"/>
      <c r="P2" s="1"/>
    </row>
    <row r="3" spans="1:16" ht="13">
      <c r="A3" s="1"/>
      <c r="B3" s="1"/>
      <c r="C3" s="1"/>
      <c r="D3" s="1"/>
      <c r="E3" s="1"/>
      <c r="F3" s="1"/>
      <c r="G3" s="1"/>
      <c r="H3" s="1"/>
      <c r="I3" s="1"/>
      <c r="J3" s="1"/>
      <c r="K3" s="1"/>
      <c r="L3" s="1"/>
      <c r="M3" s="1"/>
      <c r="N3" s="1"/>
      <c r="O3" s="1"/>
      <c r="P3" s="1"/>
    </row>
    <row r="4" spans="1:16" ht="13">
      <c r="A4" s="1"/>
      <c r="B4" s="1"/>
      <c r="C4" s="1"/>
      <c r="D4" s="1"/>
      <c r="E4" s="1"/>
      <c r="F4" s="1"/>
      <c r="G4" s="1"/>
      <c r="H4" s="1"/>
      <c r="I4" s="1"/>
      <c r="J4" s="1"/>
      <c r="K4" s="1"/>
      <c r="L4" s="1"/>
      <c r="M4" s="1"/>
      <c r="N4" s="1"/>
      <c r="O4" s="1"/>
      <c r="P4" s="1"/>
    </row>
    <row r="5" spans="1:16" ht="13">
      <c r="A5" s="1"/>
      <c r="B5" s="1"/>
      <c r="C5" s="1"/>
      <c r="D5" s="1"/>
      <c r="E5" s="240" t="s">
        <v>59</v>
      </c>
      <c r="F5" s="240"/>
      <c r="G5" s="240"/>
      <c r="H5" s="36"/>
      <c r="I5" s="240" t="s">
        <v>70</v>
      </c>
      <c r="J5" s="240"/>
      <c r="K5" s="240"/>
      <c r="L5" s="240" t="s">
        <v>57</v>
      </c>
      <c r="M5" s="240"/>
      <c r="N5" s="37"/>
      <c r="O5" s="1"/>
      <c r="P5" s="1"/>
    </row>
    <row r="6" spans="1:16" ht="13">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c r="B7" s="1"/>
      <c r="C7" s="1"/>
      <c r="D7" s="1"/>
      <c r="E7" s="1"/>
      <c r="F7" s="1"/>
      <c r="G7" s="1"/>
      <c r="H7" s="1" t="s">
        <v>51</v>
      </c>
      <c r="I7" s="1"/>
      <c r="J7" s="1"/>
      <c r="K7" s="1"/>
      <c r="L7" s="1"/>
      <c r="M7" s="1"/>
      <c r="N7" s="1"/>
      <c r="O7" s="1" t="s">
        <v>50</v>
      </c>
      <c r="P7" s="1" t="s">
        <v>49</v>
      </c>
    </row>
    <row r="8" spans="1:16" ht="48.5" thickBot="1">
      <c r="A8" s="38" t="s">
        <v>48</v>
      </c>
      <c r="B8" s="39" t="s">
        <v>47</v>
      </c>
      <c r="C8" s="39" t="s">
        <v>40</v>
      </c>
      <c r="D8" s="40" t="s">
        <v>69</v>
      </c>
      <c r="E8" s="28">
        <v>341.5</v>
      </c>
      <c r="F8" s="28">
        <v>108.3415</v>
      </c>
      <c r="G8" s="28">
        <v>403.3415</v>
      </c>
      <c r="H8" s="28">
        <v>5</v>
      </c>
      <c r="I8" s="11">
        <v>88</v>
      </c>
      <c r="J8" s="11">
        <f t="shared" ref="J8:J13" si="0">+I8/H8/2</f>
        <v>8.8000000000000007</v>
      </c>
      <c r="K8" s="11">
        <f t="shared" ref="K8:K13" si="1">+J8*2</f>
        <v>17.600000000000001</v>
      </c>
      <c r="L8" s="1">
        <v>5</v>
      </c>
      <c r="M8" s="11">
        <f t="shared" ref="M8:M13" si="2">ROUND(+I8/L8,2)</f>
        <v>17.600000000000001</v>
      </c>
      <c r="N8" s="41">
        <f t="shared" ref="N8:N13" si="3">+M8-K8</f>
        <v>0</v>
      </c>
      <c r="O8" s="42">
        <v>0.37630000000000002</v>
      </c>
      <c r="P8" s="1">
        <f t="shared" ref="P8:P13" si="4">ROUND(+N8*O8,0)</f>
        <v>0</v>
      </c>
    </row>
    <row r="9" spans="1:16" ht="13.5" thickBot="1">
      <c r="A9" s="43"/>
      <c r="B9" s="44"/>
      <c r="C9" s="44"/>
      <c r="D9" s="40" t="s">
        <v>60</v>
      </c>
      <c r="E9" s="28">
        <v>391.7</v>
      </c>
      <c r="F9" s="28">
        <v>108.3917</v>
      </c>
      <c r="G9" s="28">
        <v>403.39170000000001</v>
      </c>
      <c r="H9" s="28">
        <v>5</v>
      </c>
      <c r="I9" s="11">
        <v>90</v>
      </c>
      <c r="J9" s="11">
        <f t="shared" si="0"/>
        <v>9</v>
      </c>
      <c r="K9" s="11">
        <f t="shared" si="1"/>
        <v>18</v>
      </c>
      <c r="L9" s="1">
        <v>5</v>
      </c>
      <c r="M9" s="11">
        <f t="shared" si="2"/>
        <v>18</v>
      </c>
      <c r="N9" s="41">
        <f t="shared" si="3"/>
        <v>0</v>
      </c>
      <c r="O9" s="42">
        <v>0.37630000000000002</v>
      </c>
      <c r="P9" s="1">
        <f t="shared" si="4"/>
        <v>0</v>
      </c>
    </row>
    <row r="10" spans="1:16" ht="13.5" thickBot="1">
      <c r="A10" s="43" t="s">
        <v>68</v>
      </c>
      <c r="B10" s="44" t="s">
        <v>47</v>
      </c>
      <c r="C10" s="45" t="s">
        <v>40</v>
      </c>
      <c r="D10" s="46" t="s">
        <v>61</v>
      </c>
      <c r="E10" s="28">
        <v>341.5</v>
      </c>
      <c r="F10" s="28">
        <v>108.3415</v>
      </c>
      <c r="G10" s="28">
        <v>403.3415</v>
      </c>
      <c r="H10" s="28">
        <v>5</v>
      </c>
      <c r="I10" s="11">
        <v>1342</v>
      </c>
      <c r="J10" s="11">
        <f t="shared" si="0"/>
        <v>134.19999999999999</v>
      </c>
      <c r="K10" s="11">
        <f t="shared" si="1"/>
        <v>268.39999999999998</v>
      </c>
      <c r="L10" s="1">
        <v>5</v>
      </c>
      <c r="M10" s="11">
        <f t="shared" si="2"/>
        <v>268.39999999999998</v>
      </c>
      <c r="N10" s="41">
        <f t="shared" si="3"/>
        <v>0</v>
      </c>
      <c r="O10" s="42">
        <v>0.37630000000000002</v>
      </c>
      <c r="P10" s="1">
        <f t="shared" si="4"/>
        <v>0</v>
      </c>
    </row>
    <row r="11" spans="1:16" ht="13.5" thickBot="1">
      <c r="A11" s="47"/>
      <c r="B11" s="48"/>
      <c r="C11" s="49"/>
      <c r="D11" s="46" t="s">
        <v>60</v>
      </c>
      <c r="E11" s="28">
        <v>391.7</v>
      </c>
      <c r="F11" s="28">
        <v>108.3917</v>
      </c>
      <c r="G11" s="28">
        <v>403.39170000000001</v>
      </c>
      <c r="H11" s="28">
        <v>5</v>
      </c>
      <c r="I11" s="11">
        <v>1362</v>
      </c>
      <c r="J11" s="11">
        <f t="shared" si="0"/>
        <v>136.19999999999999</v>
      </c>
      <c r="K11" s="11">
        <f t="shared" si="1"/>
        <v>272.39999999999998</v>
      </c>
      <c r="L11" s="1">
        <v>5</v>
      </c>
      <c r="M11" s="11">
        <f t="shared" si="2"/>
        <v>272.39999999999998</v>
      </c>
      <c r="N11" s="41">
        <f t="shared" si="3"/>
        <v>0</v>
      </c>
      <c r="O11" s="42">
        <v>0.37630000000000002</v>
      </c>
      <c r="P11" s="1">
        <f t="shared" si="4"/>
        <v>0</v>
      </c>
    </row>
    <row r="12" spans="1:16" ht="48.5" thickBot="1">
      <c r="A12" s="47" t="s">
        <v>41</v>
      </c>
      <c r="B12" s="48" t="s">
        <v>40</v>
      </c>
      <c r="C12" s="48" t="s">
        <v>40</v>
      </c>
      <c r="D12" s="40" t="s">
        <v>67</v>
      </c>
      <c r="E12" s="28">
        <v>340.5</v>
      </c>
      <c r="F12" s="28">
        <v>108.34050000000001</v>
      </c>
      <c r="G12" s="28">
        <v>403.34050000000002</v>
      </c>
      <c r="H12" s="28">
        <v>6</v>
      </c>
      <c r="I12" s="11">
        <v>1384</v>
      </c>
      <c r="J12" s="11">
        <f t="shared" si="0"/>
        <v>115.33333333333333</v>
      </c>
      <c r="K12" s="11">
        <f t="shared" si="1"/>
        <v>230.66666666666666</v>
      </c>
      <c r="L12" s="1">
        <v>3</v>
      </c>
      <c r="M12" s="11">
        <f t="shared" si="2"/>
        <v>461.33</v>
      </c>
      <c r="N12" s="41">
        <f t="shared" si="3"/>
        <v>230.66333333333333</v>
      </c>
      <c r="O12" s="42">
        <v>0.37630000000000002</v>
      </c>
      <c r="P12" s="1">
        <f t="shared" si="4"/>
        <v>87</v>
      </c>
    </row>
    <row r="13" spans="1:16" ht="13.5" thickBot="1">
      <c r="A13" s="1"/>
      <c r="B13" s="1"/>
      <c r="C13" s="1"/>
      <c r="D13" s="36" t="s">
        <v>60</v>
      </c>
      <c r="E13" s="50" t="s">
        <v>66</v>
      </c>
      <c r="F13" s="50" t="s">
        <v>65</v>
      </c>
      <c r="G13" s="50" t="s">
        <v>64</v>
      </c>
      <c r="H13" s="28">
        <v>6</v>
      </c>
      <c r="I13" s="11">
        <v>1403</v>
      </c>
      <c r="J13" s="11">
        <f t="shared" si="0"/>
        <v>116.91666666666667</v>
      </c>
      <c r="K13" s="11">
        <f t="shared" si="1"/>
        <v>233.83333333333334</v>
      </c>
      <c r="L13" s="1">
        <v>3</v>
      </c>
      <c r="M13" s="11">
        <f t="shared" si="2"/>
        <v>467.67</v>
      </c>
      <c r="N13" s="41">
        <f t="shared" si="3"/>
        <v>233.83666666666667</v>
      </c>
      <c r="O13" s="42">
        <v>0.37630000000000002</v>
      </c>
      <c r="P13" s="1">
        <f t="shared" si="4"/>
        <v>88</v>
      </c>
    </row>
    <row r="14" spans="1:16" ht="16" thickBot="1">
      <c r="A14" s="51"/>
      <c r="B14" s="39"/>
      <c r="C14" s="39"/>
      <c r="D14" s="40"/>
      <c r="E14" s="52"/>
      <c r="F14" s="52"/>
      <c r="G14" s="52"/>
      <c r="H14" s="28"/>
      <c r="I14" s="11"/>
      <c r="J14" s="11"/>
      <c r="K14" s="11"/>
      <c r="L14" s="1"/>
      <c r="M14" s="11"/>
      <c r="N14" s="41"/>
      <c r="O14" s="42"/>
      <c r="P14" s="1"/>
    </row>
    <row r="15" spans="1:16" ht="13.5" thickBot="1">
      <c r="A15" s="53" t="s">
        <v>63</v>
      </c>
      <c r="B15" s="54"/>
      <c r="C15" s="54"/>
      <c r="D15" s="55"/>
      <c r="E15" s="56"/>
      <c r="F15" s="56"/>
      <c r="G15" s="56"/>
      <c r="H15" s="56"/>
      <c r="I15" s="57">
        <f>SUM(I8:I14)</f>
        <v>5669</v>
      </c>
      <c r="J15" s="57">
        <f>SUM(J8:J14)</f>
        <v>520.44999999999993</v>
      </c>
      <c r="K15" s="57">
        <f>SUM(K8:K14)</f>
        <v>1040.8999999999999</v>
      </c>
      <c r="L15" s="57"/>
      <c r="M15" s="57">
        <f>SUM(M8:M14)</f>
        <v>1505.4</v>
      </c>
      <c r="N15" s="57">
        <f>SUM(N8:N14)</f>
        <v>464.5</v>
      </c>
      <c r="O15" s="57"/>
      <c r="P15" s="57">
        <f>SUM(P8:P14)</f>
        <v>175</v>
      </c>
    </row>
    <row r="16" spans="1:16" ht="13">
      <c r="A16" s="1" t="s">
        <v>62</v>
      </c>
      <c r="B16" s="1"/>
      <c r="C16" s="1"/>
      <c r="D16" s="1" t="s">
        <v>61</v>
      </c>
      <c r="E16" s="28">
        <v>341.5</v>
      </c>
      <c r="F16" s="28">
        <v>108.3415</v>
      </c>
      <c r="G16" s="28">
        <v>403.3415</v>
      </c>
      <c r="H16" s="28">
        <v>5</v>
      </c>
      <c r="I16" s="11">
        <f>-I10*0.75</f>
        <v>-1006.5</v>
      </c>
      <c r="J16" s="11">
        <f>+I16</f>
        <v>-1006.5</v>
      </c>
      <c r="K16" s="11">
        <f>+I16/H16</f>
        <v>-201.3</v>
      </c>
      <c r="L16" s="1"/>
      <c r="M16" s="11"/>
      <c r="N16" s="41"/>
      <c r="O16" s="42"/>
      <c r="P16" s="1"/>
    </row>
    <row r="17" spans="1:16" ht="13">
      <c r="A17" s="1"/>
      <c r="B17" s="1"/>
      <c r="C17" s="1"/>
      <c r="D17" s="1" t="s">
        <v>60</v>
      </c>
      <c r="E17" s="28">
        <v>391.7</v>
      </c>
      <c r="F17" s="28">
        <v>108.3917</v>
      </c>
      <c r="G17" s="28">
        <v>403.39170000000001</v>
      </c>
      <c r="H17" s="28">
        <v>5</v>
      </c>
      <c r="I17" s="11">
        <f>-I11*0.75</f>
        <v>-1021.5</v>
      </c>
      <c r="J17" s="11">
        <f>+I17</f>
        <v>-1021.5</v>
      </c>
      <c r="K17" s="11">
        <f>+I17/H17</f>
        <v>-204.3</v>
      </c>
      <c r="L17" s="1"/>
      <c r="M17" s="1"/>
      <c r="N17" s="1"/>
      <c r="O17" s="1"/>
      <c r="P17" s="1"/>
    </row>
    <row r="18" spans="1:16" ht="13.5" thickBot="1">
      <c r="A18" s="167" t="s">
        <v>0</v>
      </c>
      <c r="B18" s="167"/>
      <c r="C18" s="167"/>
      <c r="D18" s="167"/>
      <c r="E18" s="167"/>
      <c r="F18" s="167"/>
      <c r="G18" s="167"/>
      <c r="H18" s="167"/>
      <c r="I18" s="168">
        <f>SUM(I15:I17)</f>
        <v>3641</v>
      </c>
      <c r="J18" s="168">
        <f>J15+J16</f>
        <v>-486.05000000000007</v>
      </c>
      <c r="K18" s="169">
        <f>+J18*2</f>
        <v>-972.10000000000014</v>
      </c>
      <c r="L18" s="168">
        <f>L15+L16</f>
        <v>0</v>
      </c>
      <c r="M18" s="168">
        <f>M15+M16</f>
        <v>1505.4</v>
      </c>
      <c r="N18" s="168">
        <f>N15+N16</f>
        <v>464.5</v>
      </c>
      <c r="O18" s="168">
        <f>O15+O16</f>
        <v>0</v>
      </c>
      <c r="P18" s="168">
        <f>P15+P16</f>
        <v>175</v>
      </c>
    </row>
    <row r="19" spans="1:16" ht="13" thickTop="1"/>
  </sheetData>
  <mergeCells count="3">
    <mergeCell ref="E5:G5"/>
    <mergeCell ref="I5:K5"/>
    <mergeCell ref="L5:M5"/>
  </mergeCells>
  <printOptions headings="1"/>
  <pageMargins left="0.7" right="0.7" top="0.75" bottom="0.75" header="0.3" footer="0.3"/>
  <pageSetup scale="57"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Normal="100" workbookViewId="0"/>
  </sheetViews>
  <sheetFormatPr defaultColWidth="9.1796875" defaultRowHeight="12"/>
  <cols>
    <col min="1" max="1" width="72.81640625" style="1" customWidth="1"/>
    <col min="2" max="2" width="11.1796875" style="1" bestFit="1" customWidth="1"/>
    <col min="3" max="4" width="9.54296875" style="1" bestFit="1" customWidth="1"/>
    <col min="5" max="5" width="9.1796875" style="1"/>
    <col min="6" max="6" width="9.54296875" style="1" bestFit="1" customWidth="1"/>
    <col min="7" max="7" width="9.1796875" style="1"/>
    <col min="8" max="8" width="9.7265625" style="1" bestFit="1" customWidth="1"/>
    <col min="9" max="11" width="10.453125" style="1" bestFit="1" customWidth="1"/>
    <col min="12" max="16384" width="9.1796875" style="1"/>
  </cols>
  <sheetData>
    <row r="1" spans="1:16">
      <c r="A1" s="1" t="s">
        <v>32</v>
      </c>
    </row>
    <row r="5" spans="1:16">
      <c r="E5" s="240" t="s">
        <v>59</v>
      </c>
      <c r="F5" s="240"/>
      <c r="G5" s="240"/>
      <c r="H5" s="240" t="s">
        <v>58</v>
      </c>
      <c r="I5" s="240"/>
      <c r="J5" s="240"/>
      <c r="K5" s="240"/>
      <c r="L5" s="240" t="s">
        <v>57</v>
      </c>
      <c r="M5" s="240"/>
      <c r="N5" s="37"/>
    </row>
    <row r="6" spans="1:16">
      <c r="E6" s="36" t="s">
        <v>56</v>
      </c>
      <c r="F6" s="36" t="s">
        <v>6</v>
      </c>
      <c r="G6" s="36" t="s">
        <v>5</v>
      </c>
      <c r="H6" s="36" t="s">
        <v>55</v>
      </c>
      <c r="I6" s="36" t="s">
        <v>56</v>
      </c>
      <c r="J6" s="36" t="s">
        <v>6</v>
      </c>
      <c r="K6" s="36" t="s">
        <v>5</v>
      </c>
      <c r="L6" s="1" t="s">
        <v>55</v>
      </c>
      <c r="M6" s="1" t="s">
        <v>5</v>
      </c>
      <c r="N6" s="1" t="s">
        <v>54</v>
      </c>
      <c r="O6" s="1" t="s">
        <v>53</v>
      </c>
      <c r="P6" s="1" t="s">
        <v>52</v>
      </c>
    </row>
    <row r="7" spans="1:16" ht="12.5" thickBot="1">
      <c r="H7" s="1" t="s">
        <v>51</v>
      </c>
      <c r="O7" s="1" t="s">
        <v>50</v>
      </c>
      <c r="P7" s="1" t="s">
        <v>49</v>
      </c>
    </row>
    <row r="8" spans="1:16" ht="48.5" thickBot="1">
      <c r="A8" s="38" t="s">
        <v>48</v>
      </c>
      <c r="B8" s="39" t="s">
        <v>47</v>
      </c>
      <c r="C8" s="39" t="s">
        <v>40</v>
      </c>
      <c r="D8" s="40" t="s">
        <v>46</v>
      </c>
      <c r="E8" s="28" t="s">
        <v>44</v>
      </c>
      <c r="F8" s="28" t="s">
        <v>43</v>
      </c>
      <c r="G8" s="28" t="s">
        <v>42</v>
      </c>
      <c r="H8" s="28">
        <v>5</v>
      </c>
      <c r="I8" s="11">
        <v>1063</v>
      </c>
      <c r="J8" s="11">
        <f>ROUND(+I8/H8,0)/2</f>
        <v>106.5</v>
      </c>
      <c r="K8" s="11">
        <f>+I8/H8</f>
        <v>212.6</v>
      </c>
      <c r="L8" s="1">
        <v>5</v>
      </c>
      <c r="M8" s="11">
        <f>ROUND(+I8/L8,2)</f>
        <v>212.6</v>
      </c>
      <c r="N8" s="41">
        <f>+M8-K8</f>
        <v>0</v>
      </c>
      <c r="O8" s="156">
        <v>0.37630000000000002</v>
      </c>
      <c r="P8" s="1">
        <f>ROUND(+N8*O8,0)</f>
        <v>0</v>
      </c>
    </row>
    <row r="9" spans="1:16" ht="24.5" thickBot="1">
      <c r="A9" s="1" t="s">
        <v>45</v>
      </c>
      <c r="B9" s="39" t="s">
        <v>40</v>
      </c>
      <c r="C9" s="39" t="s">
        <v>40</v>
      </c>
      <c r="D9" s="40" t="s">
        <v>39</v>
      </c>
      <c r="E9" s="28" t="s">
        <v>44</v>
      </c>
      <c r="F9" s="28" t="s">
        <v>43</v>
      </c>
      <c r="G9" s="28" t="s">
        <v>42</v>
      </c>
      <c r="H9" s="28">
        <v>5</v>
      </c>
      <c r="I9" s="11">
        <v>16132</v>
      </c>
      <c r="J9" s="11">
        <f>ROUND(+I9/H9,0)/2</f>
        <v>1613</v>
      </c>
      <c r="K9" s="11">
        <f>+I9/H9</f>
        <v>3226.4</v>
      </c>
      <c r="L9" s="1">
        <v>5</v>
      </c>
      <c r="M9" s="11">
        <f>ROUND(+I9/L9,2)</f>
        <v>3226.4</v>
      </c>
      <c r="N9" s="41">
        <f>+M9-K9</f>
        <v>0</v>
      </c>
      <c r="O9" s="156">
        <v>0.37630000000000002</v>
      </c>
      <c r="P9" s="1">
        <f>ROUND(+N9*O9,0)</f>
        <v>0</v>
      </c>
    </row>
    <row r="10" spans="1:16" ht="48.5" thickBot="1">
      <c r="A10" s="38" t="s">
        <v>41</v>
      </c>
      <c r="B10" s="39" t="s">
        <v>40</v>
      </c>
      <c r="C10" s="39" t="s">
        <v>40</v>
      </c>
      <c r="D10" s="40" t="s">
        <v>39</v>
      </c>
      <c r="E10" s="28" t="s">
        <v>38</v>
      </c>
      <c r="F10" s="28" t="s">
        <v>37</v>
      </c>
      <c r="G10" s="28" t="s">
        <v>36</v>
      </c>
      <c r="H10" s="28">
        <v>6</v>
      </c>
      <c r="I10" s="11">
        <v>16628</v>
      </c>
      <c r="J10" s="11">
        <f>ROUND(+I10/H10,0)/2</f>
        <v>1385.5</v>
      </c>
      <c r="K10" s="11">
        <f>+I10/H10</f>
        <v>2771.3333333333335</v>
      </c>
      <c r="L10" s="1">
        <v>3</v>
      </c>
      <c r="M10" s="11">
        <f>ROUND(+I10/L10,2)</f>
        <v>5542.67</v>
      </c>
      <c r="N10" s="41">
        <f>+M10-K10</f>
        <v>2771.3366666666666</v>
      </c>
      <c r="O10" s="156">
        <v>0.37630000000000002</v>
      </c>
      <c r="P10" s="1">
        <f>ROUND(+N10*O10,0)</f>
        <v>1043</v>
      </c>
    </row>
    <row r="11" spans="1:16" ht="36">
      <c r="A11" s="157" t="s">
        <v>35</v>
      </c>
      <c r="B11" s="158" t="s">
        <v>32</v>
      </c>
      <c r="C11" s="158" t="s">
        <v>25</v>
      </c>
      <c r="D11" s="159" t="s">
        <v>34</v>
      </c>
      <c r="H11" s="1">
        <v>30</v>
      </c>
      <c r="I11" s="11">
        <v>170000</v>
      </c>
      <c r="J11" s="11">
        <f>ROUND(+I11/H11,0)/2</f>
        <v>2833.5</v>
      </c>
      <c r="K11" s="11">
        <f>+I11/H11</f>
        <v>5666.666666666667</v>
      </c>
      <c r="L11" s="1">
        <v>25</v>
      </c>
      <c r="M11" s="11">
        <f>ROUND(+I11/L11,2)</f>
        <v>6800</v>
      </c>
      <c r="N11" s="41">
        <f>+M11-K11</f>
        <v>1133.333333333333</v>
      </c>
      <c r="O11" s="156">
        <v>0.37630000000000002</v>
      </c>
      <c r="P11" s="1">
        <f>ROUND(+N11*O11,0)</f>
        <v>426</v>
      </c>
    </row>
    <row r="12" spans="1:16" ht="48">
      <c r="A12" s="160" t="s">
        <v>33</v>
      </c>
      <c r="B12" s="161" t="s">
        <v>32</v>
      </c>
      <c r="C12" s="161" t="s">
        <v>25</v>
      </c>
      <c r="D12" s="162" t="s">
        <v>31</v>
      </c>
      <c r="H12" s="1">
        <v>45</v>
      </c>
      <c r="I12" s="11">
        <v>440000</v>
      </c>
      <c r="J12" s="11">
        <f>ROUND(+I12/H12,0)/2</f>
        <v>4889</v>
      </c>
      <c r="K12" s="11">
        <f>+I12/H12</f>
        <v>9777.7777777777774</v>
      </c>
      <c r="L12" s="1">
        <v>25</v>
      </c>
      <c r="M12" s="11">
        <f>ROUND(+I12/L12,2)</f>
        <v>17600</v>
      </c>
      <c r="N12" s="41">
        <f>+M12-K12</f>
        <v>7822.2222222222226</v>
      </c>
      <c r="O12" s="156">
        <v>0.37630000000000002</v>
      </c>
      <c r="P12" s="1">
        <f>ROUND(+N12*O12,0)</f>
        <v>2944</v>
      </c>
    </row>
    <row r="13" spans="1:16">
      <c r="A13" s="9" t="s">
        <v>30</v>
      </c>
      <c r="B13" s="8"/>
      <c r="C13" s="8"/>
      <c r="D13" s="8"/>
      <c r="E13" s="8"/>
      <c r="F13" s="8"/>
      <c r="G13" s="8"/>
      <c r="H13" s="7">
        <v>5</v>
      </c>
      <c r="I13" s="6">
        <f>+I9*-0.75</f>
        <v>-12099</v>
      </c>
      <c r="J13" s="6">
        <f>+I13</f>
        <v>-12099</v>
      </c>
      <c r="K13" s="5">
        <f>ROUND(+I13/H13,2)</f>
        <v>-2419.8000000000002</v>
      </c>
    </row>
    <row r="14" spans="1:16">
      <c r="A14" s="9" t="s">
        <v>29</v>
      </c>
      <c r="B14" s="8"/>
      <c r="C14" s="8"/>
      <c r="D14" s="8"/>
      <c r="E14" s="8"/>
      <c r="F14" s="8"/>
      <c r="G14" s="8"/>
      <c r="H14" s="7">
        <v>30</v>
      </c>
      <c r="I14" s="6">
        <f>+I11*-0.75</f>
        <v>-127500</v>
      </c>
      <c r="J14" s="6">
        <f>+I14</f>
        <v>-127500</v>
      </c>
      <c r="K14" s="5">
        <f>ROUND(+I14/H14,2)</f>
        <v>-4250</v>
      </c>
    </row>
    <row r="17" spans="1:16">
      <c r="A17" s="163" t="s">
        <v>0</v>
      </c>
      <c r="I17" s="41">
        <f>SUM(I8:I15)</f>
        <v>504224</v>
      </c>
      <c r="J17" s="41">
        <f>SUM(J8:J15)</f>
        <v>-128771.5</v>
      </c>
      <c r="K17" s="41">
        <f>SUM(K8:K15)</f>
        <v>14984.977777777778</v>
      </c>
      <c r="M17" s="41">
        <f>SUM(M8:M15)</f>
        <v>33381.67</v>
      </c>
      <c r="N17" s="41">
        <f>SUM(N8:N15)</f>
        <v>11726.892222222223</v>
      </c>
      <c r="O17" s="41"/>
      <c r="P17" s="60">
        <f>SUM(P8:P15)</f>
        <v>4413</v>
      </c>
    </row>
    <row r="19" spans="1:16">
      <c r="A19" s="1" t="s">
        <v>28</v>
      </c>
    </row>
    <row r="20" spans="1:16">
      <c r="A20" s="100" t="s">
        <v>27</v>
      </c>
      <c r="B20" s="31" t="s">
        <v>26</v>
      </c>
      <c r="C20" s="71" t="s">
        <v>25</v>
      </c>
      <c r="D20" s="72" t="s">
        <v>3</v>
      </c>
      <c r="E20" s="73">
        <v>380.4</v>
      </c>
      <c r="F20" s="73"/>
      <c r="G20" s="73"/>
      <c r="H20" s="72">
        <v>18</v>
      </c>
      <c r="I20" s="74">
        <v>-89900</v>
      </c>
      <c r="J20" s="74">
        <f>ROUND(+I20/18/12*95,0)</f>
        <v>-39539</v>
      </c>
      <c r="K20" s="74">
        <f>+I20/H20</f>
        <v>-4994.4444444444443</v>
      </c>
    </row>
    <row r="21" spans="1:16">
      <c r="A21" s="100"/>
      <c r="B21" s="161"/>
      <c r="C21" s="164"/>
      <c r="D21" s="120"/>
      <c r="E21" s="165"/>
      <c r="F21" s="165"/>
      <c r="G21" s="165"/>
      <c r="H21" s="120"/>
      <c r="I21" s="26"/>
      <c r="J21" s="26"/>
      <c r="K21" s="26"/>
    </row>
    <row r="22" spans="1:16">
      <c r="B22" s="241" t="s">
        <v>24</v>
      </c>
      <c r="C22" s="241"/>
      <c r="D22" s="241"/>
      <c r="F22" s="241" t="s">
        <v>23</v>
      </c>
      <c r="G22" s="241"/>
      <c r="H22" s="241"/>
      <c r="L22" s="240" t="s">
        <v>22</v>
      </c>
      <c r="M22" s="240"/>
    </row>
    <row r="23" spans="1:16">
      <c r="A23" s="1" t="s">
        <v>21</v>
      </c>
      <c r="B23" s="1" t="s">
        <v>19</v>
      </c>
      <c r="C23" s="1" t="s">
        <v>18</v>
      </c>
      <c r="D23" s="1" t="s">
        <v>20</v>
      </c>
      <c r="F23" s="1" t="s">
        <v>19</v>
      </c>
      <c r="G23" s="1" t="s">
        <v>18</v>
      </c>
      <c r="H23" s="1" t="s">
        <v>2</v>
      </c>
      <c r="I23" s="1" t="s">
        <v>17</v>
      </c>
      <c r="J23" s="1" t="s">
        <v>16</v>
      </c>
      <c r="L23" s="1" t="s">
        <v>15</v>
      </c>
      <c r="N23" s="1" t="s">
        <v>14</v>
      </c>
      <c r="O23" s="1" t="s">
        <v>13</v>
      </c>
    </row>
    <row r="24" spans="1:16">
      <c r="A24" s="4" t="s">
        <v>12</v>
      </c>
      <c r="B24" s="2">
        <v>1305654</v>
      </c>
      <c r="D24" s="132">
        <f>-C24-B24</f>
        <v>-1305654</v>
      </c>
      <c r="F24" s="132">
        <v>-231779</v>
      </c>
      <c r="H24" s="2">
        <f>+D24</f>
        <v>-1305654</v>
      </c>
      <c r="I24" s="132">
        <f>SUM(F24:H24)</f>
        <v>-1537433</v>
      </c>
      <c r="J24" s="1">
        <v>32</v>
      </c>
      <c r="L24" s="3">
        <v>40920.86</v>
      </c>
      <c r="N24" s="132">
        <f>-L24-M24</f>
        <v>-40920.86</v>
      </c>
      <c r="O24" s="132">
        <f>+D24/J24</f>
        <v>-40801.6875</v>
      </c>
    </row>
    <row r="25" spans="1:16">
      <c r="A25" s="4" t="s">
        <v>11</v>
      </c>
      <c r="B25" s="2">
        <v>541709</v>
      </c>
      <c r="C25" s="2">
        <f>+I20</f>
        <v>-89900</v>
      </c>
      <c r="D25" s="132">
        <f>-C25-B25</f>
        <v>-451809</v>
      </c>
      <c r="F25" s="2">
        <v>422905</v>
      </c>
      <c r="G25" s="41">
        <f>+J20</f>
        <v>-39539</v>
      </c>
      <c r="H25" s="2">
        <f>+D25</f>
        <v>-451809</v>
      </c>
      <c r="I25" s="132">
        <f>SUM(F25:H25)</f>
        <v>-68443</v>
      </c>
      <c r="J25" s="1">
        <v>18</v>
      </c>
      <c r="L25" s="3">
        <v>35145.699999999997</v>
      </c>
      <c r="M25" s="41">
        <f>+K20</f>
        <v>-4994.4444444444443</v>
      </c>
      <c r="N25" s="132">
        <f>-L25-M25</f>
        <v>-30151.255555555552</v>
      </c>
      <c r="O25" s="132">
        <f>+D25/J25</f>
        <v>-25100.5</v>
      </c>
    </row>
    <row r="26" spans="1:16">
      <c r="A26" s="4" t="s">
        <v>10</v>
      </c>
      <c r="B26" s="2">
        <v>17134</v>
      </c>
      <c r="D26" s="132">
        <f>-C26-B26</f>
        <v>-17134</v>
      </c>
      <c r="F26" s="2">
        <v>-9669</v>
      </c>
      <c r="H26" s="2">
        <f>+D26</f>
        <v>-17134</v>
      </c>
      <c r="I26" s="132">
        <f>SUM(F26:H26)</f>
        <v>-26803</v>
      </c>
      <c r="J26" s="1">
        <v>35</v>
      </c>
      <c r="L26" s="3">
        <v>463.66</v>
      </c>
      <c r="N26" s="132">
        <f>-L26-M26</f>
        <v>-463.66</v>
      </c>
      <c r="O26" s="132">
        <f>+D26/J26</f>
        <v>-489.54285714285714</v>
      </c>
    </row>
    <row r="27" spans="1:16">
      <c r="A27" s="4" t="s">
        <v>9</v>
      </c>
      <c r="B27" s="2">
        <v>900</v>
      </c>
      <c r="D27" s="132">
        <f>-C27-B27</f>
        <v>-900</v>
      </c>
      <c r="F27" s="2">
        <v>5</v>
      </c>
      <c r="H27" s="2">
        <f>+D27</f>
        <v>-900</v>
      </c>
      <c r="I27" s="132">
        <f>SUM(F27:H27)</f>
        <v>-895</v>
      </c>
      <c r="J27" s="1">
        <v>30</v>
      </c>
      <c r="L27" s="3">
        <v>32.520000000000003</v>
      </c>
      <c r="N27" s="132">
        <f>-L27-M27</f>
        <v>-32.520000000000003</v>
      </c>
      <c r="O27" s="132">
        <f>+D27/J27</f>
        <v>-30</v>
      </c>
    </row>
    <row r="28" spans="1:16">
      <c r="A28" s="4" t="s">
        <v>8</v>
      </c>
      <c r="B28" s="2">
        <v>8909</v>
      </c>
      <c r="D28" s="132">
        <f>-C28-B28</f>
        <v>-8909</v>
      </c>
      <c r="F28" s="2">
        <v>3346</v>
      </c>
      <c r="H28" s="2">
        <f>+D28</f>
        <v>-8909</v>
      </c>
      <c r="I28" s="132">
        <f>SUM(F28:H28)</f>
        <v>-5563</v>
      </c>
      <c r="J28" s="1">
        <v>18</v>
      </c>
      <c r="L28" s="3">
        <v>495</v>
      </c>
      <c r="N28" s="132">
        <f>-L28-M28</f>
        <v>-495</v>
      </c>
      <c r="O28" s="132">
        <f>+D28/J28</f>
        <v>-494.94444444444446</v>
      </c>
    </row>
    <row r="29" spans="1:16">
      <c r="H29" s="2"/>
    </row>
    <row r="30" spans="1:16">
      <c r="B30" s="132">
        <f>SUM(B24:B29)</f>
        <v>1874306</v>
      </c>
      <c r="C30" s="132">
        <f>SUM(C24:C29)</f>
        <v>-89900</v>
      </c>
      <c r="D30" s="132">
        <f>SUM(D24:D29)</f>
        <v>-1784406</v>
      </c>
      <c r="F30" s="132">
        <f>SUM(F24:F29)</f>
        <v>184808</v>
      </c>
      <c r="G30" s="132">
        <f>SUM(G24:G29)</f>
        <v>-39539</v>
      </c>
      <c r="H30" s="132">
        <f>SUM(H24:H29)</f>
        <v>-1784406</v>
      </c>
      <c r="I30" s="132">
        <f>SUM(I24:I29)</f>
        <v>-1639137</v>
      </c>
      <c r="L30" s="132">
        <f>SUM(L24:L29)</f>
        <v>77057.740000000005</v>
      </c>
      <c r="M30" s="132">
        <f>SUM(M24:M29)</f>
        <v>-4994.4444444444443</v>
      </c>
      <c r="N30" s="132">
        <f>SUM(N24:N29)</f>
        <v>-72063.295555555567</v>
      </c>
    </row>
    <row r="32" spans="1:16">
      <c r="E32" s="2"/>
      <c r="F32" s="2"/>
      <c r="G32" s="2"/>
      <c r="H32" s="2"/>
    </row>
    <row r="33" spans="1:8">
      <c r="E33" s="2"/>
      <c r="F33" s="2"/>
      <c r="G33" s="2"/>
      <c r="H33" s="2"/>
    </row>
    <row r="34" spans="1:8">
      <c r="B34" s="166" t="s">
        <v>7</v>
      </c>
      <c r="C34" s="166" t="s">
        <v>6</v>
      </c>
      <c r="D34" s="166" t="s">
        <v>5</v>
      </c>
      <c r="E34" s="2"/>
      <c r="F34" s="2"/>
      <c r="G34" s="2"/>
      <c r="H34" s="2"/>
    </row>
    <row r="35" spans="1:8">
      <c r="A35" s="2" t="s">
        <v>4</v>
      </c>
      <c r="B35" s="2">
        <f>+I17-I13-I14</f>
        <v>643823</v>
      </c>
      <c r="C35" s="2">
        <f>+J17-J13-J14</f>
        <v>10827.5</v>
      </c>
      <c r="D35" s="2">
        <f>+K17-K13-K14</f>
        <v>21654.777777777777</v>
      </c>
      <c r="E35" s="2"/>
      <c r="F35" s="2"/>
      <c r="G35" s="2"/>
      <c r="H35" s="2"/>
    </row>
    <row r="36" spans="1:8">
      <c r="A36" s="2" t="s">
        <v>3</v>
      </c>
      <c r="B36" s="2">
        <f>+I20</f>
        <v>-89900</v>
      </c>
      <c r="C36" s="2">
        <f>+J20</f>
        <v>-39539</v>
      </c>
      <c r="D36" s="2">
        <f>+K20</f>
        <v>-4994.4444444444443</v>
      </c>
      <c r="E36" s="2"/>
      <c r="F36" s="2"/>
      <c r="G36" s="2"/>
      <c r="H36" s="2"/>
    </row>
    <row r="37" spans="1:8">
      <c r="A37" s="2" t="s">
        <v>2</v>
      </c>
      <c r="B37" s="2">
        <f>+I13+I14</f>
        <v>-139599</v>
      </c>
      <c r="C37" s="2">
        <f>+J13+J14</f>
        <v>-139599</v>
      </c>
      <c r="D37" s="2">
        <f>+K13+K14</f>
        <v>-6669.8</v>
      </c>
    </row>
    <row r="38" spans="1:8">
      <c r="A38" s="2" t="s">
        <v>1</v>
      </c>
      <c r="B38" s="2">
        <f>SUM(D24:D28)</f>
        <v>-1784406</v>
      </c>
      <c r="C38" s="2">
        <f>SUM(H24:H28)</f>
        <v>-1784406</v>
      </c>
      <c r="D38" s="2">
        <f>SUM(N24:N28)</f>
        <v>-72063.295555555567</v>
      </c>
    </row>
    <row r="39" spans="1:8">
      <c r="A39" s="2" t="s">
        <v>0</v>
      </c>
      <c r="B39" s="2">
        <f>SUM(B35:B38)</f>
        <v>-1370082</v>
      </c>
      <c r="C39" s="2">
        <f>SUM(C35:C38)</f>
        <v>-1952716.5</v>
      </c>
      <c r="D39" s="2">
        <f>SUM(D35:D38)</f>
        <v>-62072.762222222234</v>
      </c>
    </row>
  </sheetData>
  <mergeCells count="6">
    <mergeCell ref="E5:G5"/>
    <mergeCell ref="H5:K5"/>
    <mergeCell ref="L5:M5"/>
    <mergeCell ref="B22:D22"/>
    <mergeCell ref="F22:H22"/>
    <mergeCell ref="L22:M2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workbookViewId="0"/>
  </sheetViews>
  <sheetFormatPr defaultColWidth="9.1796875" defaultRowHeight="14.5"/>
  <cols>
    <col min="1" max="1" width="3.453125" style="22" customWidth="1"/>
    <col min="2" max="2" width="31.453125" style="22" customWidth="1"/>
    <col min="3" max="3" width="1.7265625" style="22" customWidth="1"/>
    <col min="4" max="4" width="34.54296875" style="22" customWidth="1"/>
    <col min="5" max="5" width="1.7265625" style="22" customWidth="1"/>
    <col min="6" max="6" width="12.26953125" style="22" bestFit="1" customWidth="1"/>
    <col min="7" max="7" width="1.7265625" style="22" customWidth="1"/>
    <col min="8" max="8" width="8.81640625" style="22" bestFit="1" customWidth="1"/>
    <col min="9" max="9" width="1.7265625" style="22" customWidth="1"/>
    <col min="10" max="10" width="11.54296875" style="22" bestFit="1" customWidth="1"/>
    <col min="11" max="11" width="1.7265625" style="22" customWidth="1"/>
    <col min="12" max="12" width="10" style="22" bestFit="1" customWidth="1"/>
    <col min="13" max="13" width="1.7265625" style="22" customWidth="1"/>
    <col min="14" max="14" width="12.26953125" style="22" bestFit="1" customWidth="1"/>
    <col min="15" max="15" width="1.7265625" style="22" customWidth="1"/>
    <col min="16" max="16" width="5.453125" style="22" bestFit="1" customWidth="1"/>
    <col min="17" max="17" width="1.7265625" style="22" customWidth="1"/>
    <col min="18" max="18" width="4" style="22" bestFit="1" customWidth="1"/>
    <col min="19" max="19" width="1.7265625" style="22" customWidth="1"/>
    <col min="20" max="20" width="12.54296875" style="22" bestFit="1" customWidth="1"/>
    <col min="21" max="21" width="1.7265625" style="22" customWidth="1"/>
    <col min="22" max="22" width="12.54296875" style="22" bestFit="1" customWidth="1"/>
    <col min="23" max="23" width="1.7265625" style="22" customWidth="1"/>
    <col min="24" max="24" width="11" style="22" bestFit="1" customWidth="1"/>
    <col min="25" max="25" width="1.7265625" style="22" customWidth="1"/>
    <col min="26" max="26" width="12.26953125" style="22" bestFit="1" customWidth="1"/>
    <col min="27" max="16384" width="9.1796875" style="22"/>
  </cols>
  <sheetData>
    <row r="1" spans="1:26">
      <c r="A1" s="136" t="s">
        <v>162</v>
      </c>
    </row>
    <row r="2" spans="1:26">
      <c r="F2" s="137" t="s">
        <v>161</v>
      </c>
      <c r="N2" s="137" t="s">
        <v>160</v>
      </c>
      <c r="P2" s="242" t="s">
        <v>139</v>
      </c>
      <c r="Q2" s="242"/>
      <c r="R2" s="242"/>
      <c r="S2" s="138"/>
      <c r="T2" s="242" t="s">
        <v>159</v>
      </c>
      <c r="U2" s="242"/>
      <c r="V2" s="242"/>
      <c r="X2" s="22" t="s">
        <v>158</v>
      </c>
      <c r="Z2" s="138" t="s">
        <v>52</v>
      </c>
    </row>
    <row r="3" spans="1:26">
      <c r="A3" s="139"/>
      <c r="B3" s="140" t="s">
        <v>137</v>
      </c>
      <c r="C3" s="141"/>
      <c r="D3" s="140" t="s">
        <v>136</v>
      </c>
      <c r="E3" s="138"/>
      <c r="F3" s="140" t="s">
        <v>132</v>
      </c>
      <c r="G3" s="138"/>
      <c r="H3" s="140" t="s">
        <v>135</v>
      </c>
      <c r="I3" s="138"/>
      <c r="J3" s="140" t="s">
        <v>134</v>
      </c>
      <c r="K3" s="138"/>
      <c r="L3" s="140" t="s">
        <v>133</v>
      </c>
      <c r="M3" s="138"/>
      <c r="N3" s="140" t="s">
        <v>132</v>
      </c>
      <c r="O3" s="138"/>
      <c r="P3" s="140" t="s">
        <v>130</v>
      </c>
      <c r="Q3" s="138"/>
      <c r="R3" s="140" t="s">
        <v>131</v>
      </c>
      <c r="S3" s="138"/>
      <c r="T3" s="142" t="s">
        <v>130</v>
      </c>
      <c r="U3" s="138"/>
      <c r="V3" s="142" t="s">
        <v>131</v>
      </c>
      <c r="W3" s="138"/>
      <c r="X3" s="140" t="s">
        <v>157</v>
      </c>
      <c r="Y3" s="138"/>
      <c r="Z3" s="140" t="s">
        <v>156</v>
      </c>
    </row>
    <row r="4" spans="1:26">
      <c r="A4" s="143"/>
      <c r="B4" s="144"/>
      <c r="C4" s="141"/>
      <c r="D4" s="144"/>
      <c r="E4" s="138"/>
      <c r="F4" s="138"/>
      <c r="G4" s="138"/>
      <c r="H4" s="144"/>
      <c r="I4" s="138"/>
      <c r="J4" s="144"/>
      <c r="K4" s="138"/>
      <c r="L4" s="144"/>
      <c r="M4" s="138"/>
      <c r="N4" s="144"/>
      <c r="O4" s="138"/>
      <c r="P4" s="144"/>
      <c r="Q4" s="138"/>
      <c r="R4" s="144"/>
      <c r="S4" s="138"/>
      <c r="T4" s="144"/>
      <c r="U4" s="138"/>
      <c r="V4" s="144"/>
      <c r="W4" s="138"/>
      <c r="X4" s="144"/>
      <c r="Y4" s="138"/>
      <c r="Z4" s="144"/>
    </row>
    <row r="5" spans="1:26">
      <c r="A5" s="22">
        <v>1</v>
      </c>
      <c r="B5" s="22" t="s">
        <v>129</v>
      </c>
      <c r="D5" s="22" t="s">
        <v>128</v>
      </c>
      <c r="F5" s="19">
        <v>100000</v>
      </c>
      <c r="G5" s="15"/>
      <c r="H5" s="14">
        <v>331.4</v>
      </c>
      <c r="I5" s="15"/>
      <c r="J5" s="14" t="s">
        <v>102</v>
      </c>
      <c r="K5" s="15"/>
      <c r="L5" s="20">
        <v>1</v>
      </c>
      <c r="M5" s="20"/>
      <c r="N5" s="19">
        <v>100000</v>
      </c>
      <c r="O5" s="15"/>
      <c r="P5" s="14">
        <v>43</v>
      </c>
      <c r="Q5" s="14"/>
      <c r="R5" s="14">
        <v>25</v>
      </c>
      <c r="T5" s="145">
        <f>ROUND(+N5/P5,2)</f>
        <v>2325.58</v>
      </c>
      <c r="V5" s="145">
        <f>ROUND(+N5/R5,2)</f>
        <v>4000</v>
      </c>
      <c r="X5" s="146">
        <f>(1-0.055)*0.34+0.055</f>
        <v>0.37630000000000002</v>
      </c>
      <c r="Z5" s="147">
        <f>ROUND((V5-T5)*X5,2)</f>
        <v>630.08000000000004</v>
      </c>
    </row>
    <row r="6" spans="1:26">
      <c r="F6" s="19"/>
      <c r="G6" s="15"/>
      <c r="H6" s="14"/>
      <c r="I6" s="15"/>
      <c r="J6" s="14"/>
      <c r="K6" s="15"/>
      <c r="L6" s="20"/>
      <c r="M6" s="20"/>
      <c r="N6" s="19"/>
      <c r="O6" s="15"/>
      <c r="P6" s="14"/>
      <c r="Q6" s="14"/>
      <c r="R6" s="14"/>
      <c r="T6" s="145"/>
      <c r="V6" s="145"/>
      <c r="X6" s="146"/>
      <c r="Z6" s="147"/>
    </row>
    <row r="7" spans="1:26">
      <c r="A7" s="22">
        <v>2</v>
      </c>
      <c r="B7" s="22" t="s">
        <v>155</v>
      </c>
      <c r="D7" s="148" t="s">
        <v>154</v>
      </c>
      <c r="F7" s="16">
        <v>470000</v>
      </c>
      <c r="G7" s="15"/>
      <c r="H7" s="14">
        <v>348.5</v>
      </c>
      <c r="I7" s="15"/>
      <c r="J7" s="14" t="s">
        <v>102</v>
      </c>
      <c r="K7" s="15"/>
      <c r="L7" s="23" t="s">
        <v>146</v>
      </c>
      <c r="M7" s="17"/>
      <c r="N7" s="16">
        <v>423000</v>
      </c>
      <c r="O7" s="15"/>
      <c r="P7" s="14">
        <v>10</v>
      </c>
      <c r="Q7" s="14"/>
      <c r="R7" s="14">
        <v>25</v>
      </c>
      <c r="T7" s="149">
        <f>ROUND(+N7/P7,2)</f>
        <v>42300</v>
      </c>
      <c r="V7" s="149">
        <f>ROUND(+N7/R7,2)</f>
        <v>16920</v>
      </c>
      <c r="X7" s="146">
        <f>(1-0.055)*0.34+0.055</f>
        <v>0.37630000000000002</v>
      </c>
      <c r="Z7" s="149">
        <f>ROUND((V7-T7)*X7,2)</f>
        <v>-9550.49</v>
      </c>
    </row>
    <row r="8" spans="1:26">
      <c r="F8" s="18"/>
      <c r="G8" s="15"/>
      <c r="H8" s="14">
        <v>398.7</v>
      </c>
      <c r="I8" s="15"/>
      <c r="J8" s="14" t="s">
        <v>25</v>
      </c>
      <c r="K8" s="15"/>
      <c r="L8" s="23" t="s">
        <v>146</v>
      </c>
      <c r="M8" s="17"/>
      <c r="N8" s="18">
        <f>470000-N7</f>
        <v>47000</v>
      </c>
      <c r="O8" s="15"/>
      <c r="P8" s="14">
        <v>10</v>
      </c>
      <c r="Q8" s="14"/>
      <c r="R8" s="14">
        <v>25</v>
      </c>
      <c r="T8" s="150">
        <f>ROUND(+N8/P8,2)</f>
        <v>4700</v>
      </c>
      <c r="V8" s="150">
        <f>ROUND(+N8/R8,2)</f>
        <v>1880</v>
      </c>
      <c r="X8" s="146">
        <f>(1-0.055)*0.34+0.055</f>
        <v>0.37630000000000002</v>
      </c>
      <c r="Z8" s="150">
        <f>ROUND((V8-T8)*X8,2)</f>
        <v>-1061.17</v>
      </c>
    </row>
    <row r="9" spans="1:26">
      <c r="F9" s="18"/>
      <c r="G9" s="15"/>
      <c r="H9" s="14"/>
      <c r="I9" s="15"/>
      <c r="J9" s="14"/>
      <c r="K9" s="15"/>
      <c r="L9" s="17"/>
      <c r="M9" s="17"/>
      <c r="N9" s="18"/>
      <c r="O9" s="15"/>
      <c r="P9" s="14"/>
      <c r="Q9" s="14"/>
      <c r="R9" s="14"/>
      <c r="T9" s="150"/>
      <c r="V9" s="150"/>
      <c r="X9" s="146"/>
      <c r="Z9" s="150"/>
    </row>
    <row r="10" spans="1:26">
      <c r="A10" s="22">
        <v>3</v>
      </c>
      <c r="B10" s="22" t="s">
        <v>153</v>
      </c>
      <c r="D10" s="22" t="s">
        <v>152</v>
      </c>
      <c r="F10" s="16">
        <v>67819</v>
      </c>
      <c r="G10" s="15"/>
      <c r="H10" s="14">
        <v>320.3</v>
      </c>
      <c r="I10" s="15"/>
      <c r="J10" s="14" t="s">
        <v>102</v>
      </c>
      <c r="K10" s="15"/>
      <c r="L10" s="20">
        <v>1</v>
      </c>
      <c r="M10" s="20"/>
      <c r="N10" s="16">
        <v>67819</v>
      </c>
      <c r="O10" s="15"/>
      <c r="P10" s="14">
        <v>22</v>
      </c>
      <c r="Q10" s="14"/>
      <c r="R10" s="14">
        <v>25</v>
      </c>
      <c r="T10" s="149">
        <f>ROUND(+N10/P10,2)</f>
        <v>3082.68</v>
      </c>
      <c r="V10" s="149">
        <f>ROUND(+N10/R10,2)</f>
        <v>2712.76</v>
      </c>
      <c r="X10" s="146">
        <f>(1-0.055)*0.34+0.055</f>
        <v>0.37630000000000002</v>
      </c>
      <c r="Z10" s="149">
        <f>ROUND((V10-T10)*X10,2)</f>
        <v>-139.19999999999999</v>
      </c>
    </row>
    <row r="11" spans="1:26">
      <c r="F11" s="16"/>
      <c r="G11" s="15"/>
      <c r="H11" s="15"/>
      <c r="I11" s="15"/>
      <c r="J11" s="14"/>
      <c r="K11" s="15"/>
      <c r="L11" s="20"/>
      <c r="M11" s="20"/>
      <c r="N11" s="16"/>
      <c r="O11" s="15"/>
      <c r="P11" s="14"/>
      <c r="Q11" s="14"/>
      <c r="R11" s="14"/>
      <c r="T11" s="149"/>
      <c r="V11" s="149"/>
      <c r="X11" s="146"/>
      <c r="Z11" s="149"/>
    </row>
    <row r="12" spans="1:26">
      <c r="A12" s="22">
        <v>4</v>
      </c>
      <c r="B12" s="22" t="s">
        <v>151</v>
      </c>
      <c r="D12" s="22" t="s">
        <v>150</v>
      </c>
      <c r="F12" s="24" t="s">
        <v>149</v>
      </c>
      <c r="G12" s="15"/>
      <c r="H12" s="14">
        <v>320.3</v>
      </c>
      <c r="I12" s="15"/>
      <c r="J12" s="14" t="s">
        <v>102</v>
      </c>
      <c r="K12" s="15"/>
      <c r="L12" s="20">
        <v>1</v>
      </c>
      <c r="M12" s="20"/>
      <c r="N12" s="16">
        <f>5300000*0</f>
        <v>0</v>
      </c>
      <c r="O12" s="15"/>
      <c r="P12" s="14">
        <v>22</v>
      </c>
      <c r="Q12" s="14"/>
      <c r="R12" s="14">
        <v>25</v>
      </c>
      <c r="T12" s="149">
        <f>ROUND(+N12/P12,2)</f>
        <v>0</v>
      </c>
      <c r="V12" s="149">
        <f>ROUND(+N12/R12,2)</f>
        <v>0</v>
      </c>
      <c r="X12" s="146">
        <f>(1-0.055)*0.34+0.055</f>
        <v>0.37630000000000002</v>
      </c>
      <c r="Z12" s="149">
        <f>ROUND((V12-T12)*X12,2)</f>
        <v>0</v>
      </c>
    </row>
    <row r="13" spans="1:26">
      <c r="F13" s="16"/>
      <c r="G13" s="15"/>
      <c r="H13" s="15"/>
      <c r="I13" s="15"/>
      <c r="J13" s="14"/>
      <c r="K13" s="15"/>
      <c r="L13" s="20"/>
      <c r="M13" s="20"/>
      <c r="N13" s="16"/>
      <c r="O13" s="15"/>
      <c r="P13" s="14"/>
      <c r="Q13" s="14"/>
      <c r="R13" s="14"/>
      <c r="T13" s="149"/>
      <c r="V13" s="149"/>
      <c r="X13" s="146"/>
      <c r="Z13" s="149"/>
    </row>
    <row r="14" spans="1:26">
      <c r="A14" s="22">
        <v>5</v>
      </c>
      <c r="B14" s="22" t="s">
        <v>127</v>
      </c>
      <c r="D14" s="148" t="s">
        <v>148</v>
      </c>
      <c r="F14" s="16">
        <v>1806053</v>
      </c>
      <c r="G14" s="15"/>
      <c r="H14" s="14">
        <v>331.4</v>
      </c>
      <c r="I14" s="15"/>
      <c r="J14" s="14" t="s">
        <v>102</v>
      </c>
      <c r="K14" s="15"/>
      <c r="L14" s="23" t="s">
        <v>146</v>
      </c>
      <c r="M14" s="17"/>
      <c r="N14" s="16">
        <f>38430+1101692</f>
        <v>1140122</v>
      </c>
      <c r="O14" s="15"/>
      <c r="P14" s="14">
        <v>43</v>
      </c>
      <c r="Q14" s="14"/>
      <c r="R14" s="14">
        <v>25</v>
      </c>
      <c r="T14" s="149">
        <f>ROUND(+N14/P14,2)</f>
        <v>26514.47</v>
      </c>
      <c r="V14" s="149">
        <f>ROUND(+N14/R14,2)</f>
        <v>45604.88</v>
      </c>
      <c r="X14" s="146">
        <f>(1-0.055)*0.34+0.055</f>
        <v>0.37630000000000002</v>
      </c>
      <c r="Z14" s="149">
        <f>ROUND((V14-T14)*X14,2)</f>
        <v>7183.72</v>
      </c>
    </row>
    <row r="15" spans="1:26">
      <c r="D15" s="148" t="s">
        <v>147</v>
      </c>
      <c r="F15" s="16">
        <v>63000</v>
      </c>
      <c r="G15" s="15"/>
      <c r="H15" s="14">
        <v>361.2</v>
      </c>
      <c r="I15" s="15"/>
      <c r="J15" s="14" t="s">
        <v>25</v>
      </c>
      <c r="K15" s="15"/>
      <c r="L15" s="23" t="s">
        <v>146</v>
      </c>
      <c r="M15" s="17"/>
      <c r="N15" s="16">
        <f>17640+505695</f>
        <v>523335</v>
      </c>
      <c r="O15" s="15"/>
      <c r="P15" s="14">
        <v>45</v>
      </c>
      <c r="Q15" s="14"/>
      <c r="R15" s="14">
        <v>25</v>
      </c>
      <c r="T15" s="149">
        <f>ROUND(+N15/P15,2)</f>
        <v>11629.67</v>
      </c>
      <c r="V15" s="149">
        <f>ROUND(+N15/R15,2)</f>
        <v>20933.400000000001</v>
      </c>
      <c r="X15" s="146">
        <f>(1-0.055)*0.34+0.055</f>
        <v>0.37630000000000002</v>
      </c>
      <c r="Z15" s="149">
        <f>ROUND((V15-T15)*X15,2)</f>
        <v>3500.99</v>
      </c>
    </row>
    <row r="16" spans="1:26">
      <c r="D16" s="148"/>
      <c r="F16" s="16"/>
      <c r="G16" s="15"/>
      <c r="H16" s="14">
        <v>375.6</v>
      </c>
      <c r="I16" s="15"/>
      <c r="J16" s="14" t="s">
        <v>125</v>
      </c>
      <c r="K16" s="15"/>
      <c r="L16" s="23" t="s">
        <v>146</v>
      </c>
      <c r="M16" s="17"/>
      <c r="N16" s="16">
        <f>F14+F15-N14-N15</f>
        <v>205596</v>
      </c>
      <c r="O16" s="15"/>
      <c r="P16" s="14">
        <v>43</v>
      </c>
      <c r="Q16" s="14"/>
      <c r="R16" s="14">
        <v>25</v>
      </c>
      <c r="T16" s="149">
        <f>ROUND(+N16/P16,2)</f>
        <v>4781.3</v>
      </c>
      <c r="V16" s="149">
        <f>ROUND(+N16/R16,2)</f>
        <v>8223.84</v>
      </c>
      <c r="X16" s="146">
        <f>(1-0.055)*0.34+0.055</f>
        <v>0.37630000000000002</v>
      </c>
      <c r="Z16" s="149">
        <f>ROUND((V16-T16)*X16,2)</f>
        <v>1295.43</v>
      </c>
    </row>
    <row r="17" spans="1:26">
      <c r="F17" s="16"/>
      <c r="G17" s="15"/>
      <c r="H17" s="14"/>
      <c r="I17" s="15"/>
      <c r="J17" s="14"/>
      <c r="K17" s="15"/>
      <c r="L17" s="17"/>
      <c r="M17" s="17"/>
      <c r="N17" s="16"/>
      <c r="O17" s="15"/>
      <c r="P17" s="14"/>
      <c r="Q17" s="14"/>
      <c r="R17" s="14"/>
      <c r="T17" s="149"/>
      <c r="V17" s="149"/>
      <c r="X17" s="146"/>
      <c r="Z17" s="149"/>
    </row>
    <row r="18" spans="1:26">
      <c r="A18" s="22">
        <v>6</v>
      </c>
      <c r="B18" s="148" t="s">
        <v>145</v>
      </c>
      <c r="D18" s="148" t="s">
        <v>144</v>
      </c>
      <c r="F18" s="16">
        <v>245000</v>
      </c>
      <c r="G18" s="15"/>
      <c r="H18" s="14">
        <v>380.4</v>
      </c>
      <c r="I18" s="15"/>
      <c r="J18" s="14" t="s">
        <v>25</v>
      </c>
      <c r="K18" s="15"/>
      <c r="L18" s="17">
        <v>1</v>
      </c>
      <c r="M18" s="17"/>
      <c r="N18" s="16">
        <v>245000</v>
      </c>
      <c r="O18" s="15"/>
      <c r="P18" s="14">
        <v>18</v>
      </c>
      <c r="Q18" s="14"/>
      <c r="R18" s="14">
        <v>25</v>
      </c>
      <c r="T18" s="149">
        <f>ROUND(+N18/P18,2)</f>
        <v>13611.11</v>
      </c>
      <c r="V18" s="149">
        <f>ROUND(+N18/R18,2)</f>
        <v>9800</v>
      </c>
      <c r="X18" s="146">
        <f>(1-0.055)*0.34+0.055</f>
        <v>0.37630000000000002</v>
      </c>
      <c r="Z18" s="149">
        <f>ROUND((V18-T18)*X18,2)</f>
        <v>-1434.12</v>
      </c>
    </row>
    <row r="19" spans="1:26">
      <c r="F19" s="18"/>
      <c r="G19" s="15"/>
      <c r="H19" s="15"/>
      <c r="I19" s="15"/>
      <c r="J19" s="15"/>
      <c r="K19" s="15"/>
      <c r="L19" s="15"/>
      <c r="M19" s="15"/>
      <c r="N19" s="18"/>
      <c r="O19" s="15"/>
      <c r="P19" s="14"/>
      <c r="Q19" s="14"/>
      <c r="R19" s="14"/>
    </row>
    <row r="20" spans="1:26">
      <c r="A20" s="22">
        <v>7</v>
      </c>
      <c r="B20" s="148" t="s">
        <v>124</v>
      </c>
      <c r="D20" s="148" t="s">
        <v>123</v>
      </c>
      <c r="F20" s="16">
        <v>84000</v>
      </c>
      <c r="G20" s="15"/>
      <c r="H20" s="14">
        <v>380.4</v>
      </c>
      <c r="I20" s="15"/>
      <c r="J20" s="14" t="s">
        <v>25</v>
      </c>
      <c r="K20" s="15"/>
      <c r="L20" s="17">
        <v>1</v>
      </c>
      <c r="M20" s="17"/>
      <c r="N20" s="16">
        <f>+F20*L20</f>
        <v>84000</v>
      </c>
      <c r="O20" s="15"/>
      <c r="P20" s="14">
        <v>18</v>
      </c>
      <c r="Q20" s="14"/>
      <c r="R20" s="14">
        <v>25</v>
      </c>
      <c r="T20" s="149">
        <f>ROUND(+N20/P20,2)</f>
        <v>4666.67</v>
      </c>
      <c r="V20" s="149">
        <f>ROUND(+N20/R20,2)</f>
        <v>3360</v>
      </c>
      <c r="X20" s="146">
        <f>(1-0.055)*0.34+0.055</f>
        <v>0.37630000000000002</v>
      </c>
      <c r="Z20" s="149">
        <f>ROUND((V20-T20)*X20,2)</f>
        <v>-491.7</v>
      </c>
    </row>
    <row r="21" spans="1:26">
      <c r="F21" s="18"/>
      <c r="G21" s="15"/>
      <c r="H21" s="15"/>
      <c r="I21" s="15"/>
      <c r="J21" s="15"/>
      <c r="K21" s="15"/>
      <c r="L21" s="15"/>
      <c r="M21" s="15"/>
      <c r="N21" s="18"/>
      <c r="O21" s="15"/>
      <c r="P21" s="14"/>
      <c r="Q21" s="14"/>
      <c r="R21" s="14"/>
    </row>
    <row r="22" spans="1:26">
      <c r="A22" s="22">
        <v>8</v>
      </c>
      <c r="B22" s="22" t="s">
        <v>143</v>
      </c>
      <c r="D22" s="22" t="s">
        <v>142</v>
      </c>
      <c r="F22" s="16">
        <v>150746</v>
      </c>
      <c r="G22" s="15"/>
      <c r="H22" s="14">
        <v>340.5</v>
      </c>
      <c r="I22" s="15"/>
      <c r="J22" s="14" t="s">
        <v>102</v>
      </c>
      <c r="K22" s="15"/>
      <c r="L22" s="15"/>
      <c r="M22" s="15"/>
      <c r="N22" s="16">
        <v>115137</v>
      </c>
      <c r="O22" s="15"/>
      <c r="P22" s="14">
        <v>6</v>
      </c>
      <c r="Q22" s="14"/>
      <c r="R22" s="14">
        <v>3</v>
      </c>
      <c r="T22" s="149">
        <f>ROUND(+N22/P22,2)</f>
        <v>19189.5</v>
      </c>
      <c r="V22" s="149">
        <f>ROUND(+N22/R22,2)</f>
        <v>38379</v>
      </c>
      <c r="X22" s="146">
        <f>(1-0.055)*0.34+0.055</f>
        <v>0.37630000000000002</v>
      </c>
      <c r="Z22" s="149">
        <f>ROUND((V22-T22)*X22,2)</f>
        <v>7221.01</v>
      </c>
    </row>
    <row r="23" spans="1:26">
      <c r="F23" s="16"/>
      <c r="G23" s="15"/>
      <c r="H23" s="14">
        <v>390.7</v>
      </c>
      <c r="I23" s="15"/>
      <c r="J23" s="14" t="s">
        <v>25</v>
      </c>
      <c r="K23" s="15"/>
      <c r="L23" s="15"/>
      <c r="M23" s="15"/>
      <c r="N23" s="16">
        <v>35609</v>
      </c>
      <c r="O23" s="15"/>
      <c r="P23" s="14">
        <v>6</v>
      </c>
      <c r="Q23" s="14"/>
      <c r="R23" s="14">
        <v>3</v>
      </c>
      <c r="T23" s="149">
        <f>ROUND(+N23/P23,2)</f>
        <v>5934.83</v>
      </c>
      <c r="V23" s="149">
        <f>ROUND(+N23/R23,2)</f>
        <v>11869.67</v>
      </c>
      <c r="X23" s="146">
        <f>(1-0.055)*0.34+0.055</f>
        <v>0.37630000000000002</v>
      </c>
      <c r="Z23" s="149">
        <f>ROUND((V23-T23)*X23,2)</f>
        <v>2233.2800000000002</v>
      </c>
    </row>
    <row r="24" spans="1:26">
      <c r="F24" s="16"/>
      <c r="G24" s="15"/>
      <c r="H24" s="14"/>
      <c r="I24" s="15"/>
      <c r="J24" s="14"/>
      <c r="K24" s="15"/>
      <c r="L24" s="15"/>
      <c r="M24" s="15"/>
      <c r="N24" s="16"/>
      <c r="O24" s="15"/>
      <c r="P24" s="14"/>
      <c r="Q24" s="14"/>
      <c r="R24" s="14"/>
      <c r="T24" s="149"/>
      <c r="V24" s="149"/>
      <c r="X24" s="146"/>
      <c r="Z24" s="149"/>
    </row>
    <row r="25" spans="1:26">
      <c r="A25" s="22">
        <v>9</v>
      </c>
      <c r="B25" s="148" t="s">
        <v>115</v>
      </c>
      <c r="D25" s="22" t="s">
        <v>122</v>
      </c>
      <c r="F25" s="16">
        <f>13135*0+146244</f>
        <v>146244</v>
      </c>
      <c r="G25" s="15"/>
      <c r="H25" s="14">
        <v>341.5</v>
      </c>
      <c r="I25" s="15"/>
      <c r="J25" s="14" t="s">
        <v>102</v>
      </c>
      <c r="K25" s="15"/>
      <c r="L25" s="15"/>
      <c r="M25" s="15"/>
      <c r="N25" s="16">
        <v>111699</v>
      </c>
      <c r="O25" s="15"/>
      <c r="P25" s="14">
        <v>5</v>
      </c>
      <c r="Q25" s="14"/>
      <c r="R25" s="14">
        <v>5</v>
      </c>
      <c r="T25" s="149">
        <f>ROUND(+N25/P25,2)</f>
        <v>22339.8</v>
      </c>
      <c r="V25" s="149">
        <f>ROUND(+N25/R25,2)</f>
        <v>22339.8</v>
      </c>
      <c r="X25" s="146">
        <f>(1-0.055)*0.34+0.055</f>
        <v>0.37630000000000002</v>
      </c>
      <c r="Z25" s="149">
        <f>ROUND((V25-T25)*X25,2)</f>
        <v>0</v>
      </c>
    </row>
    <row r="26" spans="1:26">
      <c r="F26" s="16"/>
      <c r="G26" s="15"/>
      <c r="H26" s="14">
        <v>391.7</v>
      </c>
      <c r="I26" s="15"/>
      <c r="J26" s="14" t="s">
        <v>25</v>
      </c>
      <c r="K26" s="15"/>
      <c r="L26" s="15"/>
      <c r="M26" s="15"/>
      <c r="N26" s="16">
        <v>34545</v>
      </c>
      <c r="O26" s="15"/>
      <c r="P26" s="14">
        <v>5</v>
      </c>
      <c r="Q26" s="14"/>
      <c r="R26" s="14">
        <v>5</v>
      </c>
      <c r="T26" s="149">
        <f>ROUND(+N26/P26,2)</f>
        <v>6909</v>
      </c>
      <c r="V26" s="149">
        <f>ROUND(+N26/R26,2)</f>
        <v>6909</v>
      </c>
      <c r="X26" s="146">
        <f>(1-0.055)*0.34+0.055</f>
        <v>0.37630000000000002</v>
      </c>
      <c r="Z26" s="149">
        <f>ROUND((V26-T26)*X26,2)</f>
        <v>0</v>
      </c>
    </row>
    <row r="27" spans="1:26">
      <c r="F27" s="18"/>
      <c r="G27" s="15"/>
      <c r="H27" s="14"/>
      <c r="I27" s="15"/>
      <c r="J27" s="15"/>
      <c r="K27" s="15"/>
      <c r="L27" s="15"/>
      <c r="M27" s="15"/>
      <c r="N27" s="18"/>
      <c r="O27" s="15"/>
      <c r="P27" s="14"/>
      <c r="Q27" s="14"/>
      <c r="R27" s="14"/>
    </row>
    <row r="28" spans="1:26">
      <c r="A28" s="22">
        <v>10</v>
      </c>
      <c r="B28" s="22" t="s">
        <v>141</v>
      </c>
      <c r="D28" s="22" t="s">
        <v>122</v>
      </c>
      <c r="F28" s="16">
        <v>9633</v>
      </c>
      <c r="G28" s="15"/>
      <c r="H28" s="14">
        <v>341.5</v>
      </c>
      <c r="I28" s="15"/>
      <c r="J28" s="14" t="s">
        <v>102</v>
      </c>
      <c r="K28" s="15"/>
      <c r="L28" s="15"/>
      <c r="M28" s="15"/>
      <c r="N28" s="16">
        <v>7358</v>
      </c>
      <c r="O28" s="15"/>
      <c r="P28" s="14">
        <v>5</v>
      </c>
      <c r="Q28" s="14"/>
      <c r="R28" s="14">
        <v>5</v>
      </c>
      <c r="T28" s="149">
        <f>ROUND(+N28/P28,2)</f>
        <v>1471.6</v>
      </c>
      <c r="V28" s="149">
        <f>ROUND(+N28/R28,2)</f>
        <v>1471.6</v>
      </c>
      <c r="X28" s="146">
        <f>(1-0.055)*0.34+0.055</f>
        <v>0.37630000000000002</v>
      </c>
      <c r="Z28" s="149">
        <f>ROUND((V28-T28)*X28,2)</f>
        <v>0</v>
      </c>
    </row>
    <row r="29" spans="1:26">
      <c r="F29" s="16"/>
      <c r="G29" s="15"/>
      <c r="H29" s="14">
        <v>391.7</v>
      </c>
      <c r="I29" s="15"/>
      <c r="J29" s="14" t="s">
        <v>25</v>
      </c>
      <c r="K29" s="15"/>
      <c r="L29" s="15"/>
      <c r="M29" s="15"/>
      <c r="N29" s="16">
        <v>2275</v>
      </c>
      <c r="O29" s="15"/>
      <c r="P29" s="14">
        <v>5</v>
      </c>
      <c r="Q29" s="14"/>
      <c r="R29" s="14">
        <v>5</v>
      </c>
      <c r="T29" s="149">
        <f>ROUND(+N29/P29,2)</f>
        <v>455</v>
      </c>
      <c r="V29" s="149">
        <f>ROUND(+N29/R29,2)</f>
        <v>455</v>
      </c>
      <c r="X29" s="146">
        <f>(1-0.055)*0.34+0.055</f>
        <v>0.37630000000000002</v>
      </c>
      <c r="Z29" s="149">
        <f>ROUND((V29-T29)*X29,2)</f>
        <v>0</v>
      </c>
    </row>
    <row r="30" spans="1:26">
      <c r="F30" s="151"/>
      <c r="N30" s="151"/>
    </row>
    <row r="31" spans="1:26" ht="15" thickBot="1">
      <c r="F31" s="152">
        <f>SUM(F5:F29)</f>
        <v>3142495</v>
      </c>
      <c r="N31" s="152">
        <f>SUM(N5:N29)</f>
        <v>3142495</v>
      </c>
      <c r="T31" s="153">
        <f>SUM(T5:T29)</f>
        <v>169911.21</v>
      </c>
      <c r="V31" s="153">
        <f>SUM(V5:V29)</f>
        <v>194858.95</v>
      </c>
      <c r="Z31" s="153">
        <f>SUM(Z5:Z29)</f>
        <v>9387.83</v>
      </c>
    </row>
    <row r="32" spans="1:26" ht="15" thickTop="1"/>
    <row r="33" spans="1:26">
      <c r="A33" s="136" t="s">
        <v>140</v>
      </c>
    </row>
    <row r="34" spans="1:26">
      <c r="P34" s="242" t="s">
        <v>139</v>
      </c>
      <c r="Q34" s="242"/>
      <c r="R34" s="242"/>
      <c r="S34" s="138"/>
      <c r="T34" s="154" t="s">
        <v>138</v>
      </c>
    </row>
    <row r="35" spans="1:26">
      <c r="A35" s="139"/>
      <c r="B35" s="140" t="s">
        <v>137</v>
      </c>
      <c r="C35" s="141"/>
      <c r="D35" s="140" t="s">
        <v>136</v>
      </c>
      <c r="E35" s="138"/>
      <c r="F35" s="138"/>
      <c r="G35" s="138"/>
      <c r="H35" s="140" t="s">
        <v>135</v>
      </c>
      <c r="I35" s="138"/>
      <c r="J35" s="140" t="s">
        <v>134</v>
      </c>
      <c r="K35" s="138"/>
      <c r="L35" s="140" t="s">
        <v>133</v>
      </c>
      <c r="M35" s="138"/>
      <c r="N35" s="140" t="s">
        <v>132</v>
      </c>
      <c r="O35" s="138"/>
      <c r="P35" s="140" t="s">
        <v>130</v>
      </c>
      <c r="Q35" s="138"/>
      <c r="R35" s="140" t="s">
        <v>131</v>
      </c>
      <c r="S35" s="138"/>
      <c r="T35" s="142" t="s">
        <v>130</v>
      </c>
      <c r="U35" s="138"/>
      <c r="V35" s="35"/>
    </row>
    <row r="36" spans="1:26">
      <c r="A36" s="136"/>
      <c r="V36" s="35"/>
    </row>
    <row r="37" spans="1:26">
      <c r="A37" s="22">
        <v>1</v>
      </c>
      <c r="B37" s="22" t="s">
        <v>129</v>
      </c>
      <c r="D37" s="22" t="s">
        <v>128</v>
      </c>
      <c r="F37" s="19">
        <f>-F5*0.75</f>
        <v>-75000</v>
      </c>
      <c r="G37" s="15"/>
      <c r="H37" s="14">
        <v>331.4</v>
      </c>
      <c r="I37" s="15"/>
      <c r="J37" s="14" t="s">
        <v>102</v>
      </c>
      <c r="K37" s="15"/>
      <c r="L37" s="20">
        <f>+L5</f>
        <v>1</v>
      </c>
      <c r="M37" s="20"/>
      <c r="N37" s="19">
        <f>+F37*L37</f>
        <v>-75000</v>
      </c>
      <c r="O37" s="15"/>
      <c r="P37" s="14">
        <v>43</v>
      </c>
      <c r="Q37" s="14"/>
      <c r="R37" s="14">
        <v>25</v>
      </c>
      <c r="T37" s="145">
        <f>ROUND(+N37/P37,2)</f>
        <v>-1744.19</v>
      </c>
      <c r="V37" s="35"/>
      <c r="X37" s="146"/>
      <c r="Z37" s="147"/>
    </row>
    <row r="38" spans="1:26">
      <c r="F38" s="21"/>
      <c r="G38" s="15"/>
      <c r="H38" s="14"/>
      <c r="I38" s="15"/>
      <c r="J38" s="14"/>
      <c r="K38" s="15"/>
      <c r="L38" s="20"/>
      <c r="M38" s="20"/>
      <c r="N38" s="19"/>
      <c r="O38" s="15"/>
      <c r="P38" s="14"/>
      <c r="Q38" s="14"/>
      <c r="R38" s="14"/>
      <c r="T38" s="145"/>
      <c r="V38" s="35"/>
      <c r="X38" s="146"/>
      <c r="Z38" s="147"/>
    </row>
    <row r="39" spans="1:26">
      <c r="A39" s="22">
        <v>5</v>
      </c>
      <c r="B39" s="22" t="s">
        <v>127</v>
      </c>
      <c r="D39" s="22" t="s">
        <v>126</v>
      </c>
      <c r="F39" s="16">
        <f>ROUND(-F14*0.75,0)</f>
        <v>-1354540</v>
      </c>
      <c r="G39" s="15"/>
      <c r="H39" s="14">
        <v>331.4</v>
      </c>
      <c r="I39" s="15"/>
      <c r="J39" s="14" t="s">
        <v>102</v>
      </c>
      <c r="K39" s="15"/>
      <c r="L39" s="17" t="str">
        <f>+L14</f>
        <v>provided</v>
      </c>
      <c r="M39" s="17"/>
      <c r="N39" s="16">
        <f>1101692/F14*F39</f>
        <v>-826269.15249995422</v>
      </c>
      <c r="O39" s="15"/>
      <c r="P39" s="14">
        <v>43</v>
      </c>
      <c r="Q39" s="14"/>
      <c r="R39" s="14">
        <v>25</v>
      </c>
      <c r="T39" s="149">
        <f>ROUND(+N39/P39,2)</f>
        <v>-19215.560000000001</v>
      </c>
      <c r="V39" s="35"/>
      <c r="X39" s="146"/>
      <c r="Z39" s="149"/>
    </row>
    <row r="40" spans="1:26">
      <c r="F40" s="18"/>
      <c r="G40" s="15"/>
      <c r="H40" s="14">
        <v>361.2</v>
      </c>
      <c r="I40" s="15"/>
      <c r="J40" s="14" t="s">
        <v>25</v>
      </c>
      <c r="K40" s="15"/>
      <c r="L40" s="17" t="str">
        <f>+L15</f>
        <v>provided</v>
      </c>
      <c r="M40" s="17"/>
      <c r="N40" s="16">
        <f>505695/F14*F39</f>
        <v>-379271.32000002218</v>
      </c>
      <c r="O40" s="15"/>
      <c r="P40" s="14">
        <v>45</v>
      </c>
      <c r="Q40" s="14"/>
      <c r="R40" s="14">
        <v>25</v>
      </c>
      <c r="T40" s="149">
        <f>ROUND(+N40/P40,2)</f>
        <v>-8428.25</v>
      </c>
      <c r="V40" s="35"/>
      <c r="X40" s="146"/>
      <c r="Z40" s="149"/>
    </row>
    <row r="41" spans="1:26">
      <c r="F41" s="18"/>
      <c r="G41" s="15"/>
      <c r="H41" s="14">
        <v>375.6</v>
      </c>
      <c r="I41" s="15"/>
      <c r="J41" s="14" t="s">
        <v>125</v>
      </c>
      <c r="K41" s="15"/>
      <c r="L41" s="17" t="str">
        <f>+L16</f>
        <v>provided</v>
      </c>
      <c r="M41" s="17"/>
      <c r="N41" s="16">
        <f>198666/F14*F39</f>
        <v>-148999.52750002354</v>
      </c>
      <c r="O41" s="15"/>
      <c r="P41" s="14">
        <v>43</v>
      </c>
      <c r="Q41" s="14"/>
      <c r="R41" s="14">
        <v>25</v>
      </c>
      <c r="T41" s="149">
        <f>ROUND(+N41/P41,2)</f>
        <v>-3465.11</v>
      </c>
      <c r="V41" s="35"/>
      <c r="X41" s="146"/>
      <c r="Z41" s="149"/>
    </row>
    <row r="42" spans="1:26">
      <c r="F42" s="18"/>
      <c r="G42" s="15"/>
      <c r="H42" s="15"/>
      <c r="I42" s="15"/>
      <c r="J42" s="15"/>
      <c r="K42" s="15"/>
      <c r="L42" s="15"/>
      <c r="M42" s="15"/>
      <c r="N42" s="18"/>
      <c r="O42" s="15"/>
      <c r="P42" s="15"/>
      <c r="Q42" s="15"/>
      <c r="R42" s="15"/>
    </row>
    <row r="43" spans="1:26">
      <c r="A43" s="22">
        <v>7</v>
      </c>
      <c r="B43" s="148" t="s">
        <v>124</v>
      </c>
      <c r="D43" s="148" t="s">
        <v>123</v>
      </c>
      <c r="F43" s="16">
        <f>-F20*0.75</f>
        <v>-63000</v>
      </c>
      <c r="G43" s="15"/>
      <c r="H43" s="14">
        <v>380.4</v>
      </c>
      <c r="I43" s="15"/>
      <c r="J43" s="14" t="s">
        <v>25</v>
      </c>
      <c r="K43" s="15"/>
      <c r="L43" s="17">
        <f>+L20</f>
        <v>1</v>
      </c>
      <c r="M43" s="17"/>
      <c r="N43" s="16">
        <f>+F43*L43</f>
        <v>-63000</v>
      </c>
      <c r="O43" s="15"/>
      <c r="P43" s="14">
        <v>18</v>
      </c>
      <c r="Q43" s="14"/>
      <c r="R43" s="14">
        <v>25</v>
      </c>
      <c r="T43" s="149">
        <f>ROUND(+N43/P43,2)</f>
        <v>-3500</v>
      </c>
      <c r="V43" s="149"/>
      <c r="X43" s="146"/>
      <c r="Z43" s="149"/>
    </row>
    <row r="44" spans="1:26">
      <c r="B44" s="148"/>
      <c r="D44" s="148"/>
      <c r="F44" s="16"/>
      <c r="G44" s="15"/>
      <c r="H44" s="14"/>
      <c r="I44" s="15"/>
      <c r="J44" s="14"/>
      <c r="K44" s="15"/>
      <c r="L44" s="17"/>
      <c r="M44" s="17"/>
      <c r="N44" s="16"/>
      <c r="O44" s="15"/>
      <c r="P44" s="14"/>
      <c r="Q44" s="14"/>
      <c r="R44" s="14"/>
      <c r="T44" s="149"/>
      <c r="V44" s="149"/>
      <c r="X44" s="146"/>
      <c r="Z44" s="149"/>
    </row>
    <row r="45" spans="1:26">
      <c r="A45" s="22">
        <v>9</v>
      </c>
      <c r="B45" s="148" t="s">
        <v>115</v>
      </c>
      <c r="D45" s="22" t="s">
        <v>122</v>
      </c>
      <c r="F45" s="16">
        <f>-F25*0.75</f>
        <v>-109683</v>
      </c>
      <c r="G45" s="15"/>
      <c r="H45" s="14">
        <v>341.5</v>
      </c>
      <c r="I45" s="15"/>
      <c r="J45" s="14" t="s">
        <v>102</v>
      </c>
      <c r="K45" s="15"/>
      <c r="L45" s="15"/>
      <c r="M45" s="15"/>
      <c r="N45" s="16">
        <f>-N25*0.75</f>
        <v>-83774.25</v>
      </c>
      <c r="O45" s="15"/>
      <c r="P45" s="14">
        <v>5</v>
      </c>
      <c r="Q45" s="14"/>
      <c r="R45" s="14">
        <v>5</v>
      </c>
      <c r="T45" s="149">
        <f>ROUND(+N45/P45,2)</f>
        <v>-16754.849999999999</v>
      </c>
      <c r="V45" s="149"/>
      <c r="X45" s="146"/>
      <c r="Z45" s="149"/>
    </row>
    <row r="46" spans="1:26">
      <c r="F46" s="16"/>
      <c r="G46" s="15"/>
      <c r="H46" s="14">
        <v>391.7</v>
      </c>
      <c r="I46" s="15"/>
      <c r="J46" s="14" t="s">
        <v>25</v>
      </c>
      <c r="K46" s="15"/>
      <c r="L46" s="15"/>
      <c r="M46" s="15"/>
      <c r="N46" s="16">
        <f>-N26*0.75</f>
        <v>-25908.75</v>
      </c>
      <c r="O46" s="15"/>
      <c r="P46" s="14">
        <v>5</v>
      </c>
      <c r="Q46" s="14"/>
      <c r="R46" s="14">
        <v>5</v>
      </c>
      <c r="T46" s="149">
        <f>ROUND(+N46/P46,2)</f>
        <v>-5181.75</v>
      </c>
      <c r="V46" s="149"/>
      <c r="X46" s="146"/>
      <c r="Z46" s="149"/>
    </row>
    <row r="48" spans="1:26">
      <c r="F48" s="155">
        <f>SUM(F37:F47)</f>
        <v>-1602223</v>
      </c>
      <c r="N48" s="155">
        <f>SUM(N37:N47)</f>
        <v>-1602223</v>
      </c>
    </row>
    <row r="50" spans="2:2">
      <c r="B50" s="22" t="s">
        <v>121</v>
      </c>
    </row>
    <row r="51" spans="2:2">
      <c r="B51" s="148"/>
    </row>
    <row r="52" spans="2:2">
      <c r="B52" s="148"/>
    </row>
    <row r="53" spans="2:2">
      <c r="B53" s="148"/>
    </row>
  </sheetData>
  <mergeCells count="3">
    <mergeCell ref="P2:R2"/>
    <mergeCell ref="T2:V2"/>
    <mergeCell ref="P34:R34"/>
  </mergeCells>
  <printOptions horizontalCentered="1"/>
  <pageMargins left="0.2" right="0.2" top="0.75" bottom="0.2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workbookViewId="0"/>
  </sheetViews>
  <sheetFormatPr defaultColWidth="9.1796875" defaultRowHeight="12.5"/>
  <cols>
    <col min="1" max="1" width="49.453125" style="35" customWidth="1"/>
    <col min="2" max="2" width="11.1796875" style="35" bestFit="1" customWidth="1"/>
    <col min="3" max="8" width="9.1796875" style="35"/>
    <col min="9" max="9" width="11.81640625" style="35" bestFit="1" customWidth="1"/>
    <col min="10" max="10" width="9.1796875" style="35"/>
    <col min="11" max="11" width="9.54296875" style="35" bestFit="1" customWidth="1"/>
    <col min="12" max="12" width="9.1796875" style="35"/>
    <col min="13" max="13" width="10.7265625" style="35" customWidth="1"/>
    <col min="14" max="16384" width="9.1796875" style="35"/>
  </cols>
  <sheetData>
    <row r="1" spans="1:16" ht="13">
      <c r="A1" s="1" t="s">
        <v>191</v>
      </c>
      <c r="B1" s="1"/>
      <c r="C1" s="1"/>
      <c r="D1" s="1"/>
      <c r="E1" s="1"/>
      <c r="F1" s="1"/>
      <c r="G1" s="1"/>
      <c r="H1" s="1"/>
      <c r="I1" s="1"/>
      <c r="J1" s="1"/>
      <c r="K1" s="1"/>
      <c r="L1" s="1"/>
      <c r="M1" s="1"/>
      <c r="N1" s="1"/>
      <c r="O1" s="1"/>
      <c r="P1" s="1"/>
    </row>
    <row r="2" spans="1:16" ht="13">
      <c r="A2" s="1" t="s">
        <v>71</v>
      </c>
      <c r="B2" s="1"/>
      <c r="C2" s="1"/>
      <c r="D2" s="1"/>
      <c r="E2" s="1"/>
      <c r="F2" s="1"/>
      <c r="G2" s="1"/>
      <c r="H2" s="1"/>
      <c r="I2" s="1"/>
      <c r="J2" s="1"/>
      <c r="K2" s="1"/>
      <c r="L2" s="1"/>
      <c r="M2" s="1"/>
      <c r="N2" s="1"/>
      <c r="O2" s="1"/>
      <c r="P2" s="1"/>
    </row>
    <row r="3" spans="1:16" ht="13">
      <c r="A3" s="1"/>
      <c r="B3" s="1"/>
      <c r="C3" s="1"/>
      <c r="D3" s="1"/>
      <c r="E3" s="1"/>
      <c r="F3" s="1"/>
      <c r="G3" s="1"/>
      <c r="H3" s="1"/>
      <c r="I3" s="1"/>
      <c r="J3" s="1"/>
      <c r="K3" s="1"/>
      <c r="L3" s="1"/>
      <c r="M3" s="1"/>
      <c r="N3" s="1"/>
      <c r="O3" s="1"/>
      <c r="P3" s="1"/>
    </row>
    <row r="4" spans="1:16" ht="13">
      <c r="A4" s="1"/>
      <c r="B4" s="1"/>
      <c r="C4" s="1"/>
      <c r="D4" s="1"/>
      <c r="E4" s="1"/>
      <c r="F4" s="1"/>
      <c r="G4" s="1"/>
      <c r="H4" s="1"/>
      <c r="I4" s="1"/>
      <c r="J4" s="1"/>
      <c r="K4" s="1"/>
      <c r="L4" s="1"/>
      <c r="M4" s="1"/>
      <c r="N4" s="1"/>
      <c r="O4" s="1"/>
      <c r="P4" s="1"/>
    </row>
    <row r="5" spans="1:16" ht="13">
      <c r="A5" s="1"/>
      <c r="B5" s="1"/>
      <c r="C5" s="1"/>
      <c r="D5" s="1"/>
      <c r="E5" s="240" t="s">
        <v>59</v>
      </c>
      <c r="F5" s="240"/>
      <c r="G5" s="240"/>
      <c r="H5" s="36"/>
      <c r="I5" s="240" t="s">
        <v>70</v>
      </c>
      <c r="J5" s="240"/>
      <c r="K5" s="240"/>
      <c r="L5" s="240" t="s">
        <v>57</v>
      </c>
      <c r="M5" s="240"/>
      <c r="N5" s="37"/>
      <c r="O5" s="1"/>
      <c r="P5" s="1"/>
    </row>
    <row r="6" spans="1:16" ht="13">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t="s">
        <v>205</v>
      </c>
      <c r="B7" s="1"/>
      <c r="C7" s="1"/>
      <c r="D7" s="1"/>
      <c r="E7" s="1"/>
      <c r="F7" s="1"/>
      <c r="G7" s="1"/>
      <c r="H7" s="1" t="s">
        <v>51</v>
      </c>
      <c r="I7" s="1"/>
      <c r="J7" s="1"/>
      <c r="K7" s="1"/>
      <c r="L7" s="1"/>
      <c r="M7" s="1"/>
      <c r="N7" s="1"/>
      <c r="O7" s="1" t="s">
        <v>50</v>
      </c>
      <c r="P7" s="1" t="s">
        <v>49</v>
      </c>
    </row>
    <row r="8" spans="1:16" ht="72.5" thickBot="1">
      <c r="A8" s="38" t="s">
        <v>48</v>
      </c>
      <c r="B8" s="39" t="s">
        <v>47</v>
      </c>
      <c r="C8" s="39" t="s">
        <v>40</v>
      </c>
      <c r="D8" s="40" t="s">
        <v>119</v>
      </c>
      <c r="E8" s="99">
        <v>391.7</v>
      </c>
      <c r="F8" s="99">
        <v>108.3917</v>
      </c>
      <c r="G8" s="99">
        <v>403.39170000000001</v>
      </c>
      <c r="H8" s="99">
        <v>5</v>
      </c>
      <c r="I8" s="30">
        <v>3523</v>
      </c>
      <c r="J8" s="30">
        <f>+I8/H8/2</f>
        <v>352.3</v>
      </c>
      <c r="K8" s="30">
        <f>+J8*2</f>
        <v>704.6</v>
      </c>
      <c r="L8" s="103">
        <v>5</v>
      </c>
      <c r="M8" s="30">
        <f>ROUND(+I8/L8,2)</f>
        <v>704.6</v>
      </c>
      <c r="N8" s="104">
        <f>+M8-K8</f>
        <v>0</v>
      </c>
      <c r="O8" s="105">
        <v>0.37630000000000002</v>
      </c>
      <c r="P8" s="106">
        <f>ROUND(+N8*O8,0)</f>
        <v>0</v>
      </c>
    </row>
    <row r="9" spans="1:16" ht="36.5" thickBot="1">
      <c r="A9" s="38" t="s">
        <v>45</v>
      </c>
      <c r="B9" s="39" t="s">
        <v>47</v>
      </c>
      <c r="C9" s="39" t="s">
        <v>40</v>
      </c>
      <c r="D9" s="40" t="s">
        <v>120</v>
      </c>
      <c r="E9" s="107">
        <v>391.7</v>
      </c>
      <c r="F9" s="107">
        <v>108.3917</v>
      </c>
      <c r="G9" s="107">
        <v>403.39170000000001</v>
      </c>
      <c r="H9" s="107">
        <v>5</v>
      </c>
      <c r="I9" s="27">
        <v>53592</v>
      </c>
      <c r="J9" s="27">
        <f>+I9/H9/2</f>
        <v>5359.2</v>
      </c>
      <c r="K9" s="27">
        <f>+J9*2</f>
        <v>10718.4</v>
      </c>
      <c r="L9" s="108">
        <v>5</v>
      </c>
      <c r="M9" s="27">
        <f>ROUND(+I9/L9,2)</f>
        <v>10718.4</v>
      </c>
      <c r="N9" s="109">
        <f>+M9-K9</f>
        <v>0</v>
      </c>
      <c r="O9" s="110">
        <v>0.37630000000000002</v>
      </c>
      <c r="P9" s="111">
        <f>ROUND(+N9*O9,0)</f>
        <v>0</v>
      </c>
    </row>
    <row r="10" spans="1:16" ht="63.75" customHeight="1" thickBot="1">
      <c r="A10" s="38" t="s">
        <v>41</v>
      </c>
      <c r="B10" s="39" t="s">
        <v>40</v>
      </c>
      <c r="C10" s="39" t="s">
        <v>40</v>
      </c>
      <c r="D10" s="40" t="s">
        <v>119</v>
      </c>
      <c r="E10" s="50" t="s">
        <v>66</v>
      </c>
      <c r="F10" s="50" t="s">
        <v>65</v>
      </c>
      <c r="G10" s="50" t="s">
        <v>64</v>
      </c>
      <c r="H10" s="28">
        <v>6</v>
      </c>
      <c r="I10" s="11">
        <v>55138</v>
      </c>
      <c r="J10" s="11">
        <f>+I10/H10/2</f>
        <v>4594.833333333333</v>
      </c>
      <c r="K10" s="11">
        <f>+J10*2</f>
        <v>9189.6666666666661</v>
      </c>
      <c r="L10" s="1">
        <v>3</v>
      </c>
      <c r="M10" s="11">
        <f>ROUND(+I10/L10,2)</f>
        <v>18379.330000000002</v>
      </c>
      <c r="N10" s="41">
        <f>+M10-K10</f>
        <v>9189.6633333333357</v>
      </c>
      <c r="O10" s="42">
        <v>0.37630000000000002</v>
      </c>
      <c r="P10" s="1">
        <f>ROUND(+N10*O10,0)</f>
        <v>3458</v>
      </c>
    </row>
    <row r="11" spans="1:16" ht="12" customHeight="1" thickBot="1">
      <c r="A11" s="1"/>
      <c r="B11" s="1"/>
      <c r="C11" s="1"/>
      <c r="D11" s="36"/>
      <c r="H11" s="28"/>
      <c r="I11" s="11"/>
      <c r="J11" s="11"/>
      <c r="K11" s="11"/>
      <c r="L11" s="1"/>
      <c r="M11" s="11"/>
      <c r="N11" s="41"/>
      <c r="O11" s="42"/>
      <c r="P11" s="1"/>
    </row>
    <row r="12" spans="1:16" ht="139.5">
      <c r="A12" s="112" t="s">
        <v>204</v>
      </c>
      <c r="B12" s="113" t="s">
        <v>191</v>
      </c>
      <c r="C12" s="113" t="s">
        <v>25</v>
      </c>
      <c r="D12" s="114" t="s">
        <v>34</v>
      </c>
      <c r="E12" s="100" t="s">
        <v>110</v>
      </c>
      <c r="F12" s="50" t="s">
        <v>109</v>
      </c>
      <c r="G12" s="50" t="s">
        <v>108</v>
      </c>
      <c r="H12" s="28">
        <v>18</v>
      </c>
      <c r="I12" s="11">
        <v>400000</v>
      </c>
      <c r="J12" s="11">
        <f t="shared" ref="J12:J20" si="0">+I12/H12/2</f>
        <v>11111.111111111111</v>
      </c>
      <c r="K12" s="11">
        <f t="shared" ref="K12:K20" si="1">+J12*2</f>
        <v>22222.222222222223</v>
      </c>
      <c r="L12" s="1">
        <v>25</v>
      </c>
      <c r="M12" s="11">
        <f t="shared" ref="M12:M20" si="2">ROUND(+I12/L12,2)</f>
        <v>16000</v>
      </c>
      <c r="N12" s="41">
        <f t="shared" ref="N12:N20" si="3">+M12-K12</f>
        <v>-6222.2222222222226</v>
      </c>
      <c r="O12" s="42">
        <v>0.37630000000000002</v>
      </c>
      <c r="P12" s="1">
        <f t="shared" ref="P12:P20" si="4">ROUND(+N12*O12,0)</f>
        <v>-2341</v>
      </c>
    </row>
    <row r="13" spans="1:16" ht="170.5">
      <c r="A13" s="115" t="s">
        <v>203</v>
      </c>
      <c r="B13" s="116" t="s">
        <v>191</v>
      </c>
      <c r="C13" s="116" t="s">
        <v>25</v>
      </c>
      <c r="D13" s="117" t="s">
        <v>34</v>
      </c>
      <c r="E13" s="100" t="s">
        <v>202</v>
      </c>
      <c r="F13" s="50" t="s">
        <v>201</v>
      </c>
      <c r="G13" s="50" t="s">
        <v>200</v>
      </c>
      <c r="H13" s="28">
        <v>20</v>
      </c>
      <c r="I13" s="11">
        <v>341000</v>
      </c>
      <c r="J13" s="11">
        <f t="shared" si="0"/>
        <v>8525</v>
      </c>
      <c r="K13" s="11">
        <f t="shared" si="1"/>
        <v>17050</v>
      </c>
      <c r="L13" s="1">
        <v>25</v>
      </c>
      <c r="M13" s="11">
        <f t="shared" si="2"/>
        <v>13640</v>
      </c>
      <c r="N13" s="41">
        <f t="shared" si="3"/>
        <v>-3410</v>
      </c>
      <c r="O13" s="42">
        <v>0.37630000000000002</v>
      </c>
      <c r="P13" s="1">
        <f t="shared" si="4"/>
        <v>-1283</v>
      </c>
    </row>
    <row r="14" spans="1:16" ht="31">
      <c r="A14" s="115" t="s">
        <v>199</v>
      </c>
      <c r="B14" s="116" t="s">
        <v>191</v>
      </c>
      <c r="C14" s="116" t="s">
        <v>25</v>
      </c>
      <c r="D14" s="117" t="s">
        <v>34</v>
      </c>
      <c r="E14" s="100" t="s">
        <v>110</v>
      </c>
      <c r="F14" s="50" t="s">
        <v>109</v>
      </c>
      <c r="G14" s="50" t="s">
        <v>108</v>
      </c>
      <c r="H14" s="28">
        <v>18</v>
      </c>
      <c r="I14" s="11">
        <v>371500</v>
      </c>
      <c r="J14" s="11">
        <f t="shared" si="0"/>
        <v>10319.444444444445</v>
      </c>
      <c r="K14" s="11">
        <f t="shared" si="1"/>
        <v>20638.888888888891</v>
      </c>
      <c r="L14" s="1">
        <v>25</v>
      </c>
      <c r="M14" s="11">
        <f t="shared" si="2"/>
        <v>14860</v>
      </c>
      <c r="N14" s="41">
        <f t="shared" si="3"/>
        <v>-5778.8888888888905</v>
      </c>
      <c r="O14" s="42">
        <v>0.37630000000000002</v>
      </c>
      <c r="P14" s="1">
        <f t="shared" si="4"/>
        <v>-2175</v>
      </c>
    </row>
    <row r="15" spans="1:16" ht="52">
      <c r="A15" s="29" t="s">
        <v>198</v>
      </c>
      <c r="B15" s="116" t="s">
        <v>191</v>
      </c>
      <c r="C15" s="116" t="s">
        <v>25</v>
      </c>
      <c r="D15" s="117" t="s">
        <v>34</v>
      </c>
      <c r="E15" s="100" t="s">
        <v>183</v>
      </c>
      <c r="F15" s="50" t="s">
        <v>106</v>
      </c>
      <c r="G15" s="50" t="s">
        <v>105</v>
      </c>
      <c r="H15" s="28">
        <v>40</v>
      </c>
      <c r="I15" s="11">
        <v>65000</v>
      </c>
      <c r="J15" s="11">
        <f t="shared" si="0"/>
        <v>812.5</v>
      </c>
      <c r="K15" s="11">
        <f t="shared" si="1"/>
        <v>1625</v>
      </c>
      <c r="L15" s="1">
        <v>25</v>
      </c>
      <c r="M15" s="11">
        <f t="shared" si="2"/>
        <v>2600</v>
      </c>
      <c r="N15" s="41">
        <f t="shared" si="3"/>
        <v>975</v>
      </c>
      <c r="O15" s="42">
        <v>0.37630000000000002</v>
      </c>
      <c r="P15" s="1">
        <f t="shared" si="4"/>
        <v>367</v>
      </c>
    </row>
    <row r="16" spans="1:16" ht="139.5">
      <c r="A16" s="115" t="s">
        <v>197</v>
      </c>
      <c r="B16" s="116" t="s">
        <v>191</v>
      </c>
      <c r="C16" s="116" t="s">
        <v>25</v>
      </c>
      <c r="D16" s="117" t="s">
        <v>31</v>
      </c>
      <c r="E16" s="100" t="s">
        <v>178</v>
      </c>
      <c r="F16" s="50" t="s">
        <v>177</v>
      </c>
      <c r="G16" s="50" t="s">
        <v>180</v>
      </c>
      <c r="H16" s="28">
        <v>45</v>
      </c>
      <c r="I16" s="11">
        <v>500000</v>
      </c>
      <c r="J16" s="11">
        <f t="shared" si="0"/>
        <v>5555.5555555555557</v>
      </c>
      <c r="K16" s="11">
        <f t="shared" si="1"/>
        <v>11111.111111111111</v>
      </c>
      <c r="L16" s="1">
        <v>25</v>
      </c>
      <c r="M16" s="11">
        <f t="shared" si="2"/>
        <v>20000</v>
      </c>
      <c r="N16" s="41">
        <f t="shared" si="3"/>
        <v>8888.8888888888887</v>
      </c>
      <c r="O16" s="42">
        <v>0.37630000000000002</v>
      </c>
      <c r="P16" s="1">
        <f t="shared" si="4"/>
        <v>3345</v>
      </c>
    </row>
    <row r="17" spans="1:16" ht="170.5">
      <c r="A17" s="115" t="s">
        <v>196</v>
      </c>
      <c r="B17" s="116" t="s">
        <v>191</v>
      </c>
      <c r="C17" s="116" t="s">
        <v>25</v>
      </c>
      <c r="D17" s="117" t="s">
        <v>34</v>
      </c>
      <c r="E17" s="100" t="s">
        <v>110</v>
      </c>
      <c r="F17" s="50" t="s">
        <v>109</v>
      </c>
      <c r="G17" s="50" t="s">
        <v>108</v>
      </c>
      <c r="H17" s="28">
        <v>18</v>
      </c>
      <c r="I17" s="11">
        <v>100000</v>
      </c>
      <c r="J17" s="11">
        <f t="shared" si="0"/>
        <v>2777.7777777777778</v>
      </c>
      <c r="K17" s="11">
        <f t="shared" si="1"/>
        <v>5555.5555555555557</v>
      </c>
      <c r="L17" s="1">
        <v>25</v>
      </c>
      <c r="M17" s="11">
        <f t="shared" si="2"/>
        <v>4000</v>
      </c>
      <c r="N17" s="41">
        <f t="shared" si="3"/>
        <v>-1555.5555555555557</v>
      </c>
      <c r="O17" s="42">
        <v>0.37630000000000002</v>
      </c>
      <c r="P17" s="1">
        <f t="shared" si="4"/>
        <v>-585</v>
      </c>
    </row>
    <row r="18" spans="1:16" ht="77.5">
      <c r="A18" s="13" t="s">
        <v>195</v>
      </c>
      <c r="B18" s="116" t="s">
        <v>191</v>
      </c>
      <c r="C18" s="116" t="s">
        <v>25</v>
      </c>
      <c r="D18" s="117" t="s">
        <v>34</v>
      </c>
      <c r="E18" s="118" t="s">
        <v>181</v>
      </c>
      <c r="F18" s="119" t="s">
        <v>194</v>
      </c>
      <c r="G18" s="119" t="s">
        <v>176</v>
      </c>
      <c r="H18" s="120">
        <v>30</v>
      </c>
      <c r="I18" s="26">
        <v>155000</v>
      </c>
      <c r="J18" s="26">
        <f t="shared" si="0"/>
        <v>2583.3333333333335</v>
      </c>
      <c r="K18" s="26">
        <f t="shared" si="1"/>
        <v>5166.666666666667</v>
      </c>
      <c r="L18" s="121">
        <v>25</v>
      </c>
      <c r="M18" s="26">
        <f t="shared" si="2"/>
        <v>6200</v>
      </c>
      <c r="N18" s="122">
        <f t="shared" si="3"/>
        <v>1033.333333333333</v>
      </c>
      <c r="O18" s="123">
        <v>0.37630000000000002</v>
      </c>
      <c r="P18" s="121">
        <f t="shared" si="4"/>
        <v>389</v>
      </c>
    </row>
    <row r="19" spans="1:16" ht="16" thickBot="1">
      <c r="A19" s="124" t="s">
        <v>193</v>
      </c>
      <c r="B19" s="125" t="s">
        <v>191</v>
      </c>
      <c r="C19" s="125" t="s">
        <v>25</v>
      </c>
      <c r="D19" s="126" t="s">
        <v>34</v>
      </c>
      <c r="E19" s="127" t="s">
        <v>178</v>
      </c>
      <c r="F19" s="128" t="s">
        <v>177</v>
      </c>
      <c r="G19" s="128" t="s">
        <v>180</v>
      </c>
      <c r="H19" s="107">
        <v>45</v>
      </c>
      <c r="I19" s="27">
        <v>76000</v>
      </c>
      <c r="J19" s="27">
        <f t="shared" si="0"/>
        <v>844.44444444444446</v>
      </c>
      <c r="K19" s="27">
        <f t="shared" si="1"/>
        <v>1688.8888888888889</v>
      </c>
      <c r="L19" s="108">
        <v>25</v>
      </c>
      <c r="M19" s="27">
        <f t="shared" si="2"/>
        <v>3040</v>
      </c>
      <c r="N19" s="109">
        <f t="shared" si="3"/>
        <v>1351.1111111111111</v>
      </c>
      <c r="O19" s="110">
        <v>0.37630000000000002</v>
      </c>
      <c r="P19" s="108">
        <f t="shared" si="4"/>
        <v>508</v>
      </c>
    </row>
    <row r="20" spans="1:16" ht="31.5" thickBot="1">
      <c r="A20" s="13" t="s">
        <v>192</v>
      </c>
      <c r="B20" s="125" t="s">
        <v>191</v>
      </c>
      <c r="C20" s="125" t="s">
        <v>25</v>
      </c>
      <c r="D20" s="117" t="s">
        <v>39</v>
      </c>
      <c r="E20" s="118" t="s">
        <v>190</v>
      </c>
      <c r="F20" s="119" t="s">
        <v>189</v>
      </c>
      <c r="G20" s="119" t="s">
        <v>188</v>
      </c>
      <c r="H20" s="120">
        <v>5</v>
      </c>
      <c r="I20" s="26">
        <v>81000</v>
      </c>
      <c r="J20" s="26">
        <f t="shared" si="0"/>
        <v>8100</v>
      </c>
      <c r="K20" s="26">
        <f t="shared" si="1"/>
        <v>16200</v>
      </c>
      <c r="L20" s="121">
        <v>5</v>
      </c>
      <c r="M20" s="26">
        <f t="shared" si="2"/>
        <v>16200</v>
      </c>
      <c r="N20" s="122">
        <f t="shared" si="3"/>
        <v>0</v>
      </c>
      <c r="O20" s="110">
        <v>0.37630000000000002</v>
      </c>
      <c r="P20" s="108">
        <f t="shared" si="4"/>
        <v>0</v>
      </c>
    </row>
    <row r="21" spans="1:16" ht="15.5">
      <c r="A21" s="13" t="s">
        <v>63</v>
      </c>
      <c r="B21" s="116"/>
      <c r="C21" s="116"/>
      <c r="D21" s="117"/>
      <c r="E21" s="100"/>
      <c r="F21" s="50"/>
      <c r="G21" s="50"/>
      <c r="H21" s="28"/>
      <c r="I21" s="11">
        <f t="shared" ref="I21:N21" si="5">SUM(I8:I20)</f>
        <v>2201753</v>
      </c>
      <c r="J21" s="11">
        <f t="shared" si="5"/>
        <v>60935.500000000007</v>
      </c>
      <c r="K21" s="11">
        <f t="shared" si="5"/>
        <v>121871.00000000001</v>
      </c>
      <c r="L21" s="11">
        <f t="shared" si="5"/>
        <v>218</v>
      </c>
      <c r="M21" s="11">
        <f t="shared" si="5"/>
        <v>126342.33</v>
      </c>
      <c r="N21" s="11">
        <f t="shared" si="5"/>
        <v>4471.33</v>
      </c>
      <c r="O21" s="11">
        <f>SUM(O8:O19)</f>
        <v>4.1393000000000004</v>
      </c>
      <c r="P21" s="11">
        <f>SUM(P8:P19)</f>
        <v>1683</v>
      </c>
    </row>
    <row r="22" spans="1:16" ht="15.5">
      <c r="A22" s="13"/>
      <c r="B22" s="116"/>
      <c r="C22" s="116"/>
      <c r="D22" s="117"/>
      <c r="E22" s="100"/>
      <c r="F22" s="50"/>
      <c r="G22" s="50"/>
      <c r="H22" s="28"/>
      <c r="I22" s="11"/>
      <c r="J22" s="11"/>
      <c r="K22" s="11"/>
      <c r="L22" s="1"/>
      <c r="M22" s="11"/>
      <c r="N22" s="41"/>
      <c r="O22" s="42"/>
      <c r="P22" s="1"/>
    </row>
    <row r="24" spans="1:16" ht="15.5">
      <c r="A24" s="13" t="s">
        <v>187</v>
      </c>
    </row>
    <row r="25" spans="1:16" ht="15.5">
      <c r="A25" s="13" t="s">
        <v>115</v>
      </c>
      <c r="E25" s="100" t="s">
        <v>114</v>
      </c>
      <c r="F25" s="50" t="s">
        <v>113</v>
      </c>
      <c r="G25" s="50" t="s">
        <v>112</v>
      </c>
      <c r="H25" s="28">
        <v>6</v>
      </c>
      <c r="I25" s="11">
        <f>-I9*0.75</f>
        <v>-40194</v>
      </c>
      <c r="J25" s="11">
        <f t="shared" ref="J25:J31" si="6">+I25/H25/2</f>
        <v>-3349.5</v>
      </c>
      <c r="K25" s="11">
        <f t="shared" ref="K25:K31" si="7">+J25*2</f>
        <v>-6699</v>
      </c>
    </row>
    <row r="26" spans="1:16" ht="15.5">
      <c r="A26" s="13" t="s">
        <v>186</v>
      </c>
      <c r="E26" s="100" t="s">
        <v>110</v>
      </c>
      <c r="F26" s="50" t="s">
        <v>109</v>
      </c>
      <c r="G26" s="50" t="s">
        <v>108</v>
      </c>
      <c r="H26" s="28">
        <v>18</v>
      </c>
      <c r="I26" s="11">
        <f>-I12*0.75</f>
        <v>-300000</v>
      </c>
      <c r="J26" s="11">
        <f t="shared" si="6"/>
        <v>-8333.3333333333339</v>
      </c>
      <c r="K26" s="11">
        <f t="shared" si="7"/>
        <v>-16666.666666666668</v>
      </c>
      <c r="L26" s="1"/>
      <c r="M26" s="11"/>
      <c r="N26" s="41"/>
      <c r="O26" s="42"/>
      <c r="P26" s="1"/>
    </row>
    <row r="27" spans="1:16" ht="15.5">
      <c r="A27" s="13" t="s">
        <v>185</v>
      </c>
      <c r="E27" s="100" t="s">
        <v>110</v>
      </c>
      <c r="F27" s="50" t="s">
        <v>109</v>
      </c>
      <c r="G27" s="50" t="s">
        <v>108</v>
      </c>
      <c r="H27" s="28">
        <v>18</v>
      </c>
      <c r="I27" s="11">
        <f>-I13*0.75</f>
        <v>-255750</v>
      </c>
      <c r="J27" s="11">
        <f t="shared" si="6"/>
        <v>-7104.166666666667</v>
      </c>
      <c r="K27" s="11">
        <f t="shared" si="7"/>
        <v>-14208.333333333334</v>
      </c>
      <c r="L27" s="1"/>
      <c r="M27" s="11"/>
      <c r="N27" s="41"/>
      <c r="O27" s="42"/>
      <c r="P27" s="1"/>
    </row>
    <row r="28" spans="1:16" ht="15.5">
      <c r="A28" s="13" t="s">
        <v>184</v>
      </c>
      <c r="E28" s="100" t="s">
        <v>183</v>
      </c>
      <c r="F28" s="50" t="s">
        <v>106</v>
      </c>
      <c r="G28" s="50" t="s">
        <v>105</v>
      </c>
      <c r="H28" s="28">
        <v>40</v>
      </c>
      <c r="I28" s="11">
        <f>-I15*0.75</f>
        <v>-48750</v>
      </c>
      <c r="J28" s="11">
        <f t="shared" si="6"/>
        <v>-609.375</v>
      </c>
      <c r="K28" s="11">
        <f t="shared" si="7"/>
        <v>-1218.75</v>
      </c>
      <c r="L28" s="1"/>
      <c r="M28" s="11"/>
      <c r="N28" s="41"/>
      <c r="O28" s="42"/>
      <c r="P28" s="1"/>
    </row>
    <row r="29" spans="1:16" ht="15.5">
      <c r="A29" s="13" t="s">
        <v>182</v>
      </c>
      <c r="E29" s="100" t="s">
        <v>110</v>
      </c>
      <c r="F29" s="50" t="s">
        <v>109</v>
      </c>
      <c r="G29" s="50" t="s">
        <v>108</v>
      </c>
      <c r="H29" s="28">
        <v>18</v>
      </c>
      <c r="I29" s="11">
        <f>-I17*0.75</f>
        <v>-75000</v>
      </c>
      <c r="J29" s="11">
        <f t="shared" si="6"/>
        <v>-2083.3333333333335</v>
      </c>
      <c r="K29" s="11">
        <f t="shared" si="7"/>
        <v>-4166.666666666667</v>
      </c>
      <c r="L29" s="1"/>
      <c r="M29" s="11"/>
      <c r="N29" s="41"/>
      <c r="O29" s="42"/>
      <c r="P29" s="1"/>
    </row>
    <row r="30" spans="1:16" s="129" customFormat="1" ht="15.5">
      <c r="A30" s="13" t="s">
        <v>179</v>
      </c>
      <c r="E30" s="118" t="s">
        <v>181</v>
      </c>
      <c r="F30" s="119" t="s">
        <v>177</v>
      </c>
      <c r="G30" s="119" t="s">
        <v>180</v>
      </c>
      <c r="H30" s="120">
        <v>30</v>
      </c>
      <c r="I30" s="26">
        <f>-I18*0.75</f>
        <v>-116250</v>
      </c>
      <c r="J30" s="26">
        <f t="shared" si="6"/>
        <v>-1937.5</v>
      </c>
      <c r="K30" s="26">
        <f t="shared" si="7"/>
        <v>-3875</v>
      </c>
      <c r="L30" s="121"/>
      <c r="M30" s="26"/>
      <c r="N30" s="122"/>
      <c r="O30" s="123"/>
      <c r="P30" s="121"/>
    </row>
    <row r="31" spans="1:16" ht="16" thickBot="1">
      <c r="A31" s="25" t="s">
        <v>179</v>
      </c>
      <c r="B31" s="130"/>
      <c r="C31" s="130"/>
      <c r="D31" s="130"/>
      <c r="E31" s="127" t="s">
        <v>178</v>
      </c>
      <c r="F31" s="128" t="s">
        <v>177</v>
      </c>
      <c r="G31" s="128" t="s">
        <v>176</v>
      </c>
      <c r="H31" s="107">
        <v>45</v>
      </c>
      <c r="I31" s="27">
        <f>-I19*0.75</f>
        <v>-57000</v>
      </c>
      <c r="J31" s="27">
        <f t="shared" si="6"/>
        <v>-633.33333333333337</v>
      </c>
      <c r="K31" s="27">
        <f t="shared" si="7"/>
        <v>-1266.6666666666667</v>
      </c>
      <c r="L31" s="108"/>
      <c r="M31" s="27"/>
      <c r="N31" s="109"/>
      <c r="O31" s="110"/>
      <c r="P31" s="108"/>
    </row>
    <row r="32" spans="1:16" ht="15.5">
      <c r="A32" s="13" t="s">
        <v>175</v>
      </c>
      <c r="I32" s="131">
        <f t="shared" ref="I32:P32" si="8">SUM(I25:I31)</f>
        <v>-892944</v>
      </c>
      <c r="J32" s="131">
        <f t="shared" si="8"/>
        <v>-24050.541666666664</v>
      </c>
      <c r="K32" s="131">
        <f t="shared" si="8"/>
        <v>-48101.083333333328</v>
      </c>
      <c r="L32" s="131">
        <f t="shared" si="8"/>
        <v>0</v>
      </c>
      <c r="M32" s="131">
        <f t="shared" si="8"/>
        <v>0</v>
      </c>
      <c r="N32" s="131">
        <f t="shared" si="8"/>
        <v>0</v>
      </c>
      <c r="O32" s="131">
        <f t="shared" si="8"/>
        <v>0</v>
      </c>
      <c r="P32" s="131">
        <f t="shared" si="8"/>
        <v>0</v>
      </c>
    </row>
    <row r="34" spans="1:16" ht="15.5">
      <c r="A34" s="13" t="s">
        <v>0</v>
      </c>
      <c r="I34" s="131">
        <f t="shared" ref="I34:P34" si="9">I21+I32</f>
        <v>1308809</v>
      </c>
      <c r="J34" s="131">
        <f t="shared" si="9"/>
        <v>36884.958333333343</v>
      </c>
      <c r="K34" s="131">
        <f t="shared" si="9"/>
        <v>73769.916666666686</v>
      </c>
      <c r="L34" s="131">
        <f t="shared" si="9"/>
        <v>218</v>
      </c>
      <c r="M34" s="131">
        <f t="shared" si="9"/>
        <v>126342.33</v>
      </c>
      <c r="N34" s="131">
        <f t="shared" si="9"/>
        <v>4471.33</v>
      </c>
      <c r="O34" s="131">
        <f t="shared" si="9"/>
        <v>4.1393000000000004</v>
      </c>
      <c r="P34" s="131">
        <f t="shared" si="9"/>
        <v>1683</v>
      </c>
    </row>
    <row r="36" spans="1:16" ht="15.5">
      <c r="A36" s="13" t="s">
        <v>174</v>
      </c>
    </row>
    <row r="37" spans="1:16" ht="15.5">
      <c r="A37" s="13" t="s">
        <v>169</v>
      </c>
      <c r="D37" s="35" t="s">
        <v>34</v>
      </c>
      <c r="E37" s="1">
        <v>380.4</v>
      </c>
      <c r="F37" s="1"/>
      <c r="G37" s="1"/>
      <c r="H37" s="1">
        <v>20</v>
      </c>
      <c r="I37" s="132">
        <v>341000</v>
      </c>
      <c r="J37" s="133">
        <f t="shared" ref="J37:J42" si="10">+I37/H37/2</f>
        <v>8525</v>
      </c>
      <c r="K37" s="133">
        <f t="shared" ref="K37:K42" si="11">+J37*2</f>
        <v>17050</v>
      </c>
      <c r="L37" s="132">
        <v>25</v>
      </c>
      <c r="M37" s="133">
        <f t="shared" ref="M37:M42" si="12">ROUND(+I37/L37,2)</f>
        <v>13640</v>
      </c>
      <c r="N37" s="132">
        <f t="shared" ref="N37:N42" si="13">+M37-K37</f>
        <v>-3410</v>
      </c>
      <c r="O37" s="42">
        <v>0.37630000000000002</v>
      </c>
      <c r="P37" s="132">
        <f t="shared" ref="P37:P42" si="14">ROUND(+N37*O37,0)</f>
        <v>-1283</v>
      </c>
    </row>
    <row r="38" spans="1:16" ht="13">
      <c r="A38" s="35" t="s">
        <v>168</v>
      </c>
      <c r="D38" s="35" t="s">
        <v>34</v>
      </c>
      <c r="E38" s="1">
        <v>360.2</v>
      </c>
      <c r="F38" s="1"/>
      <c r="G38" s="1"/>
      <c r="H38" s="1">
        <v>30</v>
      </c>
      <c r="I38" s="132">
        <v>155000</v>
      </c>
      <c r="J38" s="133">
        <f t="shared" si="10"/>
        <v>2583.3333333333335</v>
      </c>
      <c r="K38" s="133">
        <f t="shared" si="11"/>
        <v>5166.666666666667</v>
      </c>
      <c r="L38" s="132">
        <v>25</v>
      </c>
      <c r="M38" s="133">
        <f t="shared" si="12"/>
        <v>6200</v>
      </c>
      <c r="N38" s="132">
        <f t="shared" si="13"/>
        <v>1033.333333333333</v>
      </c>
      <c r="O38" s="42">
        <v>0.37630000000000002</v>
      </c>
      <c r="P38" s="132">
        <f t="shared" si="14"/>
        <v>389</v>
      </c>
    </row>
    <row r="39" spans="1:16" ht="13">
      <c r="A39" s="35" t="s">
        <v>167</v>
      </c>
      <c r="D39" s="35" t="s">
        <v>34</v>
      </c>
      <c r="E39" s="1">
        <v>361.2</v>
      </c>
      <c r="F39" s="1"/>
      <c r="G39" s="1"/>
      <c r="H39" s="1">
        <v>45</v>
      </c>
      <c r="I39" s="132">
        <v>76000</v>
      </c>
      <c r="J39" s="133">
        <f t="shared" si="10"/>
        <v>844.44444444444446</v>
      </c>
      <c r="K39" s="133">
        <f t="shared" si="11"/>
        <v>1688.8888888888889</v>
      </c>
      <c r="L39" s="132">
        <v>25</v>
      </c>
      <c r="M39" s="133">
        <f t="shared" si="12"/>
        <v>3040</v>
      </c>
      <c r="N39" s="132">
        <f t="shared" si="13"/>
        <v>1351.1111111111111</v>
      </c>
      <c r="O39" s="42">
        <v>0.37630000000000002</v>
      </c>
      <c r="P39" s="132">
        <f t="shared" si="14"/>
        <v>508</v>
      </c>
    </row>
    <row r="40" spans="1:16" ht="13">
      <c r="A40" s="35" t="s">
        <v>173</v>
      </c>
      <c r="E40" s="1">
        <v>361.2</v>
      </c>
      <c r="F40" s="1"/>
      <c r="G40" s="1"/>
      <c r="H40" s="1">
        <v>45</v>
      </c>
      <c r="I40" s="132">
        <v>500000</v>
      </c>
      <c r="J40" s="133">
        <f t="shared" si="10"/>
        <v>5555.5555555555557</v>
      </c>
      <c r="K40" s="133">
        <f t="shared" si="11"/>
        <v>11111.111111111111</v>
      </c>
      <c r="L40" s="132">
        <v>25</v>
      </c>
      <c r="M40" s="133">
        <f t="shared" si="12"/>
        <v>20000</v>
      </c>
      <c r="N40" s="132">
        <f t="shared" si="13"/>
        <v>8888.8888888888887</v>
      </c>
      <c r="O40" s="42">
        <v>0.37630000000000002</v>
      </c>
      <c r="P40" s="132">
        <f t="shared" si="14"/>
        <v>3345</v>
      </c>
    </row>
    <row r="41" spans="1:16" ht="15.5">
      <c r="A41" s="13" t="s">
        <v>172</v>
      </c>
      <c r="E41" s="1">
        <v>364.2</v>
      </c>
      <c r="F41" s="1"/>
      <c r="G41" s="1"/>
      <c r="H41" s="1">
        <v>5</v>
      </c>
      <c r="I41" s="132">
        <v>81000</v>
      </c>
      <c r="J41" s="133">
        <f t="shared" si="10"/>
        <v>8100</v>
      </c>
      <c r="K41" s="133">
        <f t="shared" si="11"/>
        <v>16200</v>
      </c>
      <c r="L41" s="132">
        <v>25</v>
      </c>
      <c r="M41" s="133">
        <f t="shared" si="12"/>
        <v>3240</v>
      </c>
      <c r="N41" s="132">
        <f t="shared" si="13"/>
        <v>-12960</v>
      </c>
      <c r="O41" s="42">
        <v>0.37630000000000002</v>
      </c>
      <c r="P41" s="132">
        <f t="shared" si="14"/>
        <v>-4877</v>
      </c>
    </row>
    <row r="42" spans="1:16" ht="13">
      <c r="A42" s="35" t="s">
        <v>171</v>
      </c>
      <c r="E42" s="100">
        <v>380.4</v>
      </c>
      <c r="F42" s="1"/>
      <c r="G42" s="1"/>
      <c r="H42" s="1">
        <v>18</v>
      </c>
      <c r="I42" s="132">
        <v>371500</v>
      </c>
      <c r="J42" s="133">
        <f t="shared" si="10"/>
        <v>10319.444444444445</v>
      </c>
      <c r="K42" s="133">
        <f t="shared" si="11"/>
        <v>20638.888888888891</v>
      </c>
      <c r="L42" s="132">
        <v>25</v>
      </c>
      <c r="M42" s="133">
        <f t="shared" si="12"/>
        <v>14860</v>
      </c>
      <c r="N42" s="132">
        <f t="shared" si="13"/>
        <v>-5778.8888888888905</v>
      </c>
      <c r="O42" s="42">
        <v>0.37630000000000002</v>
      </c>
      <c r="P42" s="132">
        <f t="shared" si="14"/>
        <v>-2175</v>
      </c>
    </row>
    <row r="43" spans="1:16" ht="15.5">
      <c r="A43" s="13"/>
      <c r="E43" s="1"/>
      <c r="F43" s="1"/>
      <c r="G43" s="1"/>
      <c r="H43" s="1"/>
      <c r="I43" s="132"/>
      <c r="J43" s="133"/>
      <c r="K43" s="133"/>
      <c r="L43" s="132"/>
      <c r="M43" s="133"/>
      <c r="N43" s="132"/>
      <c r="O43" s="42"/>
      <c r="P43" s="132"/>
    </row>
    <row r="44" spans="1:16" ht="15.5">
      <c r="A44" s="13" t="s">
        <v>166</v>
      </c>
      <c r="D44" s="35" t="s">
        <v>34</v>
      </c>
      <c r="E44" s="1">
        <v>371.3</v>
      </c>
      <c r="F44" s="1"/>
      <c r="G44" s="1"/>
      <c r="H44" s="1">
        <v>18</v>
      </c>
      <c r="I44" s="132">
        <v>100000</v>
      </c>
      <c r="J44" s="133">
        <f>+I44/H44/2</f>
        <v>2777.7777777777778</v>
      </c>
      <c r="K44" s="133">
        <f>+J44*2</f>
        <v>5555.5555555555557</v>
      </c>
      <c r="L44" s="132">
        <v>25</v>
      </c>
      <c r="M44" s="133">
        <f>ROUND(+I44/L44,2)</f>
        <v>4000</v>
      </c>
      <c r="N44" s="132">
        <f>+M44-K44</f>
        <v>-1555.5555555555557</v>
      </c>
      <c r="O44" s="42">
        <v>0.37630000000000002</v>
      </c>
      <c r="P44" s="132">
        <f>ROUND(+N44*O44,0)</f>
        <v>-585</v>
      </c>
    </row>
    <row r="45" spans="1:16" ht="15.5">
      <c r="A45" s="13" t="s">
        <v>165</v>
      </c>
      <c r="D45" s="35" t="s">
        <v>34</v>
      </c>
      <c r="E45" s="1">
        <v>380.4</v>
      </c>
      <c r="F45" s="1"/>
      <c r="G45" s="1"/>
      <c r="H45" s="1">
        <v>15</v>
      </c>
      <c r="I45" s="132">
        <v>400000</v>
      </c>
      <c r="J45" s="133">
        <f>+I45/H45/2</f>
        <v>13333.333333333334</v>
      </c>
      <c r="K45" s="133">
        <f>+J45*2</f>
        <v>26666.666666666668</v>
      </c>
      <c r="L45" s="132">
        <v>25</v>
      </c>
      <c r="M45" s="133">
        <f>ROUND(+I45/L45,2)</f>
        <v>16000</v>
      </c>
      <c r="N45" s="132">
        <f>+M45-K45</f>
        <v>-10666.666666666668</v>
      </c>
      <c r="O45" s="42">
        <v>0.37630000000000002</v>
      </c>
      <c r="P45" s="132">
        <f>ROUND(+N45*O45,0)</f>
        <v>-4014</v>
      </c>
    </row>
    <row r="46" spans="1:16" ht="13">
      <c r="A46" s="35" t="s">
        <v>164</v>
      </c>
      <c r="D46" s="35" t="s">
        <v>34</v>
      </c>
      <c r="E46" s="1">
        <v>354.7</v>
      </c>
      <c r="F46" s="1"/>
      <c r="G46" s="1"/>
      <c r="H46" s="1">
        <v>40</v>
      </c>
      <c r="I46" s="132">
        <v>65000</v>
      </c>
      <c r="J46" s="133">
        <f>+I46/H46/2</f>
        <v>812.5</v>
      </c>
      <c r="K46" s="133">
        <f>+J46*2</f>
        <v>1625</v>
      </c>
      <c r="L46" s="132">
        <v>25</v>
      </c>
      <c r="M46" s="133">
        <f>ROUND(+I46/L46,2)</f>
        <v>2600</v>
      </c>
      <c r="N46" s="132">
        <f>+M46-K46</f>
        <v>975</v>
      </c>
      <c r="O46" s="42">
        <v>0.37630000000000002</v>
      </c>
      <c r="P46" s="132">
        <f>ROUND(+N46*O46,0)</f>
        <v>367</v>
      </c>
    </row>
    <row r="47" spans="1:16" ht="13">
      <c r="A47" s="35" t="s">
        <v>163</v>
      </c>
      <c r="E47" s="1"/>
      <c r="F47" s="1"/>
      <c r="G47" s="1"/>
      <c r="H47" s="1"/>
      <c r="I47" s="132">
        <f t="shared" ref="I47:P47" si="15">SUM(I37:I46)</f>
        <v>2089500</v>
      </c>
      <c r="J47" s="132">
        <f t="shared" si="15"/>
        <v>52851.388888888898</v>
      </c>
      <c r="K47" s="132">
        <f t="shared" si="15"/>
        <v>105702.7777777778</v>
      </c>
      <c r="L47" s="132">
        <f t="shared" si="15"/>
        <v>225</v>
      </c>
      <c r="M47" s="132">
        <f t="shared" si="15"/>
        <v>83580</v>
      </c>
      <c r="N47" s="132">
        <f t="shared" si="15"/>
        <v>-22122.777777777781</v>
      </c>
      <c r="O47" s="1">
        <f t="shared" si="15"/>
        <v>3.3867000000000003</v>
      </c>
      <c r="P47" s="132">
        <f t="shared" si="15"/>
        <v>-8325</v>
      </c>
    </row>
    <row r="48" spans="1:16" ht="13">
      <c r="E48" s="1"/>
      <c r="F48" s="1"/>
      <c r="G48" s="1"/>
      <c r="H48" s="1"/>
      <c r="I48" s="132"/>
      <c r="J48" s="134"/>
      <c r="K48" s="134"/>
      <c r="L48" s="134"/>
      <c r="M48" s="134"/>
      <c r="N48" s="134"/>
    </row>
    <row r="49" spans="1:14" ht="13">
      <c r="A49" s="35" t="s">
        <v>170</v>
      </c>
      <c r="E49" s="1"/>
      <c r="F49" s="1"/>
      <c r="G49" s="1"/>
      <c r="H49" s="1"/>
      <c r="I49" s="132"/>
      <c r="J49" s="134"/>
      <c r="K49" s="134"/>
      <c r="L49" s="134"/>
      <c r="M49" s="134"/>
      <c r="N49" s="134"/>
    </row>
    <row r="50" spans="1:14" ht="15.5">
      <c r="A50" s="13" t="s">
        <v>115</v>
      </c>
      <c r="D50" s="35" t="s">
        <v>34</v>
      </c>
      <c r="E50" s="100" t="s">
        <v>114</v>
      </c>
      <c r="F50" s="1"/>
      <c r="G50" s="1"/>
      <c r="H50" s="1">
        <v>6</v>
      </c>
      <c r="I50" s="132">
        <f>-53592*0.75</f>
        <v>-40194</v>
      </c>
      <c r="J50" s="133">
        <f>-I50</f>
        <v>40194</v>
      </c>
      <c r="K50" s="135">
        <f>I50/H50</f>
        <v>-6699</v>
      </c>
      <c r="L50" s="134"/>
      <c r="M50" s="134"/>
      <c r="N50" s="134"/>
    </row>
    <row r="51" spans="1:14" ht="15.5">
      <c r="A51" s="13" t="s">
        <v>169</v>
      </c>
      <c r="D51" s="35" t="s">
        <v>34</v>
      </c>
      <c r="E51" s="1">
        <v>355.3</v>
      </c>
      <c r="F51" s="1"/>
      <c r="G51" s="1"/>
      <c r="H51" s="1">
        <v>20</v>
      </c>
      <c r="I51" s="132">
        <f>-I37*0.75</f>
        <v>-255750</v>
      </c>
      <c r="J51" s="133">
        <f>-I51</f>
        <v>255750</v>
      </c>
      <c r="K51" s="135">
        <f>I51/H51</f>
        <v>-12787.5</v>
      </c>
      <c r="L51" s="134"/>
      <c r="M51" s="134"/>
      <c r="N51" s="134"/>
    </row>
    <row r="52" spans="1:14" ht="13">
      <c r="A52" s="35" t="s">
        <v>168</v>
      </c>
      <c r="D52" s="35" t="s">
        <v>34</v>
      </c>
      <c r="E52" s="1">
        <v>360.2</v>
      </c>
      <c r="F52" s="1"/>
      <c r="G52" s="1"/>
      <c r="H52" s="1">
        <v>30</v>
      </c>
      <c r="I52" s="132">
        <f>-I38*0.75</f>
        <v>-116250</v>
      </c>
      <c r="J52" s="133">
        <f>-I52</f>
        <v>116250</v>
      </c>
      <c r="K52" s="135">
        <f>I52/H52</f>
        <v>-3875</v>
      </c>
      <c r="L52" s="134"/>
      <c r="M52" s="134"/>
      <c r="N52" s="134"/>
    </row>
    <row r="53" spans="1:14" ht="13">
      <c r="A53" s="35" t="s">
        <v>167</v>
      </c>
      <c r="D53" s="35" t="s">
        <v>34</v>
      </c>
      <c r="E53" s="1">
        <v>361.2</v>
      </c>
      <c r="F53" s="1"/>
      <c r="G53" s="1"/>
      <c r="H53" s="1">
        <v>43</v>
      </c>
      <c r="I53" s="132">
        <f>-I39*0.75</f>
        <v>-57000</v>
      </c>
      <c r="J53" s="133">
        <f>-I53</f>
        <v>57000</v>
      </c>
      <c r="K53" s="135">
        <f>I53/H53</f>
        <v>-1325.5813953488373</v>
      </c>
      <c r="L53" s="134"/>
      <c r="M53" s="134"/>
      <c r="N53" s="134"/>
    </row>
    <row r="54" spans="1:14" ht="13">
      <c r="E54" s="100"/>
      <c r="F54" s="1"/>
      <c r="G54" s="1"/>
      <c r="H54" s="1"/>
      <c r="I54" s="132"/>
      <c r="J54" s="133"/>
      <c r="K54" s="135"/>
      <c r="L54" s="134"/>
      <c r="M54" s="134"/>
      <c r="N54" s="134"/>
    </row>
    <row r="55" spans="1:14" ht="15.5">
      <c r="A55" s="13" t="s">
        <v>166</v>
      </c>
      <c r="D55" s="35" t="s">
        <v>34</v>
      </c>
      <c r="E55" s="1">
        <v>371.3</v>
      </c>
      <c r="F55" s="1"/>
      <c r="G55" s="1"/>
      <c r="H55" s="1">
        <v>18</v>
      </c>
      <c r="I55" s="132">
        <f>-I44*0.75</f>
        <v>-75000</v>
      </c>
      <c r="J55" s="133">
        <f>-I55</f>
        <v>75000</v>
      </c>
      <c r="K55" s="135">
        <f>I55/H55</f>
        <v>-4166.666666666667</v>
      </c>
      <c r="L55" s="134"/>
      <c r="M55" s="134"/>
      <c r="N55" s="134"/>
    </row>
    <row r="56" spans="1:14" ht="15.5">
      <c r="A56" s="13" t="s">
        <v>165</v>
      </c>
      <c r="D56" s="35" t="s">
        <v>34</v>
      </c>
      <c r="E56" s="1">
        <v>380.4</v>
      </c>
      <c r="F56" s="1"/>
      <c r="G56" s="1"/>
      <c r="H56" s="1">
        <v>15</v>
      </c>
      <c r="I56" s="132">
        <f>-I45*0.75</f>
        <v>-300000</v>
      </c>
      <c r="J56" s="133">
        <f>-I56</f>
        <v>300000</v>
      </c>
      <c r="K56" s="135">
        <f>I56/H56</f>
        <v>-20000</v>
      </c>
      <c r="L56" s="134"/>
      <c r="M56" s="134"/>
      <c r="N56" s="134"/>
    </row>
    <row r="57" spans="1:14" ht="13">
      <c r="A57" s="35" t="s">
        <v>164</v>
      </c>
      <c r="D57" s="35" t="s">
        <v>34</v>
      </c>
      <c r="E57" s="1">
        <v>393.7</v>
      </c>
      <c r="F57" s="1"/>
      <c r="G57" s="1"/>
      <c r="H57" s="1">
        <v>40</v>
      </c>
      <c r="I57" s="132">
        <f>-I46*0.75</f>
        <v>-48750</v>
      </c>
      <c r="J57" s="133">
        <f>-I57</f>
        <v>48750</v>
      </c>
      <c r="K57" s="135">
        <f>I57/H57</f>
        <v>-1218.75</v>
      </c>
      <c r="L57" s="134"/>
      <c r="M57" s="134"/>
      <c r="N57" s="134"/>
    </row>
    <row r="58" spans="1:14" ht="13">
      <c r="A58" s="35" t="s">
        <v>163</v>
      </c>
      <c r="I58" s="132">
        <f>SUM(I50:I57)</f>
        <v>-892944</v>
      </c>
      <c r="J58" s="132">
        <f>SUM(J50:J57)</f>
        <v>892944</v>
      </c>
      <c r="K58" s="132">
        <f>SUM(K50:K57)</f>
        <v>-50072.498062015504</v>
      </c>
      <c r="L58" s="134"/>
      <c r="M58" s="134"/>
      <c r="N58" s="134"/>
    </row>
  </sheetData>
  <mergeCells count="3">
    <mergeCell ref="E5:G5"/>
    <mergeCell ref="I5:K5"/>
    <mergeCell ref="L5:M5"/>
  </mergeCells>
  <printOptions headings="1"/>
  <pageMargins left="0.7" right="0.7" top="0.75" bottom="0.75" header="0.3" footer="0.3"/>
  <pageSetup scale="63"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workbookViewId="0"/>
  </sheetViews>
  <sheetFormatPr defaultColWidth="9.1796875" defaultRowHeight="12.5"/>
  <cols>
    <col min="1" max="1" width="72.81640625" style="35" customWidth="1"/>
    <col min="2" max="2" width="11.1796875" style="35" bestFit="1" customWidth="1"/>
    <col min="3" max="16384" width="9.1796875" style="35"/>
  </cols>
  <sheetData>
    <row r="1" spans="1:16" ht="13">
      <c r="A1" s="1" t="s">
        <v>213</v>
      </c>
      <c r="B1" s="1"/>
      <c r="C1" s="1"/>
      <c r="D1" s="1"/>
      <c r="E1" s="1"/>
      <c r="F1" s="1"/>
      <c r="G1" s="1"/>
      <c r="H1" s="1"/>
      <c r="I1" s="1"/>
      <c r="J1" s="1"/>
      <c r="K1" s="1"/>
      <c r="L1" s="1"/>
      <c r="M1" s="1"/>
      <c r="N1" s="1"/>
      <c r="O1" s="1"/>
      <c r="P1" s="1"/>
    </row>
    <row r="2" spans="1:16" ht="13">
      <c r="A2" s="1" t="s">
        <v>71</v>
      </c>
      <c r="B2" s="1"/>
      <c r="C2" s="1"/>
      <c r="D2" s="1"/>
      <c r="E2" s="1"/>
      <c r="F2" s="1"/>
      <c r="G2" s="1"/>
      <c r="H2" s="1"/>
      <c r="I2" s="1"/>
      <c r="J2" s="1"/>
      <c r="K2" s="1"/>
      <c r="L2" s="1"/>
      <c r="M2" s="1"/>
      <c r="N2" s="1"/>
      <c r="O2" s="1"/>
      <c r="P2" s="1"/>
    </row>
    <row r="3" spans="1:16" ht="13">
      <c r="A3" s="1"/>
      <c r="B3" s="1"/>
      <c r="C3" s="1"/>
      <c r="D3" s="1"/>
      <c r="E3" s="1"/>
      <c r="F3" s="1"/>
      <c r="G3" s="1"/>
      <c r="H3" s="1"/>
      <c r="I3" s="1"/>
      <c r="J3" s="1"/>
      <c r="K3" s="1"/>
      <c r="L3" s="1"/>
      <c r="M3" s="1"/>
      <c r="N3" s="1"/>
      <c r="O3" s="1"/>
      <c r="P3" s="1"/>
    </row>
    <row r="4" spans="1:16" ht="13">
      <c r="A4" s="1"/>
      <c r="B4" s="1"/>
      <c r="C4" s="1"/>
      <c r="D4" s="1"/>
      <c r="E4" s="1"/>
      <c r="F4" s="1"/>
      <c r="G4" s="1"/>
      <c r="H4" s="1"/>
      <c r="I4" s="1"/>
      <c r="J4" s="1"/>
      <c r="K4" s="1"/>
      <c r="L4" s="1"/>
      <c r="M4" s="1"/>
      <c r="N4" s="1"/>
      <c r="O4" s="1"/>
      <c r="P4" s="1"/>
    </row>
    <row r="5" spans="1:16" ht="13">
      <c r="A5" s="1"/>
      <c r="B5" s="1"/>
      <c r="C5" s="1"/>
      <c r="D5" s="1"/>
      <c r="E5" s="240" t="s">
        <v>59</v>
      </c>
      <c r="F5" s="240"/>
      <c r="G5" s="240"/>
      <c r="H5" s="36"/>
      <c r="I5" s="240" t="s">
        <v>70</v>
      </c>
      <c r="J5" s="240"/>
      <c r="K5" s="240"/>
      <c r="L5" s="240" t="s">
        <v>57</v>
      </c>
      <c r="M5" s="240"/>
      <c r="N5" s="37"/>
      <c r="O5" s="1"/>
      <c r="P5" s="1"/>
    </row>
    <row r="6" spans="1:16" ht="13">
      <c r="A6" s="1"/>
      <c r="B6" s="1"/>
      <c r="C6" s="1"/>
      <c r="D6" s="1"/>
      <c r="E6" s="36" t="s">
        <v>56</v>
      </c>
      <c r="F6" s="36" t="s">
        <v>6</v>
      </c>
      <c r="G6" s="36" t="s">
        <v>5</v>
      </c>
      <c r="H6" s="36" t="s">
        <v>55</v>
      </c>
      <c r="I6" s="36" t="s">
        <v>56</v>
      </c>
      <c r="J6" s="36" t="s">
        <v>6</v>
      </c>
      <c r="K6" s="36" t="s">
        <v>5</v>
      </c>
      <c r="L6" s="1" t="s">
        <v>55</v>
      </c>
      <c r="M6" s="1" t="s">
        <v>5</v>
      </c>
      <c r="N6" s="1" t="s">
        <v>54</v>
      </c>
      <c r="O6" s="1" t="s">
        <v>53</v>
      </c>
      <c r="P6" s="1" t="s">
        <v>52</v>
      </c>
    </row>
    <row r="7" spans="1:16" ht="13.5" thickBot="1">
      <c r="A7" s="1"/>
      <c r="B7" s="1"/>
      <c r="C7" s="1"/>
      <c r="D7" s="1"/>
      <c r="E7" s="1"/>
      <c r="F7" s="1"/>
      <c r="G7" s="1"/>
      <c r="H7" s="1" t="s">
        <v>51</v>
      </c>
      <c r="I7" s="1"/>
      <c r="J7" s="1"/>
      <c r="K7" s="1"/>
      <c r="L7" s="1"/>
      <c r="M7" s="1"/>
      <c r="N7" s="1"/>
      <c r="O7" s="1" t="s">
        <v>50</v>
      </c>
      <c r="P7" s="1" t="s">
        <v>49</v>
      </c>
    </row>
    <row r="8" spans="1:16" ht="48.5" thickBot="1">
      <c r="A8" s="38" t="s">
        <v>48</v>
      </c>
      <c r="B8" s="39" t="s">
        <v>47</v>
      </c>
      <c r="C8" s="39" t="s">
        <v>40</v>
      </c>
      <c r="D8" s="40" t="s">
        <v>69</v>
      </c>
      <c r="E8" s="28">
        <v>341.5</v>
      </c>
      <c r="F8" s="28">
        <v>108.3415</v>
      </c>
      <c r="G8" s="28">
        <v>403.3415</v>
      </c>
      <c r="H8" s="28">
        <v>5</v>
      </c>
      <c r="I8" s="11">
        <v>933</v>
      </c>
      <c r="J8" s="11">
        <f t="shared" ref="J8:J14" si="0">+I8/H8/2</f>
        <v>93.3</v>
      </c>
      <c r="K8" s="11">
        <f t="shared" ref="K8:K14" si="1">+J8*2</f>
        <v>186.6</v>
      </c>
      <c r="L8" s="1">
        <v>5</v>
      </c>
      <c r="M8" s="11">
        <f t="shared" ref="M8:M14" si="2">ROUND(+I8/L8,2)</f>
        <v>186.6</v>
      </c>
      <c r="N8" s="41">
        <f t="shared" ref="N8:N14" si="3">+M8-K8</f>
        <v>0</v>
      </c>
      <c r="O8" s="42">
        <v>0.37630000000000002</v>
      </c>
      <c r="P8" s="1">
        <f t="shared" ref="P8:P14" si="4">ROUND(+N8*O8,0)</f>
        <v>0</v>
      </c>
    </row>
    <row r="9" spans="1:16" ht="13.5" thickBot="1">
      <c r="A9" s="38"/>
      <c r="B9" s="39"/>
      <c r="C9" s="39"/>
      <c r="D9" s="40" t="s">
        <v>60</v>
      </c>
      <c r="E9" s="28">
        <v>391.7</v>
      </c>
      <c r="F9" s="28">
        <v>108.3917</v>
      </c>
      <c r="G9" s="28">
        <v>403.39170000000001</v>
      </c>
      <c r="H9" s="28">
        <v>5</v>
      </c>
      <c r="I9" s="11">
        <v>777</v>
      </c>
      <c r="J9" s="11">
        <f t="shared" si="0"/>
        <v>77.7</v>
      </c>
      <c r="K9" s="11">
        <f t="shared" si="1"/>
        <v>155.4</v>
      </c>
      <c r="L9" s="1">
        <v>5</v>
      </c>
      <c r="M9" s="11">
        <f t="shared" si="2"/>
        <v>155.4</v>
      </c>
      <c r="N9" s="41">
        <f t="shared" si="3"/>
        <v>0</v>
      </c>
      <c r="O9" s="42">
        <v>0.37630000000000002</v>
      </c>
      <c r="P9" s="1">
        <f t="shared" si="4"/>
        <v>0</v>
      </c>
    </row>
    <row r="10" spans="1:16" ht="13.5" thickBot="1">
      <c r="A10" s="38" t="s">
        <v>215</v>
      </c>
      <c r="B10" s="39"/>
      <c r="C10" s="39"/>
      <c r="D10" s="40" t="s">
        <v>61</v>
      </c>
      <c r="E10" s="28">
        <v>341.5</v>
      </c>
      <c r="F10" s="28">
        <v>108.3415</v>
      </c>
      <c r="G10" s="28">
        <v>403.3415</v>
      </c>
      <c r="H10" s="28">
        <v>5</v>
      </c>
      <c r="I10" s="11">
        <v>14158</v>
      </c>
      <c r="J10" s="11">
        <f t="shared" si="0"/>
        <v>1415.8</v>
      </c>
      <c r="K10" s="11">
        <f t="shared" si="1"/>
        <v>2831.6</v>
      </c>
      <c r="L10" s="1">
        <v>5</v>
      </c>
      <c r="M10" s="11">
        <f t="shared" si="2"/>
        <v>2831.6</v>
      </c>
      <c r="N10" s="41">
        <f t="shared" si="3"/>
        <v>0</v>
      </c>
      <c r="O10" s="42">
        <v>0.37630000000000002</v>
      </c>
      <c r="P10" s="1">
        <f t="shared" si="4"/>
        <v>0</v>
      </c>
    </row>
    <row r="11" spans="1:16" ht="13.5" thickBot="1">
      <c r="A11" s="38" t="s">
        <v>215</v>
      </c>
      <c r="B11" s="39"/>
      <c r="C11" s="39"/>
      <c r="D11" s="40" t="s">
        <v>60</v>
      </c>
      <c r="E11" s="28">
        <v>391.7</v>
      </c>
      <c r="F11" s="28">
        <v>108.3917</v>
      </c>
      <c r="G11" s="28">
        <v>403.39170000000001</v>
      </c>
      <c r="H11" s="28">
        <v>5</v>
      </c>
      <c r="I11" s="11">
        <v>11798</v>
      </c>
      <c r="J11" s="11">
        <f t="shared" si="0"/>
        <v>1179.8</v>
      </c>
      <c r="K11" s="11">
        <f t="shared" si="1"/>
        <v>2359.6</v>
      </c>
      <c r="L11" s="1">
        <v>5</v>
      </c>
      <c r="M11" s="11">
        <f t="shared" si="2"/>
        <v>2359.6</v>
      </c>
      <c r="N11" s="41">
        <f t="shared" si="3"/>
        <v>0</v>
      </c>
      <c r="O11" s="42">
        <v>0.37630000000000002</v>
      </c>
      <c r="P11" s="1">
        <f t="shared" si="4"/>
        <v>0</v>
      </c>
    </row>
    <row r="12" spans="1:16" ht="48.5" thickBot="1">
      <c r="A12" s="38" t="s">
        <v>41</v>
      </c>
      <c r="B12" s="39" t="s">
        <v>40</v>
      </c>
      <c r="C12" s="39" t="s">
        <v>40</v>
      </c>
      <c r="D12" s="40" t="s">
        <v>67</v>
      </c>
      <c r="E12" s="28">
        <v>340.5</v>
      </c>
      <c r="F12" s="28">
        <v>108.34050000000001</v>
      </c>
      <c r="G12" s="28">
        <v>403.34050000000002</v>
      </c>
      <c r="H12" s="28">
        <v>6</v>
      </c>
      <c r="I12" s="11">
        <v>26755</v>
      </c>
      <c r="J12" s="11">
        <f t="shared" si="0"/>
        <v>2229.5833333333335</v>
      </c>
      <c r="K12" s="11">
        <f t="shared" si="1"/>
        <v>4459.166666666667</v>
      </c>
      <c r="L12" s="1">
        <v>3</v>
      </c>
      <c r="M12" s="11">
        <f t="shared" si="2"/>
        <v>8918.33</v>
      </c>
      <c r="N12" s="41">
        <f t="shared" si="3"/>
        <v>4459.163333333333</v>
      </c>
      <c r="O12" s="42">
        <v>0.37630000000000002</v>
      </c>
      <c r="P12" s="1">
        <f t="shared" si="4"/>
        <v>1678</v>
      </c>
    </row>
    <row r="13" spans="1:16" ht="13.5" thickBot="1">
      <c r="A13" s="1"/>
      <c r="B13" s="1"/>
      <c r="C13" s="1"/>
      <c r="D13" s="36" t="s">
        <v>60</v>
      </c>
      <c r="E13" s="50" t="s">
        <v>66</v>
      </c>
      <c r="F13" s="50" t="s">
        <v>65</v>
      </c>
      <c r="G13" s="50" t="s">
        <v>64</v>
      </c>
      <c r="H13" s="28">
        <v>6</v>
      </c>
      <c r="I13" s="11">
        <v>14594</v>
      </c>
      <c r="J13" s="11">
        <f t="shared" si="0"/>
        <v>1216.1666666666667</v>
      </c>
      <c r="K13" s="11">
        <f t="shared" si="1"/>
        <v>2432.3333333333335</v>
      </c>
      <c r="L13" s="1">
        <v>3</v>
      </c>
      <c r="M13" s="11">
        <f t="shared" si="2"/>
        <v>4864.67</v>
      </c>
      <c r="N13" s="41">
        <f t="shared" si="3"/>
        <v>2432.3366666666666</v>
      </c>
      <c r="O13" s="42">
        <v>0.37630000000000002</v>
      </c>
      <c r="P13" s="1">
        <f t="shared" si="4"/>
        <v>915</v>
      </c>
    </row>
    <row r="14" spans="1:16" ht="109" thickBot="1">
      <c r="A14" s="51" t="s">
        <v>214</v>
      </c>
      <c r="B14" s="101" t="s">
        <v>213</v>
      </c>
      <c r="C14" s="101" t="s">
        <v>102</v>
      </c>
      <c r="D14" s="102" t="s">
        <v>212</v>
      </c>
      <c r="E14" s="100" t="s">
        <v>210</v>
      </c>
      <c r="F14" s="50" t="s">
        <v>209</v>
      </c>
      <c r="G14" s="50" t="s">
        <v>208</v>
      </c>
      <c r="H14" s="28">
        <f>1/0.05</f>
        <v>20</v>
      </c>
      <c r="I14" s="11">
        <v>520000</v>
      </c>
      <c r="J14" s="11">
        <f t="shared" si="0"/>
        <v>13000</v>
      </c>
      <c r="K14" s="11">
        <f t="shared" si="1"/>
        <v>26000</v>
      </c>
      <c r="L14" s="1">
        <v>25</v>
      </c>
      <c r="M14" s="11">
        <f t="shared" si="2"/>
        <v>20800</v>
      </c>
      <c r="N14" s="41">
        <f t="shared" si="3"/>
        <v>-5200</v>
      </c>
      <c r="O14" s="42">
        <v>0.37630000000000002</v>
      </c>
      <c r="P14" s="1">
        <f t="shared" si="4"/>
        <v>-1957</v>
      </c>
    </row>
    <row r="15" spans="1:16" ht="13.5" thickBot="1">
      <c r="A15" s="53" t="s">
        <v>63</v>
      </c>
      <c r="B15" s="54"/>
      <c r="C15" s="54"/>
      <c r="D15" s="55"/>
      <c r="E15" s="56"/>
      <c r="F15" s="56"/>
      <c r="G15" s="56"/>
      <c r="H15" s="56"/>
      <c r="I15" s="57">
        <f t="shared" ref="I15:P15" si="5">SUM(I8:I14)</f>
        <v>589015</v>
      </c>
      <c r="J15" s="57">
        <f t="shared" si="5"/>
        <v>19212.349999999999</v>
      </c>
      <c r="K15" s="57">
        <f t="shared" si="5"/>
        <v>38424.699999999997</v>
      </c>
      <c r="L15" s="57">
        <f t="shared" si="5"/>
        <v>51</v>
      </c>
      <c r="M15" s="57">
        <f t="shared" si="5"/>
        <v>40116.199999999997</v>
      </c>
      <c r="N15" s="57">
        <f t="shared" si="5"/>
        <v>1691.5</v>
      </c>
      <c r="O15" s="57">
        <f t="shared" si="5"/>
        <v>2.6341000000000001</v>
      </c>
      <c r="P15" s="57">
        <f t="shared" si="5"/>
        <v>636</v>
      </c>
    </row>
    <row r="16" spans="1:16" ht="13">
      <c r="A16" s="1" t="s">
        <v>211</v>
      </c>
      <c r="B16" s="1"/>
      <c r="C16" s="1"/>
      <c r="D16" s="1"/>
      <c r="E16" s="100" t="s">
        <v>210</v>
      </c>
      <c r="F16" s="50" t="s">
        <v>209</v>
      </c>
      <c r="G16" s="50" t="s">
        <v>208</v>
      </c>
      <c r="H16" s="28">
        <f>1/0.05</f>
        <v>20</v>
      </c>
      <c r="I16" s="11">
        <f>+I14*-0.75</f>
        <v>-390000</v>
      </c>
      <c r="J16" s="11">
        <f>I16</f>
        <v>-390000</v>
      </c>
      <c r="K16" s="11">
        <f>+I16/H16/2</f>
        <v>-9750</v>
      </c>
      <c r="L16" s="1"/>
      <c r="M16" s="11"/>
      <c r="N16" s="41"/>
      <c r="O16" s="42"/>
      <c r="P16" s="1"/>
    </row>
    <row r="17" spans="1:16" ht="13">
      <c r="A17" s="1" t="s">
        <v>207</v>
      </c>
      <c r="B17" s="1"/>
      <c r="C17" s="1"/>
      <c r="D17" s="1"/>
      <c r="E17" s="28">
        <v>341.5</v>
      </c>
      <c r="F17" s="28">
        <v>108.3415</v>
      </c>
      <c r="G17" s="28">
        <v>403.3415</v>
      </c>
      <c r="H17" s="28">
        <v>5</v>
      </c>
      <c r="I17" s="11">
        <f>-I10*0.75</f>
        <v>-10618.5</v>
      </c>
      <c r="J17" s="11">
        <f>I17</f>
        <v>-10618.5</v>
      </c>
      <c r="K17" s="11">
        <f>+I17/H17/2</f>
        <v>-1061.8499999999999</v>
      </c>
      <c r="L17" s="1"/>
      <c r="M17" s="1"/>
      <c r="N17" s="1"/>
      <c r="O17" s="1"/>
      <c r="P17" s="1"/>
    </row>
    <row r="18" spans="1:16" ht="13">
      <c r="A18" s="1" t="s">
        <v>206</v>
      </c>
      <c r="B18" s="1"/>
      <c r="C18" s="1"/>
      <c r="D18" s="1"/>
      <c r="E18" s="28">
        <v>391.7</v>
      </c>
      <c r="F18" s="28">
        <v>108.3917</v>
      </c>
      <c r="G18" s="28">
        <v>403.39170000000001</v>
      </c>
      <c r="H18" s="28">
        <v>5</v>
      </c>
      <c r="I18" s="11">
        <f>-I11*0.75</f>
        <v>-8848.5</v>
      </c>
      <c r="J18" s="11">
        <f>I18</f>
        <v>-8848.5</v>
      </c>
      <c r="K18" s="11">
        <f>+I18/H18/2</f>
        <v>-884.85</v>
      </c>
      <c r="L18" s="1"/>
      <c r="M18" s="1"/>
      <c r="N18" s="1"/>
      <c r="O18" s="1"/>
      <c r="P18" s="1"/>
    </row>
    <row r="19" spans="1:16" ht="13">
      <c r="A19" s="1"/>
      <c r="B19" s="1"/>
      <c r="C19" s="1"/>
      <c r="D19" s="1"/>
      <c r="E19" s="1"/>
      <c r="F19" s="1"/>
      <c r="G19" s="1"/>
      <c r="H19" s="1"/>
      <c r="I19" s="1"/>
      <c r="J19" s="1"/>
      <c r="K19" s="1"/>
      <c r="L19" s="1"/>
      <c r="M19" s="1"/>
      <c r="N19" s="1"/>
      <c r="O19" s="1"/>
      <c r="P19" s="1"/>
    </row>
    <row r="20" spans="1:16" ht="13">
      <c r="A20" s="1" t="s">
        <v>0</v>
      </c>
      <c r="B20" s="1"/>
      <c r="C20" s="1"/>
      <c r="D20" s="1"/>
      <c r="E20" s="1"/>
      <c r="F20" s="1"/>
      <c r="G20" s="1"/>
      <c r="H20" s="1"/>
      <c r="I20" s="41">
        <f>SUM(I15:I18)</f>
        <v>179548</v>
      </c>
      <c r="J20" s="41">
        <f>SUM(J15:J18)</f>
        <v>-390254.65</v>
      </c>
      <c r="K20" s="41">
        <f>SUM(K15:K18)</f>
        <v>26728</v>
      </c>
      <c r="L20" s="41"/>
      <c r="M20" s="41">
        <f>SUM(M15:M18)</f>
        <v>40116.199999999997</v>
      </c>
      <c r="N20" s="41">
        <f>SUM(N15:N18)</f>
        <v>1691.5</v>
      </c>
      <c r="O20" s="41"/>
      <c r="P20" s="41">
        <f>SUM(P15:P18)</f>
        <v>636</v>
      </c>
    </row>
  </sheetData>
  <mergeCells count="3">
    <mergeCell ref="E5:G5"/>
    <mergeCell ref="I5:K5"/>
    <mergeCell ref="L5:M5"/>
  </mergeCells>
  <printOptions headings="1"/>
  <pageMargins left="0.7" right="0.7" top="0.75" bottom="0.75" header="0.3" footer="0.3"/>
  <pageSetup scale="73" orientation="landscape" horizontalDpi="4294967293"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
  <sheetViews>
    <sheetView workbookViewId="0"/>
  </sheetViews>
  <sheetFormatPr defaultColWidth="9.1796875" defaultRowHeight="12"/>
  <cols>
    <col min="1" max="1" width="72.81640625" style="1" customWidth="1"/>
    <col min="2" max="2" width="11.1796875" style="1" bestFit="1" customWidth="1"/>
    <col min="3" max="16384" width="9.1796875" style="1"/>
  </cols>
  <sheetData>
    <row r="1" spans="1:16">
      <c r="A1" s="1" t="s">
        <v>217</v>
      </c>
    </row>
    <row r="5" spans="1:16">
      <c r="E5" s="240" t="s">
        <v>59</v>
      </c>
      <c r="F5" s="240"/>
      <c r="G5" s="240"/>
      <c r="H5" s="36"/>
      <c r="I5" s="240" t="s">
        <v>70</v>
      </c>
      <c r="J5" s="240"/>
      <c r="K5" s="240"/>
      <c r="L5" s="240" t="s">
        <v>57</v>
      </c>
      <c r="M5" s="240"/>
      <c r="N5" s="37"/>
    </row>
    <row r="6" spans="1:16">
      <c r="E6" s="36" t="s">
        <v>56</v>
      </c>
      <c r="F6" s="36" t="s">
        <v>6</v>
      </c>
      <c r="G6" s="36" t="s">
        <v>5</v>
      </c>
      <c r="H6" s="36" t="s">
        <v>55</v>
      </c>
      <c r="I6" s="36" t="s">
        <v>56</v>
      </c>
      <c r="J6" s="36" t="s">
        <v>6</v>
      </c>
      <c r="K6" s="36" t="s">
        <v>5</v>
      </c>
      <c r="L6" s="1" t="s">
        <v>55</v>
      </c>
      <c r="M6" s="1" t="s">
        <v>5</v>
      </c>
      <c r="N6" s="1" t="s">
        <v>54</v>
      </c>
      <c r="O6" s="1" t="s">
        <v>53</v>
      </c>
      <c r="P6" s="1" t="s">
        <v>52</v>
      </c>
    </row>
    <row r="7" spans="1:16" ht="12.5" thickBot="1">
      <c r="H7" s="1" t="s">
        <v>51</v>
      </c>
      <c r="O7" s="1" t="s">
        <v>50</v>
      </c>
      <c r="P7" s="1" t="s">
        <v>49</v>
      </c>
    </row>
    <row r="8" spans="1:16" ht="48.5" thickBot="1">
      <c r="A8" s="38" t="s">
        <v>48</v>
      </c>
      <c r="B8" s="39" t="s">
        <v>47</v>
      </c>
      <c r="C8" s="39" t="s">
        <v>40</v>
      </c>
      <c r="D8" s="40" t="s">
        <v>46</v>
      </c>
      <c r="E8" s="28" t="s">
        <v>44</v>
      </c>
      <c r="F8" s="28" t="s">
        <v>43</v>
      </c>
      <c r="G8" s="28" t="s">
        <v>42</v>
      </c>
      <c r="H8" s="28">
        <v>5</v>
      </c>
      <c r="I8" s="11">
        <v>770</v>
      </c>
      <c r="J8" s="11">
        <f>ROUND(+I8/H8,0)/2</f>
        <v>77</v>
      </c>
      <c r="K8" s="11">
        <f>+J8*2</f>
        <v>154</v>
      </c>
      <c r="L8" s="1">
        <v>5</v>
      </c>
      <c r="M8" s="11">
        <f>ROUND(+I8/L8,2)</f>
        <v>154</v>
      </c>
      <c r="N8" s="41">
        <f>+M8-K8</f>
        <v>0</v>
      </c>
      <c r="O8" s="42">
        <v>0.37630000000000002</v>
      </c>
      <c r="P8" s="1">
        <f>ROUND(+N8*O8,0)</f>
        <v>0</v>
      </c>
    </row>
    <row r="9" spans="1:16" ht="24.5" thickBot="1">
      <c r="A9" s="1" t="s">
        <v>45</v>
      </c>
      <c r="B9" s="39" t="s">
        <v>40</v>
      </c>
      <c r="C9" s="39" t="s">
        <v>40</v>
      </c>
      <c r="D9" s="40" t="s">
        <v>39</v>
      </c>
      <c r="E9" s="28" t="s">
        <v>44</v>
      </c>
      <c r="F9" s="28" t="s">
        <v>43</v>
      </c>
      <c r="G9" s="28" t="s">
        <v>42</v>
      </c>
      <c r="H9" s="28">
        <v>5</v>
      </c>
      <c r="I9" s="11">
        <v>11693</v>
      </c>
      <c r="J9" s="11">
        <f>ROUND(+I9/H9,0)/2</f>
        <v>1169.5</v>
      </c>
      <c r="K9" s="11">
        <f>+J9*2</f>
        <v>2339</v>
      </c>
      <c r="L9" s="1">
        <v>5</v>
      </c>
      <c r="M9" s="11">
        <f>ROUND(+I9/L9,2)</f>
        <v>2338.6</v>
      </c>
      <c r="N9" s="41">
        <f>+M9-K9</f>
        <v>-0.40000000000009095</v>
      </c>
      <c r="O9" s="42">
        <v>0.37630000000000002</v>
      </c>
      <c r="P9" s="1">
        <f>ROUND(+N9*O9,0)</f>
        <v>0</v>
      </c>
    </row>
    <row r="10" spans="1:16" ht="12.5" thickBot="1">
      <c r="A10" s="9" t="s">
        <v>219</v>
      </c>
      <c r="B10" s="8"/>
      <c r="C10" s="8"/>
      <c r="D10" s="8"/>
      <c r="E10" s="8"/>
      <c r="F10" s="8"/>
      <c r="G10" s="8"/>
      <c r="H10" s="8">
        <v>5</v>
      </c>
      <c r="I10" s="6">
        <f>-I9*0.75</f>
        <v>-8769.75</v>
      </c>
      <c r="J10" s="6">
        <f>+I10</f>
        <v>-8769.75</v>
      </c>
      <c r="K10" s="5">
        <f>ROUND(+I10/H10,0)</f>
        <v>-1754</v>
      </c>
      <c r="M10" s="11"/>
      <c r="N10" s="41"/>
      <c r="O10" s="42"/>
    </row>
    <row r="11" spans="1:16" ht="48.5" thickBot="1">
      <c r="A11" s="38" t="s">
        <v>41</v>
      </c>
      <c r="B11" s="39" t="s">
        <v>40</v>
      </c>
      <c r="C11" s="39" t="s">
        <v>40</v>
      </c>
      <c r="D11" s="40" t="s">
        <v>39</v>
      </c>
      <c r="E11" s="28" t="s">
        <v>38</v>
      </c>
      <c r="F11" s="28" t="s">
        <v>37</v>
      </c>
      <c r="G11" s="28" t="s">
        <v>36</v>
      </c>
      <c r="H11" s="28">
        <v>6</v>
      </c>
      <c r="I11" s="11">
        <v>12053</v>
      </c>
      <c r="J11" s="11">
        <f>ROUND(+I11/H11,0)/2</f>
        <v>1004.5</v>
      </c>
      <c r="K11" s="11">
        <f>+J11*2</f>
        <v>2009</v>
      </c>
      <c r="L11" s="1">
        <v>3</v>
      </c>
      <c r="M11" s="11">
        <f>ROUND(+I11/L11,2)</f>
        <v>4017.67</v>
      </c>
      <c r="N11" s="41">
        <f>+M11-K11</f>
        <v>2008.67</v>
      </c>
      <c r="O11" s="42">
        <v>0.37630000000000002</v>
      </c>
      <c r="P11" s="1">
        <f>ROUND(+N11*O11,0)</f>
        <v>756</v>
      </c>
    </row>
    <row r="12" spans="1:16" ht="12.5" thickBot="1">
      <c r="I12" s="11"/>
      <c r="J12" s="11"/>
      <c r="K12" s="11"/>
      <c r="M12" s="11"/>
      <c r="N12" s="41"/>
      <c r="O12" s="42"/>
    </row>
    <row r="13" spans="1:16" ht="36">
      <c r="A13" s="43" t="s">
        <v>218</v>
      </c>
      <c r="B13" s="44" t="s">
        <v>217</v>
      </c>
      <c r="C13" s="44" t="s">
        <v>25</v>
      </c>
      <c r="D13" s="99" t="s">
        <v>34</v>
      </c>
      <c r="E13" s="100" t="s">
        <v>181</v>
      </c>
      <c r="H13" s="1">
        <v>30</v>
      </c>
      <c r="I13" s="11">
        <v>255000</v>
      </c>
      <c r="J13" s="11">
        <f>ROUND(+I13/H13,0)/2</f>
        <v>4250</v>
      </c>
      <c r="K13" s="11">
        <f>+J13*2</f>
        <v>8500</v>
      </c>
      <c r="L13" s="1">
        <v>25</v>
      </c>
      <c r="M13" s="11">
        <f>ROUND(+I13/L13,2)</f>
        <v>10200</v>
      </c>
      <c r="N13" s="41">
        <f>+M13-K13</f>
        <v>1700</v>
      </c>
      <c r="O13" s="42">
        <v>0.37630000000000002</v>
      </c>
      <c r="P13" s="1">
        <f>ROUND(+N13*O13,0)</f>
        <v>640</v>
      </c>
    </row>
    <row r="14" spans="1:16">
      <c r="A14" s="9" t="s">
        <v>216</v>
      </c>
      <c r="B14" s="8"/>
      <c r="C14" s="8"/>
      <c r="D14" s="8"/>
      <c r="E14" s="8"/>
      <c r="F14" s="8"/>
      <c r="G14" s="8"/>
      <c r="H14" s="8">
        <v>30</v>
      </c>
      <c r="I14" s="6">
        <f>-I13*0.75</f>
        <v>-191250</v>
      </c>
      <c r="J14" s="6">
        <f>+I14</f>
        <v>-191250</v>
      </c>
      <c r="K14" s="5">
        <f>ROUND(+I14/H14,0)</f>
        <v>-6375</v>
      </c>
      <c r="M14" s="11"/>
      <c r="N14" s="41"/>
      <c r="O14" s="42"/>
    </row>
    <row r="17" spans="13:16">
      <c r="M17" s="41">
        <f>SUM(M8:M16)</f>
        <v>16710.27</v>
      </c>
      <c r="N17" s="41">
        <f>SUM(N8:N16)</f>
        <v>3708.27</v>
      </c>
      <c r="O17" s="41"/>
      <c r="P17" s="60">
        <f>SUM(P8:P16)</f>
        <v>1396</v>
      </c>
    </row>
  </sheetData>
  <mergeCells count="3">
    <mergeCell ref="E5:G5"/>
    <mergeCell ref="I5:K5"/>
    <mergeCell ref="L5:M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Cypress Lakes</vt:lpstr>
      <vt:lpstr>Eagle Ridge</vt:lpstr>
      <vt:lpstr>Labrador</vt:lpstr>
      <vt:lpstr>Lake Placid</vt:lpstr>
      <vt:lpstr>Longwood</vt:lpstr>
      <vt:lpstr>LUSI</vt:lpstr>
      <vt:lpstr>Mid County</vt:lpstr>
      <vt:lpstr>Pennbrooke</vt:lpstr>
      <vt:lpstr>Sandalhaven</vt:lpstr>
      <vt:lpstr>Sanlando</vt:lpstr>
      <vt:lpstr>Tierre Verde</vt:lpstr>
      <vt:lpstr>UIF Counties</vt:lpstr>
      <vt:lpstr>'Cypress Lakes'!Print_Area</vt:lpstr>
      <vt:lpstr>'Eagle Ridge'!Print_Area</vt:lpstr>
      <vt:lpstr>'Lake Placid'!Print_Area</vt:lpstr>
      <vt:lpstr>'Mid County'!Print_Area</vt:lpstr>
      <vt:lpstr>Pennbrooke!Print_Area</vt:lpstr>
      <vt:lpstr>Sanlando!Print_Area</vt:lpstr>
      <vt:lpstr>'Mid County'!Print_Titles</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Swain</dc:creator>
  <cp:lastModifiedBy>martyf</cp:lastModifiedBy>
  <dcterms:created xsi:type="dcterms:W3CDTF">2017-02-01T22:40:29Z</dcterms:created>
  <dcterms:modified xsi:type="dcterms:W3CDTF">2017-02-02T20:27:27Z</dcterms:modified>
</cp:coreProperties>
</file>