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UTILITIES INC\(.227) 2016 CONSOLIDATED RATE CASE\Discovery from OPC (1st)\Sup documents to produce\"/>
    </mc:Choice>
  </mc:AlternateContent>
  <bookViews>
    <workbookView xWindow="0" yWindow="0" windowWidth="19200" windowHeight="7290" tabRatio="757"/>
  </bookViews>
  <sheets>
    <sheet name="Cypress Lakes" sheetId="13" r:id="rId1"/>
    <sheet name="Eagle Ridge &amp; Cross Creek" sheetId="12" r:id="rId2"/>
    <sheet name="Lake Placid" sheetId="14" r:id="rId3"/>
    <sheet name="Longwood Chemicals" sheetId="4" r:id="rId4"/>
    <sheet name="LUSI Chemicals" sheetId="5" r:id="rId5"/>
    <sheet name="Marion Chemical Adj" sheetId="6" r:id="rId6"/>
    <sheet name="Mid-Co Chemicals 2015" sheetId="11" r:id="rId7"/>
    <sheet name="Pasco Chemical Adj. " sheetId="7" r:id="rId8"/>
    <sheet name="Pennbrooke" sheetId="10" r:id="rId9"/>
    <sheet name="Pinellas system" sheetId="16" r:id="rId10"/>
    <sheet name="Sandalhaven Chemicals" sheetId="8" r:id="rId11"/>
    <sheet name="Sanlando Chemical Adj." sheetId="9" r:id="rId12"/>
    <sheet name="Seminole" sheetId="1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D">#REF!</definedName>
    <definedName name="\G">#REF!</definedName>
    <definedName name="\P">[1]Macros!#REF!</definedName>
    <definedName name="\Q">[1]Macros!#REF!</definedName>
    <definedName name="\S">#REF!</definedName>
    <definedName name="___________pri0062">'[2]F-1'!#REF!</definedName>
    <definedName name="___________pri0065">'[2]F-1'!#REF!</definedName>
    <definedName name="___________pri0066">'[2]F-1'!#REF!</definedName>
    <definedName name="___________pri0067">'[2]F-1'!#REF!</definedName>
    <definedName name="___________pri0068">'[2]F-1'!#REF!</definedName>
    <definedName name="__________pri0061">#REF!</definedName>
    <definedName name="__________pri0062">#REF!</definedName>
    <definedName name="__________pri0065">#REF!</definedName>
    <definedName name="__________pri0066">#REF!</definedName>
    <definedName name="__________pri0067">#REF!</definedName>
    <definedName name="__________pri0068">#REF!</definedName>
    <definedName name="_____pg1">'[3]A 7'!$D$4</definedName>
    <definedName name="_____TY2">[3]Macros!#REF!</definedName>
    <definedName name="____pg1">'[4]A 7'!$D$4</definedName>
    <definedName name="____pri0004">#REF!</definedName>
    <definedName name="____pri0005">#REF!</definedName>
    <definedName name="____pri0006">#REF!</definedName>
    <definedName name="____pri0007">#REF!</definedName>
    <definedName name="____pri0008">#REF!</definedName>
    <definedName name="____pri0009">#REF!</definedName>
    <definedName name="____pri0010">#REF!</definedName>
    <definedName name="____pri0011">#REF!</definedName>
    <definedName name="____pri0012">#REF!</definedName>
    <definedName name="____pri0013">#REF!</definedName>
    <definedName name="____pri0014">#REF!</definedName>
    <definedName name="____pri0015">#REF!</definedName>
    <definedName name="____pri0016">#REF!</definedName>
    <definedName name="____pri0017">#REF!</definedName>
    <definedName name="____pri0018">#REF!</definedName>
    <definedName name="____pri0019">#REF!</definedName>
    <definedName name="____pri0061">#REF!</definedName>
    <definedName name="____pri0062">#REF!</definedName>
    <definedName name="____pri0065">#REF!</definedName>
    <definedName name="____pri0066">#REF!</definedName>
    <definedName name="____pri0067">#REF!</definedName>
    <definedName name="____pri0068">#REF!</definedName>
    <definedName name="____TY2">[4]Macros!#REF!</definedName>
    <definedName name="___pg1">'[5]A 7'!$D$4</definedName>
    <definedName name="___pri0004">#REF!</definedName>
    <definedName name="___pri0005">#REF!</definedName>
    <definedName name="___pri0006">#REF!</definedName>
    <definedName name="___pri0007">#REF!</definedName>
    <definedName name="___pri0008">#REF!</definedName>
    <definedName name="___pri0009">#REF!</definedName>
    <definedName name="___pri0010">#REF!</definedName>
    <definedName name="___pri0011">#REF!</definedName>
    <definedName name="___pri0012">#REF!</definedName>
    <definedName name="___pri0013">#REF!</definedName>
    <definedName name="___pri0014">#REF!</definedName>
    <definedName name="___pri0015">#REF!</definedName>
    <definedName name="___pri0016">#REF!</definedName>
    <definedName name="___pri0017">#REF!</definedName>
    <definedName name="___pri0018">#REF!</definedName>
    <definedName name="___pri0019">#REF!</definedName>
    <definedName name="___pri0061">#REF!</definedName>
    <definedName name="___pri0062">#REF!</definedName>
    <definedName name="___pri0065">#REF!</definedName>
    <definedName name="___pri0066">#REF!</definedName>
    <definedName name="___pri0067">#REF!</definedName>
    <definedName name="___pri0068">#REF!</definedName>
    <definedName name="___TY2">[4]Macros!#REF!</definedName>
    <definedName name="__pg1">'[4]A 7'!$D$4</definedName>
    <definedName name="__pri0004">#REF!</definedName>
    <definedName name="__pri0005">#REF!</definedName>
    <definedName name="__pri0006">#REF!</definedName>
    <definedName name="__pri0007">#REF!</definedName>
    <definedName name="__pri0008">#REF!</definedName>
    <definedName name="__pri0009">#REF!</definedName>
    <definedName name="__pri0010">#REF!</definedName>
    <definedName name="__pri0011">#REF!</definedName>
    <definedName name="__pri0012">#REF!</definedName>
    <definedName name="__pri0013">#REF!</definedName>
    <definedName name="__pri0014">#REF!</definedName>
    <definedName name="__pri0015">#REF!</definedName>
    <definedName name="__pri0016">#REF!</definedName>
    <definedName name="__pri0017">#REF!</definedName>
    <definedName name="__pri0018">#REF!</definedName>
    <definedName name="__pri0019">#REF!</definedName>
    <definedName name="__pri0061">#REF!</definedName>
    <definedName name="__pri0062">#REF!</definedName>
    <definedName name="__pri0065">#REF!</definedName>
    <definedName name="__pri0066">#REF!</definedName>
    <definedName name="__pri0067">#REF!</definedName>
    <definedName name="__pri0068">#REF!</definedName>
    <definedName name="__TY2">[4]Macros!#REF!</definedName>
    <definedName name="_1PLANT_W">[6]Plnt!$A$1</definedName>
    <definedName name="_2S_RATEAL">#REF!</definedName>
    <definedName name="_3S_RATES">#REF!</definedName>
    <definedName name="_4W_RATEAL">#REF!</definedName>
    <definedName name="_xlnm._FilterDatabase" localSheetId="0" hidden="1">'Cypress Lakes'!$8:$8</definedName>
    <definedName name="_xlnm._FilterDatabase" localSheetId="1" hidden="1">'Eagle Ridge &amp; Cross Creek'!$8:$8</definedName>
    <definedName name="_xlnm._FilterDatabase" localSheetId="2" hidden="1">'Lake Placid'!$8:$8</definedName>
    <definedName name="_xlnm._FilterDatabase" localSheetId="3" hidden="1">'Longwood Chemicals'!$A$9:$H$377</definedName>
    <definedName name="_xlnm._FilterDatabase" localSheetId="4" hidden="1">'LUSI Chemicals'!$A$8:$W$323</definedName>
    <definedName name="_xlnm._FilterDatabase" localSheetId="5" hidden="1">'Marion Chemical Adj'!$A$8:$L$8</definedName>
    <definedName name="_xlnm._FilterDatabase" localSheetId="6" hidden="1">'Mid-Co Chemicals 2015'!$A$9:$W$123</definedName>
    <definedName name="_xlnm._FilterDatabase" localSheetId="7" hidden="1">'Pasco Chemical Adj. '!$A$8:$M$144</definedName>
    <definedName name="_xlnm._FilterDatabase" localSheetId="8" hidden="1">Pennbrooke!$A$8:$L$378</definedName>
    <definedName name="_xlnm._FilterDatabase" localSheetId="9" hidden="1">'Pinellas system'!$8:$8</definedName>
    <definedName name="_xlnm._FilterDatabase" localSheetId="10" hidden="1">'Sandalhaven Chemicals'!$A$8:$G$329</definedName>
    <definedName name="_xlnm._FilterDatabase" localSheetId="11" hidden="1">'Sanlando Chemical Adj.'!$A$8:$W$572</definedName>
    <definedName name="_xlnm._FilterDatabase" localSheetId="12" hidden="1">Seminole!$A$8:$X$8</definedName>
    <definedName name="_pg1" localSheetId="7">[7]Macros!$B$24</definedName>
    <definedName name="_pg1">[8]Macros!$B$23</definedName>
    <definedName name="_pri0004">#REF!</definedName>
    <definedName name="_pri0005">#REF!</definedName>
    <definedName name="_pri0006">#REF!</definedName>
    <definedName name="_pri0007">#REF!</definedName>
    <definedName name="_pri0008">#REF!</definedName>
    <definedName name="_pri0009">#REF!</definedName>
    <definedName name="_pri0010">#REF!</definedName>
    <definedName name="_pri0011">#REF!</definedName>
    <definedName name="_pri0012">#REF!</definedName>
    <definedName name="_pri0013">#REF!</definedName>
    <definedName name="_pri0014">#REF!</definedName>
    <definedName name="_pri0015">#REF!</definedName>
    <definedName name="_pri0016">#REF!</definedName>
    <definedName name="_pri0017">#REF!</definedName>
    <definedName name="_pri0018">#REF!</definedName>
    <definedName name="_pri0019">#REF!</definedName>
    <definedName name="_pri0061">#REF!</definedName>
    <definedName name="_pri0062">#REF!</definedName>
    <definedName name="_pri0065">#REF!</definedName>
    <definedName name="_pri0066">#REF!</definedName>
    <definedName name="_pri0067">#REF!</definedName>
    <definedName name="_pri0068">#REF!</definedName>
    <definedName name="_TY1">[1]Macros!$E$15</definedName>
    <definedName name="_TY2">[1]Macros!#REF!</definedName>
    <definedName name="a">#REF!</definedName>
    <definedName name="A_1">#REF!</definedName>
    <definedName name="A_17">#REF!</definedName>
    <definedName name="A_18">#REF!</definedName>
    <definedName name="A_19">#REF!</definedName>
    <definedName name="A_5">#REF!</definedName>
    <definedName name="A_9">#REF!</definedName>
    <definedName name="a10x">#REF!</definedName>
    <definedName name="a11x">#REF!</definedName>
    <definedName name="a12x">#REF!</definedName>
    <definedName name="a13x">#REF!</definedName>
    <definedName name="a14x">#REF!</definedName>
    <definedName name="a15x">#REF!</definedName>
    <definedName name="a16x">#REF!</definedName>
    <definedName name="a17x">#REF!</definedName>
    <definedName name="a18x">#REF!</definedName>
    <definedName name="a19x">#REF!</definedName>
    <definedName name="a1i">#REF!</definedName>
    <definedName name="a1x">#REF!</definedName>
    <definedName name="a2i">#REF!</definedName>
    <definedName name="a2x">#REF!</definedName>
    <definedName name="a3i">#REF!</definedName>
    <definedName name="a3x">#REF!</definedName>
    <definedName name="a4x">#REF!</definedName>
    <definedName name="a5x">#REF!</definedName>
    <definedName name="a6x">#REF!</definedName>
    <definedName name="a7x">#REF!</definedName>
    <definedName name="a8x">#REF!</definedName>
    <definedName name="a9x">#REF!</definedName>
    <definedName name="AccumDepr">[9]Data!$I$13:$J$131</definedName>
    <definedName name="AFUDC">#REF!</definedName>
    <definedName name="AIAC">[9]Data!$O$13:$P$131</definedName>
    <definedName name="ANNAACIAC">#REF!</definedName>
    <definedName name="ANNAD">#REF!</definedName>
    <definedName name="ANNAFC">#REF!</definedName>
    <definedName name="ANNCIAC">#REF!</definedName>
    <definedName name="ANNPL">#REF!</definedName>
    <definedName name="ARB">#REF!</definedName>
    <definedName name="ASECT">[1]Macros!#REF!</definedName>
    <definedName name="B_1">#REF!</definedName>
    <definedName name="B_10">#REF!</definedName>
    <definedName name="B_12">#REF!</definedName>
    <definedName name="B_13">#REF!</definedName>
    <definedName name="B_3">#REF!</definedName>
    <definedName name="B_3A">#REF!</definedName>
    <definedName name="B_3B">#REF!</definedName>
    <definedName name="B_5">#REF!</definedName>
    <definedName name="B_6">'[1]B 6'!#REF!</definedName>
    <definedName name="B_7">#REF!</definedName>
    <definedName name="B_8">#REF!</definedName>
    <definedName name="b10x">#REF!</definedName>
    <definedName name="b11x">#REF!</definedName>
    <definedName name="b12x">#REF!</definedName>
    <definedName name="b13x">#REF!</definedName>
    <definedName name="B14x">#REF!</definedName>
    <definedName name="b15i">#REF!</definedName>
    <definedName name="b15x">#REF!</definedName>
    <definedName name="b1i">#REF!</definedName>
    <definedName name="b1x">#REF!</definedName>
    <definedName name="b2i">#REF!</definedName>
    <definedName name="b2x">#REF!</definedName>
    <definedName name="B3B">'[10]A1 OPERATING INCOME ADJUST'!$A$49:$P$97</definedName>
    <definedName name="b3i">#REF!</definedName>
    <definedName name="B3R" localSheetId="7">'[10]A1 OPERATING INCOME ADJUST'!$A$1:$P$48</definedName>
    <definedName name="B3R">'[10]A1 OPERATING INCOME ADJUST'!$A$1:$P$48</definedName>
    <definedName name="b3x">#REF!</definedName>
    <definedName name="b4x">#REF!</definedName>
    <definedName name="b5x">#REF!</definedName>
    <definedName name="b6x">#REF!</definedName>
    <definedName name="b7x">#REF!</definedName>
    <definedName name="b8x">#REF!</definedName>
    <definedName name="b9x">#REF!</definedName>
    <definedName name="BALANCE">#REF!</definedName>
    <definedName name="BSECT">[1]Macros!#REF!</definedName>
    <definedName name="c_10x">#REF!</definedName>
    <definedName name="c_1i">#REF!</definedName>
    <definedName name="c_1x">#REF!</definedName>
    <definedName name="c_2i">#REF!</definedName>
    <definedName name="c_2x">#REF!</definedName>
    <definedName name="C_3">#REF!</definedName>
    <definedName name="c_3x">#REF!</definedName>
    <definedName name="c_4x">#REF!</definedName>
    <definedName name="C_5">#REF!</definedName>
    <definedName name="c_5i">#REF!</definedName>
    <definedName name="c_5x">#REF!</definedName>
    <definedName name="C_6">#REF!</definedName>
    <definedName name="c_6x1">#REF!</definedName>
    <definedName name="c_6x2">#REF!</definedName>
    <definedName name="c_6x3">#REF!</definedName>
    <definedName name="C_7A">#REF!</definedName>
    <definedName name="c_7x1">#REF!</definedName>
    <definedName name="c_7x2">#REF!</definedName>
    <definedName name="c_7x3">#REF!</definedName>
    <definedName name="c_7x4">#REF!</definedName>
    <definedName name="c_8x">#REF!</definedName>
    <definedName name="c_9x">#REF!</definedName>
    <definedName name="CIAC">[9]Data!$R$13:$S$131</definedName>
    <definedName name="CNC2.CE">'[11]Cust Eq Input'!#REF!</definedName>
    <definedName name="CO__02">#REF!</definedName>
    <definedName name="Company" localSheetId="7">[7]Macros!$E$4</definedName>
    <definedName name="Company">[8]Macros!$E$4</definedName>
    <definedName name="CSECT">[1]Macros!#REF!</definedName>
    <definedName name="CustomerDeposits">[9]Data!$AA$13:$AB$131</definedName>
    <definedName name="CWIP">[9]Data!$F$13:$G$131</definedName>
    <definedName name="CWS.CE">'[11]Cust Eq Input'!#REF!</definedName>
    <definedName name="D_1">#REF!</definedName>
    <definedName name="D_2">#REF!</definedName>
    <definedName name="D_3">#REF!</definedName>
    <definedName name="D_4">#REF!</definedName>
    <definedName name="D_5">#REF!</definedName>
    <definedName name="D_6">#REF!</definedName>
    <definedName name="D_7">#REF!</definedName>
    <definedName name="D1I">#REF!</definedName>
    <definedName name="d1x">#REF!</definedName>
    <definedName name="d2i">#REF!</definedName>
    <definedName name="D2x">#REF!</definedName>
    <definedName name="D3x">#REF!</definedName>
    <definedName name="D4x">#REF!</definedName>
    <definedName name="D5x">#REF!</definedName>
    <definedName name="D6x">#REF!</definedName>
    <definedName name="D7x">#REF!</definedName>
    <definedName name="DeferredCharges">[9]Data!$U$13:$V$131</definedName>
    <definedName name="DeferredIncomeTaxes">[9]Data!$X$13:$Y$131</definedName>
    <definedName name="DIR">#REF!</definedName>
    <definedName name="DisallowedPAA">[9]Data!$CF$13:$CG$131</definedName>
    <definedName name="docket">[7]Macros!$E$6</definedName>
    <definedName name="DSECT">[1]Macros!#REF!</definedName>
    <definedName name="E_1">#REF!</definedName>
    <definedName name="E_10">#REF!</definedName>
    <definedName name="E_11">#REF!</definedName>
    <definedName name="E_12">#REF!</definedName>
    <definedName name="E_13">#REF!</definedName>
    <definedName name="E_14">#REF!</definedName>
    <definedName name="E_2">#REF!</definedName>
    <definedName name="E_2A">#REF!</definedName>
    <definedName name="E_3">#REF!</definedName>
    <definedName name="E_4">#REF!</definedName>
    <definedName name="E_5">#REF!</definedName>
    <definedName name="E_6">#REF!</definedName>
    <definedName name="E_7">#REF!</definedName>
    <definedName name="E_8">#REF!</definedName>
    <definedName name="E_9">#REF!</definedName>
    <definedName name="e10x1">#REF!</definedName>
    <definedName name="e10x2">#REF!</definedName>
    <definedName name="e11x">#REF!</definedName>
    <definedName name="e12x">#REF!</definedName>
    <definedName name="e13x">#REF!</definedName>
    <definedName name="e14x">#REF!</definedName>
    <definedName name="e1x">#REF!</definedName>
    <definedName name="e1x2">#REF!</definedName>
    <definedName name="e2i">#REF!</definedName>
    <definedName name="e2i2">#REF!</definedName>
    <definedName name="e2x">#REF!</definedName>
    <definedName name="e2x2">#REF!</definedName>
    <definedName name="E3s">#REF!</definedName>
    <definedName name="E3w">#REF!</definedName>
    <definedName name="e3x">#REF!</definedName>
    <definedName name="e4x">#REF!</definedName>
    <definedName name="e5x">#REF!</definedName>
    <definedName name="e6x">#REF!</definedName>
    <definedName name="e7x">#REF!</definedName>
    <definedName name="e8x">#REF!</definedName>
    <definedName name="e9x">#REF!</definedName>
    <definedName name="ERC_S">#REF!</definedName>
    <definedName name="ERC_W">#REF!</definedName>
    <definedName name="ESECT">[1]Macros!#REF!</definedName>
    <definedName name="F_1">#REF!</definedName>
    <definedName name="F_10">#REF!</definedName>
    <definedName name="F_1A">#REF!</definedName>
    <definedName name="F_2">#REF!</definedName>
    <definedName name="F_3">#REF!</definedName>
    <definedName name="F_4">#REF!</definedName>
    <definedName name="F_5">#REF!</definedName>
    <definedName name="F_6">#REF!</definedName>
    <definedName name="F_7">#REF!</definedName>
    <definedName name="F_8">#REF!</definedName>
    <definedName name="F_9">#REF!</definedName>
    <definedName name="f10x">#REF!</definedName>
    <definedName name="f1x">#REF!</definedName>
    <definedName name="f2x">#REF!</definedName>
    <definedName name="f3x">#REF!</definedName>
    <definedName name="f4x">#REF!</definedName>
    <definedName name="f5x">#REF!</definedName>
    <definedName name="f6x">#REF!</definedName>
    <definedName name="f7x">#REF!</definedName>
    <definedName name="f8x">#REF!</definedName>
    <definedName name="f9x">#REF!</definedName>
    <definedName name="Finance__WSC.Work.Papers.WSC.Other.Prepayments">#REF!</definedName>
    <definedName name="FL.1">#REF!</definedName>
    <definedName name="FL.3">#REF!</definedName>
    <definedName name="FL.5">#REF!</definedName>
    <definedName name="FSECT">[1]Macros!#REF!</definedName>
    <definedName name="GA.1">#REF!</definedName>
    <definedName name="GA.3">#REF!</definedName>
    <definedName name="GA.5">#REF!</definedName>
    <definedName name="GEN">[1]Macros!#REF!</definedName>
    <definedName name="i">#REF!</definedName>
    <definedName name="ii">#REF!</definedName>
    <definedName name="iii">#REF!</definedName>
    <definedName name="iiii">#REF!</definedName>
    <definedName name="IL.1">#REF!</definedName>
    <definedName name="IL.3">#REF!</definedName>
    <definedName name="IL.5">#REF!</definedName>
    <definedName name="IN.3">#REF!</definedName>
    <definedName name="IN.5">#REF!</definedName>
    <definedName name="INST">#REF!</definedName>
    <definedName name="LA.1">#REF!</definedName>
    <definedName name="LA.3">#REF!</definedName>
    <definedName name="LA.5">#REF!</definedName>
    <definedName name="LEXINGTON">#REF!</definedName>
    <definedName name="MARGIN">#REF!</definedName>
    <definedName name="MD.1">#REF!</definedName>
    <definedName name="MD.3">#REF!</definedName>
    <definedName name="MD.5">#REF!</definedName>
    <definedName name="MS.1">#REF!</definedName>
    <definedName name="MS.3">#REF!</definedName>
    <definedName name="MS.5">#REF!</definedName>
    <definedName name="NAME">[6]INFO!$D$14</definedName>
    <definedName name="NC.1">#REF!</definedName>
    <definedName name="NC.3">#REF!</definedName>
    <definedName name="NC.5">#REF!</definedName>
    <definedName name="OCC.CE">'[11]Cust Eq Input'!#REF!</definedName>
    <definedName name="OH.1">#REF!</definedName>
    <definedName name="OH.3">#REF!</definedName>
    <definedName name="OH.5">#REF!</definedName>
    <definedName name="OH.CE">'[11]Cust Eq Input'!#REF!</definedName>
    <definedName name="OH.CEP">'[11]Cust Eq Input'!#REF!</definedName>
    <definedName name="PAA">[9]Data!$L$13:$M$131</definedName>
    <definedName name="Plant">[9]Data!$C$13:$D$131</definedName>
    <definedName name="Preparer" localSheetId="7">[7]Macros!$E$10</definedName>
    <definedName name="Preparer">[8]Macros!$E$10</definedName>
    <definedName name="_xlnm.Print_Area" localSheetId="0">'Cypress Lakes'!$A$8:$O$147</definedName>
    <definedName name="_xlnm.Print_Area" localSheetId="1">'Eagle Ridge &amp; Cross Creek'!$A$8:$O$126</definedName>
    <definedName name="_xlnm.Print_Area" localSheetId="2">'Lake Placid'!$A$8:$G$40</definedName>
    <definedName name="_xlnm.Print_Area" localSheetId="3">'Longwood Chemicals'!$A$2:$H$91</definedName>
    <definedName name="_xlnm.Print_Area" localSheetId="4">'LUSI Chemicals'!$A$2:$W$323</definedName>
    <definedName name="_xlnm.Print_Area" localSheetId="5">'Marion Chemical Adj'!$A$8:$N$52</definedName>
    <definedName name="_xlnm.Print_Area" localSheetId="6">'Mid-Co Chemicals 2015'!$A$1:$V$151</definedName>
    <definedName name="_xlnm.Print_Area" localSheetId="7">'Pasco Chemical Adj. '!$A$8:$O$155</definedName>
    <definedName name="_xlnm.Print_Area" localSheetId="8">Pennbrooke!$A$2:$L$92</definedName>
    <definedName name="_xlnm.Print_Area" localSheetId="9">'Pinellas system'!$A$8:$H$36</definedName>
    <definedName name="_xlnm.Print_Area" localSheetId="10">'Sandalhaven Chemicals'!$A$2:$G$43</definedName>
    <definedName name="_xlnm.Print_Area" localSheetId="11">'Sanlando Chemical Adj.'!$A$2:$W$286</definedName>
    <definedName name="_xlnm.Print_Area" localSheetId="12">Seminole!$A$8:$X$172</definedName>
    <definedName name="_xlnm.Print_Titles" localSheetId="0">'Cypress Lakes'!$6:$8</definedName>
    <definedName name="_xlnm.Print_Titles" localSheetId="1">'Eagle Ridge &amp; Cross Creek'!$6:$8</definedName>
    <definedName name="_xlnm.Print_Titles" localSheetId="2">'Lake Placid'!$6:$8</definedName>
    <definedName name="_xlnm.Print_Titles" localSheetId="3">'Longwood Chemicals'!$2:$9</definedName>
    <definedName name="_xlnm.Print_Titles" localSheetId="4">'LUSI Chemicals'!$2:$8</definedName>
    <definedName name="_xlnm.Print_Titles" localSheetId="5">'Marion Chemical Adj'!$6:$8</definedName>
    <definedName name="_xlnm.Print_Titles" localSheetId="6">'Mid-Co Chemicals 2015'!$1:$9</definedName>
    <definedName name="_xlnm.Print_Titles" localSheetId="7">'Pasco Chemical Adj. '!$6:$8</definedName>
    <definedName name="_xlnm.Print_Titles" localSheetId="8">Pennbrooke!$2:$8</definedName>
    <definedName name="_xlnm.Print_Titles" localSheetId="9">'Pinellas system'!$6:$8</definedName>
    <definedName name="_xlnm.Print_Titles" localSheetId="10">'Sandalhaven Chemicals'!$2:$8</definedName>
    <definedName name="_xlnm.Print_Titles" localSheetId="11">'Sanlando Chemical Adj.'!$2:$8</definedName>
    <definedName name="_xlnm.Print_Titles" localSheetId="12">Seminole!$6:$8</definedName>
    <definedName name="PUMPED">#REF!</definedName>
    <definedName name="S_STATS">#REF!</definedName>
    <definedName name="SADPRIM">#REF!</definedName>
    <definedName name="SC.1">#REF!</definedName>
    <definedName name="SC.3">#REF!</definedName>
    <definedName name="SC.5">#REF!</definedName>
    <definedName name="Schedule_Year_Ended___December_31__2011" localSheetId="7">[12]Macros!$E$7</definedName>
    <definedName name="Schedule_Year_Ended___December_31__2011">[8]Macros!$E$7</definedName>
    <definedName name="SCU.CE">'[11]Cust Eq Input'!#REF!</definedName>
    <definedName name="SE.SE60D.ALLOC.">#REF!</definedName>
    <definedName name="SPPRIM">#REF!</definedName>
    <definedName name="SRB">#REF!</definedName>
    <definedName name="SUMU_U">#REF!</definedName>
    <definedName name="test">#REF!</definedName>
    <definedName name="TN.1">#REF!</definedName>
    <definedName name="TN.3">#REF!</definedName>
    <definedName name="TN.5">#REF!</definedName>
    <definedName name="TOT.CNC.CE">'[11]Cust Eq Input'!#REF!</definedName>
    <definedName name="TREATED">#REF!</definedName>
    <definedName name="U_U_MAINS">#REF!</definedName>
    <definedName name="U_U_SEWER">#REF!</definedName>
    <definedName name="U_U_WATER">#REF!</definedName>
    <definedName name="VA.1">#REF!</definedName>
    <definedName name="VA.3">#REF!</definedName>
    <definedName name="VA.5">#REF!</definedName>
    <definedName name="W_STATS">#REF!</definedName>
    <definedName name="WADPRIM">#REF!</definedName>
    <definedName name="WCA">#REF!</definedName>
    <definedName name="WD.CE">'[11]Cust Eq Input'!#REF!</definedName>
    <definedName name="WPPRIM">#REF!</definedName>
    <definedName name="WRB">#REF!</definedName>
    <definedName name="WSCBSAllocation">[9]Data!$BE$13:$BF$131</definedName>
    <definedName name="YEAR">[6]INFO!$D$16</definedName>
    <definedName name="Year_End_Results_for_1997__1996____1995">#REF!</definedName>
    <definedName name="z">'[11]Cust Eq Input'!#REF!</definedName>
  </definedNames>
  <calcPr calcId="152511"/>
</workbook>
</file>

<file path=xl/calcChain.xml><?xml version="1.0" encoding="utf-8"?>
<calcChain xmlns="http://schemas.openxmlformats.org/spreadsheetml/2006/main">
  <c r="G9" i="16" l="1"/>
  <c r="G10" i="16"/>
  <c r="G11" i="16"/>
  <c r="H11" i="16" s="1"/>
  <c r="G12" i="16"/>
  <c r="H12" i="16" s="1"/>
  <c r="G13" i="16"/>
  <c r="G14" i="16"/>
  <c r="G15" i="16"/>
  <c r="G16" i="16"/>
  <c r="H16" i="16" s="1"/>
  <c r="G17" i="16"/>
  <c r="H18" i="16" s="1"/>
  <c r="G18" i="16"/>
  <c r="G19" i="16"/>
  <c r="H19" i="16" s="1"/>
  <c r="G20" i="16"/>
  <c r="G21" i="16"/>
  <c r="G22" i="16"/>
  <c r="H22" i="16" s="1"/>
  <c r="G23" i="16"/>
  <c r="H23" i="16" s="1"/>
  <c r="G24" i="16"/>
  <c r="H24" i="16" s="1"/>
  <c r="B27" i="16"/>
  <c r="B34" i="16" s="1"/>
  <c r="B35" i="16" s="1"/>
  <c r="D27" i="16"/>
  <c r="D34" i="16" s="1"/>
  <c r="D35" i="16" s="1"/>
  <c r="C29" i="16"/>
  <c r="E29" i="16"/>
  <c r="D63" i="16"/>
  <c r="H21" i="16" l="1"/>
  <c r="H15" i="16"/>
  <c r="G25" i="16"/>
  <c r="H10" i="16"/>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B161" i="15"/>
  <c r="B163" i="15" s="1"/>
  <c r="B170" i="15" s="1"/>
  <c r="B171" i="15" s="1"/>
  <c r="D161" i="15"/>
  <c r="D163" i="15" s="1"/>
  <c r="D170" i="15" s="1"/>
  <c r="D171" i="15" s="1"/>
  <c r="F161" i="15"/>
  <c r="H161" i="15"/>
  <c r="H163" i="15" s="1"/>
  <c r="H170" i="15" s="1"/>
  <c r="H171" i="15" s="1"/>
  <c r="J161" i="15"/>
  <c r="L161" i="15"/>
  <c r="L163" i="15" s="1"/>
  <c r="L170" i="15" s="1"/>
  <c r="L171" i="15" s="1"/>
  <c r="N161" i="15"/>
  <c r="N163" i="15" s="1"/>
  <c r="N170" i="15" s="1"/>
  <c r="N171" i="15" s="1"/>
  <c r="P161" i="15"/>
  <c r="R161" i="15"/>
  <c r="R163" i="15" s="1"/>
  <c r="R170" i="15" s="1"/>
  <c r="R171" i="15" s="1"/>
  <c r="T161" i="15"/>
  <c r="T163" i="15" s="1"/>
  <c r="T170" i="15" s="1"/>
  <c r="T171" i="15" s="1"/>
  <c r="Y161" i="15"/>
  <c r="F163" i="15"/>
  <c r="F170" i="15" s="1"/>
  <c r="F171" i="15" s="1"/>
  <c r="J163" i="15"/>
  <c r="J170" i="15" s="1"/>
  <c r="J171" i="15" s="1"/>
  <c r="P163" i="15"/>
  <c r="P170" i="15" s="1"/>
  <c r="P171" i="15" s="1"/>
  <c r="C165" i="15"/>
  <c r="E165" i="15"/>
  <c r="G165" i="15"/>
  <c r="I165" i="15"/>
  <c r="K165" i="15"/>
  <c r="M165" i="15"/>
  <c r="O165" i="15"/>
  <c r="Q165" i="15"/>
  <c r="S165" i="15"/>
  <c r="U165" i="15"/>
  <c r="B183" i="15"/>
  <c r="D389" i="15"/>
  <c r="H25" i="16" l="1"/>
  <c r="X160" i="15"/>
  <c r="Z160" i="15" s="1"/>
  <c r="X133" i="15"/>
  <c r="Z133" i="15" s="1"/>
  <c r="X118" i="15"/>
  <c r="Z118" i="15" s="1"/>
  <c r="X106" i="15"/>
  <c r="Z106" i="15" s="1"/>
  <c r="X52" i="15"/>
  <c r="Z52" i="15" s="1"/>
  <c r="X144" i="15"/>
  <c r="Z144" i="15" s="1"/>
  <c r="X40" i="15"/>
  <c r="Z40" i="15" s="1"/>
  <c r="X29" i="15"/>
  <c r="Z29" i="15" s="1"/>
  <c r="X93" i="15"/>
  <c r="Z93" i="15" s="1"/>
  <c r="X81" i="15"/>
  <c r="Z81" i="15" s="1"/>
  <c r="X64" i="15"/>
  <c r="Z64" i="15" s="1"/>
  <c r="W161" i="15"/>
  <c r="X17" i="15"/>
  <c r="F9" i="14"/>
  <c r="F10" i="14"/>
  <c r="G10" i="14" s="1"/>
  <c r="F11" i="14"/>
  <c r="F12" i="14"/>
  <c r="G12" i="14" s="1"/>
  <c r="F13" i="14"/>
  <c r="G13" i="14"/>
  <c r="F14" i="14"/>
  <c r="G14" i="14" s="1"/>
  <c r="F15" i="14"/>
  <c r="G15" i="14" s="1"/>
  <c r="F16" i="14"/>
  <c r="G16" i="14" s="1"/>
  <c r="F17" i="14"/>
  <c r="G17" i="14" s="1"/>
  <c r="F18" i="14"/>
  <c r="G18" i="14" s="1"/>
  <c r="F19" i="14"/>
  <c r="G19" i="14" s="1"/>
  <c r="F20" i="14"/>
  <c r="G20" i="14" s="1"/>
  <c r="F21" i="14"/>
  <c r="G21" i="14" s="1"/>
  <c r="F22" i="14"/>
  <c r="F23" i="14"/>
  <c r="F24" i="14"/>
  <c r="G24" i="14" s="1"/>
  <c r="F25" i="14"/>
  <c r="G25" i="14" s="1"/>
  <c r="F26" i="14"/>
  <c r="G26" i="14" s="1"/>
  <c r="F27" i="14"/>
  <c r="G27" i="14" s="1"/>
  <c r="F28" i="14"/>
  <c r="G28" i="14"/>
  <c r="B31" i="14"/>
  <c r="B38" i="14" s="1"/>
  <c r="B39" i="14" s="1"/>
  <c r="D31" i="14"/>
  <c r="D38" i="14" s="1"/>
  <c r="D39" i="14" s="1"/>
  <c r="C33" i="14"/>
  <c r="E33" i="14"/>
  <c r="N9" i="13"/>
  <c r="N10" i="13"/>
  <c r="N11" i="13"/>
  <c r="N12" i="13"/>
  <c r="N13" i="13"/>
  <c r="N14" i="13"/>
  <c r="N15" i="13"/>
  <c r="N16" i="13"/>
  <c r="N17" i="13"/>
  <c r="N18" i="13"/>
  <c r="N19" i="13"/>
  <c r="N20" i="13"/>
  <c r="N21" i="13"/>
  <c r="N22" i="13"/>
  <c r="N23" i="13"/>
  <c r="N24" i="13"/>
  <c r="O29" i="13" s="1"/>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O116" i="13" s="1"/>
  <c r="N112" i="13"/>
  <c r="N113" i="13"/>
  <c r="N114" i="13"/>
  <c r="N115" i="13"/>
  <c r="N116" i="13"/>
  <c r="N117" i="13"/>
  <c r="N118" i="13"/>
  <c r="N119" i="13"/>
  <c r="N120" i="13"/>
  <c r="N121" i="13"/>
  <c r="N122" i="13"/>
  <c r="N123" i="13"/>
  <c r="O125" i="13" s="1"/>
  <c r="N124" i="13"/>
  <c r="N125" i="13"/>
  <c r="N126" i="13"/>
  <c r="N127" i="13"/>
  <c r="N128" i="13"/>
  <c r="N129" i="13"/>
  <c r="N130" i="13"/>
  <c r="N131" i="13"/>
  <c r="B134" i="13"/>
  <c r="D134" i="13"/>
  <c r="F134" i="13"/>
  <c r="J134" i="13"/>
  <c r="C136" i="13"/>
  <c r="E136" i="13"/>
  <c r="G136" i="13"/>
  <c r="K136" i="13"/>
  <c r="B141" i="13"/>
  <c r="D141" i="13"/>
  <c r="F141" i="13"/>
  <c r="F142" i="13" s="1"/>
  <c r="B142" i="13"/>
  <c r="D142" i="13"/>
  <c r="F145" i="13"/>
  <c r="F146" i="13" s="1"/>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B117" i="12"/>
  <c r="B124" i="12" s="1"/>
  <c r="B125" i="12" s="1"/>
  <c r="D117" i="12"/>
  <c r="D124" i="12" s="1"/>
  <c r="D125" i="12" s="1"/>
  <c r="F117" i="12"/>
  <c r="J117" i="12"/>
  <c r="C119" i="12"/>
  <c r="E119" i="12"/>
  <c r="G119" i="12"/>
  <c r="K119" i="12"/>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T51" i="11"/>
  <c r="V51" i="11" s="1"/>
  <c r="V123" i="11" s="1"/>
  <c r="U52"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X95" i="11" s="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B123" i="11"/>
  <c r="B126" i="11" s="1"/>
  <c r="B138" i="11" s="1"/>
  <c r="B139" i="11" s="1"/>
  <c r="D123" i="11"/>
  <c r="D126" i="11" s="1"/>
  <c r="D138" i="11" s="1"/>
  <c r="D139" i="11" s="1"/>
  <c r="F123" i="11"/>
  <c r="F126" i="11" s="1"/>
  <c r="F138" i="11" s="1"/>
  <c r="F139" i="11" s="1"/>
  <c r="H123" i="11"/>
  <c r="H126" i="11" s="1"/>
  <c r="H138" i="11" s="1"/>
  <c r="H139" i="11" s="1"/>
  <c r="J123" i="11"/>
  <c r="J126" i="11" s="1"/>
  <c r="L123" i="11"/>
  <c r="N123" i="11"/>
  <c r="P123" i="11"/>
  <c r="R123" i="11"/>
  <c r="R126" i="11" s="1"/>
  <c r="C128" i="11"/>
  <c r="E128" i="11"/>
  <c r="G128" i="11"/>
  <c r="I128" i="11"/>
  <c r="L9" i="10"/>
  <c r="L10" i="10"/>
  <c r="L11" i="10"/>
  <c r="L12" i="10"/>
  <c r="M12" i="10"/>
  <c r="L13" i="10"/>
  <c r="M14" i="10" s="1"/>
  <c r="L14" i="10"/>
  <c r="L15" i="10"/>
  <c r="L16" i="10"/>
  <c r="L17" i="10"/>
  <c r="L18" i="10"/>
  <c r="M18" i="10" s="1"/>
  <c r="L19" i="10"/>
  <c r="L20" i="10"/>
  <c r="M21" i="10" s="1"/>
  <c r="L21" i="10"/>
  <c r="L22" i="10"/>
  <c r="L23" i="10"/>
  <c r="M23" i="10"/>
  <c r="L24" i="10"/>
  <c r="L25" i="10"/>
  <c r="M25" i="10"/>
  <c r="L26" i="10"/>
  <c r="M28" i="10" s="1"/>
  <c r="L27" i="10"/>
  <c r="L28" i="10"/>
  <c r="L29" i="10"/>
  <c r="L30" i="10"/>
  <c r="L31" i="10"/>
  <c r="M32" i="10" s="1"/>
  <c r="L32" i="10"/>
  <c r="L33" i="10"/>
  <c r="M34" i="10" s="1"/>
  <c r="L34" i="10"/>
  <c r="L35" i="10"/>
  <c r="M35" i="10" s="1"/>
  <c r="L36" i="10"/>
  <c r="M36" i="10" s="1"/>
  <c r="L37" i="10"/>
  <c r="M37" i="10" s="1"/>
  <c r="L38" i="10"/>
  <c r="M38" i="10"/>
  <c r="L39" i="10"/>
  <c r="M39" i="10" s="1"/>
  <c r="L40" i="10"/>
  <c r="M40" i="10" s="1"/>
  <c r="L41" i="10"/>
  <c r="M42" i="10" s="1"/>
  <c r="L42" i="10"/>
  <c r="L43" i="10"/>
  <c r="L44" i="10"/>
  <c r="L45" i="10"/>
  <c r="M46" i="10" s="1"/>
  <c r="L46" i="10"/>
  <c r="L47" i="10"/>
  <c r="L48" i="10"/>
  <c r="L49" i="10"/>
  <c r="L50" i="10"/>
  <c r="M50" i="10"/>
  <c r="L51" i="10"/>
  <c r="M53" i="10" s="1"/>
  <c r="L52" i="10"/>
  <c r="L53" i="10"/>
  <c r="L54" i="10"/>
  <c r="L55" i="10"/>
  <c r="L56" i="10"/>
  <c r="M57" i="10" s="1"/>
  <c r="L57" i="10"/>
  <c r="L58" i="10"/>
  <c r="L59" i="10"/>
  <c r="L60" i="10"/>
  <c r="L61" i="10"/>
  <c r="L62" i="10"/>
  <c r="M62" i="10" s="1"/>
  <c r="L63" i="10"/>
  <c r="M64" i="10" s="1"/>
  <c r="L64" i="10"/>
  <c r="L65" i="10"/>
  <c r="L66" i="10"/>
  <c r="L67" i="10"/>
  <c r="M67" i="10" s="1"/>
  <c r="B69" i="10"/>
  <c r="D69" i="10"/>
  <c r="F69" i="10"/>
  <c r="F72" i="10" s="1"/>
  <c r="F84" i="10" s="1"/>
  <c r="F85" i="10" s="1"/>
  <c r="H69" i="10"/>
  <c r="H72" i="10" s="1"/>
  <c r="B72" i="10"/>
  <c r="D72" i="10"/>
  <c r="C74" i="10"/>
  <c r="E74" i="10"/>
  <c r="G74" i="10"/>
  <c r="I74" i="10"/>
  <c r="B80" i="10"/>
  <c r="B81" i="10" s="1"/>
  <c r="D80" i="10"/>
  <c r="D81" i="10" s="1"/>
  <c r="X122" i="11" l="1"/>
  <c r="X104" i="11"/>
  <c r="X48" i="11"/>
  <c r="O25" i="12"/>
  <c r="N116" i="12"/>
  <c r="O48" i="13"/>
  <c r="O14" i="13"/>
  <c r="M49" i="10"/>
  <c r="M30" i="10"/>
  <c r="L69" i="10"/>
  <c r="X77" i="11"/>
  <c r="M55" i="10"/>
  <c r="M17" i="10"/>
  <c r="X28" i="11"/>
  <c r="X21" i="11"/>
  <c r="O101" i="12"/>
  <c r="O93" i="12"/>
  <c r="O67" i="12"/>
  <c r="O82" i="13"/>
  <c r="O59" i="13"/>
  <c r="O43" i="13"/>
  <c r="G23" i="14"/>
  <c r="F30" i="14"/>
  <c r="M66" i="10"/>
  <c r="X111" i="11"/>
  <c r="X67" i="11"/>
  <c r="X56" i="11"/>
  <c r="O108" i="12"/>
  <c r="O57" i="12"/>
  <c r="O121" i="13"/>
  <c r="O110" i="13"/>
  <c r="O102" i="13"/>
  <c r="O92" i="13"/>
  <c r="O72" i="13"/>
  <c r="O39" i="13"/>
  <c r="O33" i="13"/>
  <c r="O23" i="13"/>
  <c r="O19" i="13"/>
  <c r="M60" i="10"/>
  <c r="M44" i="10"/>
  <c r="O83" i="12"/>
  <c r="O75" i="12"/>
  <c r="O131" i="13"/>
  <c r="O106" i="13"/>
  <c r="O87" i="13"/>
  <c r="O65" i="13"/>
  <c r="X87" i="11"/>
  <c r="X36" i="11"/>
  <c r="O115" i="12"/>
  <c r="O48" i="12"/>
  <c r="O36" i="12"/>
  <c r="O97" i="13"/>
  <c r="O78" i="13"/>
  <c r="O54" i="13"/>
  <c r="Z17" i="15"/>
  <c r="Z161" i="15" s="1"/>
  <c r="X161" i="15"/>
  <c r="G9" i="14"/>
  <c r="G30" i="14" s="1"/>
  <c r="N133" i="13"/>
  <c r="O16" i="12"/>
  <c r="X123" i="11"/>
  <c r="M10" i="10"/>
  <c r="O133" i="13" l="1"/>
  <c r="M69" i="10"/>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X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82" i="9"/>
  <c r="W183" i="9"/>
  <c r="W184" i="9"/>
  <c r="W185" i="9"/>
  <c r="W186" i="9"/>
  <c r="W187" i="9"/>
  <c r="W188" i="9"/>
  <c r="W189" i="9"/>
  <c r="W190" i="9"/>
  <c r="W191" i="9"/>
  <c r="W192" i="9"/>
  <c r="W193" i="9"/>
  <c r="W194" i="9"/>
  <c r="W195" i="9"/>
  <c r="W196" i="9"/>
  <c r="W197" i="9"/>
  <c r="W198" i="9"/>
  <c r="W199" i="9"/>
  <c r="W200" i="9"/>
  <c r="W201" i="9"/>
  <c r="W202" i="9"/>
  <c r="W203" i="9"/>
  <c r="W204" i="9"/>
  <c r="W205" i="9"/>
  <c r="X214" i="9" s="1"/>
  <c r="W206" i="9"/>
  <c r="W207" i="9"/>
  <c r="W208" i="9"/>
  <c r="W209" i="9"/>
  <c r="W210" i="9"/>
  <c r="W211" i="9"/>
  <c r="W212" i="9"/>
  <c r="W213" i="9"/>
  <c r="W214" i="9"/>
  <c r="W215" i="9"/>
  <c r="W216" i="9"/>
  <c r="W217" i="9"/>
  <c r="W218" i="9"/>
  <c r="W219" i="9"/>
  <c r="W220" i="9"/>
  <c r="W221" i="9"/>
  <c r="W222" i="9"/>
  <c r="W223" i="9"/>
  <c r="W224" i="9"/>
  <c r="W225" i="9"/>
  <c r="W226" i="9"/>
  <c r="W227" i="9"/>
  <c r="W228" i="9"/>
  <c r="W229" i="9"/>
  <c r="W230" i="9"/>
  <c r="W231" i="9"/>
  <c r="W232" i="9"/>
  <c r="W233" i="9"/>
  <c r="W234" i="9"/>
  <c r="W235" i="9"/>
  <c r="W236" i="9"/>
  <c r="W237" i="9"/>
  <c r="W238" i="9"/>
  <c r="W239" i="9"/>
  <c r="W240" i="9"/>
  <c r="W241" i="9"/>
  <c r="W242" i="9"/>
  <c r="W243" i="9"/>
  <c r="W244" i="9"/>
  <c r="W245" i="9"/>
  <c r="W246" i="9"/>
  <c r="W247" i="9"/>
  <c r="W248" i="9"/>
  <c r="W249" i="9"/>
  <c r="W250" i="9"/>
  <c r="W251" i="9"/>
  <c r="W252" i="9"/>
  <c r="W253" i="9"/>
  <c r="W254" i="9"/>
  <c r="W255" i="9"/>
  <c r="W256" i="9"/>
  <c r="W257" i="9"/>
  <c r="W258" i="9"/>
  <c r="W259" i="9"/>
  <c r="W260" i="9"/>
  <c r="W261" i="9"/>
  <c r="C263" i="9"/>
  <c r="C266" i="9" s="1"/>
  <c r="C274" i="9" s="1"/>
  <c r="C275" i="9" s="1"/>
  <c r="E263" i="9"/>
  <c r="G263" i="9"/>
  <c r="G266" i="9" s="1"/>
  <c r="G278" i="9" s="1"/>
  <c r="G279" i="9" s="1"/>
  <c r="I263" i="9"/>
  <c r="I266" i="9" s="1"/>
  <c r="I278" i="9" s="1"/>
  <c r="I279" i="9" s="1"/>
  <c r="K263" i="9"/>
  <c r="M263" i="9"/>
  <c r="O263" i="9"/>
  <c r="O266" i="9" s="1"/>
  <c r="Q263" i="9"/>
  <c r="S263" i="9"/>
  <c r="E266" i="9"/>
  <c r="E274" i="9" s="1"/>
  <c r="E275" i="9" s="1"/>
  <c r="K266" i="9"/>
  <c r="M266" i="9"/>
  <c r="D268" i="9"/>
  <c r="F268" i="9"/>
  <c r="H268" i="9"/>
  <c r="L268" i="9"/>
  <c r="M278" i="9"/>
  <c r="M279" i="9" s="1"/>
  <c r="G9" i="8"/>
  <c r="G10" i="8"/>
  <c r="H10" i="8" s="1"/>
  <c r="G11" i="8"/>
  <c r="H11" i="8" s="1"/>
  <c r="G12" i="8"/>
  <c r="H12" i="8" s="1"/>
  <c r="G13" i="8"/>
  <c r="H13" i="8" s="1"/>
  <c r="G14" i="8"/>
  <c r="H14" i="8" s="1"/>
  <c r="G15" i="8"/>
  <c r="H15" i="8" s="1"/>
  <c r="G16" i="8"/>
  <c r="H16" i="8" s="1"/>
  <c r="G17" i="8"/>
  <c r="H18" i="8" s="1"/>
  <c r="G18" i="8"/>
  <c r="B20" i="8"/>
  <c r="B23" i="8" s="1"/>
  <c r="B35" i="8" s="1"/>
  <c r="B36" i="8" s="1"/>
  <c r="D20" i="8"/>
  <c r="D23" i="8" s="1"/>
  <c r="C25" i="8"/>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M44" i="7"/>
  <c r="O44" i="7" s="1"/>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C144" i="7"/>
  <c r="E144" i="7"/>
  <c r="I144" i="7"/>
  <c r="N144" i="7"/>
  <c r="N145" i="7"/>
  <c r="C146" i="7"/>
  <c r="E146" i="7"/>
  <c r="E153" i="7" s="1"/>
  <c r="E154" i="7" s="1"/>
  <c r="G146" i="7"/>
  <c r="G153" i="7" s="1"/>
  <c r="G154" i="7" s="1"/>
  <c r="I146" i="7"/>
  <c r="I153" i="7" s="1"/>
  <c r="I154" i="7" s="1"/>
  <c r="D148" i="7"/>
  <c r="F148" i="7"/>
  <c r="H148" i="7"/>
  <c r="J148" i="7"/>
  <c r="C153" i="7"/>
  <c r="C154" i="7" s="1"/>
  <c r="K9" i="6"/>
  <c r="K10" i="6"/>
  <c r="K11" i="6"/>
  <c r="K12" i="6"/>
  <c r="K13" i="6"/>
  <c r="K14" i="6"/>
  <c r="K15" i="6"/>
  <c r="K16" i="6"/>
  <c r="K17" i="6"/>
  <c r="K18" i="6"/>
  <c r="K19" i="6"/>
  <c r="L19" i="6" s="1"/>
  <c r="N19" i="6" s="1"/>
  <c r="K20" i="6"/>
  <c r="K21" i="6"/>
  <c r="K22" i="6"/>
  <c r="K23" i="6"/>
  <c r="L23" i="6" s="1"/>
  <c r="N23" i="6" s="1"/>
  <c r="K24" i="6"/>
  <c r="K25" i="6"/>
  <c r="K26" i="6"/>
  <c r="K27" i="6"/>
  <c r="L27" i="6" s="1"/>
  <c r="N27" i="6" s="1"/>
  <c r="K28" i="6"/>
  <c r="L29" i="6" s="1"/>
  <c r="N29" i="6" s="1"/>
  <c r="K29" i="6"/>
  <c r="K30" i="6"/>
  <c r="K31" i="6"/>
  <c r="K32" i="6"/>
  <c r="K33" i="6"/>
  <c r="K34" i="6"/>
  <c r="K35" i="6"/>
  <c r="K36" i="6"/>
  <c r="K37" i="6"/>
  <c r="K38" i="6"/>
  <c r="K39" i="6"/>
  <c r="L40" i="6" s="1"/>
  <c r="N40" i="6" s="1"/>
  <c r="K40" i="6"/>
  <c r="B41" i="6"/>
  <c r="B43" i="6" s="1"/>
  <c r="D41" i="6"/>
  <c r="D43" i="6" s="1"/>
  <c r="F41" i="6"/>
  <c r="H41" i="6"/>
  <c r="M41" i="6"/>
  <c r="F43" i="6"/>
  <c r="G47" i="6" s="1"/>
  <c r="H43" i="6"/>
  <c r="I47" i="6" s="1"/>
  <c r="C45" i="6"/>
  <c r="E45" i="6"/>
  <c r="G45" i="6"/>
  <c r="I45" i="6"/>
  <c r="J47" i="6"/>
  <c r="D97" i="6"/>
  <c r="U9" i="5"/>
  <c r="W9" i="5" s="1"/>
  <c r="W10" i="5"/>
  <c r="W11" i="5"/>
  <c r="W12" i="5"/>
  <c r="W13" i="5"/>
  <c r="W14" i="5"/>
  <c r="W15" i="5"/>
  <c r="W16" i="5"/>
  <c r="W17" i="5"/>
  <c r="W18" i="5"/>
  <c r="W19" i="5"/>
  <c r="XFD19" i="5" s="1"/>
  <c r="W20" i="5"/>
  <c r="W21" i="5"/>
  <c r="W22" i="5"/>
  <c r="W23" i="5"/>
  <c r="W24" i="5"/>
  <c r="W25" i="5"/>
  <c r="W26" i="5"/>
  <c r="W27" i="5"/>
  <c r="W28" i="5"/>
  <c r="W29" i="5"/>
  <c r="W30" i="5"/>
  <c r="W31" i="5"/>
  <c r="W32" i="5"/>
  <c r="W33" i="5"/>
  <c r="W34" i="5"/>
  <c r="W35" i="5"/>
  <c r="U36" i="5"/>
  <c r="W36" i="5"/>
  <c r="W37" i="5"/>
  <c r="W38" i="5"/>
  <c r="W39" i="5"/>
  <c r="W40" i="5"/>
  <c r="W41" i="5"/>
  <c r="W42" i="5"/>
  <c r="W43" i="5"/>
  <c r="W44" i="5"/>
  <c r="W45" i="5"/>
  <c r="W46" i="5"/>
  <c r="W47" i="5"/>
  <c r="W48" i="5"/>
  <c r="W49" i="5"/>
  <c r="W50" i="5"/>
  <c r="W51" i="5"/>
  <c r="W52" i="5"/>
  <c r="W53" i="5"/>
  <c r="W54" i="5"/>
  <c r="W55" i="5"/>
  <c r="W56" i="5"/>
  <c r="W57" i="5"/>
  <c r="W58" i="5"/>
  <c r="W59" i="5"/>
  <c r="U60" i="5"/>
  <c r="W60" i="5" s="1"/>
  <c r="W61" i="5"/>
  <c r="W62" i="5"/>
  <c r="W63" i="5"/>
  <c r="W64" i="5"/>
  <c r="W65" i="5"/>
  <c r="W66" i="5"/>
  <c r="W67" i="5"/>
  <c r="W68" i="5"/>
  <c r="W69" i="5"/>
  <c r="W70" i="5"/>
  <c r="W71" i="5"/>
  <c r="W72" i="5"/>
  <c r="W73" i="5"/>
  <c r="W74" i="5"/>
  <c r="W75" i="5"/>
  <c r="W76" i="5"/>
  <c r="W77" i="5"/>
  <c r="W78" i="5"/>
  <c r="W79" i="5"/>
  <c r="W80" i="5"/>
  <c r="W81" i="5"/>
  <c r="W82" i="5"/>
  <c r="W83" i="5"/>
  <c r="W84" i="5"/>
  <c r="W85" i="5"/>
  <c r="XFD85" i="5" s="1"/>
  <c r="W86" i="5"/>
  <c r="W87" i="5"/>
  <c r="W88" i="5"/>
  <c r="W89" i="5"/>
  <c r="W90" i="5"/>
  <c r="W91" i="5"/>
  <c r="W92" i="5"/>
  <c r="W93" i="5"/>
  <c r="W94" i="5"/>
  <c r="W95" i="5"/>
  <c r="W96" i="5"/>
  <c r="W97" i="5"/>
  <c r="W98" i="5"/>
  <c r="W99" i="5"/>
  <c r="W100" i="5"/>
  <c r="W101" i="5"/>
  <c r="W102" i="5"/>
  <c r="W103" i="5"/>
  <c r="W104" i="5"/>
  <c r="W105" i="5"/>
  <c r="W106" i="5"/>
  <c r="W107" i="5"/>
  <c r="W108" i="5"/>
  <c r="U109" i="5"/>
  <c r="W109" i="5"/>
  <c r="W110" i="5"/>
  <c r="W111" i="5"/>
  <c r="W112" i="5"/>
  <c r="W113" i="5"/>
  <c r="W114" i="5"/>
  <c r="W115" i="5"/>
  <c r="W116" i="5"/>
  <c r="W117" i="5"/>
  <c r="W118" i="5"/>
  <c r="W119" i="5"/>
  <c r="W120" i="5"/>
  <c r="W121" i="5"/>
  <c r="W122" i="5"/>
  <c r="W123" i="5"/>
  <c r="W124" i="5"/>
  <c r="W125" i="5"/>
  <c r="W126" i="5"/>
  <c r="W127" i="5"/>
  <c r="W128" i="5"/>
  <c r="XFD128" i="5" s="1"/>
  <c r="W129" i="5"/>
  <c r="W130" i="5"/>
  <c r="W131" i="5"/>
  <c r="W132" i="5"/>
  <c r="W133" i="5"/>
  <c r="W134" i="5"/>
  <c r="W135" i="5"/>
  <c r="W136" i="5"/>
  <c r="W137" i="5"/>
  <c r="U138" i="5"/>
  <c r="W138" i="5"/>
  <c r="W139" i="5"/>
  <c r="W140" i="5"/>
  <c r="W141" i="5"/>
  <c r="W142" i="5"/>
  <c r="W143" i="5"/>
  <c r="W144" i="5"/>
  <c r="W145" i="5"/>
  <c r="W146" i="5"/>
  <c r="W147" i="5"/>
  <c r="W148" i="5"/>
  <c r="W149" i="5"/>
  <c r="W150" i="5"/>
  <c r="W151" i="5"/>
  <c r="W152" i="5"/>
  <c r="W153" i="5"/>
  <c r="W154" i="5"/>
  <c r="W155" i="5"/>
  <c r="W156" i="5"/>
  <c r="W157" i="5"/>
  <c r="W158" i="5"/>
  <c r="W159" i="5"/>
  <c r="W160" i="5"/>
  <c r="U161"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U187" i="5"/>
  <c r="W187" i="5" s="1"/>
  <c r="W188" i="5"/>
  <c r="W189" i="5"/>
  <c r="W190" i="5"/>
  <c r="W191" i="5"/>
  <c r="W192" i="5"/>
  <c r="W193" i="5"/>
  <c r="W194" i="5"/>
  <c r="W195" i="5"/>
  <c r="XFD195" i="5" s="1"/>
  <c r="W196" i="5"/>
  <c r="W197" i="5"/>
  <c r="W198" i="5"/>
  <c r="W199" i="5"/>
  <c r="W200" i="5"/>
  <c r="W201" i="5"/>
  <c r="W202" i="5"/>
  <c r="W203" i="5"/>
  <c r="W204" i="5"/>
  <c r="W205" i="5"/>
  <c r="W206" i="5"/>
  <c r="W207" i="5"/>
  <c r="W208" i="5"/>
  <c r="W209" i="5"/>
  <c r="U210" i="5"/>
  <c r="W210" i="5" s="1"/>
  <c r="W211" i="5"/>
  <c r="W212" i="5"/>
  <c r="W213" i="5"/>
  <c r="W214" i="5"/>
  <c r="W215" i="5"/>
  <c r="W216" i="5"/>
  <c r="W217" i="5"/>
  <c r="W218" i="5"/>
  <c r="W219" i="5"/>
  <c r="W220" i="5"/>
  <c r="X233" i="5" s="1"/>
  <c r="W221" i="5"/>
  <c r="W222" i="5"/>
  <c r="W223" i="5"/>
  <c r="W224" i="5"/>
  <c r="W225" i="5"/>
  <c r="W226" i="5"/>
  <c r="W227" i="5"/>
  <c r="W228" i="5"/>
  <c r="W229" i="5"/>
  <c r="W230" i="5"/>
  <c r="W231" i="5"/>
  <c r="W232" i="5"/>
  <c r="W233" i="5"/>
  <c r="W234" i="5"/>
  <c r="W235" i="5"/>
  <c r="X237" i="5" s="1"/>
  <c r="W236" i="5"/>
  <c r="W237" i="5"/>
  <c r="W238" i="5"/>
  <c r="W239" i="5"/>
  <c r="W240" i="5"/>
  <c r="W241" i="5"/>
  <c r="W242" i="5"/>
  <c r="W243" i="5"/>
  <c r="W244" i="5"/>
  <c r="W245" i="5"/>
  <c r="W246" i="5"/>
  <c r="W247" i="5"/>
  <c r="W248" i="5"/>
  <c r="W249" i="5"/>
  <c r="W250" i="5"/>
  <c r="W251" i="5"/>
  <c r="W252" i="5"/>
  <c r="W253" i="5"/>
  <c r="W254" i="5"/>
  <c r="W255" i="5"/>
  <c r="W256" i="5"/>
  <c r="W257" i="5"/>
  <c r="W258" i="5"/>
  <c r="X262" i="5" s="1"/>
  <c r="W259" i="5"/>
  <c r="W260" i="5"/>
  <c r="W261" i="5"/>
  <c r="W262" i="5"/>
  <c r="W263" i="5"/>
  <c r="W264" i="5"/>
  <c r="W265" i="5"/>
  <c r="W266" i="5"/>
  <c r="W267" i="5"/>
  <c r="W268" i="5"/>
  <c r="W269" i="5"/>
  <c r="W270" i="5"/>
  <c r="W271" i="5"/>
  <c r="W272" i="5"/>
  <c r="W273" i="5"/>
  <c r="W274" i="5"/>
  <c r="W275" i="5"/>
  <c r="W276" i="5"/>
  <c r="X280" i="5" s="1"/>
  <c r="W277" i="5"/>
  <c r="W278" i="5"/>
  <c r="W279" i="5"/>
  <c r="W280" i="5"/>
  <c r="W281" i="5"/>
  <c r="W282" i="5"/>
  <c r="W283" i="5"/>
  <c r="W284" i="5"/>
  <c r="W285" i="5"/>
  <c r="W286" i="5"/>
  <c r="W287" i="5"/>
  <c r="W288" i="5"/>
  <c r="W289" i="5"/>
  <c r="W290" i="5"/>
  <c r="W291" i="5"/>
  <c r="W292" i="5"/>
  <c r="W293" i="5"/>
  <c r="W294" i="5"/>
  <c r="W295" i="5"/>
  <c r="W296" i="5"/>
  <c r="W297" i="5"/>
  <c r="W298" i="5"/>
  <c r="W299" i="5"/>
  <c r="W300" i="5"/>
  <c r="W301" i="5"/>
  <c r="X304" i="5" s="1"/>
  <c r="W302" i="5"/>
  <c r="W303" i="5"/>
  <c r="W304" i="5"/>
  <c r="C305" i="5"/>
  <c r="C308" i="5" s="1"/>
  <c r="C316" i="5" s="1"/>
  <c r="C317" i="5" s="1"/>
  <c r="E305" i="5"/>
  <c r="G305" i="5"/>
  <c r="G308" i="5" s="1"/>
  <c r="G316" i="5" s="1"/>
  <c r="G317" i="5" s="1"/>
  <c r="I305" i="5"/>
  <c r="I308" i="5" s="1"/>
  <c r="I316" i="5" s="1"/>
  <c r="I317" i="5" s="1"/>
  <c r="K305" i="5"/>
  <c r="K308" i="5" s="1"/>
  <c r="M305" i="5"/>
  <c r="M308" i="5" s="1"/>
  <c r="M320" i="5" s="1"/>
  <c r="M321" i="5" s="1"/>
  <c r="O305" i="5"/>
  <c r="Q305" i="5"/>
  <c r="Q308" i="5" s="1"/>
  <c r="S305" i="5"/>
  <c r="S308" i="5" s="1"/>
  <c r="E308" i="5"/>
  <c r="E316" i="5" s="1"/>
  <c r="E317" i="5" s="1"/>
  <c r="O308" i="5"/>
  <c r="D310" i="5"/>
  <c r="F310" i="5"/>
  <c r="H310" i="5"/>
  <c r="J310" i="5"/>
  <c r="L310" i="5"/>
  <c r="N310" i="5"/>
  <c r="P310" i="5"/>
  <c r="R310" i="5"/>
  <c r="T310" i="5"/>
  <c r="H10" i="4"/>
  <c r="H11" i="4"/>
  <c r="H12" i="4"/>
  <c r="H13" i="4"/>
  <c r="F14" i="4"/>
  <c r="H14" i="4" s="1"/>
  <c r="H15" i="4"/>
  <c r="H16" i="4"/>
  <c r="H17" i="4"/>
  <c r="H18" i="4"/>
  <c r="H19" i="4"/>
  <c r="H20" i="4"/>
  <c r="H21" i="4"/>
  <c r="H22" i="4"/>
  <c r="H23" i="4"/>
  <c r="F24" i="4"/>
  <c r="H24" i="4" s="1"/>
  <c r="H25" i="4"/>
  <c r="H26" i="4"/>
  <c r="H27" i="4"/>
  <c r="H28" i="4"/>
  <c r="H29" i="4"/>
  <c r="H30" i="4"/>
  <c r="H31" i="4"/>
  <c r="H32" i="4"/>
  <c r="H33" i="4"/>
  <c r="H34" i="4"/>
  <c r="H35" i="4"/>
  <c r="H36" i="4"/>
  <c r="H37" i="4"/>
  <c r="F38" i="4"/>
  <c r="H38" i="4" s="1"/>
  <c r="H39" i="4"/>
  <c r="H40" i="4"/>
  <c r="H41" i="4"/>
  <c r="H42" i="4"/>
  <c r="H43" i="4"/>
  <c r="H44" i="4"/>
  <c r="H45" i="4"/>
  <c r="H46" i="4"/>
  <c r="H47" i="4"/>
  <c r="H48" i="4"/>
  <c r="H49" i="4"/>
  <c r="H50" i="4"/>
  <c r="H51" i="4"/>
  <c r="H52" i="4"/>
  <c r="H53" i="4"/>
  <c r="F54" i="4"/>
  <c r="H54" i="4" s="1"/>
  <c r="H55" i="4"/>
  <c r="H56" i="4"/>
  <c r="H57" i="4"/>
  <c r="H58" i="4"/>
  <c r="H59" i="4"/>
  <c r="H60" i="4"/>
  <c r="H61" i="4"/>
  <c r="H62" i="4"/>
  <c r="H63" i="4"/>
  <c r="H64" i="4"/>
  <c r="H65" i="4"/>
  <c r="B68" i="4"/>
  <c r="B71" i="4" s="1"/>
  <c r="B83" i="4" s="1"/>
  <c r="B84" i="4" s="1"/>
  <c r="D68" i="4"/>
  <c r="D71" i="4" s="1"/>
  <c r="X218" i="5" l="1"/>
  <c r="X293" i="5"/>
  <c r="X288" i="5"/>
  <c r="X275" i="5"/>
  <c r="X243" i="5"/>
  <c r="M136" i="7"/>
  <c r="O136" i="7" s="1"/>
  <c r="M23" i="7"/>
  <c r="X252" i="9"/>
  <c r="X238" i="9"/>
  <c r="X189" i="9"/>
  <c r="X143" i="9"/>
  <c r="X88" i="9"/>
  <c r="X40" i="9"/>
  <c r="X163" i="5"/>
  <c r="X148" i="5"/>
  <c r="X43" i="5"/>
  <c r="L34" i="6"/>
  <c r="N34" i="6" s="1"/>
  <c r="L16" i="6"/>
  <c r="N16" i="6" s="1"/>
  <c r="M143" i="7"/>
  <c r="O143" i="7" s="1"/>
  <c r="M123" i="7"/>
  <c r="O123" i="7" s="1"/>
  <c r="M108" i="7"/>
  <c r="O108" i="7" s="1"/>
  <c r="M83" i="7"/>
  <c r="O83" i="7" s="1"/>
  <c r="M60" i="7"/>
  <c r="O60" i="7" s="1"/>
  <c r="M34" i="7"/>
  <c r="O34" i="7" s="1"/>
  <c r="X247" i="9"/>
  <c r="X227" i="9"/>
  <c r="X152" i="9"/>
  <c r="X105" i="9"/>
  <c r="X77" i="9"/>
  <c r="X64" i="9"/>
  <c r="X51" i="9"/>
  <c r="W263" i="9"/>
  <c r="X122" i="5"/>
  <c r="X249" i="5"/>
  <c r="X177" i="5"/>
  <c r="X66" i="5"/>
  <c r="L38" i="6"/>
  <c r="N38" i="6" s="1"/>
  <c r="K41" i="6"/>
  <c r="G20" i="8"/>
  <c r="X166" i="9"/>
  <c r="X125" i="9"/>
  <c r="X116" i="9"/>
  <c r="X29" i="9"/>
  <c r="X299" i="5"/>
  <c r="X269" i="5"/>
  <c r="X257" i="5"/>
  <c r="X199" i="5"/>
  <c r="X104" i="5"/>
  <c r="X86" i="5"/>
  <c r="L25" i="6"/>
  <c r="N25" i="6" s="1"/>
  <c r="L21" i="6"/>
  <c r="N21" i="6" s="1"/>
  <c r="L13" i="6"/>
  <c r="N13" i="6" s="1"/>
  <c r="M117" i="7"/>
  <c r="O117" i="7" s="1"/>
  <c r="M95" i="7"/>
  <c r="O95" i="7" s="1"/>
  <c r="M75" i="7"/>
  <c r="O75" i="7" s="1"/>
  <c r="X261" i="9"/>
  <c r="X201" i="9"/>
  <c r="X176" i="9"/>
  <c r="X130" i="9"/>
  <c r="X20" i="9"/>
  <c r="X263" i="9" s="1"/>
  <c r="H9" i="8"/>
  <c r="H20" i="8" s="1"/>
  <c r="O23" i="7"/>
  <c r="L144" i="7"/>
  <c r="C47" i="6"/>
  <c r="B50" i="6"/>
  <c r="B51" i="6" s="1"/>
  <c r="D54" i="6"/>
  <c r="D55" i="6" s="1"/>
  <c r="E47" i="6"/>
  <c r="L10" i="6"/>
  <c r="X28" i="5"/>
  <c r="W305" i="5"/>
  <c r="H68" i="4"/>
  <c r="O144" i="7" l="1"/>
  <c r="M144" i="7"/>
  <c r="X305" i="5"/>
  <c r="K47" i="6"/>
  <c r="R149" i="7"/>
  <c r="L41" i="6"/>
  <c r="N10" i="6"/>
  <c r="N41" i="6" s="1"/>
</calcChain>
</file>

<file path=xl/comments1.xml><?xml version="1.0" encoding="utf-8"?>
<comments xmlns="http://schemas.openxmlformats.org/spreadsheetml/2006/main">
  <authors>
    <author>Patrick Flynn</author>
  </authors>
  <commentList>
    <comment ref="N12" authorId="0" shapeId="0">
      <text>
        <r>
          <rPr>
            <sz val="9"/>
            <color indexed="81"/>
            <rFont val="Tahoma"/>
            <family val="2"/>
          </rPr>
          <t>(84.50) adjustment made to this invoice.</t>
        </r>
      </text>
    </comment>
    <comment ref="N66" authorId="0" shapeId="0">
      <text>
        <r>
          <rPr>
            <sz val="9"/>
            <color indexed="81"/>
            <rFont val="Tahoma"/>
            <family val="2"/>
          </rPr>
          <t>Volume of delivery is estimated, vendor failed to invoice for the delivery.</t>
        </r>
      </text>
    </comment>
  </commentList>
</comments>
</file>

<file path=xl/comments2.xml><?xml version="1.0" encoding="utf-8"?>
<comments xmlns="http://schemas.openxmlformats.org/spreadsheetml/2006/main">
  <authors>
    <author>Patrick Flynn</author>
  </authors>
  <commentList>
    <comment ref="H19" authorId="0" shapeId="0">
      <text>
        <r>
          <rPr>
            <sz val="9"/>
            <color indexed="81"/>
            <rFont val="Tahoma"/>
            <family val="2"/>
          </rPr>
          <t>2 each Stenner pump tube</t>
        </r>
      </text>
    </comment>
    <comment ref="H39" authorId="0" shapeId="0">
      <text>
        <r>
          <rPr>
            <sz val="9"/>
            <color indexed="81"/>
            <rFont val="Tahoma"/>
            <family val="2"/>
          </rPr>
          <t>1 each wash bottle, 500 mL</t>
        </r>
      </text>
    </comment>
    <comment ref="H41" authorId="0" shapeId="0">
      <text>
        <r>
          <rPr>
            <sz val="9"/>
            <color indexed="81"/>
            <rFont val="Tahoma"/>
            <family val="2"/>
          </rPr>
          <t>Hach si Block, sample</t>
        </r>
      </text>
    </comment>
    <comment ref="H46" authorId="0" shapeId="0">
      <text>
        <r>
          <rPr>
            <sz val="9"/>
            <color indexed="81"/>
            <rFont val="Tahoma"/>
            <family val="2"/>
          </rPr>
          <t>1 each anti-sieze, 8 oz.
1 each chain lubricant, 16 oz.
1 each Hach DPD, pk/100</t>
        </r>
      </text>
    </comment>
    <comment ref="H56" authorId="0" shapeId="0">
      <text>
        <r>
          <rPr>
            <sz val="9"/>
            <color indexed="81"/>
            <rFont val="Tahoma"/>
            <family val="2"/>
          </rPr>
          <t>Insulating gloves, red</t>
        </r>
      </text>
    </comment>
    <comment ref="H59" authorId="0" shapeId="0">
      <text>
        <r>
          <rPr>
            <sz val="9"/>
            <color indexed="81"/>
            <rFont val="Tahoma"/>
            <family val="2"/>
          </rPr>
          <t>2 each Part C 1" quick coupling, aluminum</t>
        </r>
      </text>
    </comment>
    <comment ref="H60" authorId="0" shapeId="0">
      <text>
        <r>
          <rPr>
            <sz val="9"/>
            <color indexed="81"/>
            <rFont val="Tahoma"/>
            <family val="2"/>
          </rPr>
          <t>Not included in chemicals: 2 each calculators @ $13.29</t>
        </r>
      </text>
    </comment>
    <comment ref="H83" authorId="0" shapeId="0">
      <text>
        <r>
          <rPr>
            <sz val="9"/>
            <color indexed="81"/>
            <rFont val="Tahoma"/>
            <family val="2"/>
          </rPr>
          <t>Superfloc Polymer, per#</t>
        </r>
      </text>
    </comment>
    <comment ref="H86" authorId="0" shapeId="0">
      <text>
        <r>
          <rPr>
            <sz val="9"/>
            <color indexed="81"/>
            <rFont val="Tahoma"/>
            <family val="2"/>
          </rPr>
          <t>Chemical pump part</t>
        </r>
      </text>
    </comment>
    <comment ref="H87" authorId="0" shapeId="0">
      <text>
        <r>
          <rPr>
            <sz val="9"/>
            <color indexed="81"/>
            <rFont val="Tahoma"/>
            <family val="2"/>
          </rPr>
          <t>WTP Operations, Vol 1</t>
        </r>
      </text>
    </comment>
    <comment ref="H95" authorId="0" shapeId="0">
      <text>
        <r>
          <rPr>
            <sz val="9"/>
            <color indexed="81"/>
            <rFont val="Tahoma"/>
            <family val="2"/>
          </rPr>
          <t>Superfloc polymer, per#</t>
        </r>
      </text>
    </comment>
    <comment ref="H98" authorId="0" shapeId="0">
      <text>
        <r>
          <rPr>
            <sz val="9"/>
            <color indexed="81"/>
            <rFont val="Tahoma"/>
            <family val="2"/>
          </rPr>
          <t>Nylon gloves for chemical handling.</t>
        </r>
      </text>
    </comment>
    <comment ref="D101" authorId="0" shapeId="0">
      <text>
        <r>
          <rPr>
            <b/>
            <sz val="9"/>
            <color indexed="81"/>
            <rFont val="Tahoma"/>
            <family val="2"/>
          </rPr>
          <t>Patrick Flynn:</t>
        </r>
        <r>
          <rPr>
            <sz val="9"/>
            <color indexed="81"/>
            <rFont val="Tahoma"/>
            <family val="2"/>
          </rPr>
          <t xml:space="preserve">
The volume is estimated due to the absence of an invoice from this delivery date. However, the plant would run out of chlorine if no delivery was made sooner than four weeks apart.</t>
        </r>
      </text>
    </comment>
    <comment ref="H108" authorId="0" shapeId="0">
      <text>
        <r>
          <rPr>
            <sz val="9"/>
            <color indexed="81"/>
            <rFont val="Tahoma"/>
            <family val="2"/>
          </rPr>
          <t>True union ball check valve, 3/4", chlorine delivery line.</t>
        </r>
      </text>
    </comment>
  </commentList>
</comments>
</file>

<file path=xl/comments3.xml><?xml version="1.0" encoding="utf-8"?>
<comments xmlns="http://schemas.openxmlformats.org/spreadsheetml/2006/main">
  <authors>
    <author>Patrick Flynn</author>
  </authors>
  <commentList>
    <comment ref="J116" authorId="0" shapeId="0">
      <text>
        <r>
          <rPr>
            <b/>
            <sz val="9"/>
            <color indexed="81"/>
            <rFont val="Tahoma"/>
            <family val="2"/>
          </rPr>
          <t>Changed to a different polymer.</t>
        </r>
        <r>
          <rPr>
            <sz val="9"/>
            <color indexed="81"/>
            <rFont val="Tahoma"/>
            <family val="2"/>
          </rPr>
          <t xml:space="preserve">
</t>
        </r>
      </text>
    </comment>
  </commentList>
</comments>
</file>

<file path=xl/sharedStrings.xml><?xml version="1.0" encoding="utf-8"?>
<sst xmlns="http://schemas.openxmlformats.org/spreadsheetml/2006/main" count="3490" uniqueCount="296">
  <si>
    <t>N/A</t>
  </si>
  <si>
    <t>Volume treated, million gal.</t>
  </si>
  <si>
    <t>Sewer, chemical feed rate, ppm</t>
  </si>
  <si>
    <t>Sewer, total item used, gallons</t>
  </si>
  <si>
    <t xml:space="preserve">Water, chemical feed rate, ppm </t>
  </si>
  <si>
    <t>Water, total item used, gallons</t>
  </si>
  <si>
    <t>Dewatering Aid</t>
  </si>
  <si>
    <t>Disinfecting agent</t>
  </si>
  <si>
    <t xml:space="preserve">Specify Dosage Rate </t>
  </si>
  <si>
    <t>Sewer Only</t>
  </si>
  <si>
    <t xml:space="preserve">Where Used (Water/ Sewer) </t>
  </si>
  <si>
    <t xml:space="preserve">Average Cost/ Unit </t>
  </si>
  <si>
    <t>Pounds</t>
  </si>
  <si>
    <t xml:space="preserve">Gallons </t>
  </si>
  <si>
    <t xml:space="preserve">Unit of Measure </t>
  </si>
  <si>
    <t>Quantity Purchased</t>
  </si>
  <si>
    <t xml:space="preserve">Unit Price </t>
  </si>
  <si>
    <t>Gal</t>
  </si>
  <si>
    <t xml:space="preserve">1 Gal </t>
  </si>
  <si>
    <t>Date of Invoice</t>
  </si>
  <si>
    <t xml:space="preserve">TOTAL AMOUNTS </t>
  </si>
  <si>
    <t>EK 27 X</t>
  </si>
  <si>
    <t>10% solution</t>
  </si>
  <si>
    <t>Other</t>
  </si>
  <si>
    <t>Sales Tax</t>
  </si>
  <si>
    <t>Dry Polymer</t>
  </si>
  <si>
    <t>Sodium Hypochlorite</t>
  </si>
  <si>
    <t>Docket No. 160xxx</t>
  </si>
  <si>
    <t>Test Year Ended December 31, 2015</t>
  </si>
  <si>
    <t xml:space="preserve">Schedule of Chemicals </t>
  </si>
  <si>
    <t>formerly Utilities, Inc. of Longwood</t>
  </si>
  <si>
    <t>Utilities, Inc. of Florida</t>
  </si>
  <si>
    <t>Odor Control</t>
  </si>
  <si>
    <t>Clarifier Maintenance</t>
  </si>
  <si>
    <t>Disinfectant</t>
  </si>
  <si>
    <t>Air Scrubber Maintenance</t>
  </si>
  <si>
    <t>pH Adjustment</t>
  </si>
  <si>
    <t>Specify Use</t>
  </si>
  <si>
    <t>Sewer</t>
  </si>
  <si>
    <t>Water</t>
  </si>
  <si>
    <t>Lake Groves</t>
  </si>
  <si>
    <t>Lake Saunders</t>
  </si>
  <si>
    <t>Lk Crescent Hills</t>
  </si>
  <si>
    <t>Highland Pt</t>
  </si>
  <si>
    <t>Crescent West</t>
  </si>
  <si>
    <t>Oranges</t>
  </si>
  <si>
    <t>Lake Ridge</t>
  </si>
  <si>
    <t>Clermont 2</t>
  </si>
  <si>
    <t>Amber Hill</t>
  </si>
  <si>
    <t>Vistas</t>
  </si>
  <si>
    <t>Four Lakes</t>
  </si>
  <si>
    <t>Clermont 1</t>
  </si>
  <si>
    <t>Total</t>
  </si>
  <si>
    <t>Freight</t>
  </si>
  <si>
    <t>Various</t>
  </si>
  <si>
    <t>100# Pail</t>
  </si>
  <si>
    <t>Lb</t>
  </si>
  <si>
    <t xml:space="preserve">Gal </t>
  </si>
  <si>
    <t>Unit Price</t>
  </si>
  <si>
    <t>50# Bag</t>
  </si>
  <si>
    <t>Tons</t>
  </si>
  <si>
    <t>Location</t>
  </si>
  <si>
    <t>Monthly</t>
  </si>
  <si>
    <t>Misc. Odor Control</t>
  </si>
  <si>
    <t>Calcium Hypochlorite</t>
  </si>
  <si>
    <t>Polymer
EK 64D</t>
  </si>
  <si>
    <t>Sodium Hypochlorite
Sewer Plant</t>
  </si>
  <si>
    <t>Citric Acid</t>
  </si>
  <si>
    <t>Sulfuric Acid
93.30%</t>
  </si>
  <si>
    <t>Sodium Hypochlorite
Lake Saunders</t>
  </si>
  <si>
    <t>Sodium Hypochlorite
Four Lakes</t>
  </si>
  <si>
    <t>Sodium Hypochlorite
LUSI Combined</t>
  </si>
  <si>
    <t>Docket No. 160101</t>
  </si>
  <si>
    <t>formerly Lake Utility Services, Inc.</t>
  </si>
  <si>
    <t>HAWKINS, INC</t>
  </si>
  <si>
    <t>Florida</t>
  </si>
  <si>
    <t>CHEMICAL INV ADJ 15</t>
  </si>
  <si>
    <t>CHEMICAL INV ADJ 2015</t>
  </si>
  <si>
    <t>CHEMICAL INV ADJ 14</t>
  </si>
  <si>
    <t>CHEMICAL INV ADJ 2014</t>
  </si>
  <si>
    <t>SODIUM HYPOCHLORITE</t>
  </si>
  <si>
    <t>DUMONT/A HAWKINS INC COPANY</t>
  </si>
  <si>
    <t>ACCR PO 204282</t>
  </si>
  <si>
    <t>FL OV ACCRUALS</t>
  </si>
  <si>
    <t>Soldium Hypochlorite</t>
  </si>
  <si>
    <t>Invoice #351122</t>
  </si>
  <si>
    <t>Soduim Hypochlorite</t>
  </si>
  <si>
    <t>Pool Sticks</t>
  </si>
  <si>
    <t>Sodium Thiosulfate</t>
  </si>
  <si>
    <t>Chlorine Hypochlorite</t>
  </si>
  <si>
    <t>Hypochlorite</t>
  </si>
  <si>
    <t>THE DUMONT COMPANY INC</t>
  </si>
  <si>
    <t>MARION</t>
  </si>
  <si>
    <t>Sewer, total item used</t>
  </si>
  <si>
    <t>Water, chemical feed rate, ppm</t>
  </si>
  <si>
    <t>Water, total item used</t>
  </si>
  <si>
    <t>Filter Maintenance</t>
  </si>
  <si>
    <t>Application</t>
  </si>
  <si>
    <t>Allocation between Water / Sewer</t>
  </si>
  <si>
    <t>TOTAL</t>
  </si>
  <si>
    <t>Diff</t>
  </si>
  <si>
    <t>Balance</t>
  </si>
  <si>
    <t>50# Pail</t>
  </si>
  <si>
    <t>Gallons</t>
  </si>
  <si>
    <t>Per Trial</t>
  </si>
  <si>
    <t>Chlorine Sticks</t>
  </si>
  <si>
    <t>Sodium Hypochlorite 
Sewer</t>
  </si>
  <si>
    <t>Sodium Hypochlorite 
Water</t>
  </si>
  <si>
    <t>Marion County</t>
  </si>
  <si>
    <t>SE 5 AP ACCRUAL NOVEMBER 15</t>
  </si>
  <si>
    <t>20-5gal containers Of Aquadene</t>
  </si>
  <si>
    <t>CARUS CORPORATION</t>
  </si>
  <si>
    <t>SE 5 AP ACCRUAL OCTOBER 15</t>
  </si>
  <si>
    <t>SE 5 AP ACCRUAL JULY 15</t>
  </si>
  <si>
    <t xml:space="preserve"> Aquadene @ S/T</t>
  </si>
  <si>
    <t>SE 5 AP ACCRUAL FEBRUARY 15</t>
  </si>
  <si>
    <t>Aquadene for S/T WTP</t>
  </si>
  <si>
    <t>NH3 for ST #1</t>
  </si>
  <si>
    <t>PER PASCO G/L</t>
  </si>
  <si>
    <t>Sequestrant</t>
  </si>
  <si>
    <t>ST 2</t>
  </si>
  <si>
    <t>ST 13</t>
  </si>
  <si>
    <t>Orangewood 1</t>
  </si>
  <si>
    <t>ST 1</t>
  </si>
  <si>
    <t>Buena Vista 1</t>
  </si>
  <si>
    <t>Buena Vista 3</t>
  </si>
  <si>
    <t>Orangewood 2</t>
  </si>
  <si>
    <t>ST Wells 2 &amp; 13</t>
  </si>
  <si>
    <t>Buena Vista 2</t>
  </si>
  <si>
    <t>Orangewood 3/4</t>
  </si>
  <si>
    <t>Difference</t>
  </si>
  <si>
    <t>Trial Balance</t>
  </si>
  <si>
    <t>Units</t>
  </si>
  <si>
    <t xml:space="preserve">Per </t>
  </si>
  <si>
    <t>Aquadene
SK 7641 @ 0.10%</t>
  </si>
  <si>
    <t>Ammonia
AS4000 GL</t>
  </si>
  <si>
    <t>Sodium Hypochlorite 
ST Wells</t>
  </si>
  <si>
    <t>Sodium Hypochlorite 
OW &amp; BV Wells</t>
  </si>
  <si>
    <t>Pasco County</t>
  </si>
  <si>
    <t>Clarifier Weir Maintenance</t>
  </si>
  <si>
    <t>Pails</t>
  </si>
  <si>
    <t>Sodium Hypochlorite
10% solution</t>
  </si>
  <si>
    <t>formerly Utilities, Inc. of Sandalhaven</t>
  </si>
  <si>
    <t>Lift Station Maintenance</t>
  </si>
  <si>
    <t>Phosphorus Removal</t>
  </si>
  <si>
    <t>Dechlorination</t>
  </si>
  <si>
    <t>Disinfection</t>
  </si>
  <si>
    <t>Corrosion Inhibitor</t>
  </si>
  <si>
    <t>Wekiva</t>
  </si>
  <si>
    <t>Des Pinar</t>
  </si>
  <si>
    <t>Knollwood</t>
  </si>
  <si>
    <t>Degreaser</t>
  </si>
  <si>
    <t>Sodium Aluminate
38%</t>
  </si>
  <si>
    <t>Polymer
EK 79X</t>
  </si>
  <si>
    <t>Sodium Bisulfite
40%</t>
  </si>
  <si>
    <t>Aquadene
SK7641 @ 0.10%</t>
  </si>
  <si>
    <t>Sodium Hypochlorite
Water Plant</t>
  </si>
  <si>
    <t>formerly Sanlando Utilities Corporation</t>
  </si>
  <si>
    <t>Sequestrant/Corrosion Control</t>
  </si>
  <si>
    <t>Aquadene
SK7699</t>
  </si>
  <si>
    <t>formerly Utilities, Inc. of Pennbrooke</t>
  </si>
  <si>
    <t>Sewer Spill Disinfecting Agent</t>
  </si>
  <si>
    <t>Hand Cleaner</t>
  </si>
  <si>
    <t>Lubricants</t>
  </si>
  <si>
    <t>Nitrogen Removal</t>
  </si>
  <si>
    <t>Dechlorinating Agent</t>
  </si>
  <si>
    <t xml:space="preserve">Dosage Rate </t>
  </si>
  <si>
    <t xml:space="preserve">Water/ Sewer/Both </t>
  </si>
  <si>
    <t>Check</t>
  </si>
  <si>
    <t>Order</t>
  </si>
  <si>
    <t>Surcharges</t>
  </si>
  <si>
    <t>50#</t>
  </si>
  <si>
    <t>Each</t>
  </si>
  <si>
    <t>100# Bag</t>
  </si>
  <si>
    <t>TOTALS</t>
  </si>
  <si>
    <t xml:space="preserve">Invoice </t>
  </si>
  <si>
    <t>&amp;</t>
  </si>
  <si>
    <t>50 LB</t>
  </si>
  <si>
    <t>Formula 5764</t>
  </si>
  <si>
    <t>Items</t>
  </si>
  <si>
    <t>#377-100</t>
  </si>
  <si>
    <t>EK 79X</t>
  </si>
  <si>
    <t>12% by weight</t>
  </si>
  <si>
    <t>10% by volume</t>
  </si>
  <si>
    <t>Aqueous Solution 40%</t>
  </si>
  <si>
    <t xml:space="preserve">MONTHLY </t>
  </si>
  <si>
    <t>Shipping</t>
  </si>
  <si>
    <t>Hydrated Lime</t>
  </si>
  <si>
    <t>Misc</t>
  </si>
  <si>
    <t>Hill Odor Control</t>
  </si>
  <si>
    <t>Polymer</t>
  </si>
  <si>
    <t>Ferric Sulfate</t>
  </si>
  <si>
    <t xml:space="preserve">Methanol </t>
  </si>
  <si>
    <t>Sodium Bisulfite</t>
  </si>
  <si>
    <t>formerly Mid-County Services</t>
  </si>
  <si>
    <t>Cleansing Agent</t>
  </si>
  <si>
    <t>Misc. Items</t>
  </si>
  <si>
    <t>55# Bag</t>
  </si>
  <si>
    <t>20# Block</t>
  </si>
  <si>
    <t>Tax</t>
  </si>
  <si>
    <t>Unit</t>
  </si>
  <si>
    <t>Misc. Parts &amp; Supplies</t>
  </si>
  <si>
    <t>Para Block</t>
  </si>
  <si>
    <t>Cross Creek Sodium Hypochlorite</t>
  </si>
  <si>
    <t>Eagle Ridge Sodium Hypochlorite</t>
  </si>
  <si>
    <t>formerly Utilities, Inc. of Eagle Ridge</t>
  </si>
  <si>
    <t>Note:  *Delivery of polymer typically occurs once per quarter. Due to timing, there were five deliveries of polymer in 2014 but only three in 2015 followed by a delivery in January 2016.</t>
  </si>
  <si>
    <t>*</t>
  </si>
  <si>
    <t>Polymer 
EK 27X</t>
  </si>
  <si>
    <t>Sodium Hypochlorite
Sewer</t>
  </si>
  <si>
    <t>Sodium Hypochlorite
Water</t>
  </si>
  <si>
    <t>formerly Cypress Lakes Utilities, Inc.</t>
  </si>
  <si>
    <t>formerly Lake Placid Utilities, Inc.</t>
  </si>
  <si>
    <t>P</t>
  </si>
  <si>
    <t>V</t>
  </si>
  <si>
    <t>AA</t>
  </si>
  <si>
    <t>PV</t>
  </si>
  <si>
    <t>G</t>
  </si>
  <si>
    <t>JE</t>
  </si>
  <si>
    <t>O</t>
  </si>
  <si>
    <t>OV</t>
  </si>
  <si>
    <t>OP</t>
  </si>
  <si>
    <t>SGOSNELL</t>
  </si>
  <si>
    <t>FUEL SURCHARGE</t>
  </si>
  <si>
    <t>BLEACH</t>
  </si>
  <si>
    <t>DLHASTY</t>
  </si>
  <si>
    <t>200 gal Cl2 Oakland Shores WTP</t>
  </si>
  <si>
    <t xml:space="preserve"> 10 gal SK7641 &amp; 10 gal SK7699</t>
  </si>
  <si>
    <t>KASILLITOE</t>
  </si>
  <si>
    <t>Ground Rod for mag meter</t>
  </si>
  <si>
    <t>NORTH LAKE ELECTRIC INC.</t>
  </si>
  <si>
    <t>230 gal Cl2 Ravenna WTP&amp; del.</t>
  </si>
  <si>
    <t>225 gal cl2 Oakland Shores</t>
  </si>
  <si>
    <t>311 gal cl2 Weathersfield</t>
  </si>
  <si>
    <t>400 gal Cl2 Weathersfield WTP</t>
  </si>
  <si>
    <t>250 gal cl2 Oakland Shores</t>
  </si>
  <si>
    <t>260 gal Cl2 Weathersfield</t>
  </si>
  <si>
    <t>250 Weathersfield WTP</t>
  </si>
  <si>
    <t>325 gal Cl2 Weathersfield WTP</t>
  </si>
  <si>
    <t>R</t>
  </si>
  <si>
    <t>250 gal cl2 Oakland Shores WTP</t>
  </si>
  <si>
    <t>210 gal cl2 Oakland Shores</t>
  </si>
  <si>
    <t>360 gal cl2 Weathersfield WTP</t>
  </si>
  <si>
    <t>250 gal cl2 @ Oakland Shores</t>
  </si>
  <si>
    <t>410 gal cl2 Weathersfield WTP</t>
  </si>
  <si>
    <t>240 gal Cl2 OaklandShores WTP</t>
  </si>
  <si>
    <t>400 gal Cl2 @ Weathesfield WTP</t>
  </si>
  <si>
    <t>335 gal Cl2 Weathersfield WTP</t>
  </si>
  <si>
    <t>350 gal Cl2 Weatersfield WTP</t>
  </si>
  <si>
    <t>380 gal Cl Weathersfield WTP</t>
  </si>
  <si>
    <t>350 gal Cl2 Weathersfield WTP</t>
  </si>
  <si>
    <t>375 gal cl2 Weathersfield WTP</t>
  </si>
  <si>
    <t>5 gal jugs SodPolyPhosphate</t>
  </si>
  <si>
    <t>325 gal Cl2 @ Weathersfield WT</t>
  </si>
  <si>
    <t>275 gal Cl2 @  Oakland Shores</t>
  </si>
  <si>
    <t>400 gal Cl2 @ Weathersfield</t>
  </si>
  <si>
    <t>300 gal Cl2 Jansen WTP</t>
  </si>
  <si>
    <t>300 gal cL2 Jansen WTP newTank</t>
  </si>
  <si>
    <t>225 gal Cl2 Oakland Shores</t>
  </si>
  <si>
    <t>400 gal Cl2 Weathersfield  WTP</t>
  </si>
  <si>
    <t>200 Gal Cl2 Oakland Shores WTP</t>
  </si>
  <si>
    <t>200 gal Cl2 Oakland Shores</t>
  </si>
  <si>
    <t>275 gal Cl2 Weathersfield WTP</t>
  </si>
  <si>
    <t>350 gal Cl2 Weathersfield</t>
  </si>
  <si>
    <t>225 gal Cl2 @ Oakland Shores</t>
  </si>
  <si>
    <t>340 gal Cl2 @ Weathersfield</t>
  </si>
  <si>
    <t>325 gal CL2 @Weathersfield WTP</t>
  </si>
  <si>
    <t>PLFIGUER</t>
  </si>
  <si>
    <t>Weathersfield WTP Bleach</t>
  </si>
  <si>
    <t>SE 5 AP ACCRUAL JANUARY 15</t>
  </si>
  <si>
    <t>SEMINOLE</t>
  </si>
  <si>
    <t>Park Ridge</t>
  </si>
  <si>
    <t>Phillips</t>
  </si>
  <si>
    <t>Crystal Lake</t>
  </si>
  <si>
    <t>Ravenna Park</t>
  </si>
  <si>
    <t>Jansen</t>
  </si>
  <si>
    <t>Bear Lake</t>
  </si>
  <si>
    <t>Little Wekiva</t>
  </si>
  <si>
    <t>Oakland Shores</t>
  </si>
  <si>
    <t>Weathersfield</t>
  </si>
  <si>
    <t>Corrosion Control</t>
  </si>
  <si>
    <t xml:space="preserve">Freight not booked </t>
  </si>
  <si>
    <t>Aquadene
SK7699 @ Phillips</t>
  </si>
  <si>
    <t>Aquadene
SK7641 @ Jansen</t>
  </si>
  <si>
    <t>Sodium Hypochlorite 
Park Ridge</t>
  </si>
  <si>
    <t>Sodium Hypochlorite 
Phillips</t>
  </si>
  <si>
    <t>Sodium Hypochlorite 
Ravenna Park</t>
  </si>
  <si>
    <t>Sodium Hypochlorite 
Bear Lake</t>
  </si>
  <si>
    <t>Sodium Hypochlorite 
Jansen</t>
  </si>
  <si>
    <t>Sodium Hypochlorite 
Oakland Shores</t>
  </si>
  <si>
    <t>Sodium Hypochlorite 
Little Wekiva</t>
  </si>
  <si>
    <t>Sodium Hypochlorite 
Weathersfield</t>
  </si>
  <si>
    <t>Test Year Ending December 31, 2015</t>
  </si>
  <si>
    <t>Seminole County</t>
  </si>
  <si>
    <t>PINELLAS</t>
  </si>
  <si>
    <t>Pinellas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</si>
</sst>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
    <numFmt numFmtId="167" formatCode="#########"/>
    <numFmt numFmtId="168" formatCode="##"/>
    <numFmt numFmtId="169" formatCode="mm/yy"/>
    <numFmt numFmtId="170" formatCode="_([$€-2]* #,##0.00_);_([$€-2]* \(#,##0.00\);_([$€-2]* &quot;-&quot;??_)"/>
    <numFmt numFmtId="171" formatCode="[$-409]mmmm\ d\,\ yyyy;@"/>
    <numFmt numFmtId="172" formatCode="#,##0.000"/>
    <numFmt numFmtId="173" formatCode="0.000"/>
    <numFmt numFmtId="174" formatCode="&quot;$&quot;#,##0.00"/>
    <numFmt numFmtId="175" formatCode="0.0000"/>
    <numFmt numFmtId="176" formatCode="#,##0.0"/>
  </numFmts>
  <fonts count="2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sz val="10"/>
      <name val="Bookman Old Style"/>
      <family val="1"/>
    </font>
    <font>
      <sz val="10"/>
      <name val="Geneva"/>
      <family val="2"/>
    </font>
    <font>
      <sz val="11"/>
      <color indexed="8"/>
      <name val="Calibri"/>
      <family val="2"/>
    </font>
    <font>
      <sz val="10"/>
      <color indexed="8"/>
      <name val="Arial"/>
      <family val="2"/>
    </font>
    <font>
      <b/>
      <sz val="10"/>
      <name val="Garmond (W1)"/>
      <family val="1"/>
    </font>
    <font>
      <sz val="10"/>
      <name val="Courier"/>
      <family val="3"/>
    </font>
    <font>
      <sz val="10"/>
      <name val="Geneva"/>
    </font>
    <font>
      <sz val="10"/>
      <color theme="1"/>
      <name val="Arial"/>
      <family val="2"/>
    </font>
    <font>
      <sz val="10"/>
      <name val="Garmond (W1)"/>
    </font>
    <font>
      <sz val="11"/>
      <color theme="1"/>
      <name val="Calibri"/>
      <family val="2"/>
    </font>
    <font>
      <sz val="10"/>
      <name val="Arial"/>
    </font>
    <font>
      <sz val="12"/>
      <name val="Arial"/>
      <family val="2"/>
    </font>
    <font>
      <b/>
      <sz val="10"/>
      <name val="Arial"/>
      <family val="2"/>
    </font>
    <font>
      <b/>
      <sz val="11"/>
      <color theme="1"/>
      <name val="Calibri"/>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rgb="FFFFFFCC"/>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medium">
        <color indexed="64"/>
      </top>
      <bottom/>
      <diagonal/>
    </border>
  </borders>
  <cellStyleXfs count="310">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167" fontId="5" fillId="0" borderId="0"/>
    <xf numFmtId="167" fontId="5" fillId="0" borderId="0"/>
    <xf numFmtId="167" fontId="5" fillId="0" borderId="0"/>
    <xf numFmtId="168" fontId="6" fillId="0" borderId="0" applyFont="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9" fillId="0" borderId="0" applyFont="0" applyAlignment="0">
      <alignment horizontal="centerContinuous"/>
    </xf>
    <xf numFmtId="41" fontId="9" fillId="0" borderId="0" applyFont="0" applyAlignment="0">
      <alignment horizontal="centerContinuous"/>
    </xf>
    <xf numFmtId="41" fontId="9" fillId="0" borderId="0" applyFont="0" applyAlignment="0">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 fillId="0" borderId="0" applyFont="0" applyAlignment="0">
      <alignment horizontal="centerContinuous"/>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 fillId="0" borderId="0" applyFont="0" applyAlignment="0">
      <alignment horizontal="centerContinuous"/>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8" fontId="1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9" fillId="0" borderId="0" applyFont="0" applyAlignment="0">
      <alignment horizontal="centerContinuous"/>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9" fillId="0" borderId="0" applyFont="0" applyAlignment="0">
      <alignment horizontal="centerContinuous"/>
    </xf>
    <xf numFmtId="8" fontId="11" fillId="0" borderId="0" applyFont="0" applyFill="0" applyBorder="0" applyAlignment="0" applyProtection="0"/>
    <xf numFmtId="42" fontId="9" fillId="0" borderId="0" applyFont="0" applyAlignment="0">
      <alignment horizontal="centerContinuous"/>
    </xf>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11" fillId="0" borderId="0" applyFont="0" applyFill="0" applyBorder="0" applyAlignment="0" applyProtection="0"/>
    <xf numFmtId="14" fontId="11" fillId="0" borderId="0"/>
    <xf numFmtId="169" fontId="5" fillId="0" borderId="0" applyFont="0" applyAlignment="0"/>
    <xf numFmtId="170"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1" fillId="0" borderId="0"/>
    <xf numFmtId="0" fontId="11" fillId="0" borderId="0"/>
    <xf numFmtId="0" fontId="12" fillId="0" borderId="0"/>
    <xf numFmtId="0" fontId="1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3" fillId="0" borderId="0"/>
    <xf numFmtId="0" fontId="12" fillId="0" borderId="0"/>
    <xf numFmtId="0" fontId="3" fillId="0" borderId="0"/>
    <xf numFmtId="0" fontId="1" fillId="0" borderId="0"/>
    <xf numFmtId="0" fontId="1" fillId="0" borderId="0"/>
    <xf numFmtId="0" fontId="12" fillId="0" borderId="0"/>
    <xf numFmtId="0" fontId="3" fillId="0" borderId="0"/>
    <xf numFmtId="0" fontId="1" fillId="0" borderId="0"/>
    <xf numFmtId="0" fontId="1" fillId="0" borderId="0"/>
    <xf numFmtId="0" fontId="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3" fillId="0" borderId="0"/>
    <xf numFmtId="0" fontId="3" fillId="0" borderId="0"/>
    <xf numFmtId="0" fontId="1" fillId="0" borderId="0"/>
    <xf numFmtId="0" fontId="1" fillId="0" borderId="0"/>
    <xf numFmtId="0" fontId="1" fillId="0" borderId="0"/>
    <xf numFmtId="0" fontId="14" fillId="0" borderId="0"/>
    <xf numFmtId="0" fontId="12"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3" fillId="0" borderId="0"/>
    <xf numFmtId="0" fontId="3" fillId="0" borderId="0"/>
    <xf numFmtId="0" fontId="3" fillId="0" borderId="0"/>
    <xf numFmtId="171" fontId="10" fillId="0" borderId="0"/>
    <xf numFmtId="171" fontId="10"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5"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6" fillId="0" borderId="0"/>
    <xf numFmtId="0" fontId="1" fillId="0" borderId="0"/>
    <xf numFmtId="0" fontId="3" fillId="0" borderId="0"/>
    <xf numFmtId="0" fontId="3" fillId="0" borderId="0"/>
    <xf numFmtId="0" fontId="3" fillId="0" borderId="0"/>
    <xf numFmtId="0" fontId="13" fillId="0" borderId="0"/>
    <xf numFmtId="0" fontId="11" fillId="0" borderId="0"/>
    <xf numFmtId="0" fontId="1" fillId="0" borderId="0"/>
    <xf numFmtId="0" fontId="13" fillId="0" borderId="0"/>
    <xf numFmtId="0" fontId="1" fillId="0" borderId="0"/>
    <xf numFmtId="0" fontId="1" fillId="0" borderId="0"/>
    <xf numFmtId="0" fontId="3" fillId="0" borderId="0"/>
    <xf numFmtId="0" fontId="3" fillId="0" borderId="0"/>
    <xf numFmtId="0" fontId="3" fillId="0" borderId="0"/>
    <xf numFmtId="0" fontId="3" fillId="0" borderId="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cellStyleXfs>
  <cellXfs count="694">
    <xf numFmtId="0" fontId="0" fillId="0" borderId="0" xfId="0"/>
    <xf numFmtId="0" fontId="3" fillId="0" borderId="0" xfId="2"/>
    <xf numFmtId="44" fontId="3" fillId="0" borderId="0" xfId="2" applyNumberFormat="1"/>
    <xf numFmtId="0" fontId="3" fillId="3" borderId="0" xfId="2" applyFill="1"/>
    <xf numFmtId="0" fontId="3" fillId="4" borderId="0" xfId="2" applyFill="1"/>
    <xf numFmtId="0" fontId="3" fillId="0" borderId="0" xfId="2" applyFill="1"/>
    <xf numFmtId="44" fontId="3" fillId="0" borderId="0" xfId="2" applyNumberFormat="1" applyFill="1"/>
    <xf numFmtId="1" fontId="3" fillId="0" borderId="0" xfId="2" applyNumberFormat="1" applyFill="1"/>
    <xf numFmtId="0" fontId="3" fillId="0" borderId="0" xfId="2" applyFill="1" applyBorder="1" applyAlignment="1">
      <alignment horizontal="center"/>
    </xf>
    <xf numFmtId="44" fontId="3" fillId="0" borderId="3" xfId="2" applyNumberFormat="1" applyFill="1" applyBorder="1"/>
    <xf numFmtId="0" fontId="3" fillId="0" borderId="3" xfId="2" applyFill="1" applyBorder="1" applyAlignment="1">
      <alignment horizontal="center"/>
    </xf>
    <xf numFmtId="0" fontId="3" fillId="0" borderId="0" xfId="2" applyFill="1" applyAlignment="1">
      <alignment horizontal="center"/>
    </xf>
    <xf numFmtId="44" fontId="3" fillId="0" borderId="2" xfId="2" applyNumberFormat="1" applyFill="1" applyBorder="1" applyAlignment="1">
      <alignment horizontal="center"/>
    </xf>
    <xf numFmtId="0" fontId="3" fillId="0" borderId="2" xfId="2" applyFill="1" applyBorder="1" applyAlignment="1">
      <alignment horizontal="center"/>
    </xf>
    <xf numFmtId="44" fontId="3" fillId="0" borderId="4" xfId="2" applyNumberFormat="1" applyFill="1" applyBorder="1"/>
    <xf numFmtId="0" fontId="3" fillId="0" borderId="4" xfId="2" applyFill="1" applyBorder="1"/>
    <xf numFmtId="165" fontId="0" fillId="0" borderId="0" xfId="3" applyNumberFormat="1" applyFont="1" applyFill="1"/>
    <xf numFmtId="165" fontId="3" fillId="0" borderId="0" xfId="3" applyNumberFormat="1" applyFill="1"/>
    <xf numFmtId="0" fontId="3" fillId="0" borderId="0" xfId="2" applyFill="1" applyAlignment="1">
      <alignment horizontal="center" wrapText="1"/>
    </xf>
    <xf numFmtId="44" fontId="3" fillId="0" borderId="0" xfId="3" applyNumberFormat="1" applyBorder="1"/>
    <xf numFmtId="0" fontId="3" fillId="0" borderId="0" xfId="2" applyBorder="1"/>
    <xf numFmtId="44" fontId="3" fillId="0" borderId="3" xfId="3" applyNumberFormat="1" applyBorder="1"/>
    <xf numFmtId="0" fontId="3" fillId="0" borderId="3" xfId="2" applyBorder="1"/>
    <xf numFmtId="165" fontId="3" fillId="0" borderId="3" xfId="3" applyNumberFormat="1" applyBorder="1"/>
    <xf numFmtId="44" fontId="0" fillId="0" borderId="4" xfId="3" applyNumberFormat="1" applyFont="1" applyBorder="1"/>
    <xf numFmtId="0" fontId="3" fillId="0" borderId="4" xfId="2" applyNumberFormat="1" applyBorder="1"/>
    <xf numFmtId="0" fontId="3" fillId="0" borderId="0" xfId="2" applyAlignment="1">
      <alignment horizontal="right"/>
    </xf>
    <xf numFmtId="0" fontId="3" fillId="0" borderId="0" xfId="2" applyBorder="1" applyAlignment="1">
      <alignment horizontal="center"/>
    </xf>
    <xf numFmtId="44" fontId="0" fillId="0" borderId="0" xfId="3" applyNumberFormat="1" applyFont="1" applyBorder="1" applyAlignment="1">
      <alignment horizontal="center"/>
    </xf>
    <xf numFmtId="0" fontId="3" fillId="0" borderId="0" xfId="2" applyNumberFormat="1" applyBorder="1" applyAlignment="1">
      <alignment horizontal="center"/>
    </xf>
    <xf numFmtId="0" fontId="3" fillId="0" borderId="0" xfId="2" applyBorder="1" applyAlignment="1">
      <alignment horizontal="right"/>
    </xf>
    <xf numFmtId="44" fontId="0" fillId="0" borderId="0" xfId="3" applyNumberFormat="1" applyFont="1" applyFill="1" applyBorder="1" applyAlignment="1">
      <alignment horizontal="center"/>
    </xf>
    <xf numFmtId="2" fontId="3" fillId="0" borderId="0" xfId="2" applyNumberFormat="1" applyBorder="1" applyAlignment="1">
      <alignment horizontal="center"/>
    </xf>
    <xf numFmtId="14" fontId="3" fillId="0" borderId="0" xfId="2" applyNumberFormat="1" applyBorder="1" applyAlignment="1">
      <alignment horizontal="right"/>
    </xf>
    <xf numFmtId="0" fontId="3" fillId="0" borderId="0" xfId="2" applyNumberFormat="1" applyFill="1" applyBorder="1" applyAlignment="1">
      <alignment horizontal="center"/>
    </xf>
    <xf numFmtId="0" fontId="3" fillId="0" borderId="5" xfId="2" applyBorder="1" applyAlignment="1">
      <alignment horizontal="center"/>
    </xf>
    <xf numFmtId="44" fontId="3" fillId="0" borderId="5" xfId="2" applyNumberFormat="1" applyBorder="1" applyAlignment="1">
      <alignment horizontal="center"/>
    </xf>
    <xf numFmtId="166" fontId="3" fillId="0" borderId="5" xfId="2" applyNumberFormat="1" applyBorder="1" applyAlignment="1">
      <alignment horizontal="center"/>
    </xf>
    <xf numFmtId="44" fontId="4" fillId="0" borderId="0" xfId="2" applyNumberFormat="1" applyFont="1"/>
    <xf numFmtId="0" fontId="3" fillId="0" borderId="0" xfId="2" applyAlignment="1">
      <alignment horizontal="center"/>
    </xf>
    <xf numFmtId="0" fontId="3" fillId="0" borderId="0" xfId="2" applyFont="1"/>
    <xf numFmtId="0" fontId="15" fillId="0" borderId="0" xfId="232"/>
    <xf numFmtId="44" fontId="15" fillId="0" borderId="0" xfId="232" applyNumberFormat="1"/>
    <xf numFmtId="2" fontId="15" fillId="0" borderId="0" xfId="232" applyNumberFormat="1" applyAlignment="1"/>
    <xf numFmtId="1" fontId="15" fillId="0" borderId="0" xfId="232" applyNumberFormat="1"/>
    <xf numFmtId="4" fontId="15" fillId="0" borderId="0" xfId="232" applyNumberFormat="1"/>
    <xf numFmtId="3" fontId="15" fillId="0" borderId="0" xfId="232" applyNumberFormat="1"/>
    <xf numFmtId="172" fontId="15" fillId="0" borderId="0" xfId="232" applyNumberFormat="1"/>
    <xf numFmtId="0" fontId="15" fillId="0" borderId="0" xfId="232" applyFill="1"/>
    <xf numFmtId="44" fontId="15" fillId="0" borderId="0" xfId="232" applyNumberFormat="1" applyFill="1"/>
    <xf numFmtId="2" fontId="15" fillId="0" borderId="0" xfId="232" applyNumberFormat="1" applyFill="1" applyAlignment="1"/>
    <xf numFmtId="1" fontId="15" fillId="0" borderId="0" xfId="232" applyNumberFormat="1" applyFill="1"/>
    <xf numFmtId="4" fontId="15" fillId="0" borderId="0" xfId="232" applyNumberFormat="1" applyFill="1"/>
    <xf numFmtId="3" fontId="15" fillId="0" borderId="0" xfId="232" applyNumberFormat="1" applyFill="1"/>
    <xf numFmtId="172" fontId="15" fillId="0" borderId="0" xfId="232" applyNumberFormat="1" applyFill="1"/>
    <xf numFmtId="3" fontId="15" fillId="0" borderId="2" xfId="232" applyNumberFormat="1" applyFill="1" applyBorder="1" applyAlignment="1">
      <alignment horizontal="center"/>
    </xf>
    <xf numFmtId="172" fontId="15" fillId="0" borderId="2" xfId="232" applyNumberFormat="1" applyFill="1" applyBorder="1" applyAlignment="1">
      <alignment horizontal="center"/>
    </xf>
    <xf numFmtId="0" fontId="15" fillId="0" borderId="0" xfId="232" applyFill="1" applyAlignment="1">
      <alignment horizontal="right"/>
    </xf>
    <xf numFmtId="0" fontId="15" fillId="0" borderId="3" xfId="232" applyFill="1" applyBorder="1" applyAlignment="1">
      <alignment horizontal="right"/>
    </xf>
    <xf numFmtId="3" fontId="15" fillId="0" borderId="4" xfId="232" applyNumberFormat="1" applyFill="1" applyBorder="1" applyAlignment="1">
      <alignment horizontal="center"/>
    </xf>
    <xf numFmtId="172" fontId="15" fillId="0" borderId="4" xfId="232" applyNumberFormat="1" applyFill="1" applyBorder="1" applyAlignment="1">
      <alignment horizontal="center"/>
    </xf>
    <xf numFmtId="0" fontId="15" fillId="0" borderId="4" xfId="232" applyFill="1" applyBorder="1" applyAlignment="1">
      <alignment horizontal="right"/>
    </xf>
    <xf numFmtId="0" fontId="15" fillId="0" borderId="0" xfId="232" applyFill="1" applyBorder="1" applyAlignment="1">
      <alignment horizontal="center"/>
    </xf>
    <xf numFmtId="1" fontId="15" fillId="0" borderId="0" xfId="232" applyNumberFormat="1" applyFill="1" applyBorder="1" applyAlignment="1">
      <alignment horizontal="center"/>
    </xf>
    <xf numFmtId="4" fontId="15" fillId="0" borderId="0" xfId="232" applyNumberFormat="1" applyFill="1" applyBorder="1" applyAlignment="1">
      <alignment horizontal="center"/>
    </xf>
    <xf numFmtId="3" fontId="15" fillId="0" borderId="0" xfId="232" applyNumberFormat="1" applyFill="1" applyBorder="1" applyAlignment="1">
      <alignment horizontal="center"/>
    </xf>
    <xf numFmtId="172" fontId="15" fillId="0" borderId="0" xfId="232" applyNumberFormat="1" applyFill="1" applyBorder="1" applyAlignment="1">
      <alignment horizontal="center"/>
    </xf>
    <xf numFmtId="4" fontId="15" fillId="0" borderId="2" xfId="232" applyNumberFormat="1" applyFill="1" applyBorder="1" applyAlignment="1">
      <alignment horizontal="center"/>
    </xf>
    <xf numFmtId="4" fontId="15" fillId="0" borderId="4" xfId="232" applyNumberFormat="1" applyFill="1" applyBorder="1" applyAlignment="1">
      <alignment horizontal="center"/>
    </xf>
    <xf numFmtId="0" fontId="3" fillId="0" borderId="0" xfId="232" applyFont="1" applyFill="1" applyAlignment="1">
      <alignment horizontal="right"/>
    </xf>
    <xf numFmtId="8" fontId="15" fillId="0" borderId="4" xfId="232" applyNumberFormat="1" applyFill="1" applyBorder="1" applyAlignment="1"/>
    <xf numFmtId="3" fontId="15" fillId="0" borderId="4" xfId="232" applyNumberFormat="1" applyFill="1" applyBorder="1" applyAlignment="1"/>
    <xf numFmtId="0" fontId="15" fillId="0" borderId="0" xfId="232" applyFill="1" applyAlignment="1">
      <alignment horizontal="center"/>
    </xf>
    <xf numFmtId="1" fontId="15" fillId="0" borderId="0" xfId="232" applyNumberFormat="1" applyFill="1" applyAlignment="1">
      <alignment horizontal="center"/>
    </xf>
    <xf numFmtId="3" fontId="3" fillId="0" borderId="0" xfId="3" applyNumberFormat="1" applyFill="1"/>
    <xf numFmtId="0" fontId="15" fillId="0" borderId="0" xfId="232" applyFill="1" applyAlignment="1">
      <alignment horizontal="right" wrapText="1"/>
    </xf>
    <xf numFmtId="2" fontId="15" fillId="0" borderId="0" xfId="232" applyNumberFormat="1" applyBorder="1" applyAlignment="1"/>
    <xf numFmtId="0" fontId="15" fillId="0" borderId="0" xfId="232" applyBorder="1"/>
    <xf numFmtId="1" fontId="15" fillId="0" borderId="0" xfId="232" applyNumberFormat="1" applyBorder="1"/>
    <xf numFmtId="4" fontId="15" fillId="0" borderId="0" xfId="232" applyNumberFormat="1" applyBorder="1"/>
    <xf numFmtId="3" fontId="15" fillId="0" borderId="0" xfId="232" applyNumberFormat="1" applyBorder="1"/>
    <xf numFmtId="172" fontId="15" fillId="0" borderId="0" xfId="232" applyNumberFormat="1" applyBorder="1"/>
    <xf numFmtId="44" fontId="3" fillId="0" borderId="6" xfId="3" applyNumberFormat="1" applyBorder="1"/>
    <xf numFmtId="44" fontId="17" fillId="0" borderId="6" xfId="3" applyNumberFormat="1" applyFont="1" applyBorder="1"/>
    <xf numFmtId="2" fontId="15" fillId="0" borderId="6" xfId="232" applyNumberFormat="1" applyBorder="1"/>
    <xf numFmtId="3" fontId="15" fillId="0" borderId="6" xfId="232" applyNumberFormat="1" applyBorder="1"/>
    <xf numFmtId="3" fontId="3" fillId="0" borderId="6" xfId="3" applyNumberFormat="1" applyBorder="1" applyAlignment="1"/>
    <xf numFmtId="4" fontId="15" fillId="0" borderId="6" xfId="232" applyNumberFormat="1" applyBorder="1"/>
    <xf numFmtId="172" fontId="3" fillId="0" borderId="6" xfId="3" applyNumberFormat="1" applyBorder="1" applyAlignment="1"/>
    <xf numFmtId="0" fontId="15" fillId="0" borderId="6" xfId="232" applyBorder="1"/>
    <xf numFmtId="2" fontId="15" fillId="0" borderId="0" xfId="232" applyNumberFormat="1" applyFill="1" applyBorder="1"/>
    <xf numFmtId="1" fontId="15" fillId="0" borderId="0" xfId="232" applyNumberFormat="1" applyFill="1" applyBorder="1"/>
    <xf numFmtId="4" fontId="15" fillId="0" borderId="0" xfId="232" applyNumberFormat="1" applyFill="1" applyBorder="1"/>
    <xf numFmtId="3" fontId="15" fillId="0" borderId="0" xfId="232" applyNumberFormat="1" applyFill="1" applyBorder="1"/>
    <xf numFmtId="172" fontId="15" fillId="0" borderId="0" xfId="232" applyNumberFormat="1" applyFill="1" applyBorder="1"/>
    <xf numFmtId="14" fontId="3" fillId="0" borderId="0" xfId="232" applyNumberFormat="1" applyFont="1" applyFill="1" applyBorder="1" applyAlignment="1">
      <alignment horizontal="right"/>
    </xf>
    <xf numFmtId="14" fontId="15" fillId="0" borderId="0" xfId="232" applyNumberFormat="1" applyFill="1" applyBorder="1" applyAlignment="1">
      <alignment horizontal="right"/>
    </xf>
    <xf numFmtId="0" fontId="15" fillId="0" borderId="0" xfId="232" applyFill="1" applyBorder="1"/>
    <xf numFmtId="44" fontId="15" fillId="0" borderId="5" xfId="232" applyNumberFormat="1" applyBorder="1"/>
    <xf numFmtId="44" fontId="0" fillId="0" borderId="5" xfId="3" applyNumberFormat="1" applyFont="1" applyFill="1" applyBorder="1" applyAlignment="1">
      <alignment horizontal="center"/>
    </xf>
    <xf numFmtId="2" fontId="15" fillId="0" borderId="5" xfId="232" applyNumberFormat="1" applyFill="1" applyBorder="1"/>
    <xf numFmtId="1" fontId="15" fillId="0" borderId="5" xfId="232" applyNumberFormat="1" applyFill="1" applyBorder="1"/>
    <xf numFmtId="4" fontId="15" fillId="0" borderId="5" xfId="232" applyNumberFormat="1" applyFill="1" applyBorder="1"/>
    <xf numFmtId="3" fontId="15" fillId="0" borderId="5" xfId="232" applyNumberFormat="1" applyFill="1" applyBorder="1"/>
    <xf numFmtId="172" fontId="15" fillId="0" borderId="5" xfId="232" applyNumberFormat="1" applyFill="1" applyBorder="1"/>
    <xf numFmtId="14" fontId="3" fillId="0" borderId="5" xfId="232" applyNumberFormat="1" applyFont="1" applyFill="1" applyBorder="1" applyAlignment="1">
      <alignment horizontal="right"/>
    </xf>
    <xf numFmtId="14" fontId="15" fillId="0" borderId="5" xfId="232" applyNumberFormat="1" applyFill="1" applyBorder="1" applyAlignment="1">
      <alignment horizontal="right"/>
    </xf>
    <xf numFmtId="0" fontId="15" fillId="0" borderId="0" xfId="232" applyBorder="1" applyAlignment="1">
      <alignment horizontal="center"/>
    </xf>
    <xf numFmtId="2" fontId="15" fillId="0" borderId="0" xfId="232" applyNumberFormat="1" applyFill="1" applyBorder="1" applyAlignment="1"/>
    <xf numFmtId="1" fontId="15" fillId="0" borderId="0" xfId="232" applyNumberFormat="1" applyFill="1" applyBorder="1" applyAlignment="1"/>
    <xf numFmtId="4" fontId="15" fillId="0" borderId="0" xfId="232" applyNumberFormat="1" applyFill="1" applyBorder="1" applyAlignment="1"/>
    <xf numFmtId="3" fontId="15" fillId="0" borderId="0" xfId="232" applyNumberFormat="1" applyFill="1" applyBorder="1" applyAlignment="1"/>
    <xf numFmtId="172" fontId="15" fillId="0" borderId="0" xfId="232" applyNumberFormat="1" applyFill="1" applyBorder="1" applyAlignment="1"/>
    <xf numFmtId="44" fontId="0" fillId="5" borderId="0" xfId="3" applyNumberFormat="1" applyFont="1" applyFill="1" applyBorder="1" applyAlignment="1">
      <alignment horizontal="center"/>
    </xf>
    <xf numFmtId="0" fontId="15" fillId="0" borderId="5" xfId="232" applyBorder="1" applyAlignment="1">
      <alignment horizontal="center"/>
    </xf>
    <xf numFmtId="2" fontId="3" fillId="0" borderId="5" xfId="232" applyNumberFormat="1" applyFont="1" applyBorder="1" applyAlignment="1">
      <alignment horizontal="center"/>
    </xf>
    <xf numFmtId="1" fontId="3" fillId="0" borderId="5" xfId="232" applyNumberFormat="1" applyFont="1" applyBorder="1" applyAlignment="1">
      <alignment horizontal="center"/>
    </xf>
    <xf numFmtId="4" fontId="15" fillId="0" borderId="5" xfId="232" applyNumberFormat="1" applyBorder="1" applyAlignment="1">
      <alignment horizontal="center"/>
    </xf>
    <xf numFmtId="3" fontId="3" fillId="0" borderId="5" xfId="232" applyNumberFormat="1" applyFont="1" applyBorder="1" applyAlignment="1">
      <alignment horizontal="center"/>
    </xf>
    <xf numFmtId="172" fontId="3" fillId="0" borderId="5" xfId="232" applyNumberFormat="1" applyFont="1" applyBorder="1" applyAlignment="1">
      <alignment horizontal="center"/>
    </xf>
    <xf numFmtId="0" fontId="15" fillId="0" borderId="0" xfId="232" applyAlignment="1">
      <alignment horizontal="center"/>
    </xf>
    <xf numFmtId="2" fontId="3" fillId="0" borderId="0" xfId="232" applyNumberFormat="1" applyFont="1" applyAlignment="1"/>
    <xf numFmtId="1" fontId="15" fillId="0" borderId="0" xfId="232" applyNumberFormat="1" applyAlignment="1">
      <alignment horizontal="center"/>
    </xf>
    <xf numFmtId="4" fontId="15" fillId="0" borderId="0" xfId="232" applyNumberFormat="1" applyAlignment="1">
      <alignment horizontal="center"/>
    </xf>
    <xf numFmtId="3" fontId="15" fillId="0" borderId="0" xfId="232" applyNumberFormat="1" applyAlignment="1">
      <alignment horizontal="center"/>
    </xf>
    <xf numFmtId="172" fontId="15" fillId="0" borderId="0" xfId="232" applyNumberFormat="1" applyAlignment="1">
      <alignment horizontal="center"/>
    </xf>
    <xf numFmtId="0" fontId="3" fillId="0" borderId="0" xfId="232" applyFont="1"/>
    <xf numFmtId="0" fontId="1" fillId="0" borderId="0" xfId="154"/>
    <xf numFmtId="43" fontId="1" fillId="0" borderId="0" xfId="154" applyNumberFormat="1"/>
    <xf numFmtId="2" fontId="1" fillId="0" borderId="0" xfId="154" applyNumberFormat="1"/>
    <xf numFmtId="3" fontId="1" fillId="0" borderId="0" xfId="154" applyNumberFormat="1"/>
    <xf numFmtId="4" fontId="1" fillId="0" borderId="6" xfId="154" applyNumberFormat="1" applyBorder="1"/>
    <xf numFmtId="0" fontId="7" fillId="0" borderId="0" xfId="182" applyNumberFormat="1" applyFont="1" applyFill="1" applyBorder="1" applyAlignment="1" applyProtection="1"/>
    <xf numFmtId="43" fontId="7" fillId="0" borderId="0" xfId="182" applyNumberFormat="1" applyFont="1" applyFill="1" applyBorder="1" applyAlignment="1" applyProtection="1"/>
    <xf numFmtId="14" fontId="7" fillId="0" borderId="0" xfId="182" applyNumberFormat="1" applyFont="1" applyFill="1" applyBorder="1" applyAlignment="1" applyProtection="1"/>
    <xf numFmtId="0" fontId="7" fillId="5" borderId="0" xfId="182" applyNumberFormat="1" applyFont="1" applyFill="1" applyBorder="1" applyAlignment="1" applyProtection="1"/>
    <xf numFmtId="14" fontId="7" fillId="5" borderId="0" xfId="182" applyNumberFormat="1" applyFont="1" applyFill="1" applyBorder="1" applyAlignment="1" applyProtection="1"/>
    <xf numFmtId="43" fontId="7" fillId="5" borderId="0" xfId="182" applyNumberFormat="1" applyFont="1" applyFill="1" applyBorder="1" applyAlignment="1" applyProtection="1"/>
    <xf numFmtId="0" fontId="1" fillId="0" borderId="0" xfId="154" applyFill="1"/>
    <xf numFmtId="43" fontId="1" fillId="0" borderId="0" xfId="154" applyNumberFormat="1" applyFill="1"/>
    <xf numFmtId="0" fontId="1" fillId="0" borderId="0" xfId="154" applyFill="1" applyBorder="1" applyAlignment="1">
      <alignment horizontal="center"/>
    </xf>
    <xf numFmtId="0" fontId="1" fillId="0" borderId="0" xfId="154" applyFill="1" applyAlignment="1">
      <alignment horizontal="right"/>
    </xf>
    <xf numFmtId="164" fontId="1" fillId="0" borderId="3" xfId="154" applyNumberFormat="1" applyFill="1" applyBorder="1" applyAlignment="1">
      <alignment horizontal="center"/>
    </xf>
    <xf numFmtId="2" fontId="1" fillId="0" borderId="0" xfId="154" applyNumberFormat="1" applyFill="1" applyBorder="1" applyAlignment="1">
      <alignment horizontal="center"/>
    </xf>
    <xf numFmtId="3" fontId="1" fillId="0" borderId="0" xfId="154" applyNumberFormat="1" applyFill="1" applyBorder="1" applyAlignment="1">
      <alignment horizontal="center"/>
    </xf>
    <xf numFmtId="0" fontId="1" fillId="0" borderId="0" xfId="154" applyFill="1" applyAlignment="1">
      <alignment horizontal="center"/>
    </xf>
    <xf numFmtId="44" fontId="2" fillId="0" borderId="6" xfId="154" applyNumberFormat="1" applyFont="1" applyFill="1" applyBorder="1"/>
    <xf numFmtId="2" fontId="2" fillId="0" borderId="6" xfId="154" applyNumberFormat="1" applyFont="1" applyFill="1" applyBorder="1"/>
    <xf numFmtId="3" fontId="2" fillId="0" borderId="6" xfId="154" applyNumberFormat="1" applyFont="1" applyFill="1" applyBorder="1"/>
    <xf numFmtId="3" fontId="1" fillId="0" borderId="0" xfId="154" applyNumberFormat="1" applyFill="1"/>
    <xf numFmtId="0" fontId="2" fillId="0" borderId="0" xfId="154" applyFont="1" applyFill="1" applyAlignment="1">
      <alignment horizontal="right"/>
    </xf>
    <xf numFmtId="0" fontId="1" fillId="0" borderId="2" xfId="154" applyFill="1" applyBorder="1" applyAlignment="1">
      <alignment horizontal="center"/>
    </xf>
    <xf numFmtId="4" fontId="1" fillId="0" borderId="0" xfId="154" applyNumberFormat="1" applyFill="1"/>
    <xf numFmtId="2" fontId="1" fillId="0" borderId="0" xfId="154" applyNumberFormat="1" applyFill="1" applyAlignment="1">
      <alignment horizontal="center"/>
    </xf>
    <xf numFmtId="3" fontId="1" fillId="0" borderId="0" xfId="154" applyNumberFormat="1" applyFill="1" applyAlignment="1">
      <alignment horizontal="right"/>
    </xf>
    <xf numFmtId="2" fontId="1" fillId="0" borderId="0" xfId="154" applyNumberFormat="1" applyFill="1"/>
    <xf numFmtId="3" fontId="3" fillId="0" borderId="0" xfId="34" applyNumberFormat="1" applyFont="1" applyFill="1"/>
    <xf numFmtId="0" fontId="1" fillId="0" borderId="0" xfId="154" applyFill="1" applyAlignment="1">
      <alignment horizontal="right" wrapText="1"/>
    </xf>
    <xf numFmtId="43" fontId="2" fillId="0" borderId="0" xfId="34" applyFont="1" applyBorder="1"/>
    <xf numFmtId="43" fontId="2" fillId="0" borderId="0" xfId="34" applyFont="1" applyFill="1" applyBorder="1"/>
    <xf numFmtId="2" fontId="0" fillId="0" borderId="0" xfId="34" applyNumberFormat="1" applyFont="1" applyBorder="1"/>
    <xf numFmtId="3" fontId="0" fillId="0" borderId="0" xfId="34" applyNumberFormat="1" applyFont="1" applyBorder="1"/>
    <xf numFmtId="3" fontId="1" fillId="0" borderId="0" xfId="154" applyNumberFormat="1" applyBorder="1"/>
    <xf numFmtId="0" fontId="2" fillId="0" borderId="0" xfId="154" applyFont="1" applyBorder="1" applyAlignment="1">
      <alignment horizontal="right"/>
    </xf>
    <xf numFmtId="43" fontId="2" fillId="0" borderId="6" xfId="34" applyFont="1" applyBorder="1"/>
    <xf numFmtId="43" fontId="2" fillId="0" borderId="6" xfId="34" applyFont="1" applyFill="1" applyBorder="1"/>
    <xf numFmtId="2" fontId="0" fillId="0" borderId="6" xfId="34" applyNumberFormat="1" applyFont="1" applyBorder="1"/>
    <xf numFmtId="3" fontId="1" fillId="0" borderId="6" xfId="154" applyNumberFormat="1" applyBorder="1"/>
    <xf numFmtId="0" fontId="2" fillId="0" borderId="6" xfId="154" applyFont="1" applyBorder="1" applyAlignment="1">
      <alignment horizontal="right"/>
    </xf>
    <xf numFmtId="43" fontId="1" fillId="0" borderId="0" xfId="154" applyNumberFormat="1" applyBorder="1"/>
    <xf numFmtId="43" fontId="0" fillId="0" borderId="0" xfId="34" applyFont="1" applyBorder="1"/>
    <xf numFmtId="43" fontId="0" fillId="5" borderId="0" xfId="34" applyFont="1" applyFill="1" applyBorder="1"/>
    <xf numFmtId="14" fontId="1" fillId="0" borderId="0" xfId="154" applyNumberFormat="1" applyBorder="1"/>
    <xf numFmtId="0" fontId="1" fillId="0" borderId="0" xfId="154" applyBorder="1"/>
    <xf numFmtId="43" fontId="0" fillId="0" borderId="0" xfId="34" applyFont="1" applyFill="1" applyBorder="1"/>
    <xf numFmtId="2" fontId="1" fillId="0" borderId="0" xfId="154" applyNumberFormat="1" applyBorder="1"/>
    <xf numFmtId="43" fontId="0" fillId="0" borderId="4" xfId="34" applyFont="1" applyBorder="1"/>
    <xf numFmtId="43" fontId="0" fillId="0" borderId="4" xfId="34" applyFont="1" applyFill="1" applyBorder="1"/>
    <xf numFmtId="2" fontId="0" fillId="0" borderId="4" xfId="34" applyNumberFormat="1" applyFont="1" applyBorder="1"/>
    <xf numFmtId="3" fontId="0" fillId="0" borderId="4" xfId="34" applyNumberFormat="1" applyFont="1" applyBorder="1"/>
    <xf numFmtId="14" fontId="1" fillId="0" borderId="4" xfId="154" applyNumberFormat="1" applyBorder="1"/>
    <xf numFmtId="0" fontId="1" fillId="0" borderId="0" xfId="154" applyBorder="1" applyAlignment="1">
      <alignment horizontal="center"/>
    </xf>
    <xf numFmtId="43" fontId="1" fillId="0" borderId="0" xfId="154" applyNumberFormat="1" applyBorder="1" applyAlignment="1">
      <alignment horizontal="center"/>
    </xf>
    <xf numFmtId="0" fontId="1" fillId="0" borderId="5" xfId="154" applyBorder="1" applyAlignment="1">
      <alignment horizontal="center"/>
    </xf>
    <xf numFmtId="2" fontId="1" fillId="0" borderId="5" xfId="154" applyNumberFormat="1" applyBorder="1" applyAlignment="1">
      <alignment horizontal="center"/>
    </xf>
    <xf numFmtId="3" fontId="1" fillId="0" borderId="5" xfId="154" applyNumberFormat="1" applyBorder="1" applyAlignment="1">
      <alignment horizontal="center"/>
    </xf>
    <xf numFmtId="0" fontId="1" fillId="0" borderId="0" xfId="154" applyAlignment="1">
      <alignment horizontal="center"/>
    </xf>
    <xf numFmtId="0" fontId="1" fillId="0" borderId="0" xfId="154" applyAlignment="1">
      <alignment horizontal="center" wrapText="1"/>
    </xf>
    <xf numFmtId="2" fontId="3" fillId="0" borderId="0" xfId="150" applyNumberFormat="1"/>
    <xf numFmtId="3" fontId="3" fillId="0" borderId="0" xfId="150" applyNumberFormat="1"/>
    <xf numFmtId="0" fontId="3" fillId="0" borderId="0" xfId="150" applyFill="1"/>
    <xf numFmtId="0" fontId="3" fillId="0" borderId="0" xfId="150" applyFont="1" applyFill="1"/>
    <xf numFmtId="0" fontId="1" fillId="0" borderId="0" xfId="120"/>
    <xf numFmtId="43" fontId="1" fillId="0" borderId="0" xfId="120" applyNumberFormat="1"/>
    <xf numFmtId="2" fontId="1" fillId="0" borderId="0" xfId="120" applyNumberFormat="1"/>
    <xf numFmtId="3" fontId="1" fillId="0" borderId="0" xfId="120" applyNumberFormat="1"/>
    <xf numFmtId="1" fontId="1" fillId="0" borderId="0" xfId="120" applyNumberFormat="1"/>
    <xf numFmtId="0" fontId="14" fillId="0" borderId="0" xfId="196"/>
    <xf numFmtId="0" fontId="7" fillId="0" borderId="0" xfId="183" applyNumberFormat="1" applyFont="1" applyFill="1" applyBorder="1" applyAlignment="1" applyProtection="1"/>
    <xf numFmtId="41" fontId="7" fillId="0" borderId="0" xfId="183" applyNumberFormat="1" applyFont="1" applyFill="1" applyBorder="1" applyAlignment="1" applyProtection="1"/>
    <xf numFmtId="14" fontId="7" fillId="0" borderId="0" xfId="183" applyNumberFormat="1" applyFont="1" applyFill="1" applyBorder="1" applyAlignment="1" applyProtection="1"/>
    <xf numFmtId="43" fontId="7" fillId="0" borderId="0" xfId="183" applyNumberFormat="1" applyFont="1" applyFill="1" applyBorder="1" applyAlignment="1" applyProtection="1"/>
    <xf numFmtId="0" fontId="7" fillId="5" borderId="0" xfId="183" applyNumberFormat="1" applyFont="1" applyFill="1" applyBorder="1" applyAlignment="1" applyProtection="1"/>
    <xf numFmtId="14" fontId="7" fillId="5" borderId="0" xfId="183" applyNumberFormat="1" applyFont="1" applyFill="1" applyBorder="1" applyAlignment="1" applyProtection="1"/>
    <xf numFmtId="43" fontId="7" fillId="5" borderId="0" xfId="183" applyNumberFormat="1" applyFont="1" applyFill="1" applyBorder="1" applyAlignment="1" applyProtection="1"/>
    <xf numFmtId="43" fontId="7" fillId="6" borderId="0" xfId="183" applyNumberFormat="1" applyFont="1" applyFill="1" applyBorder="1" applyAlignment="1" applyProtection="1"/>
    <xf numFmtId="43" fontId="7" fillId="7" borderId="0" xfId="183" applyNumberFormat="1" applyFont="1" applyFill="1" applyBorder="1" applyAlignment="1" applyProtection="1"/>
    <xf numFmtId="0" fontId="14" fillId="0" borderId="0" xfId="183" applyFont="1"/>
    <xf numFmtId="41" fontId="14" fillId="0" borderId="0" xfId="183" applyNumberFormat="1" applyFont="1"/>
    <xf numFmtId="0" fontId="18" fillId="0" borderId="0" xfId="183" applyFont="1"/>
    <xf numFmtId="0" fontId="1" fillId="0" borderId="0" xfId="120" applyFill="1"/>
    <xf numFmtId="2" fontId="1" fillId="0" borderId="0" xfId="120" applyNumberFormat="1" applyFill="1" applyAlignment="1">
      <alignment horizontal="center"/>
    </xf>
    <xf numFmtId="43" fontId="1" fillId="0" borderId="0" xfId="120" applyNumberFormat="1" applyFill="1"/>
    <xf numFmtId="0" fontId="1" fillId="0" borderId="0" xfId="120" applyFill="1" applyAlignment="1">
      <alignment horizontal="right"/>
    </xf>
    <xf numFmtId="2" fontId="1" fillId="0" borderId="0" xfId="120" applyNumberFormat="1" applyFill="1" applyBorder="1" applyAlignment="1">
      <alignment horizontal="center"/>
    </xf>
    <xf numFmtId="3" fontId="1" fillId="0" borderId="0" xfId="120" applyNumberFormat="1" applyFill="1" applyBorder="1" applyAlignment="1">
      <alignment horizontal="center"/>
    </xf>
    <xf numFmtId="1" fontId="1" fillId="0" borderId="0" xfId="120" applyNumberFormat="1" applyFill="1" applyBorder="1" applyAlignment="1">
      <alignment horizontal="center"/>
    </xf>
    <xf numFmtId="2" fontId="1" fillId="0" borderId="0" xfId="120" applyNumberFormat="1" applyFill="1"/>
    <xf numFmtId="3" fontId="1" fillId="0" borderId="0" xfId="120" applyNumberFormat="1" applyFill="1"/>
    <xf numFmtId="1" fontId="1" fillId="0" borderId="0" xfId="120" applyNumberFormat="1" applyFill="1"/>
    <xf numFmtId="174" fontId="1" fillId="0" borderId="0" xfId="120" applyNumberFormat="1" applyFill="1"/>
    <xf numFmtId="3" fontId="1" fillId="0" borderId="0" xfId="120" applyNumberFormat="1" applyFill="1" applyAlignment="1">
      <alignment horizontal="center"/>
    </xf>
    <xf numFmtId="3" fontId="1" fillId="0" borderId="0" xfId="120" applyNumberFormat="1" applyFill="1" applyAlignment="1">
      <alignment horizontal="right"/>
    </xf>
    <xf numFmtId="3" fontId="3" fillId="0" borderId="0" xfId="16" applyNumberFormat="1" applyFont="1" applyFill="1"/>
    <xf numFmtId="0" fontId="1" fillId="0" borderId="0" xfId="120" applyFill="1" applyAlignment="1">
      <alignment horizontal="right" wrapText="1"/>
    </xf>
    <xf numFmtId="43" fontId="2" fillId="0" borderId="0" xfId="16" applyFont="1" applyBorder="1"/>
    <xf numFmtId="43" fontId="2" fillId="0" borderId="0" xfId="16" applyFont="1" applyFill="1" applyBorder="1"/>
    <xf numFmtId="2" fontId="0" fillId="0" borderId="0" xfId="16" applyNumberFormat="1" applyFont="1" applyBorder="1"/>
    <xf numFmtId="3" fontId="0" fillId="0" borderId="0" xfId="16" applyNumberFormat="1" applyFont="1" applyBorder="1"/>
    <xf numFmtId="1" fontId="0" fillId="0" borderId="0" xfId="16" applyNumberFormat="1" applyFont="1" applyBorder="1"/>
    <xf numFmtId="3" fontId="1" fillId="0" borderId="0" xfId="120" applyNumberFormat="1" applyBorder="1"/>
    <xf numFmtId="0" fontId="2" fillId="0" borderId="0" xfId="120" applyFont="1" applyBorder="1" applyAlignment="1">
      <alignment horizontal="right"/>
    </xf>
    <xf numFmtId="43" fontId="1" fillId="0" borderId="6" xfId="16" applyNumberFormat="1" applyFont="1" applyFill="1" applyBorder="1"/>
    <xf numFmtId="43" fontId="1" fillId="0" borderId="6" xfId="16" applyFont="1" applyFill="1" applyBorder="1"/>
    <xf numFmtId="43" fontId="2" fillId="0" borderId="6" xfId="16" applyFont="1" applyFill="1" applyBorder="1"/>
    <xf numFmtId="2" fontId="0" fillId="0" borderId="6" xfId="16" applyNumberFormat="1" applyFont="1" applyBorder="1"/>
    <xf numFmtId="3" fontId="0" fillId="0" borderId="6" xfId="16" applyNumberFormat="1" applyFont="1" applyBorder="1"/>
    <xf numFmtId="3" fontId="1" fillId="0" borderId="6" xfId="120" applyNumberFormat="1" applyBorder="1"/>
    <xf numFmtId="0" fontId="2" fillId="0" borderId="6" xfId="120" applyFont="1" applyBorder="1" applyAlignment="1">
      <alignment horizontal="right"/>
    </xf>
    <xf numFmtId="0" fontId="1" fillId="0" borderId="0" xfId="120" applyBorder="1"/>
    <xf numFmtId="43" fontId="1" fillId="0" borderId="0" xfId="120" applyNumberFormat="1" applyBorder="1"/>
    <xf numFmtId="43" fontId="0" fillId="0" borderId="0" xfId="16" applyFont="1" applyBorder="1"/>
    <xf numFmtId="43" fontId="0" fillId="0" borderId="0" xfId="16" applyFont="1" applyFill="1" applyBorder="1"/>
    <xf numFmtId="14" fontId="1" fillId="0" borderId="0" xfId="120" applyNumberFormat="1" applyBorder="1"/>
    <xf numFmtId="3" fontId="0" fillId="0" borderId="0" xfId="16" applyNumberFormat="1" applyFont="1" applyFill="1" applyBorder="1"/>
    <xf numFmtId="2" fontId="0" fillId="0" borderId="0" xfId="16" applyNumberFormat="1" applyFont="1" applyFill="1" applyBorder="1"/>
    <xf numFmtId="1" fontId="0" fillId="0" borderId="0" xfId="16" applyNumberFormat="1" applyFont="1" applyFill="1" applyBorder="1"/>
    <xf numFmtId="14" fontId="1" fillId="0" borderId="0" xfId="120" applyNumberFormat="1" applyFill="1" applyBorder="1"/>
    <xf numFmtId="2" fontId="1" fillId="0" borderId="0" xfId="120" applyNumberFormat="1" applyBorder="1"/>
    <xf numFmtId="1" fontId="1" fillId="0" borderId="0" xfId="120" applyNumberFormat="1" applyBorder="1"/>
    <xf numFmtId="14" fontId="1" fillId="0" borderId="0" xfId="120" applyNumberFormat="1" applyFont="1" applyBorder="1"/>
    <xf numFmtId="14" fontId="1" fillId="0" borderId="0" xfId="120" applyNumberFormat="1" applyFont="1" applyFill="1" applyBorder="1"/>
    <xf numFmtId="0" fontId="1" fillId="0" borderId="0" xfId="120" applyFill="1" applyBorder="1"/>
    <xf numFmtId="0" fontId="1" fillId="0" borderId="0" xfId="120" applyBorder="1" applyAlignment="1">
      <alignment horizontal="center"/>
    </xf>
    <xf numFmtId="43" fontId="1" fillId="0" borderId="0" xfId="120" applyNumberFormat="1" applyBorder="1" applyAlignment="1">
      <alignment horizontal="center"/>
    </xf>
    <xf numFmtId="43" fontId="1" fillId="0" borderId="0" xfId="120" applyNumberFormat="1" applyFill="1" applyBorder="1" applyAlignment="1">
      <alignment horizontal="center"/>
    </xf>
    <xf numFmtId="0" fontId="1" fillId="0" borderId="5" xfId="120" applyBorder="1" applyAlignment="1">
      <alignment horizontal="center"/>
    </xf>
    <xf numFmtId="2" fontId="1" fillId="0" borderId="5" xfId="120" applyNumberFormat="1" applyBorder="1" applyAlignment="1">
      <alignment horizontal="center"/>
    </xf>
    <xf numFmtId="3" fontId="1" fillId="0" borderId="5" xfId="120" applyNumberFormat="1" applyBorder="1" applyAlignment="1">
      <alignment horizontal="center"/>
    </xf>
    <xf numFmtId="1" fontId="1" fillId="0" borderId="5" xfId="120" applyNumberFormat="1" applyBorder="1" applyAlignment="1">
      <alignment horizontal="center"/>
    </xf>
    <xf numFmtId="43" fontId="1" fillId="0" borderId="0" xfId="120" applyNumberFormat="1" applyAlignment="1">
      <alignment horizontal="center"/>
    </xf>
    <xf numFmtId="0" fontId="1" fillId="0" borderId="0" xfId="120" applyAlignment="1">
      <alignment horizontal="center"/>
    </xf>
    <xf numFmtId="0" fontId="1" fillId="0" borderId="0" xfId="120" applyAlignment="1">
      <alignment horizontal="center" wrapText="1"/>
    </xf>
    <xf numFmtId="2" fontId="3" fillId="0" borderId="0" xfId="152" applyNumberFormat="1"/>
    <xf numFmtId="3" fontId="3" fillId="0" borderId="0" xfId="152" applyNumberFormat="1"/>
    <xf numFmtId="1" fontId="3" fillId="0" borderId="0" xfId="152" applyNumberFormat="1"/>
    <xf numFmtId="0" fontId="3" fillId="0" borderId="0" xfId="152" applyFill="1"/>
    <xf numFmtId="0" fontId="3" fillId="0" borderId="0" xfId="152" applyFont="1" applyFill="1"/>
    <xf numFmtId="0" fontId="3" fillId="0" borderId="0" xfId="2" applyFill="1" applyAlignment="1">
      <alignment horizontal="right"/>
    </xf>
    <xf numFmtId="0" fontId="3" fillId="0" borderId="0" xfId="2" applyFont="1" applyFill="1" applyAlignment="1">
      <alignment horizontal="right"/>
    </xf>
    <xf numFmtId="8" fontId="3" fillId="0" borderId="4" xfId="2" applyNumberFormat="1" applyFill="1" applyBorder="1" applyAlignment="1"/>
    <xf numFmtId="0" fontId="3" fillId="0" borderId="0" xfId="2" applyFill="1" applyAlignment="1">
      <alignment horizontal="right" wrapText="1"/>
    </xf>
    <xf numFmtId="165" fontId="3" fillId="0" borderId="3" xfId="3" applyNumberFormat="1" applyBorder="1" applyAlignment="1"/>
    <xf numFmtId="2" fontId="3" fillId="0" borderId="4" xfId="2" applyNumberFormat="1" applyBorder="1"/>
    <xf numFmtId="44" fontId="3" fillId="0" borderId="0" xfId="2" applyNumberFormat="1" applyBorder="1" applyAlignment="1">
      <alignment horizontal="center"/>
    </xf>
    <xf numFmtId="2" fontId="3" fillId="0" borderId="0" xfId="2" applyNumberFormat="1" applyBorder="1" applyAlignment="1"/>
    <xf numFmtId="0" fontId="3" fillId="0" borderId="0" xfId="2" applyNumberFormat="1" applyBorder="1" applyAlignment="1"/>
    <xf numFmtId="0" fontId="3" fillId="0" borderId="0" xfId="2" applyBorder="1" applyAlignment="1"/>
    <xf numFmtId="0" fontId="3" fillId="0" borderId="0" xfId="2" applyFont="1" applyAlignment="1">
      <alignment horizontal="center"/>
    </xf>
    <xf numFmtId="2" fontId="3" fillId="0" borderId="0" xfId="2" applyNumberFormat="1" applyAlignment="1"/>
    <xf numFmtId="1" fontId="3" fillId="0" borderId="0" xfId="2" applyNumberFormat="1"/>
    <xf numFmtId="4" fontId="3" fillId="0" borderId="0" xfId="2" applyNumberFormat="1"/>
    <xf numFmtId="3" fontId="3" fillId="0" borderId="0" xfId="2" applyNumberFormat="1"/>
    <xf numFmtId="2" fontId="3" fillId="0" borderId="0" xfId="2" applyNumberFormat="1" applyFill="1" applyAlignment="1"/>
    <xf numFmtId="4" fontId="3" fillId="0" borderId="0" xfId="2" applyNumberFormat="1" applyFill="1"/>
    <xf numFmtId="3" fontId="3" fillId="0" borderId="0" xfId="2" applyNumberFormat="1" applyFill="1"/>
    <xf numFmtId="2" fontId="3" fillId="0" borderId="0" xfId="2" applyNumberFormat="1" applyFill="1" applyBorder="1" applyAlignment="1"/>
    <xf numFmtId="3" fontId="3" fillId="0" borderId="2" xfId="2" applyNumberFormat="1" applyFill="1" applyBorder="1" applyAlignment="1">
      <alignment horizontal="center"/>
    </xf>
    <xf numFmtId="2" fontId="3" fillId="0" borderId="3" xfId="2" applyNumberFormat="1" applyFill="1" applyBorder="1" applyAlignment="1"/>
    <xf numFmtId="3" fontId="3" fillId="0" borderId="4" xfId="2" applyNumberFormat="1" applyFill="1" applyBorder="1" applyAlignment="1">
      <alignment horizontal="center"/>
    </xf>
    <xf numFmtId="1" fontId="3" fillId="0" borderId="0" xfId="2" applyNumberFormat="1" applyFill="1" applyBorder="1" applyAlignment="1">
      <alignment horizontal="center"/>
    </xf>
    <xf numFmtId="4" fontId="3" fillId="0" borderId="0" xfId="2" applyNumberFormat="1" applyFill="1" applyBorder="1" applyAlignment="1">
      <alignment horizontal="center"/>
    </xf>
    <xf numFmtId="3" fontId="3" fillId="0" borderId="0" xfId="2" applyNumberFormat="1" applyFill="1" applyBorder="1" applyAlignment="1">
      <alignment horizontal="center"/>
    </xf>
    <xf numFmtId="4" fontId="3" fillId="0" borderId="2" xfId="2" applyNumberFormat="1" applyFill="1" applyBorder="1" applyAlignment="1">
      <alignment horizontal="center"/>
    </xf>
    <xf numFmtId="4" fontId="3" fillId="0" borderId="4" xfId="2" applyNumberFormat="1" applyFill="1" applyBorder="1" applyAlignment="1">
      <alignment horizontal="center"/>
    </xf>
    <xf numFmtId="2" fontId="3" fillId="0" borderId="2" xfId="2" applyNumberFormat="1" applyFill="1" applyBorder="1" applyAlignment="1"/>
    <xf numFmtId="2" fontId="3" fillId="0" borderId="4" xfId="2" applyNumberFormat="1" applyFill="1" applyBorder="1" applyAlignment="1"/>
    <xf numFmtId="0" fontId="3" fillId="0" borderId="4" xfId="2" applyFill="1" applyBorder="1" applyAlignment="1">
      <alignment horizontal="center"/>
    </xf>
    <xf numFmtId="1" fontId="3" fillId="0" borderId="4" xfId="2" applyNumberFormat="1" applyFill="1" applyBorder="1" applyAlignment="1"/>
    <xf numFmtId="4" fontId="3" fillId="0" borderId="4" xfId="2" applyNumberFormat="1" applyFill="1" applyBorder="1" applyAlignment="1"/>
    <xf numFmtId="3" fontId="3" fillId="0" borderId="4" xfId="2" applyNumberFormat="1" applyFill="1" applyBorder="1" applyAlignment="1"/>
    <xf numFmtId="1" fontId="3" fillId="0" borderId="0" xfId="2" applyNumberFormat="1" applyFill="1" applyAlignment="1">
      <alignment horizontal="center"/>
    </xf>
    <xf numFmtId="3" fontId="3" fillId="0" borderId="0" xfId="2" applyNumberFormat="1" applyFill="1" applyAlignment="1">
      <alignment horizontal="center"/>
    </xf>
    <xf numFmtId="1" fontId="3" fillId="0" borderId="0" xfId="2" applyNumberFormat="1" applyBorder="1"/>
    <xf numFmtId="4" fontId="3" fillId="0" borderId="0" xfId="2" applyNumberFormat="1" applyBorder="1"/>
    <xf numFmtId="3" fontId="3" fillId="0" borderId="0" xfId="2" applyNumberFormat="1" applyBorder="1"/>
    <xf numFmtId="44" fontId="17" fillId="0" borderId="3" xfId="3" applyNumberFormat="1" applyFont="1" applyBorder="1"/>
    <xf numFmtId="2" fontId="3" fillId="0" borderId="3" xfId="2" applyNumberFormat="1" applyBorder="1"/>
    <xf numFmtId="4" fontId="3" fillId="0" borderId="3" xfId="2" applyNumberFormat="1" applyBorder="1"/>
    <xf numFmtId="3" fontId="3" fillId="0" borderId="3" xfId="3" applyNumberFormat="1" applyBorder="1" applyAlignment="1"/>
    <xf numFmtId="3" fontId="3" fillId="0" borderId="3" xfId="2" applyNumberFormat="1" applyBorder="1"/>
    <xf numFmtId="1" fontId="3" fillId="0" borderId="4" xfId="2" applyNumberFormat="1" applyBorder="1"/>
    <xf numFmtId="4" fontId="3" fillId="0" borderId="4" xfId="2" applyNumberFormat="1" applyBorder="1"/>
    <xf numFmtId="3" fontId="3" fillId="0" borderId="4" xfId="2" applyNumberFormat="1" applyBorder="1"/>
    <xf numFmtId="2" fontId="3" fillId="0" borderId="0" xfId="2" applyNumberFormat="1" applyBorder="1"/>
    <xf numFmtId="14" fontId="3" fillId="0" borderId="0" xfId="2" applyNumberFormat="1" applyFont="1" applyBorder="1" applyAlignment="1">
      <alignment horizontal="right"/>
    </xf>
    <xf numFmtId="0" fontId="3" fillId="0" borderId="0" xfId="2" applyFill="1" applyBorder="1"/>
    <xf numFmtId="2" fontId="3" fillId="0" borderId="0" xfId="2" applyNumberFormat="1" applyFill="1" applyBorder="1"/>
    <xf numFmtId="1" fontId="3" fillId="0" borderId="0" xfId="2" applyNumberFormat="1" applyFill="1" applyBorder="1"/>
    <xf numFmtId="4" fontId="3" fillId="0" borderId="0" xfId="2" applyNumberFormat="1" applyFill="1" applyBorder="1"/>
    <xf numFmtId="3" fontId="3" fillId="0" borderId="0" xfId="2" applyNumberFormat="1" applyFill="1" applyBorder="1"/>
    <xf numFmtId="14" fontId="3" fillId="0" borderId="0" xfId="2" applyNumberFormat="1" applyFont="1" applyFill="1" applyBorder="1" applyAlignment="1">
      <alignment horizontal="right"/>
    </xf>
    <xf numFmtId="14" fontId="3" fillId="0" borderId="0" xfId="2" applyNumberFormat="1" applyFill="1" applyBorder="1" applyAlignment="1">
      <alignment horizontal="right"/>
    </xf>
    <xf numFmtId="1" fontId="3" fillId="0" borderId="0" xfId="2" applyNumberFormat="1" applyBorder="1" applyAlignment="1"/>
    <xf numFmtId="4" fontId="3" fillId="0" borderId="0" xfId="2" applyNumberFormat="1" applyBorder="1" applyAlignment="1"/>
    <xf numFmtId="3" fontId="3" fillId="0" borderId="0" xfId="2" applyNumberFormat="1" applyBorder="1" applyAlignment="1"/>
    <xf numFmtId="44" fontId="3" fillId="0" borderId="5" xfId="2" applyNumberFormat="1" applyBorder="1"/>
    <xf numFmtId="2" fontId="3" fillId="0" borderId="5" xfId="2" applyNumberFormat="1" applyBorder="1"/>
    <xf numFmtId="1" fontId="3" fillId="0" borderId="5" xfId="2" applyNumberFormat="1" applyBorder="1"/>
    <xf numFmtId="4" fontId="3" fillId="0" borderId="5" xfId="2" applyNumberFormat="1" applyBorder="1"/>
    <xf numFmtId="3" fontId="3" fillId="0" borderId="5" xfId="2" applyNumberFormat="1" applyBorder="1"/>
    <xf numFmtId="14" fontId="3" fillId="0" borderId="5" xfId="2" applyNumberFormat="1" applyFont="1" applyBorder="1" applyAlignment="1">
      <alignment horizontal="right"/>
    </xf>
    <xf numFmtId="14" fontId="3" fillId="0" borderId="5" xfId="2" applyNumberFormat="1" applyBorder="1" applyAlignment="1">
      <alignment horizontal="right"/>
    </xf>
    <xf numFmtId="2" fontId="3" fillId="0" borderId="5" xfId="2" applyNumberFormat="1" applyFont="1" applyBorder="1" applyAlignment="1">
      <alignment horizontal="center"/>
    </xf>
    <xf numFmtId="1" fontId="3" fillId="0" borderId="5" xfId="2" applyNumberFormat="1" applyFont="1" applyBorder="1" applyAlignment="1">
      <alignment horizontal="center"/>
    </xf>
    <xf numFmtId="0" fontId="3" fillId="0" borderId="5" xfId="2" applyFont="1" applyBorder="1" applyAlignment="1">
      <alignment horizontal="center"/>
    </xf>
    <xf numFmtId="4" fontId="3" fillId="0" borderId="5" xfId="2" applyNumberFormat="1" applyBorder="1" applyAlignment="1">
      <alignment horizontal="center"/>
    </xf>
    <xf numFmtId="3" fontId="3" fillId="0" borderId="5" xfId="2" applyNumberFormat="1" applyFont="1" applyBorder="1" applyAlignment="1">
      <alignment horizontal="center"/>
    </xf>
    <xf numFmtId="2" fontId="3" fillId="0" borderId="0" xfId="2" applyNumberFormat="1" applyFont="1" applyAlignment="1"/>
    <xf numFmtId="1" fontId="3" fillId="0" borderId="0" xfId="2" applyNumberFormat="1" applyAlignment="1">
      <alignment horizontal="center"/>
    </xf>
    <xf numFmtId="4" fontId="3" fillId="0" borderId="0" xfId="2" applyNumberFormat="1" applyAlignment="1">
      <alignment horizontal="center"/>
    </xf>
    <xf numFmtId="3" fontId="3" fillId="0" borderId="0" xfId="2" applyNumberFormat="1" applyAlignment="1">
      <alignment horizontal="center"/>
    </xf>
    <xf numFmtId="0" fontId="15" fillId="3" borderId="0" xfId="232" applyFill="1"/>
    <xf numFmtId="44" fontId="15" fillId="0" borderId="3" xfId="232" applyNumberFormat="1" applyFill="1" applyBorder="1"/>
    <xf numFmtId="2" fontId="15" fillId="0" borderId="3" xfId="232" applyNumberFormat="1" applyFill="1" applyBorder="1" applyAlignment="1"/>
    <xf numFmtId="0" fontId="15" fillId="0" borderId="3" xfId="232" applyFill="1" applyBorder="1" applyAlignment="1">
      <alignment horizontal="center"/>
    </xf>
    <xf numFmtId="44" fontId="15" fillId="0" borderId="2" xfId="232" applyNumberFormat="1" applyFill="1" applyBorder="1" applyAlignment="1">
      <alignment horizontal="center"/>
    </xf>
    <xf numFmtId="2" fontId="15" fillId="0" borderId="2" xfId="232" applyNumberFormat="1" applyFill="1" applyBorder="1" applyAlignment="1"/>
    <xf numFmtId="0" fontId="15" fillId="0" borderId="2" xfId="232" applyFill="1" applyBorder="1" applyAlignment="1">
      <alignment horizontal="center"/>
    </xf>
    <xf numFmtId="44" fontId="15" fillId="0" borderId="4" xfId="232" applyNumberFormat="1" applyFill="1" applyBorder="1"/>
    <xf numFmtId="2" fontId="15" fillId="0" borderId="4" xfId="232" applyNumberFormat="1" applyFill="1" applyBorder="1" applyAlignment="1"/>
    <xf numFmtId="0" fontId="15" fillId="0" borderId="4" xfId="232" applyFill="1" applyBorder="1" applyAlignment="1">
      <alignment horizontal="center"/>
    </xf>
    <xf numFmtId="2" fontId="15" fillId="0" borderId="3" xfId="232" applyNumberFormat="1" applyBorder="1"/>
    <xf numFmtId="3" fontId="15" fillId="0" borderId="3" xfId="232" applyNumberFormat="1" applyBorder="1"/>
    <xf numFmtId="2" fontId="15" fillId="0" borderId="4" xfId="232" applyNumberFormat="1" applyBorder="1"/>
    <xf numFmtId="0" fontId="15" fillId="0" borderId="4" xfId="232" applyNumberFormat="1" applyBorder="1"/>
    <xf numFmtId="1" fontId="15" fillId="0" borderId="4" xfId="232" applyNumberFormat="1" applyBorder="1"/>
    <xf numFmtId="3" fontId="15" fillId="0" borderId="4" xfId="232" applyNumberFormat="1" applyBorder="1"/>
    <xf numFmtId="0" fontId="15" fillId="0" borderId="0" xfId="232" applyAlignment="1">
      <alignment horizontal="right"/>
    </xf>
    <xf numFmtId="44" fontId="15" fillId="0" borderId="0" xfId="232" applyNumberFormat="1" applyBorder="1"/>
    <xf numFmtId="2" fontId="15" fillId="0" borderId="0" xfId="232" applyNumberFormat="1" applyBorder="1"/>
    <xf numFmtId="0" fontId="15" fillId="0" borderId="0" xfId="232" applyNumberFormat="1" applyBorder="1"/>
    <xf numFmtId="14" fontId="15" fillId="0" borderId="0" xfId="232" applyNumberFormat="1" applyBorder="1" applyAlignment="1">
      <alignment horizontal="right"/>
    </xf>
    <xf numFmtId="0" fontId="15" fillId="0" borderId="0" xfId="232" applyNumberFormat="1" applyFill="1" applyBorder="1"/>
    <xf numFmtId="44" fontId="15" fillId="0" borderId="0" xfId="232" applyNumberFormat="1" applyBorder="1" applyAlignment="1">
      <alignment horizontal="center"/>
    </xf>
    <xf numFmtId="1" fontId="15" fillId="0" borderId="0" xfId="232" applyNumberFormat="1" applyBorder="1" applyAlignment="1"/>
    <xf numFmtId="0" fontId="15" fillId="0" borderId="0" xfId="232" applyNumberFormat="1" applyBorder="1" applyAlignment="1"/>
    <xf numFmtId="0" fontId="15" fillId="0" borderId="0" xfId="232" applyBorder="1" applyAlignment="1"/>
    <xf numFmtId="3" fontId="15" fillId="0" borderId="0" xfId="232" applyNumberFormat="1" applyBorder="1" applyAlignment="1"/>
    <xf numFmtId="0" fontId="3" fillId="0" borderId="5" xfId="232" applyFont="1" applyBorder="1" applyAlignment="1">
      <alignment horizontal="center"/>
    </xf>
    <xf numFmtId="40" fontId="15" fillId="0" borderId="0" xfId="232" applyNumberFormat="1" applyFill="1"/>
    <xf numFmtId="2" fontId="15" fillId="0" borderId="0" xfId="232" applyNumberFormat="1" applyFill="1"/>
    <xf numFmtId="175" fontId="15" fillId="0" borderId="0" xfId="232" applyNumberFormat="1" applyFill="1"/>
    <xf numFmtId="0" fontId="3" fillId="0" borderId="0" xfId="232" applyFont="1" applyFill="1"/>
    <xf numFmtId="173" fontId="15" fillId="0" borderId="0" xfId="232" applyNumberFormat="1" applyFill="1"/>
    <xf numFmtId="0" fontId="17" fillId="0" borderId="0" xfId="232" applyFont="1" applyFill="1"/>
    <xf numFmtId="40" fontId="17" fillId="0" borderId="0" xfId="232" applyNumberFormat="1" applyFont="1" applyFill="1"/>
    <xf numFmtId="4" fontId="17" fillId="0" borderId="0" xfId="232" applyNumberFormat="1" applyFont="1" applyFill="1"/>
    <xf numFmtId="175" fontId="17" fillId="0" borderId="0" xfId="232" applyNumberFormat="1" applyFont="1" applyFill="1"/>
    <xf numFmtId="0" fontId="17" fillId="0" borderId="0" xfId="232" applyFont="1" applyFill="1" applyBorder="1" applyAlignment="1">
      <alignment horizontal="center"/>
    </xf>
    <xf numFmtId="1" fontId="17" fillId="0" borderId="0" xfId="232" applyNumberFormat="1" applyFont="1" applyFill="1" applyBorder="1" applyAlignment="1">
      <alignment horizontal="center"/>
    </xf>
    <xf numFmtId="0" fontId="17" fillId="0" borderId="0" xfId="232" applyFont="1" applyFill="1" applyAlignment="1">
      <alignment horizontal="right"/>
    </xf>
    <xf numFmtId="40" fontId="17" fillId="0" borderId="3" xfId="232" applyNumberFormat="1" applyFont="1" applyFill="1" applyBorder="1"/>
    <xf numFmtId="4" fontId="17" fillId="0" borderId="3" xfId="232" applyNumberFormat="1" applyFont="1" applyFill="1" applyBorder="1" applyAlignment="1">
      <alignment horizontal="center"/>
    </xf>
    <xf numFmtId="0" fontId="17" fillId="0" borderId="3" xfId="232" applyFont="1" applyFill="1" applyBorder="1" applyAlignment="1">
      <alignment horizontal="center"/>
    </xf>
    <xf numFmtId="2" fontId="17" fillId="0" borderId="0" xfId="232" applyNumberFormat="1" applyFont="1" applyFill="1"/>
    <xf numFmtId="1" fontId="17" fillId="0" borderId="0" xfId="232" applyNumberFormat="1" applyFont="1" applyFill="1"/>
    <xf numFmtId="2" fontId="15" fillId="0" borderId="0" xfId="232" applyNumberFormat="1" applyFill="1" applyBorder="1" applyAlignment="1">
      <alignment horizontal="center"/>
    </xf>
    <xf numFmtId="175" fontId="15" fillId="0" borderId="0" xfId="232" applyNumberFormat="1" applyFill="1" applyBorder="1" applyAlignment="1">
      <alignment horizontal="center"/>
    </xf>
    <xf numFmtId="4" fontId="17" fillId="0" borderId="0" xfId="232" applyNumberFormat="1" applyFont="1" applyFill="1" applyBorder="1" applyAlignment="1">
      <alignment horizontal="center"/>
    </xf>
    <xf numFmtId="2" fontId="17" fillId="0" borderId="0" xfId="232" applyNumberFormat="1" applyFont="1" applyFill="1" applyBorder="1" applyAlignment="1">
      <alignment horizontal="center"/>
    </xf>
    <xf numFmtId="175" fontId="17" fillId="0" borderId="0" xfId="232" applyNumberFormat="1" applyFont="1" applyFill="1" applyBorder="1" applyAlignment="1">
      <alignment horizontal="center"/>
    </xf>
    <xf numFmtId="176" fontId="17" fillId="0" borderId="2" xfId="232" applyNumberFormat="1" applyFont="1" applyFill="1" applyBorder="1" applyAlignment="1">
      <alignment horizontal="center"/>
    </xf>
    <xf numFmtId="3" fontId="17" fillId="0" borderId="0" xfId="232" applyNumberFormat="1" applyFont="1" applyFill="1" applyBorder="1" applyAlignment="1">
      <alignment horizontal="center"/>
    </xf>
    <xf numFmtId="4" fontId="17" fillId="0" borderId="0" xfId="232" applyNumberFormat="1" applyFont="1" applyFill="1" applyAlignment="1">
      <alignment horizontal="center"/>
    </xf>
    <xf numFmtId="0" fontId="17" fillId="0" borderId="0" xfId="232" applyFont="1" applyFill="1" applyAlignment="1">
      <alignment horizontal="center"/>
    </xf>
    <xf numFmtId="2" fontId="17" fillId="0" borderId="0" xfId="232" applyNumberFormat="1" applyFont="1" applyFill="1" applyAlignment="1">
      <alignment horizontal="center"/>
    </xf>
    <xf numFmtId="175" fontId="17" fillId="0" borderId="0" xfId="232" applyNumberFormat="1" applyFont="1" applyFill="1" applyAlignment="1">
      <alignment horizontal="center"/>
    </xf>
    <xf numFmtId="1" fontId="17" fillId="0" borderId="0" xfId="232" applyNumberFormat="1" applyFont="1" applyFill="1" applyAlignment="1">
      <alignment horizontal="center"/>
    </xf>
    <xf numFmtId="3" fontId="17" fillId="0" borderId="4" xfId="232" applyNumberFormat="1" applyFont="1" applyFill="1" applyBorder="1" applyAlignment="1">
      <alignment horizontal="center"/>
    </xf>
    <xf numFmtId="3" fontId="17" fillId="0" borderId="0" xfId="232" applyNumberFormat="1" applyFont="1" applyFill="1" applyAlignment="1">
      <alignment horizontal="center"/>
    </xf>
    <xf numFmtId="4" fontId="15" fillId="0" borderId="0" xfId="232" applyNumberFormat="1" applyFill="1" applyAlignment="1">
      <alignment horizontal="center"/>
    </xf>
    <xf numFmtId="2" fontId="15" fillId="0" borderId="0" xfId="232" applyNumberFormat="1" applyFill="1" applyAlignment="1">
      <alignment horizontal="center"/>
    </xf>
    <xf numFmtId="175" fontId="15" fillId="0" borderId="0" xfId="232" applyNumberFormat="1" applyFill="1" applyAlignment="1">
      <alignment horizontal="center"/>
    </xf>
    <xf numFmtId="3" fontId="15" fillId="0" borderId="0" xfId="232" applyNumberFormat="1" applyFill="1" applyAlignment="1">
      <alignment horizontal="center"/>
    </xf>
    <xf numFmtId="1" fontId="15" fillId="0" borderId="2" xfId="232" applyNumberFormat="1" applyFill="1" applyBorder="1" applyAlignment="1">
      <alignment horizontal="center"/>
    </xf>
    <xf numFmtId="2" fontId="15" fillId="0" borderId="4" xfId="232" applyNumberFormat="1" applyFill="1" applyBorder="1"/>
    <xf numFmtId="4" fontId="15" fillId="0" borderId="4" xfId="232" applyNumberFormat="1" applyFill="1" applyBorder="1"/>
    <xf numFmtId="2" fontId="3" fillId="0" borderId="4" xfId="3" applyNumberFormat="1" applyFill="1" applyBorder="1"/>
    <xf numFmtId="175" fontId="3" fillId="0" borderId="4" xfId="3" applyNumberFormat="1" applyFill="1" applyBorder="1"/>
    <xf numFmtId="4" fontId="15" fillId="0" borderId="0" xfId="232" applyNumberFormat="1" applyFill="1" applyAlignment="1">
      <alignment horizontal="right"/>
    </xf>
    <xf numFmtId="2" fontId="15" fillId="0" borderId="0" xfId="232" applyNumberFormat="1" applyFill="1" applyAlignment="1">
      <alignment horizontal="right"/>
    </xf>
    <xf numFmtId="175" fontId="15" fillId="0" borderId="0" xfId="232" applyNumberFormat="1" applyFill="1" applyAlignment="1">
      <alignment horizontal="right"/>
    </xf>
    <xf numFmtId="1" fontId="15" fillId="0" borderId="0" xfId="232" applyNumberFormat="1" applyFill="1" applyAlignment="1">
      <alignment horizontal="right"/>
    </xf>
    <xf numFmtId="3" fontId="3" fillId="0" borderId="0" xfId="232" applyNumberFormat="1" applyFont="1" applyFill="1" applyAlignment="1">
      <alignment horizontal="right"/>
    </xf>
    <xf numFmtId="3" fontId="15" fillId="0" borderId="0" xfId="232" applyNumberFormat="1" applyFill="1" applyAlignment="1">
      <alignment horizontal="right"/>
    </xf>
    <xf numFmtId="165" fontId="3" fillId="0" borderId="0" xfId="3" applyNumberFormat="1" applyFont="1" applyFill="1"/>
    <xf numFmtId="4" fontId="0" fillId="0" borderId="0" xfId="3" applyNumberFormat="1" applyFont="1" applyFill="1"/>
    <xf numFmtId="2" fontId="0" fillId="0" borderId="0" xfId="3" applyNumberFormat="1" applyFont="1" applyFill="1"/>
    <xf numFmtId="175" fontId="0" fillId="0" borderId="0" xfId="3" applyNumberFormat="1" applyFont="1" applyFill="1"/>
    <xf numFmtId="1" fontId="0" fillId="0" borderId="0" xfId="3" applyNumberFormat="1" applyFont="1" applyFill="1"/>
    <xf numFmtId="3" fontId="0" fillId="0" borderId="0" xfId="3" applyNumberFormat="1" applyFont="1" applyFill="1"/>
    <xf numFmtId="165" fontId="0" fillId="0" borderId="0" xfId="3" applyNumberFormat="1" applyFont="1" applyFill="1" applyAlignment="1">
      <alignment horizontal="right" wrapText="1"/>
    </xf>
    <xf numFmtId="40" fontId="3" fillId="0" borderId="0" xfId="3" applyNumberFormat="1" applyFill="1" applyBorder="1"/>
    <xf numFmtId="175" fontId="15" fillId="0" borderId="0" xfId="232" applyNumberFormat="1" applyFill="1" applyBorder="1"/>
    <xf numFmtId="40" fontId="15" fillId="0" borderId="0" xfId="232" applyNumberFormat="1"/>
    <xf numFmtId="43" fontId="3" fillId="0" borderId="3" xfId="3" applyNumberFormat="1" applyFill="1" applyBorder="1"/>
    <xf numFmtId="4" fontId="15" fillId="0" borderId="3" xfId="232" applyNumberFormat="1" applyFill="1" applyBorder="1"/>
    <xf numFmtId="0" fontId="15" fillId="0" borderId="3" xfId="232" applyFill="1" applyBorder="1"/>
    <xf numFmtId="2" fontId="15" fillId="0" borderId="3" xfId="232" applyNumberFormat="1" applyFill="1" applyBorder="1"/>
    <xf numFmtId="165" fontId="3" fillId="0" borderId="3" xfId="3" applyNumberFormat="1" applyFill="1" applyBorder="1"/>
    <xf numFmtId="175" fontId="15" fillId="0" borderId="3" xfId="232" applyNumberFormat="1" applyFill="1" applyBorder="1"/>
    <xf numFmtId="0" fontId="15" fillId="0" borderId="3" xfId="232" applyBorder="1"/>
    <xf numFmtId="3" fontId="3" fillId="0" borderId="3" xfId="3" applyNumberFormat="1" applyFill="1" applyBorder="1"/>
    <xf numFmtId="0" fontId="17" fillId="0" borderId="3" xfId="232" applyFont="1" applyBorder="1" applyAlignment="1">
      <alignment horizontal="right"/>
    </xf>
    <xf numFmtId="4" fontId="3" fillId="0" borderId="0" xfId="232" applyNumberFormat="1" applyFont="1" applyFill="1"/>
    <xf numFmtId="2" fontId="3" fillId="0" borderId="0" xfId="232" applyNumberFormat="1" applyFont="1" applyFill="1"/>
    <xf numFmtId="175" fontId="3" fillId="0" borderId="0" xfId="232" applyNumberFormat="1" applyFont="1" applyFill="1"/>
    <xf numFmtId="165" fontId="3" fillId="0" borderId="0" xfId="3" applyNumberFormat="1" applyFont="1"/>
    <xf numFmtId="1" fontId="3" fillId="0" borderId="0" xfId="232" applyNumberFormat="1" applyFont="1" applyFill="1"/>
    <xf numFmtId="3" fontId="3" fillId="0" borderId="0" xfId="232" applyNumberFormat="1" applyFont="1" applyFill="1"/>
    <xf numFmtId="2" fontId="3" fillId="0" borderId="0" xfId="232" applyNumberFormat="1" applyFont="1"/>
    <xf numFmtId="14" fontId="15" fillId="0" borderId="0" xfId="232" applyNumberFormat="1"/>
    <xf numFmtId="165" fontId="3" fillId="0" borderId="0" xfId="3" applyNumberFormat="1"/>
    <xf numFmtId="40" fontId="15" fillId="0" borderId="4" xfId="232" applyNumberFormat="1" applyFill="1" applyBorder="1"/>
    <xf numFmtId="4" fontId="3" fillId="0" borderId="4" xfId="232" applyNumberFormat="1" applyFont="1" applyFill="1" applyBorder="1"/>
    <xf numFmtId="2" fontId="3" fillId="0" borderId="4" xfId="232" applyNumberFormat="1" applyFont="1" applyFill="1" applyBorder="1"/>
    <xf numFmtId="0" fontId="3" fillId="0" borderId="4" xfId="232" applyFont="1" applyFill="1" applyBorder="1"/>
    <xf numFmtId="175" fontId="3" fillId="0" borderId="4" xfId="232" applyNumberFormat="1" applyFont="1" applyFill="1" applyBorder="1"/>
    <xf numFmtId="165" fontId="3" fillId="0" borderId="4" xfId="3" applyNumberFormat="1" applyFont="1" applyFill="1" applyBorder="1"/>
    <xf numFmtId="0" fontId="3" fillId="0" borderId="4" xfId="232" applyFont="1" applyBorder="1"/>
    <xf numFmtId="165" fontId="3" fillId="0" borderId="4" xfId="3" applyNumberFormat="1" applyFont="1" applyBorder="1"/>
    <xf numFmtId="1" fontId="3" fillId="0" borderId="4" xfId="232" applyNumberFormat="1" applyFont="1" applyFill="1" applyBorder="1"/>
    <xf numFmtId="3" fontId="3" fillId="0" borderId="4" xfId="232" applyNumberFormat="1" applyFont="1" applyFill="1" applyBorder="1"/>
    <xf numFmtId="0" fontId="15" fillId="0" borderId="4" xfId="232" applyFill="1" applyBorder="1"/>
    <xf numFmtId="2" fontId="3" fillId="0" borderId="4" xfId="232" applyNumberFormat="1" applyFont="1" applyBorder="1"/>
    <xf numFmtId="14" fontId="15" fillId="0" borderId="4" xfId="232" applyNumberFormat="1" applyBorder="1"/>
    <xf numFmtId="40" fontId="15" fillId="5" borderId="4" xfId="232" applyNumberFormat="1" applyFill="1" applyBorder="1"/>
    <xf numFmtId="4" fontId="3" fillId="5" borderId="4" xfId="232" applyNumberFormat="1" applyFont="1" applyFill="1" applyBorder="1"/>
    <xf numFmtId="2" fontId="3" fillId="5" borderId="4" xfId="232" applyNumberFormat="1" applyFont="1" applyFill="1" applyBorder="1"/>
    <xf numFmtId="0" fontId="3" fillId="5" borderId="4" xfId="232" applyFont="1" applyFill="1" applyBorder="1"/>
    <xf numFmtId="175" fontId="3" fillId="5" borderId="4" xfId="232" applyNumberFormat="1" applyFont="1" applyFill="1" applyBorder="1"/>
    <xf numFmtId="165" fontId="3" fillId="5" borderId="4" xfId="3" applyNumberFormat="1" applyFont="1" applyFill="1" applyBorder="1"/>
    <xf numFmtId="1" fontId="3" fillId="5" borderId="4" xfId="232" applyNumberFormat="1" applyFont="1" applyFill="1" applyBorder="1"/>
    <xf numFmtId="3" fontId="3" fillId="5" borderId="4" xfId="232" applyNumberFormat="1" applyFont="1" applyFill="1" applyBorder="1"/>
    <xf numFmtId="0" fontId="15" fillId="5" borderId="4" xfId="232" applyFill="1" applyBorder="1"/>
    <xf numFmtId="14" fontId="15" fillId="5" borderId="4" xfId="232" applyNumberFormat="1" applyFill="1" applyBorder="1"/>
    <xf numFmtId="40" fontId="15" fillId="5" borderId="0" xfId="232" applyNumberFormat="1" applyFill="1"/>
    <xf numFmtId="4" fontId="3" fillId="5" borderId="0" xfId="232" applyNumberFormat="1" applyFont="1" applyFill="1"/>
    <xf numFmtId="2" fontId="3" fillId="5" borderId="0" xfId="232" applyNumberFormat="1" applyFont="1" applyFill="1"/>
    <xf numFmtId="0" fontId="3" fillId="5" borderId="0" xfId="232" applyFont="1" applyFill="1"/>
    <xf numFmtId="175" fontId="3" fillId="5" borderId="0" xfId="232" applyNumberFormat="1" applyFont="1" applyFill="1"/>
    <xf numFmtId="165" fontId="3" fillId="5" borderId="0" xfId="3" applyNumberFormat="1" applyFont="1" applyFill="1"/>
    <xf numFmtId="1" fontId="3" fillId="5" borderId="0" xfId="232" applyNumberFormat="1" applyFont="1" applyFill="1"/>
    <xf numFmtId="3" fontId="3" fillId="5" borderId="0" xfId="232" applyNumberFormat="1" applyFont="1" applyFill="1"/>
    <xf numFmtId="14" fontId="15" fillId="5" borderId="0" xfId="232" applyNumberFormat="1" applyFill="1"/>
    <xf numFmtId="4" fontId="15" fillId="5" borderId="0" xfId="232" applyNumberFormat="1" applyFill="1"/>
    <xf numFmtId="2" fontId="15" fillId="5" borderId="0" xfId="232" applyNumberFormat="1" applyFill="1"/>
    <xf numFmtId="0" fontId="15" fillId="5" borderId="0" xfId="232" applyFill="1"/>
    <xf numFmtId="175" fontId="15" fillId="5" borderId="0" xfId="232" applyNumberFormat="1" applyFill="1"/>
    <xf numFmtId="165" fontId="3" fillId="5" borderId="0" xfId="3" applyNumberFormat="1" applyFill="1"/>
    <xf numFmtId="1" fontId="15" fillId="5" borderId="0" xfId="232" applyNumberFormat="1" applyFill="1"/>
    <xf numFmtId="3" fontId="15" fillId="5" borderId="0" xfId="232" applyNumberFormat="1" applyFill="1"/>
    <xf numFmtId="40" fontId="3" fillId="0" borderId="0" xfId="232" applyNumberFormat="1" applyFont="1"/>
    <xf numFmtId="0" fontId="17" fillId="0" borderId="5" xfId="232" applyFont="1" applyBorder="1" applyAlignment="1">
      <alignment horizontal="center"/>
    </xf>
    <xf numFmtId="40" fontId="15" fillId="0" borderId="5" xfId="232" applyNumberFormat="1" applyFill="1" applyBorder="1" applyAlignment="1">
      <alignment horizontal="center"/>
    </xf>
    <xf numFmtId="4" fontId="3" fillId="0" borderId="5" xfId="232" applyNumberFormat="1" applyFont="1" applyFill="1" applyBorder="1" applyAlignment="1">
      <alignment horizontal="center"/>
    </xf>
    <xf numFmtId="0" fontId="15" fillId="0" borderId="5" xfId="232" applyFill="1" applyBorder="1" applyAlignment="1">
      <alignment horizontal="center"/>
    </xf>
    <xf numFmtId="2" fontId="15" fillId="0" borderId="5" xfId="232" applyNumberFormat="1" applyFill="1" applyBorder="1" applyAlignment="1">
      <alignment horizontal="center"/>
    </xf>
    <xf numFmtId="0" fontId="3" fillId="0" borderId="5" xfId="232" applyFont="1" applyFill="1" applyBorder="1" applyAlignment="1">
      <alignment horizontal="center"/>
    </xf>
    <xf numFmtId="175" fontId="15" fillId="0" borderId="5" xfId="232" applyNumberFormat="1" applyFill="1" applyBorder="1" applyAlignment="1">
      <alignment horizontal="center"/>
    </xf>
    <xf numFmtId="2" fontId="3" fillId="0" borderId="5" xfId="232" applyNumberFormat="1" applyFont="1" applyFill="1" applyBorder="1" applyAlignment="1">
      <alignment horizontal="center"/>
    </xf>
    <xf numFmtId="1" fontId="3" fillId="0" borderId="5" xfId="232" applyNumberFormat="1" applyFont="1" applyFill="1" applyBorder="1" applyAlignment="1">
      <alignment horizontal="center"/>
    </xf>
    <xf numFmtId="3" fontId="15" fillId="0" borderId="5" xfId="232" applyNumberFormat="1" applyFill="1" applyBorder="1" applyAlignment="1">
      <alignment horizontal="center"/>
    </xf>
    <xf numFmtId="3" fontId="3" fillId="0" borderId="5" xfId="232" applyNumberFormat="1" applyFont="1" applyFill="1" applyBorder="1" applyAlignment="1">
      <alignment horizontal="center"/>
    </xf>
    <xf numFmtId="0" fontId="17" fillId="0" borderId="0" xfId="232" applyFont="1" applyAlignment="1">
      <alignment horizontal="center"/>
    </xf>
    <xf numFmtId="40" fontId="4" fillId="0" borderId="0" xfId="232" applyNumberFormat="1" applyFont="1" applyFill="1"/>
    <xf numFmtId="4" fontId="3" fillId="0" borderId="0" xfId="232" applyNumberFormat="1" applyFont="1" applyFill="1" applyAlignment="1">
      <alignment horizontal="center"/>
    </xf>
    <xf numFmtId="0" fontId="3" fillId="0" borderId="0" xfId="232" applyFont="1" applyFill="1" applyAlignment="1">
      <alignment horizontal="center"/>
    </xf>
    <xf numFmtId="1" fontId="0" fillId="0" borderId="0" xfId="0" applyNumberFormat="1"/>
    <xf numFmtId="2" fontId="0" fillId="0" borderId="0" xfId="0" applyNumberFormat="1"/>
    <xf numFmtId="3" fontId="0" fillId="0" borderId="0" xfId="0" applyNumberFormat="1"/>
    <xf numFmtId="0" fontId="0" fillId="0" borderId="0" xfId="0" applyFill="1"/>
    <xf numFmtId="0" fontId="0" fillId="0" borderId="0" xfId="0" applyFill="1" applyAlignment="1">
      <alignment horizontal="right"/>
    </xf>
    <xf numFmtId="0" fontId="0" fillId="0" borderId="3" xfId="0" applyFill="1" applyBorder="1"/>
    <xf numFmtId="0" fontId="0" fillId="0" borderId="0" xfId="0" applyFill="1" applyBorder="1" applyAlignment="1">
      <alignment horizontal="center"/>
    </xf>
    <xf numFmtId="1" fontId="0" fillId="0" borderId="0" xfId="0" applyNumberFormat="1" applyFill="1" applyBorder="1" applyAlignment="1">
      <alignment horizontal="center"/>
    </xf>
    <xf numFmtId="2" fontId="0" fillId="0" borderId="0" xfId="0" applyNumberFormat="1" applyFill="1" applyBorder="1" applyAlignment="1">
      <alignment horizontal="center"/>
    </xf>
    <xf numFmtId="3" fontId="0" fillId="0" borderId="0" xfId="0" applyNumberFormat="1" applyFill="1" applyBorder="1" applyAlignment="1">
      <alignment horizontal="center"/>
    </xf>
    <xf numFmtId="1" fontId="0" fillId="0" borderId="0" xfId="0" applyNumberFormat="1" applyFill="1"/>
    <xf numFmtId="2" fontId="0" fillId="0" borderId="0" xfId="0" applyNumberFormat="1" applyFill="1"/>
    <xf numFmtId="3" fontId="0" fillId="0" borderId="0" xfId="0" applyNumberFormat="1" applyFill="1"/>
    <xf numFmtId="0" fontId="0" fillId="0" borderId="2" xfId="0" applyFill="1" applyBorder="1" applyAlignment="1">
      <alignment horizontal="center"/>
    </xf>
    <xf numFmtId="4" fontId="0" fillId="0" borderId="0" xfId="0" applyNumberFormat="1" applyFill="1"/>
    <xf numFmtId="4" fontId="0" fillId="0" borderId="4" xfId="0" applyNumberFormat="1" applyFill="1" applyBorder="1"/>
    <xf numFmtId="0" fontId="0" fillId="0" borderId="0" xfId="0" applyFill="1" applyAlignment="1">
      <alignment horizontal="center"/>
    </xf>
    <xf numFmtId="1" fontId="0" fillId="0" borderId="0" xfId="0" applyNumberFormat="1" applyFill="1" applyAlignment="1">
      <alignment horizontal="right"/>
    </xf>
    <xf numFmtId="2" fontId="0" fillId="0" borderId="0" xfId="0" applyNumberFormat="1" applyFill="1" applyAlignment="1">
      <alignment horizontal="center"/>
    </xf>
    <xf numFmtId="3" fontId="0" fillId="0" borderId="0" xfId="0" applyNumberFormat="1" applyFill="1" applyAlignment="1">
      <alignment horizontal="right"/>
    </xf>
    <xf numFmtId="1" fontId="3" fillId="0" borderId="0" xfId="1" applyNumberFormat="1" applyFont="1" applyFill="1"/>
    <xf numFmtId="3" fontId="3" fillId="0" borderId="0" xfId="1" applyNumberFormat="1" applyFont="1" applyFill="1"/>
    <xf numFmtId="0" fontId="0" fillId="0" borderId="0" xfId="0" applyFill="1" applyAlignment="1">
      <alignment horizontal="right" wrapText="1"/>
    </xf>
    <xf numFmtId="43" fontId="0" fillId="0" borderId="0" xfId="1" applyFont="1"/>
    <xf numFmtId="43" fontId="2" fillId="0" borderId="0" xfId="1" applyFont="1" applyFill="1"/>
    <xf numFmtId="1" fontId="0" fillId="0" borderId="0" xfId="1" applyNumberFormat="1" applyFont="1"/>
    <xf numFmtId="2" fontId="0" fillId="0" borderId="0" xfId="1" applyNumberFormat="1" applyFont="1"/>
    <xf numFmtId="3" fontId="0" fillId="0" borderId="0" xfId="1" applyNumberFormat="1" applyFont="1"/>
    <xf numFmtId="0" fontId="2" fillId="0" borderId="0" xfId="0" applyFont="1" applyAlignment="1">
      <alignment horizontal="right"/>
    </xf>
    <xf numFmtId="43" fontId="0" fillId="0" borderId="5" xfId="1" applyFont="1" applyBorder="1"/>
    <xf numFmtId="43" fontId="0" fillId="0" borderId="5" xfId="1" applyFont="1" applyFill="1" applyBorder="1"/>
    <xf numFmtId="1" fontId="0" fillId="0" borderId="5" xfId="1" applyNumberFormat="1" applyFont="1" applyBorder="1"/>
    <xf numFmtId="2" fontId="0" fillId="0" borderId="5" xfId="1" applyNumberFormat="1" applyFont="1" applyBorder="1"/>
    <xf numFmtId="3" fontId="0" fillId="0" borderId="5" xfId="1" applyNumberFormat="1" applyFont="1" applyBorder="1"/>
    <xf numFmtId="2" fontId="0" fillId="0" borderId="5" xfId="0" applyNumberFormat="1" applyBorder="1"/>
    <xf numFmtId="3" fontId="0" fillId="0" borderId="5" xfId="0" applyNumberFormat="1" applyBorder="1"/>
    <xf numFmtId="14" fontId="0" fillId="0" borderId="5" xfId="0" applyNumberFormat="1" applyBorder="1"/>
    <xf numFmtId="43" fontId="0" fillId="0" borderId="0" xfId="1" applyFont="1" applyFill="1"/>
    <xf numFmtId="14" fontId="0" fillId="0" borderId="0" xfId="0" applyNumberFormat="1"/>
    <xf numFmtId="43" fontId="0" fillId="0" borderId="4" xfId="1" applyFont="1" applyBorder="1"/>
    <xf numFmtId="43" fontId="0" fillId="0" borderId="4" xfId="1" applyFont="1" applyFill="1" applyBorder="1"/>
    <xf numFmtId="1" fontId="0" fillId="0" borderId="4" xfId="1" applyNumberFormat="1" applyFont="1" applyBorder="1"/>
    <xf numFmtId="2" fontId="0" fillId="0" borderId="4" xfId="1" applyNumberFormat="1" applyFont="1" applyBorder="1"/>
    <xf numFmtId="3" fontId="0" fillId="0" borderId="4" xfId="1" applyNumberFormat="1" applyFont="1" applyBorder="1"/>
    <xf numFmtId="2" fontId="0" fillId="0" borderId="4" xfId="0" applyNumberFormat="1" applyBorder="1"/>
    <xf numFmtId="3" fontId="0" fillId="0" borderId="4" xfId="0" applyNumberFormat="1" applyBorder="1"/>
    <xf numFmtId="14" fontId="0" fillId="0" borderId="4" xfId="0" applyNumberFormat="1" applyBorder="1"/>
    <xf numFmtId="43" fontId="0" fillId="0" borderId="0" xfId="1" applyFont="1" applyBorder="1"/>
    <xf numFmtId="43" fontId="0" fillId="0" borderId="0" xfId="1" applyFont="1" applyFill="1" applyBorder="1"/>
    <xf numFmtId="1" fontId="0" fillId="0" borderId="0" xfId="1" applyNumberFormat="1" applyFont="1" applyBorder="1"/>
    <xf numFmtId="2" fontId="0" fillId="0" borderId="0" xfId="1" applyNumberFormat="1" applyFont="1" applyBorder="1"/>
    <xf numFmtId="3" fontId="0" fillId="0" borderId="0" xfId="1" applyNumberFormat="1" applyFont="1" applyBorder="1"/>
    <xf numFmtId="2" fontId="0" fillId="0" borderId="0" xfId="0" applyNumberFormat="1" applyBorder="1"/>
    <xf numFmtId="3" fontId="0" fillId="0" borderId="0" xfId="0" applyNumberFormat="1" applyBorder="1"/>
    <xf numFmtId="14" fontId="0" fillId="0" borderId="0" xfId="0" applyNumberFormat="1" applyBorder="1"/>
    <xf numFmtId="43" fontId="0" fillId="0" borderId="7" xfId="1" applyFont="1" applyBorder="1"/>
    <xf numFmtId="43" fontId="0" fillId="0" borderId="7" xfId="1" applyFont="1" applyFill="1" applyBorder="1"/>
    <xf numFmtId="1" fontId="0" fillId="0" borderId="7" xfId="1" applyNumberFormat="1" applyFont="1" applyBorder="1"/>
    <xf numFmtId="2" fontId="0" fillId="0" borderId="7" xfId="1" applyNumberFormat="1" applyFont="1" applyBorder="1"/>
    <xf numFmtId="3" fontId="0" fillId="0" borderId="7" xfId="1" applyNumberFormat="1" applyFont="1" applyBorder="1"/>
    <xf numFmtId="14" fontId="0" fillId="0" borderId="7" xfId="0" applyNumberFormat="1" applyBorder="1"/>
    <xf numFmtId="0" fontId="0" fillId="0" borderId="5" xfId="0" applyBorder="1" applyAlignment="1">
      <alignment horizontal="center"/>
    </xf>
    <xf numFmtId="1" fontId="0" fillId="0" borderId="5" xfId="0" applyNumberFormat="1" applyBorder="1" applyAlignment="1">
      <alignment horizontal="center"/>
    </xf>
    <xf numFmtId="2" fontId="0" fillId="0" borderId="5" xfId="0" applyNumberFormat="1" applyBorder="1" applyAlignment="1">
      <alignment horizontal="center"/>
    </xf>
    <xf numFmtId="3" fontId="0" fillId="0" borderId="5" xfId="0" applyNumberFormat="1" applyBorder="1" applyAlignment="1">
      <alignment horizontal="center"/>
    </xf>
    <xf numFmtId="0" fontId="0" fillId="0" borderId="0" xfId="0" applyAlignment="1">
      <alignment horizontal="center"/>
    </xf>
    <xf numFmtId="0" fontId="3" fillId="0" borderId="0" xfId="150"/>
    <xf numFmtId="1" fontId="3" fillId="0" borderId="0" xfId="150" applyNumberFormat="1"/>
    <xf numFmtId="0" fontId="0" fillId="0" borderId="0" xfId="0" applyFill="1" applyAlignment="1">
      <alignment horizontal="left"/>
    </xf>
    <xf numFmtId="173" fontId="0" fillId="0" borderId="2" xfId="0" applyNumberFormat="1" applyFill="1" applyBorder="1" applyAlignment="1">
      <alignment horizontal="center"/>
    </xf>
    <xf numFmtId="3" fontId="0" fillId="0" borderId="4" xfId="0" applyNumberFormat="1" applyFill="1" applyBorder="1" applyAlignment="1">
      <alignment horizontal="center"/>
    </xf>
    <xf numFmtId="43" fontId="0" fillId="0" borderId="5" xfId="1" applyFont="1" applyFill="1" applyBorder="1" applyAlignment="1">
      <alignment horizontal="right"/>
    </xf>
    <xf numFmtId="1" fontId="0" fillId="0" borderId="5" xfId="1" applyNumberFormat="1" applyFont="1" applyFill="1" applyBorder="1"/>
    <xf numFmtId="2" fontId="0" fillId="0" borderId="5" xfId="1" applyNumberFormat="1" applyFont="1" applyFill="1" applyBorder="1"/>
    <xf numFmtId="3" fontId="0" fillId="0" borderId="5" xfId="1" applyNumberFormat="1" applyFont="1" applyFill="1" applyBorder="1"/>
    <xf numFmtId="2" fontId="0" fillId="0" borderId="5" xfId="0" applyNumberFormat="1" applyFill="1" applyBorder="1"/>
    <xf numFmtId="3" fontId="0" fillId="0" borderId="5" xfId="0" applyNumberFormat="1" applyFill="1" applyBorder="1"/>
    <xf numFmtId="14" fontId="0" fillId="0" borderId="5" xfId="0" applyNumberFormat="1" applyFill="1" applyBorder="1"/>
    <xf numFmtId="0" fontId="0" fillId="0" borderId="0" xfId="0" applyBorder="1"/>
    <xf numFmtId="3" fontId="0" fillId="0" borderId="0" xfId="0" applyNumberFormat="1" applyFill="1" applyBorder="1"/>
    <xf numFmtId="1" fontId="0" fillId="0" borderId="0" xfId="1" applyNumberFormat="1" applyFont="1" applyFill="1" applyBorder="1"/>
    <xf numFmtId="2" fontId="0" fillId="0" borderId="0" xfId="1" applyNumberFormat="1" applyFont="1" applyFill="1" applyBorder="1"/>
    <xf numFmtId="3" fontId="0" fillId="0" borderId="0" xfId="1" applyNumberFormat="1" applyFont="1" applyFill="1" applyBorder="1"/>
    <xf numFmtId="14" fontId="0" fillId="0" borderId="0" xfId="0" applyNumberFormat="1" applyFill="1" applyBorder="1"/>
    <xf numFmtId="0" fontId="0" fillId="0" borderId="0" xfId="0" applyBorder="1" applyAlignment="1">
      <alignment horizontal="center"/>
    </xf>
    <xf numFmtId="1" fontId="0" fillId="0" borderId="0" xfId="0" applyNumberFormat="1" applyBorder="1" applyAlignment="1">
      <alignment horizontal="center"/>
    </xf>
    <xf numFmtId="2" fontId="0" fillId="0" borderId="0" xfId="0" applyNumberFormat="1" applyBorder="1" applyAlignment="1">
      <alignment horizontal="center"/>
    </xf>
    <xf numFmtId="3" fontId="0" fillId="0" borderId="0" xfId="0" applyNumberFormat="1" applyBorder="1" applyAlignment="1">
      <alignment horizontal="center"/>
    </xf>
    <xf numFmtId="43" fontId="2" fillId="0" borderId="0" xfId="1" applyFont="1"/>
    <xf numFmtId="42" fontId="0" fillId="0" borderId="6" xfId="0" applyNumberFormat="1" applyBorder="1"/>
    <xf numFmtId="0" fontId="7" fillId="0" borderId="0" xfId="0" applyNumberFormat="1" applyFont="1" applyFill="1" applyBorder="1" applyAlignment="1" applyProtection="1"/>
    <xf numFmtId="14" fontId="7" fillId="0" borderId="0" xfId="0" applyNumberFormat="1" applyFont="1" applyFill="1" applyBorder="1" applyAlignment="1" applyProtection="1"/>
    <xf numFmtId="43" fontId="7" fillId="0" borderId="0" xfId="0" applyNumberFormat="1" applyFont="1" applyFill="1" applyBorder="1" applyAlignment="1" applyProtection="1"/>
    <xf numFmtId="43" fontId="7" fillId="5" borderId="0" xfId="0" applyNumberFormat="1" applyFont="1" applyFill="1" applyBorder="1" applyAlignment="1" applyProtection="1"/>
    <xf numFmtId="43" fontId="7" fillId="6" borderId="0" xfId="0" applyNumberFormat="1" applyFont="1" applyFill="1" applyBorder="1" applyAlignment="1" applyProtection="1"/>
    <xf numFmtId="172" fontId="0" fillId="0" borderId="6" xfId="0" applyNumberFormat="1" applyBorder="1"/>
    <xf numFmtId="0" fontId="0" fillId="0" borderId="6" xfId="0" applyBorder="1" applyAlignment="1">
      <alignment horizontal="right"/>
    </xf>
    <xf numFmtId="172" fontId="3" fillId="0" borderId="0" xfId="1" applyNumberFormat="1" applyFont="1" applyFill="1"/>
    <xf numFmtId="164" fontId="0" fillId="0" borderId="3" xfId="0" applyNumberFormat="1" applyFill="1" applyBorder="1" applyAlignment="1">
      <alignment horizontal="center"/>
    </xf>
    <xf numFmtId="3" fontId="0" fillId="0" borderId="0" xfId="0" applyNumberFormat="1" applyFill="1" applyAlignment="1">
      <alignment horizontal="right" wrapText="1"/>
    </xf>
    <xf numFmtId="43" fontId="2" fillId="0" borderId="0" xfId="1" applyFont="1" applyBorder="1"/>
    <xf numFmtId="43" fontId="2" fillId="0" borderId="0" xfId="1" applyFont="1" applyFill="1" applyBorder="1"/>
    <xf numFmtId="0" fontId="2" fillId="0" borderId="0" xfId="0" applyFont="1" applyBorder="1" applyAlignment="1">
      <alignment horizontal="right"/>
    </xf>
    <xf numFmtId="3" fontId="2" fillId="0" borderId="6" xfId="1" applyNumberFormat="1" applyFont="1" applyFill="1" applyBorder="1"/>
    <xf numFmtId="3" fontId="0" fillId="0" borderId="6" xfId="1" applyNumberFormat="1" applyFont="1" applyBorder="1"/>
    <xf numFmtId="3" fontId="0" fillId="0" borderId="6" xfId="0" applyNumberFormat="1" applyBorder="1"/>
    <xf numFmtId="3" fontId="2" fillId="0" borderId="6" xfId="0" applyNumberFormat="1" applyFont="1" applyBorder="1" applyAlignment="1">
      <alignment horizontal="right"/>
    </xf>
    <xf numFmtId="43" fontId="0" fillId="0" borderId="0" xfId="0" applyNumberFormat="1" applyBorder="1"/>
    <xf numFmtId="0" fontId="0" fillId="5" borderId="0" xfId="0" applyFill="1" applyBorder="1"/>
    <xf numFmtId="43" fontId="0" fillId="5" borderId="0" xfId="1" applyFont="1" applyFill="1" applyBorder="1"/>
    <xf numFmtId="2" fontId="0" fillId="5" borderId="0" xfId="1" applyNumberFormat="1" applyFont="1" applyFill="1" applyBorder="1"/>
    <xf numFmtId="0" fontId="0" fillId="0" borderId="0" xfId="0" applyAlignment="1">
      <alignment horizontal="center" wrapText="1"/>
    </xf>
    <xf numFmtId="43" fontId="7" fillId="0" borderId="6" xfId="182" applyNumberFormat="1" applyFont="1" applyFill="1" applyBorder="1" applyAlignment="1" applyProtection="1"/>
    <xf numFmtId="43" fontId="1" fillId="0" borderId="6" xfId="1" applyFont="1" applyBorder="1"/>
    <xf numFmtId="43" fontId="2" fillId="0" borderId="6" xfId="1" applyFont="1" applyFill="1" applyBorder="1"/>
    <xf numFmtId="2" fontId="0" fillId="0" borderId="6" xfId="1" applyNumberFormat="1" applyFont="1" applyBorder="1"/>
    <xf numFmtId="0" fontId="2" fillId="0" borderId="6" xfId="0" applyFont="1" applyBorder="1" applyAlignment="1">
      <alignment horizontal="right"/>
    </xf>
    <xf numFmtId="0" fontId="0" fillId="0" borderId="3" xfId="0" applyFill="1" applyBorder="1" applyAlignment="1">
      <alignment horizontal="center"/>
    </xf>
    <xf numFmtId="173" fontId="0" fillId="0" borderId="2" xfId="0" applyNumberFormat="1" applyFill="1" applyBorder="1" applyAlignment="1">
      <alignment horizontal="center"/>
    </xf>
    <xf numFmtId="0" fontId="0" fillId="0" borderId="2" xfId="0" applyFill="1" applyBorder="1" applyAlignment="1">
      <alignment horizontal="center"/>
    </xf>
    <xf numFmtId="3" fontId="0" fillId="0" borderId="4" xfId="0" applyNumberFormat="1" applyFill="1" applyBorder="1" applyAlignment="1">
      <alignment horizontal="center"/>
    </xf>
    <xf numFmtId="0" fontId="0" fillId="0" borderId="4" xfId="0" applyFill="1" applyBorder="1" applyAlignment="1">
      <alignment horizontal="center"/>
    </xf>
    <xf numFmtId="1" fontId="0" fillId="0" borderId="3" xfId="0" applyNumberFormat="1" applyFill="1" applyBorder="1" applyAlignment="1">
      <alignment horizontal="center"/>
    </xf>
    <xf numFmtId="164" fontId="0" fillId="0" borderId="3" xfId="0" applyNumberFormat="1" applyFill="1" applyBorder="1" applyAlignment="1">
      <alignment horizontal="center"/>
    </xf>
    <xf numFmtId="1" fontId="0" fillId="0" borderId="4" xfId="0" applyNumberFormat="1" applyFill="1" applyBorder="1"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xf>
    <xf numFmtId="164" fontId="0" fillId="0" borderId="2" xfId="0" applyNumberFormat="1" applyFill="1" applyBorder="1" applyAlignment="1">
      <alignment horizontal="center"/>
    </xf>
    <xf numFmtId="3" fontId="3" fillId="0" borderId="4" xfId="2" applyNumberFormat="1" applyFill="1" applyBorder="1" applyAlignment="1">
      <alignment horizontal="center"/>
    </xf>
    <xf numFmtId="0" fontId="3" fillId="0" borderId="4" xfId="2" applyFill="1" applyBorder="1" applyAlignment="1">
      <alignment horizontal="center"/>
    </xf>
    <xf numFmtId="1" fontId="3" fillId="0" borderId="3" xfId="2" applyNumberFormat="1" applyFill="1" applyBorder="1" applyAlignment="1">
      <alignment horizontal="center"/>
    </xf>
    <xf numFmtId="0" fontId="3" fillId="0" borderId="3" xfId="2" applyFill="1" applyBorder="1" applyAlignment="1">
      <alignment horizontal="center"/>
    </xf>
    <xf numFmtId="164" fontId="3" fillId="0" borderId="2" xfId="2" applyNumberFormat="1" applyFill="1" applyBorder="1" applyAlignment="1">
      <alignment horizontal="center"/>
    </xf>
    <xf numFmtId="0" fontId="3" fillId="0" borderId="2" xfId="2" applyFill="1" applyBorder="1" applyAlignment="1">
      <alignment horizontal="center"/>
    </xf>
    <xf numFmtId="3" fontId="3" fillId="0" borderId="2" xfId="2" applyNumberFormat="1" applyFill="1" applyBorder="1" applyAlignment="1">
      <alignment horizontal="center"/>
    </xf>
    <xf numFmtId="8" fontId="3" fillId="0" borderId="4" xfId="2" applyNumberFormat="1" applyFill="1" applyBorder="1" applyAlignment="1">
      <alignment horizontal="center"/>
    </xf>
    <xf numFmtId="0" fontId="3" fillId="0" borderId="0" xfId="2" applyFill="1" applyAlignment="1">
      <alignment horizontal="center"/>
    </xf>
    <xf numFmtId="0" fontId="3" fillId="0" borderId="0" xfId="2" applyAlignment="1">
      <alignment horizontal="center"/>
    </xf>
    <xf numFmtId="0" fontId="15" fillId="0" borderId="3" xfId="232" applyFill="1" applyBorder="1" applyAlignment="1">
      <alignment horizontal="center"/>
    </xf>
    <xf numFmtId="1" fontId="15" fillId="0" borderId="3" xfId="232" applyNumberFormat="1" applyFill="1" applyBorder="1" applyAlignment="1">
      <alignment horizontal="center"/>
    </xf>
    <xf numFmtId="173" fontId="15" fillId="0" borderId="2" xfId="232" applyNumberFormat="1" applyFill="1" applyBorder="1" applyAlignment="1">
      <alignment horizontal="center"/>
    </xf>
    <xf numFmtId="3" fontId="15" fillId="0" borderId="4" xfId="232" applyNumberFormat="1" applyFill="1" applyBorder="1" applyAlignment="1">
      <alignment horizontal="center"/>
    </xf>
    <xf numFmtId="172" fontId="15" fillId="0" borderId="2" xfId="232" applyNumberFormat="1" applyFill="1" applyBorder="1" applyAlignment="1">
      <alignment horizontal="center"/>
    </xf>
    <xf numFmtId="164" fontId="15" fillId="0" borderId="3" xfId="232" applyNumberFormat="1" applyFill="1" applyBorder="1" applyAlignment="1">
      <alignment horizontal="center"/>
    </xf>
    <xf numFmtId="0" fontId="3" fillId="0" borderId="2" xfId="232" applyFont="1" applyFill="1" applyBorder="1" applyAlignment="1">
      <alignment horizontal="center"/>
    </xf>
    <xf numFmtId="0" fontId="15" fillId="0" borderId="2" xfId="232" applyFill="1" applyBorder="1" applyAlignment="1">
      <alignment horizontal="center"/>
    </xf>
    <xf numFmtId="0" fontId="3" fillId="0" borderId="0" xfId="232" applyFont="1" applyFill="1" applyAlignment="1">
      <alignment horizontal="center"/>
    </xf>
    <xf numFmtId="0" fontId="15" fillId="0" borderId="0" xfId="232" applyFill="1" applyAlignment="1">
      <alignment horizontal="center"/>
    </xf>
    <xf numFmtId="172" fontId="3" fillId="0" borderId="0" xfId="232" applyNumberFormat="1" applyFont="1" applyFill="1" applyAlignment="1">
      <alignment horizontal="center"/>
    </xf>
    <xf numFmtId="1" fontId="15" fillId="0" borderId="0" xfId="232" applyNumberFormat="1" applyFill="1" applyAlignment="1">
      <alignment horizontal="center"/>
    </xf>
    <xf numFmtId="0" fontId="3" fillId="0" borderId="0" xfId="232" applyFont="1" applyAlignment="1">
      <alignment horizontal="center" wrapText="1"/>
    </xf>
    <xf numFmtId="0" fontId="15" fillId="0" borderId="0" xfId="232" applyAlignment="1">
      <alignment horizontal="center" wrapText="1"/>
    </xf>
    <xf numFmtId="1" fontId="3" fillId="0" borderId="0" xfId="232" applyNumberFormat="1" applyFont="1" applyAlignment="1">
      <alignment horizontal="center" wrapText="1"/>
    </xf>
    <xf numFmtId="1" fontId="15" fillId="0" borderId="0" xfId="232" applyNumberFormat="1" applyAlignment="1">
      <alignment horizontal="center" wrapText="1"/>
    </xf>
    <xf numFmtId="0" fontId="15" fillId="0" borderId="0" xfId="232" applyAlignment="1">
      <alignment horizontal="center"/>
    </xf>
    <xf numFmtId="0" fontId="1" fillId="0" borderId="0" xfId="154" applyAlignment="1">
      <alignment horizontal="center" wrapText="1"/>
    </xf>
    <xf numFmtId="0" fontId="1" fillId="0" borderId="2" xfId="154" applyFill="1" applyBorder="1" applyAlignment="1">
      <alignment horizontal="center"/>
    </xf>
    <xf numFmtId="0" fontId="1" fillId="0" borderId="0" xfId="154" applyFill="1" applyAlignment="1">
      <alignment horizontal="center"/>
    </xf>
    <xf numFmtId="3" fontId="1" fillId="0" borderId="4" xfId="154" applyNumberFormat="1" applyFill="1" applyBorder="1" applyAlignment="1">
      <alignment horizontal="center"/>
    </xf>
    <xf numFmtId="1" fontId="1" fillId="0" borderId="3" xfId="154" applyNumberFormat="1" applyFill="1" applyBorder="1" applyAlignment="1">
      <alignment horizontal="center"/>
    </xf>
    <xf numFmtId="173" fontId="1" fillId="0" borderId="2" xfId="154" applyNumberFormat="1" applyFill="1" applyBorder="1" applyAlignment="1">
      <alignment horizontal="center"/>
    </xf>
    <xf numFmtId="1" fontId="17" fillId="0" borderId="3" xfId="232" applyNumberFormat="1" applyFont="1" applyFill="1" applyBorder="1" applyAlignment="1">
      <alignment horizontal="center"/>
    </xf>
    <xf numFmtId="3" fontId="17" fillId="0" borderId="4" xfId="232" applyNumberFormat="1" applyFont="1" applyFill="1" applyBorder="1" applyAlignment="1">
      <alignment horizontal="center"/>
    </xf>
    <xf numFmtId="1" fontId="3" fillId="0" borderId="0" xfId="232" applyNumberFormat="1" applyFont="1" applyFill="1" applyAlignment="1">
      <alignment horizontal="center" wrapText="1"/>
    </xf>
    <xf numFmtId="0" fontId="17" fillId="0" borderId="3" xfId="232" applyFont="1" applyFill="1" applyBorder="1" applyAlignment="1">
      <alignment horizontal="center"/>
    </xf>
    <xf numFmtId="0" fontId="15" fillId="0" borderId="0" xfId="232" applyFill="1" applyAlignment="1">
      <alignment horizontal="center" wrapText="1"/>
    </xf>
    <xf numFmtId="172" fontId="17" fillId="0" borderId="2" xfId="232" applyNumberFormat="1" applyFont="1" applyFill="1" applyBorder="1" applyAlignment="1">
      <alignment horizontal="center"/>
    </xf>
    <xf numFmtId="0" fontId="17" fillId="0" borderId="2" xfId="232" applyFont="1" applyFill="1" applyBorder="1" applyAlignment="1">
      <alignment horizontal="center"/>
    </xf>
    <xf numFmtId="0" fontId="3" fillId="0" borderId="0" xfId="232" applyFont="1" applyAlignment="1">
      <alignment horizontal="center"/>
    </xf>
    <xf numFmtId="0" fontId="15" fillId="0" borderId="0" xfId="232" applyFill="1" applyBorder="1" applyAlignment="1">
      <alignment horizontal="center"/>
    </xf>
    <xf numFmtId="0" fontId="3" fillId="0" borderId="0" xfId="232" applyFont="1" applyFill="1" applyBorder="1" applyAlignment="1">
      <alignment horizontal="center"/>
    </xf>
    <xf numFmtId="0" fontId="1" fillId="0" borderId="0" xfId="120" applyAlignment="1">
      <alignment horizontal="center" wrapText="1"/>
    </xf>
    <xf numFmtId="0" fontId="1" fillId="0" borderId="2" xfId="120" applyFill="1" applyBorder="1" applyAlignment="1">
      <alignment horizontal="center"/>
    </xf>
    <xf numFmtId="0" fontId="1" fillId="0" borderId="0" xfId="120" applyFill="1" applyAlignment="1">
      <alignment horizontal="center"/>
    </xf>
    <xf numFmtId="3" fontId="1" fillId="0" borderId="4" xfId="120" applyNumberFormat="1" applyFill="1" applyBorder="1" applyAlignment="1">
      <alignment horizontal="center"/>
    </xf>
    <xf numFmtId="1" fontId="1" fillId="0" borderId="3" xfId="120" applyNumberFormat="1" applyFill="1" applyBorder="1" applyAlignment="1">
      <alignment horizontal="center"/>
    </xf>
    <xf numFmtId="164" fontId="1" fillId="0" borderId="3" xfId="120" applyNumberFormat="1" applyFill="1" applyBorder="1" applyAlignment="1">
      <alignment horizontal="center"/>
    </xf>
    <xf numFmtId="173" fontId="1" fillId="0" borderId="2" xfId="120" applyNumberFormat="1" applyFill="1" applyBorder="1" applyAlignment="1">
      <alignment horizontal="center"/>
    </xf>
    <xf numFmtId="0" fontId="3" fillId="0" borderId="2" xfId="2" applyFont="1" applyFill="1" applyBorder="1" applyAlignment="1">
      <alignment horizontal="center"/>
    </xf>
    <xf numFmtId="0" fontId="3" fillId="0" borderId="0" xfId="2" applyFont="1" applyFill="1" applyAlignment="1">
      <alignment horizontal="center"/>
    </xf>
    <xf numFmtId="173" fontId="3" fillId="0" borderId="2" xfId="2" applyNumberFormat="1" applyFill="1" applyBorder="1" applyAlignment="1">
      <alignment horizontal="center"/>
    </xf>
    <xf numFmtId="0" fontId="3" fillId="0" borderId="0" xfId="2" applyAlignment="1">
      <alignment horizontal="center" wrapText="1"/>
    </xf>
    <xf numFmtId="172" fontId="3" fillId="0" borderId="2" xfId="2" applyNumberFormat="1" applyFill="1" applyBorder="1" applyAlignment="1">
      <alignment horizontal="center"/>
    </xf>
    <xf numFmtId="2" fontId="3" fillId="0" borderId="3" xfId="2" applyNumberFormat="1" applyFill="1" applyBorder="1" applyAlignment="1">
      <alignment horizontal="center"/>
    </xf>
    <xf numFmtId="1" fontId="3" fillId="0" borderId="0" xfId="2" applyNumberFormat="1" applyFont="1" applyFill="1" applyAlignment="1">
      <alignment horizontal="center"/>
    </xf>
    <xf numFmtId="1" fontId="3" fillId="0" borderId="0" xfId="2" applyNumberFormat="1" applyFill="1" applyAlignment="1">
      <alignment horizontal="center"/>
    </xf>
    <xf numFmtId="0" fontId="3" fillId="0" borderId="0" xfId="2" applyFont="1" applyAlignment="1">
      <alignment horizontal="center" wrapText="1"/>
    </xf>
    <xf numFmtId="1" fontId="3" fillId="0" borderId="0" xfId="2" applyNumberFormat="1" applyFont="1" applyAlignment="1">
      <alignment horizontal="center" wrapText="1"/>
    </xf>
    <xf numFmtId="1" fontId="3" fillId="0" borderId="0" xfId="2" applyNumberFormat="1" applyAlignment="1">
      <alignment horizontal="center" wrapText="1"/>
    </xf>
    <xf numFmtId="0" fontId="3" fillId="0" borderId="0" xfId="2" applyFont="1" applyFill="1" applyAlignment="1">
      <alignment horizontal="center" wrapText="1"/>
    </xf>
    <xf numFmtId="0" fontId="3" fillId="0" borderId="0" xfId="2" applyFill="1" applyAlignment="1">
      <alignment horizontal="center" wrapText="1"/>
    </xf>
    <xf numFmtId="0" fontId="0" fillId="0" borderId="0" xfId="0" applyFill="1" applyAlignment="1">
      <alignment horizontal="center" wrapText="1"/>
    </xf>
    <xf numFmtId="172" fontId="3" fillId="0" borderId="2" xfId="1" applyNumberFormat="1" applyFont="1" applyFill="1" applyBorder="1" applyAlignment="1">
      <alignment horizontal="center"/>
    </xf>
    <xf numFmtId="173" fontId="3" fillId="0" borderId="2" xfId="1" applyNumberFormat="1" applyFont="1" applyFill="1" applyBorder="1" applyAlignment="1">
      <alignment horizontal="center"/>
    </xf>
  </cellXfs>
  <cellStyles count="310">
    <cellStyle name="########" xfId="4"/>
    <cellStyle name="######## 2" xfId="5"/>
    <cellStyle name="######## 2 2" xfId="6"/>
    <cellStyle name="Co #" xfId="7"/>
    <cellStyle name="Comma" xfId="1" builtinId="3"/>
    <cellStyle name="Comma 10" xfId="8"/>
    <cellStyle name="Comma 10 2" xfId="9"/>
    <cellStyle name="Comma 10 3" xfId="10"/>
    <cellStyle name="Comma 10 4" xfId="11"/>
    <cellStyle name="Comma 11" xfId="12"/>
    <cellStyle name="Comma 11 2" xfId="13"/>
    <cellStyle name="Comma 11 2 2" xfId="14"/>
    <cellStyle name="Comma 11 2 3" xfId="15"/>
    <cellStyle name="Comma 11 2 4" xfId="16"/>
    <cellStyle name="Comma 11 3" xfId="17"/>
    <cellStyle name="Comma 11 4" xfId="18"/>
    <cellStyle name="Comma 11 4 2" xfId="19"/>
    <cellStyle name="Comma 12" xfId="20"/>
    <cellStyle name="Comma 13" xfId="21"/>
    <cellStyle name="Comma 14" xfId="22"/>
    <cellStyle name="Comma 15" xfId="23"/>
    <cellStyle name="Comma 15 2" xfId="24"/>
    <cellStyle name="Comma 15 3" xfId="25"/>
    <cellStyle name="Comma 15 4" xfId="26"/>
    <cellStyle name="Comma 16" xfId="3"/>
    <cellStyle name="Comma 16 2" xfId="27"/>
    <cellStyle name="Comma 17" xfId="28"/>
    <cellStyle name="Comma 17 2" xfId="29"/>
    <cellStyle name="Comma 18" xfId="30"/>
    <cellStyle name="Comma 18 2" xfId="31"/>
    <cellStyle name="Comma 19" xfId="32"/>
    <cellStyle name="Comma 19 2" xfId="33"/>
    <cellStyle name="Comma 2" xfId="34"/>
    <cellStyle name="Comma 2 10" xfId="35"/>
    <cellStyle name="Comma 2 2" xfId="36"/>
    <cellStyle name="Comma 2 2 2" xfId="37"/>
    <cellStyle name="Comma 2 2 3" xfId="38"/>
    <cellStyle name="Comma 2 2 4" xfId="39"/>
    <cellStyle name="Comma 2 2 5" xfId="40"/>
    <cellStyle name="Comma 2 2 6" xfId="41"/>
    <cellStyle name="Comma 2 3" xfId="42"/>
    <cellStyle name="Comma 2 4" xfId="43"/>
    <cellStyle name="Comma 2 5" xfId="44"/>
    <cellStyle name="Comma 2 6" xfId="45"/>
    <cellStyle name="Comma 2 7" xfId="46"/>
    <cellStyle name="Comma 2 8" xfId="47"/>
    <cellStyle name="Comma 2 8 2" xfId="48"/>
    <cellStyle name="Comma 2 9" xfId="49"/>
    <cellStyle name="Comma 2 9 2" xfId="50"/>
    <cellStyle name="Comma 20" xfId="51"/>
    <cellStyle name="Comma 20 2" xfId="52"/>
    <cellStyle name="Comma 21" xfId="53"/>
    <cellStyle name="Comma 21 2" xfId="54"/>
    <cellStyle name="Comma 22" xfId="55"/>
    <cellStyle name="Comma 22 2" xfId="56"/>
    <cellStyle name="Comma 23" xfId="57"/>
    <cellStyle name="Comma 24" xfId="58"/>
    <cellStyle name="Comma 25" xfId="59"/>
    <cellStyle name="Comma 26" xfId="60"/>
    <cellStyle name="Comma 29" xfId="61"/>
    <cellStyle name="Comma 3" xfId="62"/>
    <cellStyle name="Comma 3 2" xfId="63"/>
    <cellStyle name="Comma 3 3" xfId="64"/>
    <cellStyle name="Comma 3 4" xfId="65"/>
    <cellStyle name="Comma 3 5" xfId="66"/>
    <cellStyle name="Comma 30" xfId="67"/>
    <cellStyle name="Comma 31" xfId="68"/>
    <cellStyle name="Comma 32" xfId="69"/>
    <cellStyle name="Comma 33" xfId="70"/>
    <cellStyle name="Comma 34" xfId="71"/>
    <cellStyle name="Comma 4" xfId="72"/>
    <cellStyle name="Comma 4 2" xfId="73"/>
    <cellStyle name="Comma 4 3" xfId="74"/>
    <cellStyle name="Comma 5" xfId="75"/>
    <cellStyle name="Comma 5 2" xfId="76"/>
    <cellStyle name="Comma 5 3" xfId="77"/>
    <cellStyle name="Comma 5 4" xfId="78"/>
    <cellStyle name="Comma 5 5" xfId="79"/>
    <cellStyle name="Comma 6" xfId="80"/>
    <cellStyle name="Comma 7" xfId="81"/>
    <cellStyle name="Comma 8" xfId="82"/>
    <cellStyle name="Comma 9" xfId="83"/>
    <cellStyle name="Comma 9 2" xfId="84"/>
    <cellStyle name="Comma 9 3" xfId="85"/>
    <cellStyle name="Currency 10" xfId="86"/>
    <cellStyle name="Currency 11" xfId="87"/>
    <cellStyle name="Currency 2" xfId="88"/>
    <cellStyle name="Currency 2 2" xfId="89"/>
    <cellStyle name="Currency 2 2 2" xfId="90"/>
    <cellStyle name="Currency 2 2 3" xfId="91"/>
    <cellStyle name="Currency 2 2 4" xfId="92"/>
    <cellStyle name="Currency 2 2 5" xfId="93"/>
    <cellStyle name="Currency 2 2 6" xfId="94"/>
    <cellStyle name="Currency 2 3" xfId="95"/>
    <cellStyle name="Currency 2 4" xfId="96"/>
    <cellStyle name="Currency 2 5" xfId="97"/>
    <cellStyle name="Currency 2 6" xfId="98"/>
    <cellStyle name="Currency 3" xfId="99"/>
    <cellStyle name="Currency 3 2" xfId="100"/>
    <cellStyle name="Currency 3 3" xfId="101"/>
    <cellStyle name="Currency 3 4" xfId="102"/>
    <cellStyle name="Currency 4" xfId="103"/>
    <cellStyle name="Currency 4 2" xfId="104"/>
    <cellStyle name="Currency 4 3" xfId="105"/>
    <cellStyle name="Currency 4 4" xfId="106"/>
    <cellStyle name="Currency 4 5" xfId="107"/>
    <cellStyle name="Currency 5" xfId="108"/>
    <cellStyle name="Currency 6" xfId="109"/>
    <cellStyle name="Currency 7" xfId="110"/>
    <cellStyle name="Currency 8" xfId="111"/>
    <cellStyle name="Currency 8 2" xfId="112"/>
    <cellStyle name="Currency 9" xfId="113"/>
    <cellStyle name="Date" xfId="114"/>
    <cellStyle name="Date-Regulatory" xfId="115"/>
    <cellStyle name="Euro" xfId="116"/>
    <cellStyle name="Normal" xfId="0" builtinId="0"/>
    <cellStyle name="Normal 10" xfId="117"/>
    <cellStyle name="Normal 10 2" xfId="118"/>
    <cellStyle name="Normal 10 2 2" xfId="119"/>
    <cellStyle name="Normal 10 2 2 2" xfId="120"/>
    <cellStyle name="Normal 10 2 3" xfId="121"/>
    <cellStyle name="Normal 10 2 3 2" xfId="122"/>
    <cellStyle name="Normal 10 2 4" xfId="123"/>
    <cellStyle name="Normal 10 2 4 2" xfId="124"/>
    <cellStyle name="Normal 10 2 5" xfId="125"/>
    <cellStyle name="Normal 10 3" xfId="126"/>
    <cellStyle name="Normal 10 3 2" xfId="127"/>
    <cellStyle name="Normal 10 3 2 2" xfId="128"/>
    <cellStyle name="Normal 10 3 3" xfId="129"/>
    <cellStyle name="Normal 10 3 3 2" xfId="130"/>
    <cellStyle name="Normal 10 3 4" xfId="131"/>
    <cellStyle name="Normal 10 4" xfId="132"/>
    <cellStyle name="Normal 10 4 2" xfId="133"/>
    <cellStyle name="Normal 10 5" xfId="134"/>
    <cellStyle name="Normal 10 5 2" xfId="135"/>
    <cellStyle name="Normal 10 6" xfId="136"/>
    <cellStyle name="Normal 11" xfId="137"/>
    <cellStyle name="Normal 11 2" xfId="138"/>
    <cellStyle name="Normal 11 2 2" xfId="139"/>
    <cellStyle name="Normal 11 2 3" xfId="140"/>
    <cellStyle name="Normal 11 3" xfId="141"/>
    <cellStyle name="Normal 12" xfId="142"/>
    <cellStyle name="Normal 13" xfId="143"/>
    <cellStyle name="Normal 13 2" xfId="144"/>
    <cellStyle name="Normal 13 2 2" xfId="2"/>
    <cellStyle name="Normal 13 3" xfId="145"/>
    <cellStyle name="Normal 14" xfId="146"/>
    <cellStyle name="Normal 15" xfId="147"/>
    <cellStyle name="Normal 16" xfId="148"/>
    <cellStyle name="Normal 17" xfId="149"/>
    <cellStyle name="Normal 18" xfId="150"/>
    <cellStyle name="Normal 18 2" xfId="151"/>
    <cellStyle name="Normal 18 3" xfId="152"/>
    <cellStyle name="Normal 19" xfId="153"/>
    <cellStyle name="Normal 2" xfId="154"/>
    <cellStyle name="Normal 2 10" xfId="155"/>
    <cellStyle name="Normal 2 10 2" xfId="156"/>
    <cellStyle name="Normal 2 11" xfId="157"/>
    <cellStyle name="Normal 2 11 2" xfId="158"/>
    <cellStyle name="Normal 2 12" xfId="159"/>
    <cellStyle name="Normal 2 2" xfId="160"/>
    <cellStyle name="Normal 2 2 2" xfId="161"/>
    <cellStyle name="Normal 2 2 2 2" xfId="162"/>
    <cellStyle name="Normal 2 2 3" xfId="163"/>
    <cellStyle name="Normal 2 2 4" xfId="164"/>
    <cellStyle name="Normal 2 2 5" xfId="165"/>
    <cellStyle name="Normal 2 2 5 2" xfId="166"/>
    <cellStyle name="Normal 2 2 6" xfId="167"/>
    <cellStyle name="Normal 2 2 7" xfId="168"/>
    <cellStyle name="Normal 2 3" xfId="169"/>
    <cellStyle name="Normal 2 36" xfId="170"/>
    <cellStyle name="Normal 2 4" xfId="171"/>
    <cellStyle name="Normal 2 5" xfId="172"/>
    <cellStyle name="Normal 2 6" xfId="173"/>
    <cellStyle name="Normal 2 7" xfId="174"/>
    <cellStyle name="Normal 2 8" xfId="175"/>
    <cellStyle name="Normal 2 8 2" xfId="176"/>
    <cellStyle name="Normal 2 9" xfId="177"/>
    <cellStyle name="Normal 2_LUSIMFR22" xfId="178"/>
    <cellStyle name="Normal 20" xfId="179"/>
    <cellStyle name="Normal 21" xfId="180"/>
    <cellStyle name="Normal 22" xfId="181"/>
    <cellStyle name="Normal 23" xfId="182"/>
    <cellStyle name="Normal 23 2" xfId="183"/>
    <cellStyle name="Normal 23 3" xfId="184"/>
    <cellStyle name="Normal 23 4" xfId="185"/>
    <cellStyle name="Normal 24" xfId="186"/>
    <cellStyle name="Normal 24 2" xfId="187"/>
    <cellStyle name="Normal 25" xfId="188"/>
    <cellStyle name="Normal 25 2" xfId="189"/>
    <cellStyle name="Normal 26" xfId="190"/>
    <cellStyle name="Normal 26 2" xfId="191"/>
    <cellStyle name="Normal 27" xfId="192"/>
    <cellStyle name="Normal 27 2" xfId="193"/>
    <cellStyle name="Normal 28" xfId="194"/>
    <cellStyle name="Normal 28 2" xfId="195"/>
    <cellStyle name="Normal 29" xfId="196"/>
    <cellStyle name="Normal 29 2" xfId="197"/>
    <cellStyle name="Normal 3" xfId="198"/>
    <cellStyle name="Normal 3 10" xfId="199"/>
    <cellStyle name="Normal 3 2" xfId="200"/>
    <cellStyle name="Normal 3 2 2" xfId="201"/>
    <cellStyle name="Normal 3 2 2 2" xfId="202"/>
    <cellStyle name="Normal 3 2 2 2 2" xfId="203"/>
    <cellStyle name="Normal 3 2 2 2 2 2" xfId="204"/>
    <cellStyle name="Normal 3 2 2 2 3" xfId="205"/>
    <cellStyle name="Normal 3 2 2 3" xfId="206"/>
    <cellStyle name="Normal 3 2 3" xfId="207"/>
    <cellStyle name="Normal 3 3" xfId="208"/>
    <cellStyle name="Normal 3 4" xfId="209"/>
    <cellStyle name="Normal 3 5" xfId="210"/>
    <cellStyle name="Normal 3 6" xfId="211"/>
    <cellStyle name="Normal 3 7" xfId="212"/>
    <cellStyle name="Normal 30" xfId="213"/>
    <cellStyle name="Normal 30 2" xfId="214"/>
    <cellStyle name="Normal 31" xfId="215"/>
    <cellStyle name="Normal 31 2" xfId="216"/>
    <cellStyle name="Normal 32" xfId="217"/>
    <cellStyle name="Normal 32 2" xfId="218"/>
    <cellStyle name="Normal 33" xfId="219"/>
    <cellStyle name="Normal 33 2" xfId="220"/>
    <cellStyle name="Normal 34" xfId="221"/>
    <cellStyle name="Normal 35" xfId="222"/>
    <cellStyle name="Normal 36" xfId="223"/>
    <cellStyle name="Normal 37" xfId="224"/>
    <cellStyle name="Normal 38" xfId="225"/>
    <cellStyle name="Normal 39" xfId="226"/>
    <cellStyle name="Normal 4" xfId="227"/>
    <cellStyle name="Normal 4 2" xfId="228"/>
    <cellStyle name="Normal 4 3" xfId="229"/>
    <cellStyle name="Normal 4 4" xfId="230"/>
    <cellStyle name="Normal 4 5" xfId="231"/>
    <cellStyle name="Normal 40" xfId="232"/>
    <cellStyle name="Normal 41" xfId="233"/>
    <cellStyle name="Normal 42" xfId="234"/>
    <cellStyle name="Normal 5" xfId="235"/>
    <cellStyle name="Normal 5 2" xfId="236"/>
    <cellStyle name="Normal 5 2 2" xfId="237"/>
    <cellStyle name="Normal 5 3" xfId="238"/>
    <cellStyle name="Normal 5 3 2" xfId="239"/>
    <cellStyle name="Normal 5 4" xfId="240"/>
    <cellStyle name="Normal 5 5" xfId="241"/>
    <cellStyle name="Normal 6" xfId="242"/>
    <cellStyle name="Normal 6 2" xfId="243"/>
    <cellStyle name="Normal 6 3" xfId="244"/>
    <cellStyle name="Normal 6 4" xfId="245"/>
    <cellStyle name="Normal 6 5" xfId="246"/>
    <cellStyle name="Normal 62" xfId="247"/>
    <cellStyle name="Normal 7" xfId="248"/>
    <cellStyle name="Normal 7 2" xfId="249"/>
    <cellStyle name="Normal 8" xfId="250"/>
    <cellStyle name="Normal 9" xfId="251"/>
    <cellStyle name="Normal 9 2" xfId="252"/>
    <cellStyle name="Normal 9 2 2" xfId="253"/>
    <cellStyle name="Normal 9 2 3" xfId="254"/>
    <cellStyle name="Normal 9 2 4" xfId="255"/>
    <cellStyle name="Note 10" xfId="256"/>
    <cellStyle name="Note 11" xfId="257"/>
    <cellStyle name="Note 12" xfId="258"/>
    <cellStyle name="Note 13" xfId="259"/>
    <cellStyle name="Note 14" xfId="260"/>
    <cellStyle name="Note 15" xfId="261"/>
    <cellStyle name="Note 2" xfId="262"/>
    <cellStyle name="Note 3" xfId="263"/>
    <cellStyle name="Note 4" xfId="264"/>
    <cellStyle name="Note 5" xfId="265"/>
    <cellStyle name="Note 6" xfId="266"/>
    <cellStyle name="Note 7" xfId="267"/>
    <cellStyle name="Note 8" xfId="268"/>
    <cellStyle name="Note 9" xfId="269"/>
    <cellStyle name="Percent 10" xfId="270"/>
    <cellStyle name="Percent 10 2" xfId="271"/>
    <cellStyle name="Percent 11" xfId="272"/>
    <cellStyle name="Percent 11 2" xfId="273"/>
    <cellStyle name="Percent 12" xfId="274"/>
    <cellStyle name="Percent 13" xfId="275"/>
    <cellStyle name="Percent 2" xfId="276"/>
    <cellStyle name="Percent 2 2" xfId="277"/>
    <cellStyle name="Percent 2 2 2" xfId="278"/>
    <cellStyle name="Percent 2 2 3" xfId="279"/>
    <cellStyle name="Percent 2 2 4" xfId="280"/>
    <cellStyle name="Percent 2 2 5" xfId="281"/>
    <cellStyle name="Percent 2 2 6" xfId="282"/>
    <cellStyle name="Percent 2 3" xfId="283"/>
    <cellStyle name="Percent 2 4" xfId="284"/>
    <cellStyle name="Percent 2 5" xfId="285"/>
    <cellStyle name="Percent 2 6" xfId="286"/>
    <cellStyle name="Percent 2 7" xfId="287"/>
    <cellStyle name="Percent 2 7 2" xfId="288"/>
    <cellStyle name="Percent 3" xfId="289"/>
    <cellStyle name="Percent 3 2" xfId="290"/>
    <cellStyle name="Percent 3 3" xfId="291"/>
    <cellStyle name="Percent 3 4" xfId="292"/>
    <cellStyle name="Percent 3 5" xfId="293"/>
    <cellStyle name="Percent 3 5 2" xfId="294"/>
    <cellStyle name="Percent 3 5 2 2" xfId="295"/>
    <cellStyle name="Percent 3 5 2 2 2" xfId="296"/>
    <cellStyle name="Percent 3 5 2 3" xfId="297"/>
    <cellStyle name="Percent 3 5 3" xfId="298"/>
    <cellStyle name="Percent 3 6" xfId="299"/>
    <cellStyle name="Percent 3 7" xfId="300"/>
    <cellStyle name="Percent 3 8" xfId="301"/>
    <cellStyle name="Percent 4" xfId="302"/>
    <cellStyle name="Percent 5" xfId="303"/>
    <cellStyle name="Percent 5 2" xfId="304"/>
    <cellStyle name="Percent 5 3" xfId="305"/>
    <cellStyle name="Percent 6" xfId="306"/>
    <cellStyle name="Percent 7" xfId="307"/>
    <cellStyle name="Percent 8" xfId="308"/>
    <cellStyle name="Percent 9" xfId="3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EAGLE%20RIDGE%20-%20FS\EAGLE%20RIDGE%20MFR%20TY%2012-31-15_FINAL%208-18-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RRENT%20PROJECTS\U02-37%20LABRADOR%202014%20RATE%20CASE\LABRADOR%20FINAL%20MFRs%207%20for%20PDF%20TO%20USE%20AS%20WORKFI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0nas001\files.uiwater.com\Miles%20Grant%20SUBMITTED%20FOR%20FILING\Miles%20Grant%20MFRs%206-30-07%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PLETED%20PROJECTS\SANLANDO%202010\(PROJ)\U02-14%20Miles%20Grant\Miles%20Grant%20Rate%20Increase%20Application%20TY%206-30-07\Miles%20Grant%20MFRs\Miles%20Grant%20MFRs%206-30-07%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U02-20%20Tierra%20Verde%20Utilities,%20Inc%20(2007)\Tierra%20Verde%20MFRs%2012-3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ynthia\2009%20FILINGS%20UI%20RATE%20CASES\Staff%20Workpapers\Sanlando%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UTILITIES%20INC.%20OF%20FLORIDA\PASCO%20COUNTY\PASCO%20MFRs%2012-31-15_%20UIF%20Balance%20Sheet%20v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UTILITIES%20INC.%20OF%20FLORIDA\MARION%20COUNTY\MARION%20MFRs%2012-31-15_UIF%20Balance%20Sheet%20v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0.0.1.157\Financial\Documents%20and%20Settings\Phyllis%20Dobbs\Desktop\SE50%20063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ROJ)\U02-39%20UTILITIES%20INC%20CONSOLIDATED%20RATE%20CASE%20FILING\MFR's\UTILITIES%20INC.%20OF%20FLORIDA\SEMINOLE%20COUNTY\SEMINOLE%20MFRs%2012-31-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ProformaAdd"/>
      <sheetName val="ProformaExp"/>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4"/>
      <sheetName val="B 15"/>
      <sheetName val="C INSTRUCT"/>
      <sheetName val="C 1"/>
      <sheetName val="C 2"/>
      <sheetName val="C 3"/>
      <sheetName val="C 4"/>
      <sheetName val="C 5"/>
      <sheetName val="C 6"/>
      <sheetName val="C 7"/>
      <sheetName val="C 8"/>
      <sheetName val="C 9"/>
      <sheetName val="C 10"/>
      <sheetName val="D 1"/>
      <sheetName val="D 2"/>
      <sheetName val="D 3"/>
      <sheetName val="D 4"/>
      <sheetName val="D 5"/>
      <sheetName val="D 6"/>
      <sheetName val="D 7"/>
      <sheetName val="E 1"/>
      <sheetName val="E 2"/>
      <sheetName val="E 3"/>
      <sheetName val="E 4(S)"/>
      <sheetName val="E 5(S)"/>
      <sheetName val="E 6"/>
      <sheetName val="E 7"/>
      <sheetName val="E 8"/>
      <sheetName val="E 9"/>
      <sheetName val="E 10"/>
      <sheetName val="E 11"/>
      <sheetName val="E 12"/>
      <sheetName val="E 13"/>
      <sheetName val="E 14"/>
      <sheetName val="F 2"/>
      <sheetName val="F 4"/>
      <sheetName val="F 6"/>
      <sheetName val="F 6(2)"/>
      <sheetName val="F 7"/>
      <sheetName val="F 8"/>
      <sheetName val="F 10"/>
      <sheetName val="A 2 (I) "/>
      <sheetName val="A 3 (I) "/>
      <sheetName val="B 2 (I)"/>
      <sheetName val="B 3 (I)"/>
      <sheetName val="B 15 (I)"/>
      <sheetName val="C 1 (I)"/>
      <sheetName val="C 2 (S) (I)"/>
      <sheetName val="C 5 (S) (I)"/>
      <sheetName val="D 1 (I)"/>
      <sheetName val="D 2 (I)"/>
      <sheetName val="E 1 S (I)"/>
      <sheetName val="E 2 S (I)"/>
      <sheetName val="12-31-15 Plant Acc Bal_PerAR"/>
      <sheetName val="Rev &amp; other exp"/>
      <sheetName val="12-31-15 Depreciation Exp_PerAR"/>
      <sheetName val="12-31-15 CIAC Amort Exp_PerAR"/>
      <sheetName val="12-31-15 CIAC Bal &amp; Proj_PerAR"/>
      <sheetName val="Trial Blc"/>
      <sheetName val="O&amp;M per TB"/>
      <sheetName val="O&amp;M"/>
      <sheetName val="Other BalSheet Acct_PerAR"/>
      <sheetName val="Working Capital_PerAR"/>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 to MFR"/>
      <sheetName val="Chemicals"/>
    </sheetNames>
    <sheetDataSet>
      <sheetData sheetId="0">
        <row r="4">
          <cell r="E4" t="str">
            <v>Company: Utilities, Inc. of Florida - Eagle Ridge</v>
          </cell>
        </row>
        <row r="15">
          <cell r="E15" t="str">
            <v>Test Year Ended: December 31, 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C4" t="str">
            <v>Page 1 of 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3"/>
      <sheetName val="B 14"/>
      <sheetName val="B 15"/>
      <sheetName val="C INSTRUCT"/>
      <sheetName val="C 1"/>
      <sheetName val="C 2 (w)"/>
      <sheetName val="C 2 (s)"/>
      <sheetName val="C 3"/>
      <sheetName val="C 4"/>
      <sheetName val="C 5 (w)"/>
      <sheetName val="TIMING DIFFERENCES 2008"/>
      <sheetName val="C 5 (s)"/>
      <sheetName val="C 6"/>
      <sheetName val="C 7"/>
      <sheetName val="C 8"/>
      <sheetName val="C 9"/>
      <sheetName val="C 10"/>
      <sheetName val="D 1"/>
      <sheetName val="D 2"/>
      <sheetName val="D 2 (a)"/>
      <sheetName val="D 3"/>
      <sheetName val="D 4"/>
      <sheetName val="D 5"/>
      <sheetName val="D 6"/>
      <sheetName val="D 7"/>
      <sheetName val="E 1 (w)"/>
      <sheetName val="E 1 (s)"/>
      <sheetName val="E 2 (w)"/>
      <sheetName val="E 2 (s)"/>
      <sheetName val="E 2 S Int NOT USED"/>
      <sheetName val="E 3"/>
      <sheetName val="E 4 (w)"/>
      <sheetName val="E 4 (s)"/>
      <sheetName val="E 5 (w)"/>
      <sheetName val="E 5 (s)"/>
      <sheetName val="E 6"/>
      <sheetName val="E 7"/>
      <sheetName val="E 8"/>
      <sheetName val="E 9"/>
      <sheetName val="E 10"/>
      <sheetName val="E 11"/>
      <sheetName val="E 12"/>
      <sheetName val="E 13"/>
      <sheetName val="E 14"/>
      <sheetName val="A 1 INT"/>
      <sheetName val="A 3 INT"/>
      <sheetName val="B 1 INT"/>
      <sheetName val="B 3 INT"/>
      <sheetName val="B 15 INT"/>
      <sheetName val="C 1 INT"/>
      <sheetName val="C 2 (W) (S) INT"/>
      <sheetName val="C 3 INT"/>
      <sheetName val="C 5 (W) (S) INT"/>
      <sheetName val="D-1 INT"/>
      <sheetName val="D-2 "/>
      <sheetName val="E 1 (w) INT"/>
      <sheetName val="E 1 (s) INT"/>
      <sheetName val="E 2 (w) INT"/>
      <sheetName val="E 2 (s) INT"/>
      <sheetName val="APPENDIX A PLANT ACCT "/>
      <sheetName val="Monthly BS - UC Ledger "/>
      <sheetName val="Pasco"/>
      <sheetName val="Monthly IS - UC Ledger "/>
      <sheetName val="O&amp;M EXPENSES ALLOCATED"/>
      <sheetName val="13-Mth TY UIF Consol Trial Bal"/>
      <sheetName val="UIF Combined"/>
      <sheetName val="TAX EXPENSE"/>
      <sheetName val="REVENUE REQUIREMENTS"/>
      <sheetName val="PROFORMA YEAR"/>
      <sheetName val="INTERIM COST OF CAPITAL"/>
      <sheetName val="EQUITY RETURN CALCULATION"/>
      <sheetName val="Corporate ERC"/>
      <sheetName val="2014_2015 UIF ERC"/>
      <sheetName val="2011 UIF ERC"/>
      <sheetName val="water"/>
      <sheetName val="sewer"/>
      <sheetName val="Common Plant"/>
      <sheetName val="Chemicals Pasco "/>
    </sheetNames>
    <sheetDataSet>
      <sheetData sheetId="0">
        <row r="4">
          <cell r="E4" t="str">
            <v>Company:  Utilities, Inc. of Florida - UIF - Pasco County</v>
          </cell>
        </row>
        <row r="6">
          <cell r="E6" t="str">
            <v>Docket No.: 160101-WS</v>
          </cell>
        </row>
        <row r="10">
          <cell r="E10" t="str">
            <v>Preparer: Christie Kincaid</v>
          </cell>
        </row>
        <row r="24">
          <cell r="B24" t="str">
            <v>Page 1 of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9">
          <cell r="R19">
            <v>14949.66</v>
          </cell>
        </row>
      </sheetData>
      <sheetData sheetId="35"/>
      <sheetData sheetId="36">
        <row r="20">
          <cell r="Q20">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2 (a)"/>
      <sheetName val="D 3"/>
      <sheetName val="D 4"/>
      <sheetName val="D 5"/>
      <sheetName val="D 6"/>
      <sheetName val="D 7"/>
      <sheetName val="E 1 (w) "/>
      <sheetName val="E 1 (s)"/>
      <sheetName val="E 2 (w)"/>
      <sheetName val="E 2 (s)"/>
      <sheetName val="E 3"/>
      <sheetName val="E 4 (w)"/>
      <sheetName val="E 4 (s)"/>
      <sheetName val="E 5 (w)"/>
      <sheetName val="E 5 (s)"/>
      <sheetName val="E 6 (w)"/>
      <sheetName val="E 7"/>
      <sheetName val="E 8"/>
      <sheetName val="E 9"/>
      <sheetName val="E 10"/>
      <sheetName val="E 11"/>
      <sheetName val="E 12"/>
      <sheetName val="E 13"/>
      <sheetName val="E 14"/>
      <sheetName val="A 1 INT"/>
      <sheetName val="A 2 INT"/>
      <sheetName val="A 3 INT"/>
      <sheetName val="B 1 INT"/>
      <sheetName val="B 2 INT"/>
      <sheetName val="B 3 INT"/>
      <sheetName val="B 15 INT"/>
      <sheetName val="C 1 INT"/>
      <sheetName val="C 2 (W) (S) INT"/>
      <sheetName val="C 3 INT"/>
      <sheetName val="C 5 (W) (S) INT"/>
      <sheetName val="D-1 INT"/>
      <sheetName val="D-2 INT"/>
      <sheetName val="E 1 (w) INT"/>
      <sheetName val=" E 1 (s) INT"/>
      <sheetName val="E 2 (w)INT"/>
      <sheetName val="E 2 (s) INT"/>
      <sheetName val="Monthly BS -UC Ledger FORMATTED"/>
      <sheetName val="Marion Balance Sheet"/>
      <sheetName val="APPENDIX A PLANT ACCT "/>
      <sheetName val="REVENUES TESTING"/>
      <sheetName val="Monthly IS -UC Ledger FORMATTED"/>
      <sheetName val="O&amp;M EXPENSES ALLOCATED"/>
      <sheetName val="TAX EXPENSE"/>
      <sheetName val="13-Mth TY UIF Consol Trial Bal"/>
      <sheetName val="UIF only"/>
      <sheetName val="REVENUE REQUIREMENTS"/>
      <sheetName val="PROFORMA YEAR"/>
      <sheetName val="INTERIM COST OF CAPITAL"/>
      <sheetName val="EQUITY RETURN CALCULATION"/>
      <sheetName val="Leverage Formula"/>
      <sheetName val="2011 Corporate ERC"/>
      <sheetName val="2011 UIF ERC"/>
      <sheetName val="2014_2015 UIF ERC"/>
      <sheetName val="2007 - 2009 &amp; Test Year BS"/>
      <sheetName val="Sewer Balance Sheet"/>
      <sheetName val="Water Balance Sheet"/>
      <sheetName val="Common Plant"/>
      <sheetName val="Chemicals Marion"/>
      <sheetName val="A 18 "/>
      <sheetName val="A 18 (a)"/>
      <sheetName val="A 19 (a) "/>
    </sheetNames>
    <sheetDataSet>
      <sheetData sheetId="0">
        <row r="4">
          <cell r="E4" t="str">
            <v>Company:  Utilities, Inc. of Florida - UIF - Marion County</v>
          </cell>
        </row>
        <row r="7">
          <cell r="E7" t="str">
            <v>Test Year Ended: December 31, 2015</v>
          </cell>
        </row>
        <row r="10">
          <cell r="E10" t="str">
            <v>Preparer: Deborah D. Swain</v>
          </cell>
        </row>
        <row r="23">
          <cell r="B23" t="str">
            <v>Page 1 of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4">
          <cell r="O14">
            <v>16095706.739999995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2 (a)"/>
      <sheetName val="D 3"/>
      <sheetName val="D 4"/>
      <sheetName val="D 5"/>
      <sheetName val="D 6"/>
      <sheetName val="D 7"/>
      <sheetName val="E 1 (w) "/>
      <sheetName val="E 1 (s)"/>
      <sheetName val="E 2 (w)"/>
      <sheetName val="E 2 (s)"/>
      <sheetName val="E 3"/>
      <sheetName val="E 4 (w)"/>
      <sheetName val="E 4 (s)"/>
      <sheetName val="E 5 (w)"/>
      <sheetName val="E 5 (s)"/>
      <sheetName val="E 6 (w)"/>
      <sheetName val="E 7"/>
      <sheetName val="E 8"/>
      <sheetName val="E 9"/>
      <sheetName val="E 10"/>
      <sheetName val="E 11"/>
      <sheetName val="E 12"/>
      <sheetName val="E 13"/>
      <sheetName val="E 14"/>
      <sheetName val="A 1 INT"/>
      <sheetName val="A 2 INT"/>
      <sheetName val="A 3 INT"/>
      <sheetName val="B 1 INT"/>
      <sheetName val="B 2 INT"/>
      <sheetName val="B 3 INT"/>
      <sheetName val="B 15 INT"/>
      <sheetName val="C 1 INT"/>
      <sheetName val="C 2 (w) INT "/>
      <sheetName val="C 2 (s) INT"/>
      <sheetName val="C 3 INT"/>
      <sheetName val="C 5 (w) INT"/>
      <sheetName val="C 5 (s) INT"/>
      <sheetName val="D 1 INT"/>
      <sheetName val="D 2 INT"/>
      <sheetName val="E 1 (w) INT"/>
      <sheetName val="E 1 (s) INT"/>
      <sheetName val="E 2 (w) INT"/>
      <sheetName val="E 2 (s) INT"/>
      <sheetName val="Monthly BS -UC Ledger FORMATTED"/>
      <sheetName val="Seminole BS"/>
      <sheetName val="APPENDIX A PLANT ACCT "/>
      <sheetName val="REVENUES TESTING"/>
      <sheetName val="Monthly IS -UC Ledger FORMATTED"/>
      <sheetName val="O&amp;M EXPENSES ALLOCATED"/>
      <sheetName val="TAX EXPENSE"/>
      <sheetName val="13-Mth TY UIF Consol Trial Bal"/>
      <sheetName val="UIF only"/>
      <sheetName val="REVENUE REQUIREMENTS"/>
      <sheetName val="PROFORMA YEAR"/>
      <sheetName val="INTERIM COST OF CAPITAL"/>
      <sheetName val="EQUITY RETURN CALCULATION"/>
      <sheetName val="Leverage Formula"/>
      <sheetName val="Corporate ERC"/>
      <sheetName val="2014_ 2015 UIF ERC"/>
      <sheetName val="2007 - 2009 &amp; Test Year BS"/>
      <sheetName val="Seminole BS W_S Combined"/>
      <sheetName val="C-6 COMBINED"/>
      <sheetName val="Sheet1"/>
      <sheetName val="LTD-lead"/>
      <sheetName val="LTD-detail"/>
      <sheetName val="STD"/>
      <sheetName val="Common Equity"/>
      <sheetName val="ADIT, CD, ITC"/>
      <sheetName val="2015 UIF ERC"/>
      <sheetName val="Sheet2"/>
      <sheetName val="Sheet3"/>
    </sheetNames>
    <sheetDataSet>
      <sheetData sheetId="0">
        <row r="4">
          <cell r="E4" t="str">
            <v>Company:  Utilities, Inc. of Florida - UIF - Seminole County</v>
          </cell>
        </row>
        <row r="7">
          <cell r="E7" t="str">
            <v>Test Year Ended: December 31,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3">
          <cell r="J63">
            <v>175550.08000000002</v>
          </cell>
        </row>
      </sheetData>
      <sheetData sheetId="43">
        <row r="79">
          <cell r="J79">
            <v>-19882.340000000004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320">
          <cell r="D320">
            <v>0</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ow r="320">
          <cell r="D320">
            <v>0</v>
          </cell>
        </row>
      </sheetData>
      <sheetData sheetId="124">
        <row r="4">
          <cell r="A4" t="str">
            <v>Object</v>
          </cell>
        </row>
      </sheetData>
      <sheetData sheetId="125"/>
      <sheetData sheetId="126"/>
      <sheetData sheetId="127"/>
      <sheetData sheetId="128"/>
      <sheetData sheetId="129"/>
      <sheetData sheetId="130"/>
      <sheetData sheetId="131">
        <row r="68">
          <cell r="O68">
            <v>445.9</v>
          </cell>
        </row>
      </sheetData>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9"/>
  <sheetViews>
    <sheetView tabSelected="1" zoomScaleNormal="100" zoomScaleSheetLayoutView="100" workbookViewId="0">
      <pane xSplit="1" ySplit="8" topLeftCell="B9" activePane="bottomRight" state="frozen"/>
      <selection activeCell="A9" sqref="A9"/>
      <selection pane="topRight" activeCell="A9" sqref="A9"/>
      <selection pane="bottomLeft" activeCell="A9" sqref="A9"/>
      <selection pane="bottomRight" activeCell="B9" sqref="B9"/>
    </sheetView>
  </sheetViews>
  <sheetFormatPr defaultRowHeight="14.5"/>
  <cols>
    <col min="1" max="1" width="27.453125" customWidth="1"/>
    <col min="2" max="2" width="8" style="501" bestFit="1" customWidth="1"/>
    <col min="3" max="3" width="11.81640625" style="500" bestFit="1" customWidth="1"/>
    <col min="4" max="4" width="8.453125" style="499" customWidth="1"/>
    <col min="5" max="5" width="9.54296875" customWidth="1"/>
    <col min="6" max="6" width="11.26953125" style="501" customWidth="1"/>
    <col min="7" max="8" width="8.1796875" style="500" customWidth="1"/>
    <col min="9" max="9" width="9.54296875" style="500" bestFit="1" customWidth="1"/>
    <col min="10" max="10" width="11.26953125" style="499" customWidth="1"/>
    <col min="11" max="11" width="11.26953125" customWidth="1"/>
    <col min="12" max="12" width="8.453125" bestFit="1" customWidth="1"/>
    <col min="13" max="13" width="7.7265625" bestFit="1" customWidth="1"/>
    <col min="14" max="14" width="12.26953125" bestFit="1" customWidth="1"/>
    <col min="15" max="15" width="10.54296875" bestFit="1" customWidth="1"/>
  </cols>
  <sheetData>
    <row r="1" spans="1:15">
      <c r="A1" s="190" t="s">
        <v>31</v>
      </c>
      <c r="B1" s="189"/>
      <c r="C1" s="188"/>
      <c r="D1" s="566"/>
      <c r="E1" s="565"/>
      <c r="F1" s="189"/>
      <c r="G1" s="188"/>
      <c r="H1" s="188"/>
      <c r="I1" s="188"/>
      <c r="J1" s="566"/>
      <c r="K1" s="565"/>
    </row>
    <row r="2" spans="1:15">
      <c r="A2" s="190" t="s">
        <v>211</v>
      </c>
      <c r="B2" s="189"/>
      <c r="C2" s="188"/>
      <c r="D2" s="566"/>
      <c r="E2" s="565"/>
      <c r="F2" s="189"/>
      <c r="G2" s="188"/>
      <c r="H2" s="188"/>
      <c r="I2" s="188"/>
      <c r="J2" s="566"/>
      <c r="K2" s="565"/>
    </row>
    <row r="3" spans="1:15">
      <c r="A3" s="191" t="s">
        <v>72</v>
      </c>
      <c r="B3" s="189"/>
      <c r="C3" s="188"/>
      <c r="D3" s="566"/>
      <c r="E3" s="565"/>
      <c r="F3" s="189"/>
      <c r="G3" s="188"/>
      <c r="H3" s="188"/>
      <c r="I3" s="188"/>
      <c r="J3" s="566"/>
      <c r="K3" s="565"/>
    </row>
    <row r="4" spans="1:15">
      <c r="A4" s="190" t="s">
        <v>29</v>
      </c>
      <c r="B4" s="189"/>
      <c r="C4" s="188"/>
      <c r="D4" s="566"/>
      <c r="E4" s="565"/>
      <c r="F4" s="189"/>
      <c r="G4" s="188"/>
      <c r="H4" s="188"/>
      <c r="I4" s="188"/>
      <c r="J4" s="566"/>
      <c r="K4" s="565"/>
    </row>
    <row r="5" spans="1:15">
      <c r="A5" s="190" t="s">
        <v>28</v>
      </c>
      <c r="B5" s="189"/>
      <c r="C5" s="188"/>
      <c r="D5" s="566"/>
      <c r="E5" s="565"/>
      <c r="F5" s="189"/>
      <c r="G5" s="188"/>
      <c r="H5" s="188"/>
      <c r="I5" s="188"/>
      <c r="J5" s="566"/>
      <c r="K5" s="565"/>
    </row>
    <row r="6" spans="1:15" ht="15" customHeight="1">
      <c r="B6" s="624" t="s">
        <v>210</v>
      </c>
      <c r="C6" s="624"/>
      <c r="D6" s="624" t="s">
        <v>135</v>
      </c>
      <c r="E6" s="624"/>
      <c r="F6" s="624" t="s">
        <v>209</v>
      </c>
      <c r="G6" s="624"/>
      <c r="H6" s="564"/>
      <c r="I6" s="564"/>
      <c r="J6" s="624" t="s">
        <v>64</v>
      </c>
      <c r="K6" s="624"/>
    </row>
    <row r="7" spans="1:15">
      <c r="B7" s="624"/>
      <c r="C7" s="624"/>
      <c r="D7" s="624"/>
      <c r="E7" s="624"/>
      <c r="F7" s="624"/>
      <c r="G7" s="624"/>
      <c r="H7" s="625" t="s">
        <v>208</v>
      </c>
      <c r="I7" s="625"/>
      <c r="J7" s="624"/>
      <c r="K7" s="624"/>
      <c r="O7" s="564" t="s">
        <v>62</v>
      </c>
    </row>
    <row r="8" spans="1:15" s="583" customFormat="1">
      <c r="A8" s="583" t="s">
        <v>19</v>
      </c>
      <c r="B8" s="586" t="s">
        <v>17</v>
      </c>
      <c r="C8" s="585" t="s">
        <v>58</v>
      </c>
      <c r="D8" s="584" t="s">
        <v>17</v>
      </c>
      <c r="E8" s="583" t="s">
        <v>58</v>
      </c>
      <c r="F8" s="586" t="s">
        <v>17</v>
      </c>
      <c r="G8" s="585" t="s">
        <v>58</v>
      </c>
      <c r="H8" s="585" t="s">
        <v>12</v>
      </c>
      <c r="I8" s="585" t="s">
        <v>58</v>
      </c>
      <c r="J8" s="584" t="s">
        <v>55</v>
      </c>
      <c r="K8" s="583" t="s">
        <v>58</v>
      </c>
      <c r="L8" s="583" t="s">
        <v>53</v>
      </c>
      <c r="M8" s="583" t="s">
        <v>199</v>
      </c>
      <c r="N8" s="583" t="s">
        <v>52</v>
      </c>
      <c r="O8" s="583" t="s">
        <v>52</v>
      </c>
    </row>
    <row r="9" spans="1:15" s="577" customFormat="1">
      <c r="A9" s="553">
        <v>42011</v>
      </c>
      <c r="B9" s="552">
        <v>140</v>
      </c>
      <c r="C9" s="551">
        <v>1.3</v>
      </c>
      <c r="D9" s="548"/>
      <c r="E9" s="546"/>
      <c r="F9" s="550"/>
      <c r="G9" s="549"/>
      <c r="H9" s="549"/>
      <c r="I9" s="549"/>
      <c r="J9" s="548"/>
      <c r="K9" s="546"/>
      <c r="L9" s="546"/>
      <c r="M9" s="546"/>
      <c r="N9" s="547">
        <f>B9*C9+D9*E9+F9*G9+H9*I9+J9*K9+L9+M9</f>
        <v>182</v>
      </c>
      <c r="O9" s="546"/>
    </row>
    <row r="10" spans="1:15" s="577" customFormat="1">
      <c r="A10" s="553">
        <v>42018</v>
      </c>
      <c r="B10" s="550">
        <v>145</v>
      </c>
      <c r="C10" s="549">
        <v>1.3</v>
      </c>
      <c r="D10" s="548"/>
      <c r="E10" s="546"/>
      <c r="F10" s="550"/>
      <c r="G10" s="549"/>
      <c r="H10" s="549"/>
      <c r="I10" s="549"/>
      <c r="J10" s="548"/>
      <c r="K10" s="546"/>
      <c r="L10" s="546"/>
      <c r="M10" s="546"/>
      <c r="N10" s="547">
        <f>B10*C10+D10*E10+F10*G10+H10*I10+J10*K10+L10+M10</f>
        <v>188.5</v>
      </c>
      <c r="O10" s="546"/>
    </row>
    <row r="11" spans="1:15" s="577" customFormat="1">
      <c r="A11" s="553">
        <v>42025</v>
      </c>
      <c r="B11" s="550">
        <v>145</v>
      </c>
      <c r="C11" s="549">
        <v>1.3</v>
      </c>
      <c r="D11" s="548"/>
      <c r="E11" s="546"/>
      <c r="F11" s="550"/>
      <c r="G11" s="549"/>
      <c r="H11" s="549"/>
      <c r="I11" s="549"/>
      <c r="J11" s="548"/>
      <c r="K11" s="546"/>
      <c r="L11" s="546"/>
      <c r="M11" s="546"/>
      <c r="N11" s="547">
        <f>B11*C11+D11*E11+F11*G11+H11*I11+J11*K11+L11+M11</f>
        <v>188.5</v>
      </c>
      <c r="O11" s="546"/>
    </row>
    <row r="12" spans="1:15" s="577" customFormat="1">
      <c r="A12" s="582">
        <v>42025</v>
      </c>
      <c r="B12" s="581"/>
      <c r="C12" s="580"/>
      <c r="D12" s="579">
        <v>125</v>
      </c>
      <c r="E12" s="547">
        <v>2.25</v>
      </c>
      <c r="F12" s="581"/>
      <c r="G12" s="580"/>
      <c r="H12" s="580"/>
      <c r="I12" s="580"/>
      <c r="J12" s="579"/>
      <c r="K12" s="547"/>
      <c r="L12" s="547"/>
      <c r="M12" s="547"/>
      <c r="N12" s="547">
        <f>B12*C12+D12*E12+F12*G12+H12*I12+J12*K12+L12+M12-84.5</f>
        <v>196.75</v>
      </c>
      <c r="O12" s="546"/>
    </row>
    <row r="13" spans="1:15" s="577" customFormat="1">
      <c r="A13" s="553">
        <v>42032</v>
      </c>
      <c r="B13" s="550">
        <v>125</v>
      </c>
      <c r="C13" s="549">
        <v>1.3</v>
      </c>
      <c r="D13" s="548"/>
      <c r="E13" s="546"/>
      <c r="F13" s="550"/>
      <c r="G13" s="549"/>
      <c r="H13" s="549"/>
      <c r="I13" s="549"/>
      <c r="J13" s="548"/>
      <c r="K13" s="546"/>
      <c r="L13" s="546"/>
      <c r="M13" s="546"/>
      <c r="N13" s="547">
        <f t="shared" ref="N13:N44" si="0">B13*C13+D13*E13+F13*G13+H13*I13+J13*K13+L13+M13</f>
        <v>162.5</v>
      </c>
      <c r="O13" s="546"/>
    </row>
    <row r="14" spans="1:15" s="577" customFormat="1">
      <c r="A14" s="553">
        <v>42032</v>
      </c>
      <c r="B14" s="550"/>
      <c r="C14" s="549"/>
      <c r="D14" s="548">
        <v>60</v>
      </c>
      <c r="E14" s="546">
        <v>2.25</v>
      </c>
      <c r="F14" s="550"/>
      <c r="G14" s="549"/>
      <c r="H14" s="549"/>
      <c r="I14" s="549"/>
      <c r="J14" s="548"/>
      <c r="K14" s="546"/>
      <c r="L14" s="546"/>
      <c r="M14" s="546"/>
      <c r="N14" s="547">
        <f t="shared" si="0"/>
        <v>135</v>
      </c>
      <c r="O14" s="546">
        <f>SUM(N9:N14)</f>
        <v>1053.25</v>
      </c>
    </row>
    <row r="15" spans="1:15" s="577" customFormat="1">
      <c r="A15" s="553">
        <v>42039</v>
      </c>
      <c r="B15" s="550">
        <v>135</v>
      </c>
      <c r="C15" s="549">
        <v>1.3</v>
      </c>
      <c r="D15" s="548"/>
      <c r="E15" s="546"/>
      <c r="F15" s="550"/>
      <c r="G15" s="549"/>
      <c r="H15" s="549"/>
      <c r="I15" s="549"/>
      <c r="J15" s="548"/>
      <c r="K15" s="546"/>
      <c r="L15" s="546"/>
      <c r="M15" s="546"/>
      <c r="N15" s="547">
        <f t="shared" si="0"/>
        <v>175.5</v>
      </c>
      <c r="O15" s="546"/>
    </row>
    <row r="16" spans="1:15" s="577" customFormat="1">
      <c r="A16" s="553">
        <v>42046</v>
      </c>
      <c r="B16" s="552">
        <v>75</v>
      </c>
      <c r="C16" s="551">
        <v>1.3</v>
      </c>
      <c r="D16" s="548"/>
      <c r="E16" s="546"/>
      <c r="F16" s="550"/>
      <c r="G16" s="549"/>
      <c r="H16" s="549"/>
      <c r="I16" s="549"/>
      <c r="J16" s="548"/>
      <c r="K16" s="546"/>
      <c r="L16" s="546"/>
      <c r="M16" s="546"/>
      <c r="N16" s="547">
        <f t="shared" si="0"/>
        <v>97.5</v>
      </c>
      <c r="O16" s="546"/>
    </row>
    <row r="17" spans="1:15" s="577" customFormat="1">
      <c r="A17" s="553">
        <v>42053</v>
      </c>
      <c r="B17" s="550">
        <v>120</v>
      </c>
      <c r="C17" s="549">
        <v>1.3</v>
      </c>
      <c r="D17" s="548"/>
      <c r="E17" s="546"/>
      <c r="F17" s="550"/>
      <c r="G17" s="549"/>
      <c r="H17" s="549"/>
      <c r="I17" s="549"/>
      <c r="J17" s="548"/>
      <c r="K17" s="546"/>
      <c r="L17" s="546"/>
      <c r="M17" s="546"/>
      <c r="N17" s="547">
        <f t="shared" si="0"/>
        <v>156</v>
      </c>
      <c r="O17" s="546"/>
    </row>
    <row r="18" spans="1:15" s="577" customFormat="1">
      <c r="A18" s="553">
        <v>42060</v>
      </c>
      <c r="B18" s="550">
        <v>90</v>
      </c>
      <c r="C18" s="549">
        <v>1.3</v>
      </c>
      <c r="D18" s="548"/>
      <c r="E18" s="546"/>
      <c r="F18" s="550"/>
      <c r="G18" s="549"/>
      <c r="H18" s="549"/>
      <c r="I18" s="549"/>
      <c r="J18" s="548"/>
      <c r="K18" s="546"/>
      <c r="L18" s="546"/>
      <c r="M18" s="546"/>
      <c r="N18" s="547">
        <f t="shared" si="0"/>
        <v>117</v>
      </c>
      <c r="O18" s="546"/>
    </row>
    <row r="19" spans="1:15" s="577" customFormat="1">
      <c r="A19" s="553">
        <v>42060</v>
      </c>
      <c r="B19" s="550"/>
      <c r="C19" s="549"/>
      <c r="D19" s="548">
        <v>50</v>
      </c>
      <c r="E19" s="546">
        <v>2.25</v>
      </c>
      <c r="F19" s="550"/>
      <c r="G19" s="549"/>
      <c r="H19" s="549"/>
      <c r="I19" s="549"/>
      <c r="J19" s="548"/>
      <c r="K19" s="546"/>
      <c r="L19" s="546"/>
      <c r="M19" s="546"/>
      <c r="N19" s="547">
        <f t="shared" si="0"/>
        <v>112.5</v>
      </c>
      <c r="O19" s="546">
        <f>SUM(N15:N19)</f>
        <v>658.5</v>
      </c>
    </row>
    <row r="20" spans="1:15" s="577" customFormat="1">
      <c r="A20" s="553">
        <v>42067</v>
      </c>
      <c r="B20" s="550">
        <v>100</v>
      </c>
      <c r="C20" s="549">
        <v>1.3</v>
      </c>
      <c r="D20" s="548"/>
      <c r="E20" s="546"/>
      <c r="F20" s="550"/>
      <c r="G20" s="549"/>
      <c r="H20" s="549"/>
      <c r="I20" s="549"/>
      <c r="J20" s="548"/>
      <c r="K20" s="546"/>
      <c r="L20" s="546"/>
      <c r="M20" s="546"/>
      <c r="N20" s="547">
        <f t="shared" si="0"/>
        <v>130</v>
      </c>
      <c r="O20" s="546"/>
    </row>
    <row r="21" spans="1:15" s="577" customFormat="1">
      <c r="A21" s="553">
        <v>42074</v>
      </c>
      <c r="B21" s="550">
        <v>125</v>
      </c>
      <c r="C21" s="549">
        <v>1.3</v>
      </c>
      <c r="D21" s="548"/>
      <c r="E21" s="546"/>
      <c r="F21" s="550"/>
      <c r="G21" s="549"/>
      <c r="H21" s="549"/>
      <c r="I21" s="549"/>
      <c r="J21" s="548"/>
      <c r="K21" s="546"/>
      <c r="L21" s="546"/>
      <c r="M21" s="546"/>
      <c r="N21" s="547">
        <f t="shared" si="0"/>
        <v>162.5</v>
      </c>
      <c r="O21" s="546"/>
    </row>
    <row r="22" spans="1:15" s="577" customFormat="1">
      <c r="A22" s="553">
        <v>42082</v>
      </c>
      <c r="B22" s="550">
        <v>150</v>
      </c>
      <c r="C22" s="549">
        <v>1.3</v>
      </c>
      <c r="D22" s="548"/>
      <c r="E22" s="546"/>
      <c r="F22" s="550"/>
      <c r="G22" s="549"/>
      <c r="H22" s="549"/>
      <c r="I22" s="549"/>
      <c r="J22" s="548"/>
      <c r="K22" s="546"/>
      <c r="L22" s="546"/>
      <c r="M22" s="546"/>
      <c r="N22" s="547">
        <f t="shared" si="0"/>
        <v>195</v>
      </c>
      <c r="O22" s="546"/>
    </row>
    <row r="23" spans="1:15" s="577" customFormat="1">
      <c r="A23" s="553">
        <v>42088</v>
      </c>
      <c r="B23" s="550">
        <v>95</v>
      </c>
      <c r="C23" s="549">
        <v>1.3</v>
      </c>
      <c r="D23" s="548">
        <v>80</v>
      </c>
      <c r="E23" s="546">
        <v>2.25</v>
      </c>
      <c r="F23" s="550"/>
      <c r="G23" s="549"/>
      <c r="H23" s="549"/>
      <c r="I23" s="549"/>
      <c r="J23" s="548"/>
      <c r="K23" s="546"/>
      <c r="L23" s="546"/>
      <c r="M23" s="546"/>
      <c r="N23" s="547">
        <f t="shared" si="0"/>
        <v>303.5</v>
      </c>
      <c r="O23" s="546">
        <f>SUM(N20:N23)</f>
        <v>791</v>
      </c>
    </row>
    <row r="24" spans="1:15" s="577" customFormat="1">
      <c r="A24" s="553">
        <v>42095</v>
      </c>
      <c r="B24" s="550">
        <v>105</v>
      </c>
      <c r="C24" s="549">
        <v>1.3</v>
      </c>
      <c r="D24" s="548"/>
      <c r="E24" s="546"/>
      <c r="F24" s="550"/>
      <c r="G24" s="549"/>
      <c r="H24" s="549"/>
      <c r="I24" s="549"/>
      <c r="J24" s="548"/>
      <c r="K24" s="546"/>
      <c r="L24" s="546"/>
      <c r="M24" s="546"/>
      <c r="N24" s="547">
        <f t="shared" si="0"/>
        <v>136.5</v>
      </c>
      <c r="O24" s="546"/>
    </row>
    <row r="25" spans="1:15" s="577" customFormat="1">
      <c r="A25" s="553">
        <v>42102</v>
      </c>
      <c r="B25" s="550">
        <v>125</v>
      </c>
      <c r="C25" s="549">
        <v>1.3</v>
      </c>
      <c r="D25" s="548"/>
      <c r="E25" s="546"/>
      <c r="F25" s="550"/>
      <c r="G25" s="549"/>
      <c r="H25" s="549"/>
      <c r="I25" s="549"/>
      <c r="J25" s="548"/>
      <c r="K25" s="546"/>
      <c r="L25" s="546"/>
      <c r="M25" s="546"/>
      <c r="N25" s="547">
        <f t="shared" si="0"/>
        <v>162.5</v>
      </c>
      <c r="O25" s="546"/>
    </row>
    <row r="26" spans="1:15" s="577" customFormat="1">
      <c r="A26" s="553">
        <v>42109</v>
      </c>
      <c r="B26" s="550">
        <v>140</v>
      </c>
      <c r="C26" s="549">
        <v>1.3</v>
      </c>
      <c r="D26" s="548"/>
      <c r="E26" s="546"/>
      <c r="F26" s="550"/>
      <c r="G26" s="549"/>
      <c r="H26" s="549"/>
      <c r="I26" s="549"/>
      <c r="J26" s="548"/>
      <c r="K26" s="546"/>
      <c r="L26" s="546"/>
      <c r="M26" s="546"/>
      <c r="N26" s="547">
        <f t="shared" si="0"/>
        <v>182</v>
      </c>
      <c r="O26" s="546"/>
    </row>
    <row r="27" spans="1:15" s="577" customFormat="1">
      <c r="A27" s="553">
        <v>42116</v>
      </c>
      <c r="B27" s="552">
        <v>110</v>
      </c>
      <c r="C27" s="551">
        <v>1.3</v>
      </c>
      <c r="D27" s="548"/>
      <c r="E27" s="546"/>
      <c r="F27" s="550"/>
      <c r="G27" s="549"/>
      <c r="H27" s="549"/>
      <c r="I27" s="549"/>
      <c r="J27" s="548"/>
      <c r="K27" s="546"/>
      <c r="L27" s="546"/>
      <c r="M27" s="546"/>
      <c r="N27" s="547">
        <f t="shared" si="0"/>
        <v>143</v>
      </c>
      <c r="O27" s="546"/>
    </row>
    <row r="28" spans="1:15" s="577" customFormat="1">
      <c r="A28" s="553">
        <v>42116</v>
      </c>
      <c r="B28" s="550"/>
      <c r="C28" s="549"/>
      <c r="D28" s="548">
        <v>90</v>
      </c>
      <c r="E28" s="546">
        <v>2.25</v>
      </c>
      <c r="F28" s="550"/>
      <c r="G28" s="549"/>
      <c r="H28" s="549"/>
      <c r="I28" s="549"/>
      <c r="J28" s="548"/>
      <c r="K28" s="546"/>
      <c r="L28" s="546"/>
      <c r="M28" s="546"/>
      <c r="N28" s="547">
        <f t="shared" si="0"/>
        <v>202.5</v>
      </c>
      <c r="O28" s="546"/>
    </row>
    <row r="29" spans="1:15" s="577" customFormat="1">
      <c r="A29" s="553">
        <v>42123</v>
      </c>
      <c r="B29" s="550">
        <v>190</v>
      </c>
      <c r="C29" s="549">
        <v>1.3</v>
      </c>
      <c r="D29" s="548"/>
      <c r="E29" s="546"/>
      <c r="F29" s="550"/>
      <c r="G29" s="549"/>
      <c r="H29" s="549"/>
      <c r="I29" s="549"/>
      <c r="J29" s="548"/>
      <c r="K29" s="546"/>
      <c r="L29" s="546"/>
      <c r="M29" s="546"/>
      <c r="N29" s="547">
        <f t="shared" si="0"/>
        <v>247</v>
      </c>
      <c r="O29" s="546">
        <f>SUM(N24:N29)</f>
        <v>1073.5</v>
      </c>
    </row>
    <row r="30" spans="1:15" s="577" customFormat="1">
      <c r="A30" s="553">
        <v>42130</v>
      </c>
      <c r="B30" s="550">
        <v>85</v>
      </c>
      <c r="C30" s="549">
        <v>1.3</v>
      </c>
      <c r="D30" s="548"/>
      <c r="E30" s="546"/>
      <c r="F30" s="550"/>
      <c r="G30" s="549"/>
      <c r="H30" s="549"/>
      <c r="I30" s="549"/>
      <c r="J30" s="548"/>
      <c r="K30" s="546"/>
      <c r="L30" s="546"/>
      <c r="M30" s="546"/>
      <c r="N30" s="547">
        <f t="shared" si="0"/>
        <v>110.5</v>
      </c>
      <c r="O30" s="546"/>
    </row>
    <row r="31" spans="1:15" s="577" customFormat="1">
      <c r="A31" s="553">
        <v>42137</v>
      </c>
      <c r="B31" s="550">
        <v>150</v>
      </c>
      <c r="C31" s="549">
        <v>1.3</v>
      </c>
      <c r="D31" s="548"/>
      <c r="E31" s="546"/>
      <c r="F31" s="550"/>
      <c r="G31" s="549"/>
      <c r="H31" s="549"/>
      <c r="I31" s="549"/>
      <c r="J31" s="548"/>
      <c r="K31" s="546"/>
      <c r="L31" s="546"/>
      <c r="M31" s="546"/>
      <c r="N31" s="547">
        <f t="shared" si="0"/>
        <v>195</v>
      </c>
      <c r="O31" s="546"/>
    </row>
    <row r="32" spans="1:15" s="577" customFormat="1">
      <c r="A32" s="553">
        <v>42144</v>
      </c>
      <c r="B32" s="550">
        <v>100</v>
      </c>
      <c r="C32" s="549">
        <v>1.3</v>
      </c>
      <c r="D32" s="548"/>
      <c r="E32" s="546"/>
      <c r="F32" s="550"/>
      <c r="G32" s="549"/>
      <c r="H32" s="549"/>
      <c r="I32" s="549"/>
      <c r="J32" s="548"/>
      <c r="K32" s="546"/>
      <c r="L32" s="546"/>
      <c r="M32" s="546"/>
      <c r="N32" s="547">
        <f t="shared" si="0"/>
        <v>130</v>
      </c>
      <c r="O32" s="546"/>
    </row>
    <row r="33" spans="1:15" s="577" customFormat="1">
      <c r="A33" s="553">
        <v>42151</v>
      </c>
      <c r="B33" s="550">
        <v>100</v>
      </c>
      <c r="C33" s="549">
        <v>1.3</v>
      </c>
      <c r="D33" s="548"/>
      <c r="E33" s="546"/>
      <c r="F33" s="550"/>
      <c r="G33" s="549"/>
      <c r="H33" s="549"/>
      <c r="I33" s="549"/>
      <c r="J33" s="548"/>
      <c r="K33" s="546"/>
      <c r="L33" s="546"/>
      <c r="M33" s="546"/>
      <c r="N33" s="547">
        <f t="shared" si="0"/>
        <v>130</v>
      </c>
      <c r="O33" s="546">
        <f>SUM(N30:N33)</f>
        <v>565.5</v>
      </c>
    </row>
    <row r="34" spans="1:15" s="577" customFormat="1">
      <c r="A34" s="553">
        <v>42158</v>
      </c>
      <c r="B34" s="550">
        <v>150</v>
      </c>
      <c r="C34" s="549">
        <v>1.3</v>
      </c>
      <c r="D34" s="548"/>
      <c r="E34" s="546"/>
      <c r="F34" s="550"/>
      <c r="G34" s="549"/>
      <c r="H34" s="549"/>
      <c r="I34" s="549"/>
      <c r="J34" s="548"/>
      <c r="K34" s="546"/>
      <c r="L34" s="546"/>
      <c r="M34" s="546"/>
      <c r="N34" s="547">
        <f t="shared" si="0"/>
        <v>195</v>
      </c>
      <c r="O34" s="546"/>
    </row>
    <row r="35" spans="1:15" s="577" customFormat="1">
      <c r="A35" s="553">
        <v>42165</v>
      </c>
      <c r="B35" s="550">
        <v>115</v>
      </c>
      <c r="C35" s="549">
        <v>1.3</v>
      </c>
      <c r="D35" s="548"/>
      <c r="E35" s="546"/>
      <c r="F35" s="550"/>
      <c r="G35" s="549"/>
      <c r="H35" s="549"/>
      <c r="I35" s="549"/>
      <c r="J35" s="548"/>
      <c r="K35" s="546"/>
      <c r="L35" s="546"/>
      <c r="M35" s="546"/>
      <c r="N35" s="547">
        <f t="shared" si="0"/>
        <v>149.5</v>
      </c>
      <c r="O35" s="546"/>
    </row>
    <row r="36" spans="1:15" s="577" customFormat="1">
      <c r="A36" s="553">
        <v>42172</v>
      </c>
      <c r="B36" s="550">
        <v>165</v>
      </c>
      <c r="C36" s="549">
        <v>1.3</v>
      </c>
      <c r="D36" s="548"/>
      <c r="E36" s="546"/>
      <c r="F36" s="550"/>
      <c r="G36" s="549"/>
      <c r="H36" s="549"/>
      <c r="I36" s="549"/>
      <c r="J36" s="548"/>
      <c r="K36" s="546"/>
      <c r="L36" s="546"/>
      <c r="M36" s="546"/>
      <c r="N36" s="547">
        <f t="shared" si="0"/>
        <v>214.5</v>
      </c>
      <c r="O36" s="546"/>
    </row>
    <row r="37" spans="1:15" s="577" customFormat="1">
      <c r="A37" s="553">
        <v>42172</v>
      </c>
      <c r="B37" s="550"/>
      <c r="C37" s="549"/>
      <c r="D37" s="548">
        <v>50</v>
      </c>
      <c r="E37" s="546">
        <v>2.25</v>
      </c>
      <c r="F37" s="550"/>
      <c r="G37" s="549"/>
      <c r="H37" s="549"/>
      <c r="I37" s="549"/>
      <c r="J37" s="548"/>
      <c r="K37" s="546"/>
      <c r="L37" s="546"/>
      <c r="M37" s="546"/>
      <c r="N37" s="547">
        <f t="shared" si="0"/>
        <v>112.5</v>
      </c>
      <c r="O37" s="546"/>
    </row>
    <row r="38" spans="1:15" s="577" customFormat="1">
      <c r="A38" s="553">
        <v>42179</v>
      </c>
      <c r="B38" s="550">
        <v>125</v>
      </c>
      <c r="C38" s="549">
        <v>1.3</v>
      </c>
      <c r="D38" s="548"/>
      <c r="E38" s="546"/>
      <c r="F38" s="550"/>
      <c r="G38" s="549"/>
      <c r="H38" s="549"/>
      <c r="I38" s="549"/>
      <c r="J38" s="548"/>
      <c r="K38" s="546"/>
      <c r="L38" s="546"/>
      <c r="M38" s="546"/>
      <c r="N38" s="547">
        <f t="shared" si="0"/>
        <v>162.5</v>
      </c>
      <c r="O38" s="546"/>
    </row>
    <row r="39" spans="1:15" s="577" customFormat="1">
      <c r="A39" s="553">
        <v>42185</v>
      </c>
      <c r="B39" s="552">
        <v>75</v>
      </c>
      <c r="C39" s="551">
        <v>1.3</v>
      </c>
      <c r="D39" s="548"/>
      <c r="E39" s="546"/>
      <c r="F39" s="550"/>
      <c r="G39" s="549"/>
      <c r="H39" s="549"/>
      <c r="I39" s="549"/>
      <c r="J39" s="548"/>
      <c r="K39" s="546"/>
      <c r="L39" s="546"/>
      <c r="M39" s="546"/>
      <c r="N39" s="547">
        <f t="shared" si="0"/>
        <v>97.5</v>
      </c>
      <c r="O39" s="546">
        <f>SUM(N34:N39)</f>
        <v>931.5</v>
      </c>
    </row>
    <row r="40" spans="1:15" s="577" customFormat="1">
      <c r="A40" s="553">
        <v>42193</v>
      </c>
      <c r="B40" s="550">
        <v>65</v>
      </c>
      <c r="C40" s="549">
        <v>1.3</v>
      </c>
      <c r="D40" s="548"/>
      <c r="E40" s="546"/>
      <c r="F40" s="550"/>
      <c r="G40" s="549"/>
      <c r="H40" s="549"/>
      <c r="I40" s="549"/>
      <c r="J40" s="548"/>
      <c r="K40" s="546"/>
      <c r="L40" s="546"/>
      <c r="M40" s="546"/>
      <c r="N40" s="547">
        <f t="shared" si="0"/>
        <v>84.5</v>
      </c>
      <c r="O40" s="546"/>
    </row>
    <row r="41" spans="1:15" s="577" customFormat="1">
      <c r="A41" s="553">
        <v>42200</v>
      </c>
      <c r="B41" s="550">
        <v>55</v>
      </c>
      <c r="C41" s="549">
        <v>1.3</v>
      </c>
      <c r="D41" s="548"/>
      <c r="E41" s="546"/>
      <c r="F41" s="550"/>
      <c r="G41" s="549"/>
      <c r="H41" s="549"/>
      <c r="I41" s="549"/>
      <c r="J41" s="548"/>
      <c r="K41" s="546"/>
      <c r="L41" s="546"/>
      <c r="M41" s="546"/>
      <c r="N41" s="547">
        <f t="shared" si="0"/>
        <v>71.5</v>
      </c>
      <c r="O41" s="546"/>
    </row>
    <row r="42" spans="1:15" s="577" customFormat="1">
      <c r="A42" s="553">
        <v>42206</v>
      </c>
      <c r="B42" s="550">
        <v>45</v>
      </c>
      <c r="C42" s="549">
        <v>1.3</v>
      </c>
      <c r="D42" s="548"/>
      <c r="E42" s="546"/>
      <c r="F42" s="550"/>
      <c r="G42" s="549"/>
      <c r="H42" s="549"/>
      <c r="I42" s="549"/>
      <c r="J42" s="548"/>
      <c r="K42" s="546"/>
      <c r="L42" s="546"/>
      <c r="M42" s="546"/>
      <c r="N42" s="547">
        <f t="shared" si="0"/>
        <v>58.5</v>
      </c>
      <c r="O42" s="546"/>
    </row>
    <row r="43" spans="1:15" s="577" customFormat="1">
      <c r="A43" s="553">
        <v>42214</v>
      </c>
      <c r="B43" s="550">
        <v>100</v>
      </c>
      <c r="C43" s="549">
        <v>1.3</v>
      </c>
      <c r="D43" s="548"/>
      <c r="E43" s="546"/>
      <c r="F43" s="550"/>
      <c r="G43" s="549"/>
      <c r="H43" s="549"/>
      <c r="I43" s="549"/>
      <c r="J43" s="548"/>
      <c r="K43" s="546"/>
      <c r="L43" s="546"/>
      <c r="M43" s="546"/>
      <c r="N43" s="547">
        <f t="shared" si="0"/>
        <v>130</v>
      </c>
      <c r="O43" s="546">
        <f>SUM(N40:N43)</f>
        <v>344.5</v>
      </c>
    </row>
    <row r="44" spans="1:15" s="577" customFormat="1">
      <c r="A44" s="553">
        <v>42221</v>
      </c>
      <c r="B44" s="550">
        <v>65</v>
      </c>
      <c r="C44" s="549">
        <v>1.3</v>
      </c>
      <c r="D44" s="548"/>
      <c r="E44" s="546"/>
      <c r="F44" s="550"/>
      <c r="G44" s="549"/>
      <c r="H44" s="549"/>
      <c r="I44" s="549"/>
      <c r="J44" s="548"/>
      <c r="K44" s="546"/>
      <c r="L44" s="546"/>
      <c r="M44" s="546"/>
      <c r="N44" s="547">
        <f t="shared" si="0"/>
        <v>84.5</v>
      </c>
      <c r="O44" s="546"/>
    </row>
    <row r="45" spans="1:15" s="577" customFormat="1">
      <c r="A45" s="553">
        <v>42228</v>
      </c>
      <c r="B45" s="550">
        <v>65</v>
      </c>
      <c r="C45" s="549">
        <v>1.3</v>
      </c>
      <c r="D45" s="548"/>
      <c r="E45" s="546"/>
      <c r="F45" s="550"/>
      <c r="G45" s="549"/>
      <c r="H45" s="549"/>
      <c r="I45" s="549"/>
      <c r="J45" s="548"/>
      <c r="K45" s="546"/>
      <c r="L45" s="546"/>
      <c r="M45" s="546"/>
      <c r="N45" s="547">
        <f t="shared" ref="N45:N76" si="1">B45*C45+D45*E45+F45*G45+H45*I45+J45*K45+L45+M45</f>
        <v>84.5</v>
      </c>
      <c r="O45" s="546"/>
    </row>
    <row r="46" spans="1:15" s="577" customFormat="1">
      <c r="A46" s="553">
        <v>42228</v>
      </c>
      <c r="B46" s="550"/>
      <c r="C46" s="549"/>
      <c r="D46" s="548">
        <v>35</v>
      </c>
      <c r="E46" s="546">
        <v>2.25</v>
      </c>
      <c r="F46" s="550"/>
      <c r="G46" s="549"/>
      <c r="H46" s="549"/>
      <c r="I46" s="549"/>
      <c r="J46" s="548"/>
      <c r="K46" s="546"/>
      <c r="L46" s="546"/>
      <c r="M46" s="546"/>
      <c r="N46" s="547">
        <f t="shared" si="1"/>
        <v>78.75</v>
      </c>
      <c r="O46" s="546"/>
    </row>
    <row r="47" spans="1:15" s="577" customFormat="1">
      <c r="A47" s="553">
        <v>42235</v>
      </c>
      <c r="B47" s="550">
        <v>50</v>
      </c>
      <c r="C47" s="549">
        <v>1.3</v>
      </c>
      <c r="D47" s="548"/>
      <c r="E47" s="546"/>
      <c r="F47" s="550"/>
      <c r="G47" s="549"/>
      <c r="H47" s="549"/>
      <c r="I47" s="549"/>
      <c r="J47" s="548"/>
      <c r="K47" s="546"/>
      <c r="L47" s="546"/>
      <c r="M47" s="546"/>
      <c r="N47" s="547">
        <f t="shared" si="1"/>
        <v>65</v>
      </c>
      <c r="O47" s="546"/>
    </row>
    <row r="48" spans="1:15" s="577" customFormat="1">
      <c r="A48" s="553">
        <v>42242</v>
      </c>
      <c r="B48" s="550">
        <v>100</v>
      </c>
      <c r="C48" s="549">
        <v>1.3</v>
      </c>
      <c r="D48" s="548"/>
      <c r="E48" s="546"/>
      <c r="F48" s="550"/>
      <c r="G48" s="549"/>
      <c r="H48" s="549"/>
      <c r="I48" s="549"/>
      <c r="J48" s="548"/>
      <c r="K48" s="546"/>
      <c r="L48" s="546"/>
      <c r="M48" s="546"/>
      <c r="N48" s="547">
        <f t="shared" si="1"/>
        <v>130</v>
      </c>
      <c r="O48" s="546">
        <f>SUM(N44:N48)</f>
        <v>442.75</v>
      </c>
    </row>
    <row r="49" spans="1:15" s="577" customFormat="1">
      <c r="A49" s="553">
        <v>42249</v>
      </c>
      <c r="B49" s="550">
        <v>65</v>
      </c>
      <c r="C49" s="549">
        <v>1.3</v>
      </c>
      <c r="D49" s="548"/>
      <c r="E49" s="546"/>
      <c r="F49" s="550"/>
      <c r="G49" s="549"/>
      <c r="H49" s="549"/>
      <c r="I49" s="549"/>
      <c r="J49" s="548"/>
      <c r="K49" s="546"/>
      <c r="L49" s="546"/>
      <c r="M49" s="546"/>
      <c r="N49" s="547">
        <f t="shared" si="1"/>
        <v>84.5</v>
      </c>
      <c r="O49" s="546"/>
    </row>
    <row r="50" spans="1:15" s="577" customFormat="1">
      <c r="A50" s="553">
        <v>42256</v>
      </c>
      <c r="B50" s="550">
        <v>100</v>
      </c>
      <c r="C50" s="549">
        <v>1.3</v>
      </c>
      <c r="D50" s="548"/>
      <c r="E50" s="546"/>
      <c r="F50" s="550"/>
      <c r="G50" s="549"/>
      <c r="H50" s="549"/>
      <c r="I50" s="549"/>
      <c r="J50" s="548"/>
      <c r="K50" s="546"/>
      <c r="L50" s="546"/>
      <c r="M50" s="546"/>
      <c r="N50" s="547">
        <f t="shared" si="1"/>
        <v>130</v>
      </c>
      <c r="O50" s="546"/>
    </row>
    <row r="51" spans="1:15" s="577" customFormat="1">
      <c r="A51" s="553">
        <v>42262</v>
      </c>
      <c r="B51" s="550">
        <v>135</v>
      </c>
      <c r="C51" s="549">
        <v>1.3</v>
      </c>
      <c r="D51" s="548"/>
      <c r="E51" s="546"/>
      <c r="F51" s="550"/>
      <c r="G51" s="549"/>
      <c r="H51" s="549"/>
      <c r="I51" s="549"/>
      <c r="J51" s="548"/>
      <c r="K51" s="546"/>
      <c r="L51" s="546"/>
      <c r="M51" s="546"/>
      <c r="N51" s="547">
        <f t="shared" si="1"/>
        <v>175.5</v>
      </c>
      <c r="O51" s="546"/>
    </row>
    <row r="52" spans="1:15" s="577" customFormat="1">
      <c r="A52" s="553">
        <v>42271</v>
      </c>
      <c r="B52" s="550">
        <v>207</v>
      </c>
      <c r="C52" s="549">
        <v>1.3</v>
      </c>
      <c r="D52" s="548">
        <v>40</v>
      </c>
      <c r="E52" s="546">
        <v>2.25</v>
      </c>
      <c r="F52" s="550"/>
      <c r="G52" s="549"/>
      <c r="H52" s="549"/>
      <c r="I52" s="549"/>
      <c r="J52" s="548"/>
      <c r="K52" s="546"/>
      <c r="L52" s="546"/>
      <c r="M52" s="546"/>
      <c r="N52" s="547">
        <f t="shared" si="1"/>
        <v>359.1</v>
      </c>
      <c r="O52" s="546"/>
    </row>
    <row r="53" spans="1:15" s="577" customFormat="1">
      <c r="A53" s="553">
        <v>42277</v>
      </c>
      <c r="B53" s="550">
        <v>120</v>
      </c>
      <c r="C53" s="549">
        <v>1.3</v>
      </c>
      <c r="D53" s="548"/>
      <c r="E53" s="546"/>
      <c r="F53" s="550"/>
      <c r="G53" s="549"/>
      <c r="H53" s="549"/>
      <c r="I53" s="549"/>
      <c r="J53" s="548"/>
      <c r="K53" s="546"/>
      <c r="L53" s="546"/>
      <c r="M53" s="546"/>
      <c r="N53" s="547">
        <f t="shared" si="1"/>
        <v>156</v>
      </c>
      <c r="O53" s="546"/>
    </row>
    <row r="54" spans="1:15" s="577" customFormat="1">
      <c r="A54" s="553">
        <v>42277</v>
      </c>
      <c r="B54" s="550"/>
      <c r="C54" s="549"/>
      <c r="D54" s="548">
        <v>70</v>
      </c>
      <c r="E54" s="546">
        <v>2.25</v>
      </c>
      <c r="F54" s="550"/>
      <c r="G54" s="549"/>
      <c r="H54" s="549"/>
      <c r="I54" s="549"/>
      <c r="J54" s="548"/>
      <c r="K54" s="546"/>
      <c r="L54" s="546"/>
      <c r="M54" s="546"/>
      <c r="N54" s="547">
        <f t="shared" si="1"/>
        <v>157.5</v>
      </c>
      <c r="O54" s="546">
        <f>SUM(N49:N54)</f>
        <v>1062.5999999999999</v>
      </c>
    </row>
    <row r="55" spans="1:15" s="577" customFormat="1">
      <c r="A55" s="553">
        <v>42284</v>
      </c>
      <c r="B55" s="550">
        <v>150</v>
      </c>
      <c r="C55" s="549">
        <v>1.3</v>
      </c>
      <c r="D55" s="548"/>
      <c r="E55" s="546"/>
      <c r="F55" s="550"/>
      <c r="G55" s="549"/>
      <c r="H55" s="549"/>
      <c r="I55" s="549"/>
      <c r="J55" s="548"/>
      <c r="K55" s="546"/>
      <c r="L55" s="546"/>
      <c r="M55" s="546"/>
      <c r="N55" s="547">
        <f t="shared" si="1"/>
        <v>195</v>
      </c>
      <c r="O55" s="546"/>
    </row>
    <row r="56" spans="1:15" s="577" customFormat="1">
      <c r="A56" s="553">
        <v>42291</v>
      </c>
      <c r="B56" s="550">
        <v>100</v>
      </c>
      <c r="C56" s="549">
        <v>1.3</v>
      </c>
      <c r="D56" s="548"/>
      <c r="E56" s="546"/>
      <c r="F56" s="550"/>
      <c r="G56" s="549"/>
      <c r="H56" s="549"/>
      <c r="I56" s="549"/>
      <c r="J56" s="548"/>
      <c r="K56" s="546"/>
      <c r="L56" s="546"/>
      <c r="M56" s="546"/>
      <c r="N56" s="547">
        <f t="shared" si="1"/>
        <v>130</v>
      </c>
      <c r="O56" s="546"/>
    </row>
    <row r="57" spans="1:15" s="577" customFormat="1">
      <c r="A57" s="553">
        <v>42298</v>
      </c>
      <c r="B57" s="550">
        <v>80</v>
      </c>
      <c r="C57" s="549">
        <v>1.3</v>
      </c>
      <c r="D57" s="548"/>
      <c r="E57" s="546"/>
      <c r="F57" s="550"/>
      <c r="G57" s="549"/>
      <c r="H57" s="549"/>
      <c r="I57" s="549"/>
      <c r="J57" s="548"/>
      <c r="K57" s="546"/>
      <c r="L57" s="546"/>
      <c r="M57" s="546"/>
      <c r="N57" s="547">
        <f t="shared" si="1"/>
        <v>104</v>
      </c>
      <c r="O57" s="546"/>
    </row>
    <row r="58" spans="1:15" s="577" customFormat="1">
      <c r="A58" s="553">
        <v>42305</v>
      </c>
      <c r="B58" s="550">
        <v>90</v>
      </c>
      <c r="C58" s="549">
        <v>1.3</v>
      </c>
      <c r="D58" s="548"/>
      <c r="E58" s="546"/>
      <c r="F58" s="550"/>
      <c r="G58" s="549"/>
      <c r="H58" s="549"/>
      <c r="I58" s="549"/>
      <c r="J58" s="548"/>
      <c r="K58" s="546"/>
      <c r="L58" s="546"/>
      <c r="M58" s="546"/>
      <c r="N58" s="547">
        <f t="shared" si="1"/>
        <v>117</v>
      </c>
      <c r="O58" s="546"/>
    </row>
    <row r="59" spans="1:15" s="577" customFormat="1">
      <c r="A59" s="553">
        <v>42305</v>
      </c>
      <c r="B59" s="550"/>
      <c r="C59" s="549"/>
      <c r="D59" s="548">
        <v>95</v>
      </c>
      <c r="E59" s="546">
        <v>2.25</v>
      </c>
      <c r="F59" s="550"/>
      <c r="G59" s="549"/>
      <c r="H59" s="549"/>
      <c r="I59" s="549"/>
      <c r="J59" s="548"/>
      <c r="K59" s="546"/>
      <c r="L59" s="546"/>
      <c r="M59" s="546"/>
      <c r="N59" s="547">
        <f t="shared" si="1"/>
        <v>213.75</v>
      </c>
      <c r="O59" s="546">
        <f>SUM(N55:N59)</f>
        <v>759.75</v>
      </c>
    </row>
    <row r="60" spans="1:15" s="577" customFormat="1">
      <c r="A60" s="553">
        <v>42312</v>
      </c>
      <c r="B60" s="550">
        <v>80</v>
      </c>
      <c r="C60" s="549">
        <v>1.3</v>
      </c>
      <c r="D60" s="548"/>
      <c r="E60" s="546"/>
      <c r="F60" s="550"/>
      <c r="G60" s="549"/>
      <c r="H60" s="549"/>
      <c r="I60" s="549"/>
      <c r="J60" s="548"/>
      <c r="K60" s="546"/>
      <c r="L60" s="546"/>
      <c r="M60" s="546"/>
      <c r="N60" s="547">
        <f t="shared" si="1"/>
        <v>104</v>
      </c>
      <c r="O60" s="546"/>
    </row>
    <row r="61" spans="1:15" s="577" customFormat="1">
      <c r="A61" s="553">
        <v>42319</v>
      </c>
      <c r="B61" s="552">
        <v>90</v>
      </c>
      <c r="C61" s="551">
        <v>1.3</v>
      </c>
      <c r="D61" s="548"/>
      <c r="E61" s="546"/>
      <c r="F61" s="550"/>
      <c r="G61" s="549"/>
      <c r="H61" s="549"/>
      <c r="I61" s="549"/>
      <c r="J61" s="548"/>
      <c r="K61" s="546"/>
      <c r="L61" s="546"/>
      <c r="M61" s="546"/>
      <c r="N61" s="547">
        <f t="shared" si="1"/>
        <v>117</v>
      </c>
      <c r="O61" s="546"/>
    </row>
    <row r="62" spans="1:15" s="577" customFormat="1">
      <c r="A62" s="553">
        <v>42319</v>
      </c>
      <c r="B62" s="552"/>
      <c r="C62" s="551"/>
      <c r="D62" s="548">
        <v>40</v>
      </c>
      <c r="E62" s="546">
        <v>2.25</v>
      </c>
      <c r="F62" s="550"/>
      <c r="G62" s="549"/>
      <c r="H62" s="549"/>
      <c r="I62" s="549"/>
      <c r="J62" s="548"/>
      <c r="K62" s="546"/>
      <c r="L62" s="546"/>
      <c r="M62" s="546"/>
      <c r="N62" s="547">
        <f t="shared" si="1"/>
        <v>90</v>
      </c>
      <c r="O62" s="546"/>
    </row>
    <row r="63" spans="1:15" s="577" customFormat="1">
      <c r="A63" s="553">
        <v>42327</v>
      </c>
      <c r="B63" s="552">
        <v>60</v>
      </c>
      <c r="C63" s="551">
        <v>1.3</v>
      </c>
      <c r="D63" s="548"/>
      <c r="E63" s="546"/>
      <c r="F63" s="550"/>
      <c r="G63" s="549"/>
      <c r="H63" s="549"/>
      <c r="I63" s="549"/>
      <c r="J63" s="548"/>
      <c r="K63" s="546"/>
      <c r="L63" s="546">
        <v>12</v>
      </c>
      <c r="M63" s="546"/>
      <c r="N63" s="547">
        <f t="shared" si="1"/>
        <v>90</v>
      </c>
      <c r="O63" s="546"/>
    </row>
    <row r="64" spans="1:15" s="577" customFormat="1">
      <c r="A64" s="553">
        <v>42332</v>
      </c>
      <c r="B64" s="552">
        <v>100</v>
      </c>
      <c r="C64" s="551">
        <v>1.3</v>
      </c>
      <c r="D64" s="548"/>
      <c r="E64" s="546"/>
      <c r="F64" s="550"/>
      <c r="G64" s="549"/>
      <c r="H64" s="549"/>
      <c r="I64" s="549"/>
      <c r="J64" s="548"/>
      <c r="K64" s="546"/>
      <c r="L64" s="546">
        <v>12</v>
      </c>
      <c r="M64" s="546"/>
      <c r="N64" s="547">
        <f t="shared" si="1"/>
        <v>142</v>
      </c>
      <c r="O64" s="546"/>
    </row>
    <row r="65" spans="1:15" s="577" customFormat="1">
      <c r="A65" s="553">
        <v>42332</v>
      </c>
      <c r="B65" s="552"/>
      <c r="C65" s="551"/>
      <c r="D65" s="548">
        <v>35</v>
      </c>
      <c r="E65" s="546">
        <v>2.25</v>
      </c>
      <c r="F65" s="550"/>
      <c r="G65" s="549"/>
      <c r="H65" s="549"/>
      <c r="I65" s="549"/>
      <c r="J65" s="548"/>
      <c r="K65" s="546"/>
      <c r="L65" s="546">
        <v>12</v>
      </c>
      <c r="M65" s="546"/>
      <c r="N65" s="547">
        <f t="shared" si="1"/>
        <v>90.75</v>
      </c>
      <c r="O65" s="546">
        <f>SUM(N60:N65)</f>
        <v>633.75</v>
      </c>
    </row>
    <row r="66" spans="1:15" s="577" customFormat="1">
      <c r="A66" s="553">
        <v>42340</v>
      </c>
      <c r="B66" s="578">
        <v>100</v>
      </c>
      <c r="C66" s="551">
        <v>1.3</v>
      </c>
      <c r="D66" s="548"/>
      <c r="E66" s="546"/>
      <c r="F66" s="550"/>
      <c r="G66" s="549"/>
      <c r="H66" s="549"/>
      <c r="I66" s="549"/>
      <c r="J66" s="548"/>
      <c r="K66" s="546"/>
      <c r="L66" s="546"/>
      <c r="M66" s="546"/>
      <c r="N66" s="547">
        <f t="shared" si="1"/>
        <v>130</v>
      </c>
      <c r="O66" s="546"/>
    </row>
    <row r="67" spans="1:15" s="577" customFormat="1">
      <c r="A67" s="553">
        <v>42347</v>
      </c>
      <c r="B67" s="552">
        <v>90</v>
      </c>
      <c r="C67" s="551">
        <v>1.3</v>
      </c>
      <c r="D67" s="548"/>
      <c r="E67" s="546"/>
      <c r="F67" s="550"/>
      <c r="G67" s="549"/>
      <c r="H67" s="549"/>
      <c r="I67" s="549"/>
      <c r="J67" s="548"/>
      <c r="K67" s="546"/>
      <c r="L67" s="546"/>
      <c r="M67" s="546"/>
      <c r="N67" s="547">
        <f t="shared" si="1"/>
        <v>117</v>
      </c>
      <c r="O67" s="546"/>
    </row>
    <row r="68" spans="1:15" s="577" customFormat="1">
      <c r="A68" s="553">
        <v>42354</v>
      </c>
      <c r="B68" s="552">
        <v>175</v>
      </c>
      <c r="C68" s="551">
        <v>1.3</v>
      </c>
      <c r="D68" s="548"/>
      <c r="E68" s="546"/>
      <c r="F68" s="550"/>
      <c r="G68" s="549"/>
      <c r="H68" s="549"/>
      <c r="I68" s="549"/>
      <c r="J68" s="548"/>
      <c r="K68" s="546"/>
      <c r="L68" s="546">
        <v>12</v>
      </c>
      <c r="M68" s="546"/>
      <c r="N68" s="547">
        <f t="shared" si="1"/>
        <v>239.5</v>
      </c>
      <c r="O68" s="546"/>
    </row>
    <row r="69" spans="1:15" s="577" customFormat="1">
      <c r="A69" s="553">
        <v>42355</v>
      </c>
      <c r="B69" s="552"/>
      <c r="C69" s="551"/>
      <c r="D69" s="548">
        <v>70</v>
      </c>
      <c r="E69" s="546">
        <v>2.25</v>
      </c>
      <c r="F69" s="550"/>
      <c r="G69" s="549"/>
      <c r="H69" s="549"/>
      <c r="I69" s="549"/>
      <c r="J69" s="548"/>
      <c r="K69" s="546"/>
      <c r="L69" s="546"/>
      <c r="M69" s="546"/>
      <c r="N69" s="547">
        <f t="shared" si="1"/>
        <v>157.5</v>
      </c>
      <c r="O69" s="546"/>
    </row>
    <row r="70" spans="1:15" s="577" customFormat="1">
      <c r="A70" s="553">
        <v>42361</v>
      </c>
      <c r="B70" s="552">
        <v>100</v>
      </c>
      <c r="C70" s="551">
        <v>1.3</v>
      </c>
      <c r="D70" s="548"/>
      <c r="E70" s="546"/>
      <c r="F70" s="550"/>
      <c r="G70" s="549"/>
      <c r="H70" s="549"/>
      <c r="I70" s="549"/>
      <c r="J70" s="548"/>
      <c r="K70" s="546"/>
      <c r="L70" s="546"/>
      <c r="M70" s="546"/>
      <c r="N70" s="547">
        <f t="shared" si="1"/>
        <v>130</v>
      </c>
      <c r="O70" s="546"/>
    </row>
    <row r="71" spans="1:15" s="577" customFormat="1">
      <c r="A71" s="553">
        <v>42366</v>
      </c>
      <c r="B71" s="552">
        <v>190</v>
      </c>
      <c r="C71" s="551">
        <v>1.3</v>
      </c>
      <c r="D71" s="548"/>
      <c r="E71" s="546"/>
      <c r="F71" s="550"/>
      <c r="G71" s="549"/>
      <c r="H71" s="549"/>
      <c r="I71" s="549"/>
      <c r="J71" s="548"/>
      <c r="K71" s="546"/>
      <c r="L71" s="546"/>
      <c r="M71" s="546"/>
      <c r="N71" s="547">
        <f t="shared" si="1"/>
        <v>247</v>
      </c>
      <c r="O71" s="546"/>
    </row>
    <row r="72" spans="1:15" s="577" customFormat="1" ht="15" thickBot="1">
      <c r="A72" s="535">
        <v>42367</v>
      </c>
      <c r="B72" s="534"/>
      <c r="C72" s="533"/>
      <c r="D72" s="530">
        <v>60</v>
      </c>
      <c r="E72" s="528">
        <v>2.25</v>
      </c>
      <c r="F72" s="532"/>
      <c r="G72" s="531"/>
      <c r="H72" s="531"/>
      <c r="I72" s="531"/>
      <c r="J72" s="530"/>
      <c r="K72" s="528"/>
      <c r="L72" s="528"/>
      <c r="M72" s="528"/>
      <c r="N72" s="529">
        <f t="shared" si="1"/>
        <v>135</v>
      </c>
      <c r="O72" s="528">
        <f>SUM(N66:N72)</f>
        <v>1156</v>
      </c>
    </row>
    <row r="73" spans="1:15" s="577" customFormat="1">
      <c r="A73" s="553">
        <v>41996</v>
      </c>
      <c r="B73" s="550"/>
      <c r="C73" s="549"/>
      <c r="D73" s="548"/>
      <c r="E73" s="546"/>
      <c r="F73" s="550"/>
      <c r="G73" s="549"/>
      <c r="H73" s="549">
        <v>450</v>
      </c>
      <c r="I73" s="549">
        <v>1.72</v>
      </c>
      <c r="J73" s="548"/>
      <c r="K73" s="546"/>
      <c r="L73" s="546"/>
      <c r="M73" s="546">
        <v>50.31</v>
      </c>
      <c r="N73" s="547">
        <f t="shared" si="1"/>
        <v>824.31</v>
      </c>
      <c r="O73" s="546"/>
    </row>
    <row r="74" spans="1:15" s="577" customFormat="1">
      <c r="A74" s="553">
        <v>42011</v>
      </c>
      <c r="B74" s="550"/>
      <c r="C74" s="549"/>
      <c r="D74" s="548"/>
      <c r="E74" s="546"/>
      <c r="F74" s="550">
        <v>190</v>
      </c>
      <c r="G74" s="549">
        <v>1.3</v>
      </c>
      <c r="H74" s="549"/>
      <c r="I74" s="549"/>
      <c r="J74" s="548"/>
      <c r="K74" s="546"/>
      <c r="L74" s="546"/>
      <c r="M74" s="546"/>
      <c r="N74" s="547">
        <f t="shared" si="1"/>
        <v>247</v>
      </c>
      <c r="O74" s="546"/>
    </row>
    <row r="75" spans="1:15" s="577" customFormat="1">
      <c r="A75" s="553">
        <v>42018</v>
      </c>
      <c r="B75" s="550"/>
      <c r="C75" s="549"/>
      <c r="D75" s="548"/>
      <c r="E75" s="546"/>
      <c r="F75" s="550">
        <v>190</v>
      </c>
      <c r="G75" s="549">
        <v>1.3</v>
      </c>
      <c r="H75" s="549"/>
      <c r="I75" s="549"/>
      <c r="J75" s="548"/>
      <c r="K75" s="546"/>
      <c r="L75" s="546"/>
      <c r="M75" s="546"/>
      <c r="N75" s="547">
        <f t="shared" si="1"/>
        <v>247</v>
      </c>
      <c r="O75" s="546"/>
    </row>
    <row r="76" spans="1:15" s="577" customFormat="1">
      <c r="A76" s="553">
        <v>42018</v>
      </c>
      <c r="B76" s="550"/>
      <c r="C76" s="549"/>
      <c r="D76" s="548"/>
      <c r="E76" s="546"/>
      <c r="F76" s="550"/>
      <c r="G76" s="549"/>
      <c r="H76" s="549"/>
      <c r="I76" s="549"/>
      <c r="J76" s="548">
        <v>1</v>
      </c>
      <c r="K76" s="546">
        <v>175</v>
      </c>
      <c r="L76" s="546"/>
      <c r="M76" s="546"/>
      <c r="N76" s="547">
        <f t="shared" si="1"/>
        <v>175</v>
      </c>
      <c r="O76" s="546"/>
    </row>
    <row r="77" spans="1:15" s="577" customFormat="1">
      <c r="A77" s="553">
        <v>42025</v>
      </c>
      <c r="B77" s="550"/>
      <c r="C77" s="549"/>
      <c r="D77" s="548"/>
      <c r="E77" s="546"/>
      <c r="F77" s="550">
        <v>175</v>
      </c>
      <c r="G77" s="549">
        <v>1.3</v>
      </c>
      <c r="H77" s="549"/>
      <c r="I77" s="549"/>
      <c r="J77" s="548"/>
      <c r="K77" s="546"/>
      <c r="L77" s="546"/>
      <c r="M77" s="546"/>
      <c r="N77" s="547">
        <f t="shared" ref="N77:N108" si="2">B77*C77+D77*E77+F77*G77+H77*I77+J77*K77+L77+M77</f>
        <v>227.5</v>
      </c>
      <c r="O77" s="546"/>
    </row>
    <row r="78" spans="1:15" s="577" customFormat="1">
      <c r="A78" s="553">
        <v>42032</v>
      </c>
      <c r="B78" s="550"/>
      <c r="C78" s="549"/>
      <c r="D78" s="548"/>
      <c r="E78" s="546"/>
      <c r="F78" s="550">
        <v>165</v>
      </c>
      <c r="G78" s="549">
        <v>1.3</v>
      </c>
      <c r="H78" s="549"/>
      <c r="I78" s="549"/>
      <c r="J78" s="548"/>
      <c r="K78" s="546"/>
      <c r="L78" s="546"/>
      <c r="M78" s="546"/>
      <c r="N78" s="547">
        <f t="shared" si="2"/>
        <v>214.5</v>
      </c>
      <c r="O78" s="546">
        <f>SUM(N73:N78)</f>
        <v>1935.31</v>
      </c>
    </row>
    <row r="79" spans="1:15" s="577" customFormat="1">
      <c r="A79" s="553">
        <v>42039</v>
      </c>
      <c r="B79" s="550"/>
      <c r="C79" s="549"/>
      <c r="D79" s="548"/>
      <c r="E79" s="546"/>
      <c r="F79" s="550">
        <v>175</v>
      </c>
      <c r="G79" s="549">
        <v>1.3</v>
      </c>
      <c r="H79" s="549"/>
      <c r="I79" s="549"/>
      <c r="J79" s="548"/>
      <c r="K79" s="546"/>
      <c r="L79" s="546"/>
      <c r="M79" s="546"/>
      <c r="N79" s="547">
        <f t="shared" si="2"/>
        <v>227.5</v>
      </c>
      <c r="O79" s="546"/>
    </row>
    <row r="80" spans="1:15" s="577" customFormat="1">
      <c r="A80" s="553">
        <v>42046</v>
      </c>
      <c r="B80" s="550"/>
      <c r="C80" s="549"/>
      <c r="D80" s="548"/>
      <c r="E80" s="546"/>
      <c r="F80" s="550">
        <v>185</v>
      </c>
      <c r="G80" s="549">
        <v>1.3</v>
      </c>
      <c r="H80" s="549"/>
      <c r="I80" s="549"/>
      <c r="J80" s="548"/>
      <c r="K80" s="546"/>
      <c r="L80" s="546"/>
      <c r="M80" s="546"/>
      <c r="N80" s="547">
        <f t="shared" si="2"/>
        <v>240.5</v>
      </c>
      <c r="O80" s="546"/>
    </row>
    <row r="81" spans="1:15" s="577" customFormat="1">
      <c r="A81" s="553">
        <v>42053</v>
      </c>
      <c r="B81" s="550"/>
      <c r="C81" s="549"/>
      <c r="D81" s="548"/>
      <c r="E81" s="546"/>
      <c r="F81" s="550">
        <v>165</v>
      </c>
      <c r="G81" s="549">
        <v>1.3</v>
      </c>
      <c r="H81" s="549"/>
      <c r="I81" s="549"/>
      <c r="J81" s="548"/>
      <c r="K81" s="546"/>
      <c r="L81" s="546"/>
      <c r="M81" s="546"/>
      <c r="N81" s="547">
        <f t="shared" si="2"/>
        <v>214.5</v>
      </c>
      <c r="O81" s="546"/>
    </row>
    <row r="82" spans="1:15" s="577" customFormat="1">
      <c r="A82" s="553">
        <v>42060</v>
      </c>
      <c r="B82" s="550"/>
      <c r="C82" s="549"/>
      <c r="D82" s="548"/>
      <c r="E82" s="546"/>
      <c r="F82" s="550">
        <v>185</v>
      </c>
      <c r="G82" s="549">
        <v>1.3</v>
      </c>
      <c r="H82" s="549"/>
      <c r="I82" s="549"/>
      <c r="J82" s="548"/>
      <c r="K82" s="546"/>
      <c r="L82" s="546"/>
      <c r="M82" s="546"/>
      <c r="N82" s="547">
        <f t="shared" si="2"/>
        <v>240.5</v>
      </c>
      <c r="O82" s="546">
        <f>SUM(N79:N82)</f>
        <v>923</v>
      </c>
    </row>
    <row r="83" spans="1:15" s="577" customFormat="1">
      <c r="A83" s="553">
        <v>42067</v>
      </c>
      <c r="B83" s="550"/>
      <c r="C83" s="549"/>
      <c r="D83" s="548"/>
      <c r="E83" s="546"/>
      <c r="F83" s="550">
        <v>180</v>
      </c>
      <c r="G83" s="549">
        <v>1.3</v>
      </c>
      <c r="H83" s="549"/>
      <c r="I83" s="549"/>
      <c r="J83" s="548"/>
      <c r="K83" s="546"/>
      <c r="L83" s="546"/>
      <c r="M83" s="546"/>
      <c r="N83" s="547">
        <f t="shared" si="2"/>
        <v>234</v>
      </c>
      <c r="O83" s="546"/>
    </row>
    <row r="84" spans="1:15" s="577" customFormat="1">
      <c r="A84" s="553">
        <v>42074</v>
      </c>
      <c r="B84" s="550"/>
      <c r="C84" s="549"/>
      <c r="D84" s="548"/>
      <c r="E84" s="546"/>
      <c r="F84" s="550">
        <v>100</v>
      </c>
      <c r="G84" s="549">
        <v>1.3</v>
      </c>
      <c r="H84" s="549"/>
      <c r="I84" s="549"/>
      <c r="J84" s="548"/>
      <c r="K84" s="546"/>
      <c r="L84" s="546"/>
      <c r="M84" s="546"/>
      <c r="N84" s="547">
        <f t="shared" si="2"/>
        <v>130</v>
      </c>
      <c r="O84" s="546"/>
    </row>
    <row r="85" spans="1:15" s="577" customFormat="1">
      <c r="A85" s="553">
        <v>42081</v>
      </c>
      <c r="B85" s="550"/>
      <c r="C85" s="549"/>
      <c r="D85" s="548"/>
      <c r="E85" s="546"/>
      <c r="F85" s="550">
        <v>130</v>
      </c>
      <c r="G85" s="549">
        <v>1.3</v>
      </c>
      <c r="H85" s="549"/>
      <c r="I85" s="549"/>
      <c r="J85" s="548">
        <v>2</v>
      </c>
      <c r="K85" s="546">
        <v>175</v>
      </c>
      <c r="L85" s="546"/>
      <c r="M85" s="546"/>
      <c r="N85" s="547">
        <f t="shared" si="2"/>
        <v>519</v>
      </c>
      <c r="O85" s="546"/>
    </row>
    <row r="86" spans="1:15" s="577" customFormat="1">
      <c r="A86" s="553">
        <v>42082</v>
      </c>
      <c r="B86" s="550"/>
      <c r="C86" s="549"/>
      <c r="D86" s="548"/>
      <c r="E86" s="546"/>
      <c r="F86" s="550"/>
      <c r="G86" s="549"/>
      <c r="H86" s="549">
        <v>450</v>
      </c>
      <c r="I86" s="549">
        <v>1.72</v>
      </c>
      <c r="J86" s="548"/>
      <c r="K86" s="546"/>
      <c r="L86" s="546"/>
      <c r="M86" s="546">
        <v>50.31</v>
      </c>
      <c r="N86" s="547">
        <f t="shared" si="2"/>
        <v>824.31</v>
      </c>
      <c r="O86" s="546"/>
    </row>
    <row r="87" spans="1:15" s="577" customFormat="1">
      <c r="A87" s="553">
        <v>42088</v>
      </c>
      <c r="B87" s="550"/>
      <c r="C87" s="549"/>
      <c r="D87" s="548"/>
      <c r="E87" s="546"/>
      <c r="F87" s="550">
        <v>170</v>
      </c>
      <c r="G87" s="549">
        <v>1.3</v>
      </c>
      <c r="H87" s="549"/>
      <c r="I87" s="549"/>
      <c r="J87" s="548"/>
      <c r="K87" s="546"/>
      <c r="L87" s="546"/>
      <c r="M87" s="546"/>
      <c r="N87" s="547">
        <f t="shared" si="2"/>
        <v>221</v>
      </c>
      <c r="O87" s="546">
        <f>SUM(N83:N87)</f>
        <v>1928.31</v>
      </c>
    </row>
    <row r="88" spans="1:15" s="577" customFormat="1">
      <c r="A88" s="553">
        <v>42095</v>
      </c>
      <c r="B88" s="550"/>
      <c r="C88" s="549"/>
      <c r="D88" s="548"/>
      <c r="E88" s="546"/>
      <c r="F88" s="550">
        <v>175</v>
      </c>
      <c r="G88" s="549">
        <v>1.3</v>
      </c>
      <c r="H88" s="549"/>
      <c r="I88" s="549"/>
      <c r="J88" s="548"/>
      <c r="K88" s="546"/>
      <c r="L88" s="546"/>
      <c r="M88" s="546"/>
      <c r="N88" s="547">
        <f t="shared" si="2"/>
        <v>227.5</v>
      </c>
      <c r="O88" s="546"/>
    </row>
    <row r="89" spans="1:15" s="577" customFormat="1">
      <c r="A89" s="553">
        <v>42102</v>
      </c>
      <c r="B89" s="550"/>
      <c r="C89" s="549"/>
      <c r="D89" s="548"/>
      <c r="E89" s="546"/>
      <c r="F89" s="550">
        <v>172</v>
      </c>
      <c r="G89" s="549">
        <v>1.3</v>
      </c>
      <c r="H89" s="549"/>
      <c r="I89" s="549"/>
      <c r="J89" s="548"/>
      <c r="K89" s="546"/>
      <c r="L89" s="546"/>
      <c r="M89" s="546"/>
      <c r="N89" s="547">
        <f t="shared" si="2"/>
        <v>223.6</v>
      </c>
      <c r="O89" s="546"/>
    </row>
    <row r="90" spans="1:15" s="577" customFormat="1">
      <c r="A90" s="553">
        <v>42109</v>
      </c>
      <c r="B90" s="550"/>
      <c r="C90" s="549"/>
      <c r="D90" s="548"/>
      <c r="E90" s="546"/>
      <c r="F90" s="550">
        <v>225</v>
      </c>
      <c r="G90" s="549">
        <v>1.3</v>
      </c>
      <c r="H90" s="549"/>
      <c r="I90" s="549"/>
      <c r="J90" s="548"/>
      <c r="K90" s="546"/>
      <c r="L90" s="546"/>
      <c r="M90" s="546"/>
      <c r="N90" s="547">
        <f t="shared" si="2"/>
        <v>292.5</v>
      </c>
      <c r="O90" s="546"/>
    </row>
    <row r="91" spans="1:15" s="577" customFormat="1">
      <c r="A91" s="553">
        <v>42116</v>
      </c>
      <c r="B91" s="550"/>
      <c r="C91" s="549"/>
      <c r="D91" s="548"/>
      <c r="E91" s="546"/>
      <c r="F91" s="550">
        <v>215</v>
      </c>
      <c r="G91" s="549">
        <v>1.3</v>
      </c>
      <c r="H91" s="549"/>
      <c r="I91" s="549"/>
      <c r="J91" s="548"/>
      <c r="K91" s="546"/>
      <c r="L91" s="546"/>
      <c r="M91" s="546"/>
      <c r="N91" s="547">
        <f t="shared" si="2"/>
        <v>279.5</v>
      </c>
      <c r="O91" s="546"/>
    </row>
    <row r="92" spans="1:15" s="577" customFormat="1">
      <c r="A92" s="553">
        <v>42123</v>
      </c>
      <c r="B92" s="550"/>
      <c r="C92" s="549"/>
      <c r="D92" s="548"/>
      <c r="E92" s="546"/>
      <c r="F92" s="550">
        <v>200</v>
      </c>
      <c r="G92" s="549">
        <v>1.3</v>
      </c>
      <c r="H92" s="549"/>
      <c r="I92" s="549"/>
      <c r="J92" s="548"/>
      <c r="K92" s="546"/>
      <c r="L92" s="546"/>
      <c r="M92" s="546"/>
      <c r="N92" s="547">
        <f t="shared" si="2"/>
        <v>260</v>
      </c>
      <c r="O92" s="546">
        <f>SUM(N88:N92)</f>
        <v>1283.0999999999999</v>
      </c>
    </row>
    <row r="93" spans="1:15" s="577" customFormat="1">
      <c r="A93" s="553">
        <v>42129</v>
      </c>
      <c r="B93" s="550"/>
      <c r="C93" s="549"/>
      <c r="D93" s="548"/>
      <c r="E93" s="546"/>
      <c r="F93" s="550"/>
      <c r="G93" s="549"/>
      <c r="H93" s="549">
        <v>450</v>
      </c>
      <c r="I93" s="549">
        <v>1.72</v>
      </c>
      <c r="J93" s="548"/>
      <c r="K93" s="546"/>
      <c r="L93" s="546"/>
      <c r="M93" s="546">
        <v>50.31</v>
      </c>
      <c r="N93" s="547">
        <f t="shared" si="2"/>
        <v>824.31</v>
      </c>
      <c r="O93" s="546"/>
    </row>
    <row r="94" spans="1:15" s="577" customFormat="1">
      <c r="A94" s="553">
        <v>42130</v>
      </c>
      <c r="B94" s="550"/>
      <c r="C94" s="549"/>
      <c r="D94" s="548"/>
      <c r="E94" s="546"/>
      <c r="F94" s="550">
        <v>200</v>
      </c>
      <c r="G94" s="549">
        <v>1.3</v>
      </c>
      <c r="H94" s="549"/>
      <c r="I94" s="549"/>
      <c r="J94" s="548"/>
      <c r="K94" s="546"/>
      <c r="L94" s="546"/>
      <c r="M94" s="546"/>
      <c r="N94" s="547">
        <f t="shared" si="2"/>
        <v>260</v>
      </c>
      <c r="O94" s="546"/>
    </row>
    <row r="95" spans="1:15" s="577" customFormat="1">
      <c r="A95" s="553">
        <v>42137</v>
      </c>
      <c r="B95" s="550"/>
      <c r="C95" s="549"/>
      <c r="D95" s="548"/>
      <c r="E95" s="546"/>
      <c r="F95" s="550">
        <v>175</v>
      </c>
      <c r="G95" s="549">
        <v>1.3</v>
      </c>
      <c r="H95" s="549"/>
      <c r="I95" s="549"/>
      <c r="J95" s="548">
        <v>1</v>
      </c>
      <c r="K95" s="546">
        <v>175</v>
      </c>
      <c r="L95" s="546"/>
      <c r="M95" s="546"/>
      <c r="N95" s="547">
        <f t="shared" si="2"/>
        <v>402.5</v>
      </c>
      <c r="O95" s="546"/>
    </row>
    <row r="96" spans="1:15" s="577" customFormat="1">
      <c r="A96" s="553">
        <v>42144</v>
      </c>
      <c r="B96" s="552"/>
      <c r="C96" s="551"/>
      <c r="D96" s="548"/>
      <c r="E96" s="546"/>
      <c r="F96" s="550">
        <v>210</v>
      </c>
      <c r="G96" s="549">
        <v>1.3</v>
      </c>
      <c r="H96" s="549"/>
      <c r="I96" s="549"/>
      <c r="J96" s="548"/>
      <c r="K96" s="546"/>
      <c r="L96" s="546"/>
      <c r="M96" s="546"/>
      <c r="N96" s="547">
        <f t="shared" si="2"/>
        <v>273</v>
      </c>
      <c r="O96" s="546"/>
    </row>
    <row r="97" spans="1:15" s="577" customFormat="1">
      <c r="A97" s="553">
        <v>42151</v>
      </c>
      <c r="B97" s="550"/>
      <c r="C97" s="549"/>
      <c r="D97" s="548"/>
      <c r="E97" s="546"/>
      <c r="F97" s="550">
        <v>160</v>
      </c>
      <c r="G97" s="549">
        <v>1.3</v>
      </c>
      <c r="H97" s="549"/>
      <c r="I97" s="549"/>
      <c r="J97" s="548"/>
      <c r="K97" s="546"/>
      <c r="L97" s="546"/>
      <c r="M97" s="546"/>
      <c r="N97" s="547">
        <f t="shared" si="2"/>
        <v>208</v>
      </c>
      <c r="O97" s="546">
        <f>SUM(N93:N97)</f>
        <v>1967.81</v>
      </c>
    </row>
    <row r="98" spans="1:15" s="577" customFormat="1">
      <c r="A98" s="553">
        <v>42158</v>
      </c>
      <c r="B98" s="550"/>
      <c r="C98" s="549"/>
      <c r="D98" s="548"/>
      <c r="E98" s="546"/>
      <c r="F98" s="550">
        <v>150</v>
      </c>
      <c r="G98" s="549">
        <v>1.3</v>
      </c>
      <c r="H98" s="549"/>
      <c r="I98" s="549"/>
      <c r="J98" s="548"/>
      <c r="K98" s="546"/>
      <c r="L98" s="546"/>
      <c r="M98" s="546"/>
      <c r="N98" s="547">
        <f t="shared" si="2"/>
        <v>195</v>
      </c>
      <c r="O98" s="546"/>
    </row>
    <row r="99" spans="1:15" s="577" customFormat="1">
      <c r="A99" s="553">
        <v>42165</v>
      </c>
      <c r="B99" s="550"/>
      <c r="C99" s="549"/>
      <c r="D99" s="548"/>
      <c r="E99" s="546"/>
      <c r="F99" s="550">
        <v>175</v>
      </c>
      <c r="G99" s="549">
        <v>1.3</v>
      </c>
      <c r="H99" s="549"/>
      <c r="I99" s="549"/>
      <c r="J99" s="548"/>
      <c r="K99" s="546"/>
      <c r="L99" s="546"/>
      <c r="M99" s="546"/>
      <c r="N99" s="547">
        <f t="shared" si="2"/>
        <v>227.5</v>
      </c>
      <c r="O99" s="546"/>
    </row>
    <row r="100" spans="1:15" s="577" customFormat="1">
      <c r="A100" s="553">
        <v>42172</v>
      </c>
      <c r="B100" s="550"/>
      <c r="C100" s="549"/>
      <c r="D100" s="548"/>
      <c r="E100" s="546"/>
      <c r="F100" s="550">
        <v>180</v>
      </c>
      <c r="G100" s="549">
        <v>1.3</v>
      </c>
      <c r="H100" s="549"/>
      <c r="I100" s="549"/>
      <c r="J100" s="548"/>
      <c r="K100" s="546"/>
      <c r="L100" s="546"/>
      <c r="M100" s="546"/>
      <c r="N100" s="547">
        <f t="shared" si="2"/>
        <v>234</v>
      </c>
      <c r="O100" s="546"/>
    </row>
    <row r="101" spans="1:15" s="577" customFormat="1">
      <c r="A101" s="553">
        <v>42179</v>
      </c>
      <c r="B101" s="550"/>
      <c r="C101" s="549"/>
      <c r="D101" s="548"/>
      <c r="E101" s="546"/>
      <c r="F101" s="550">
        <v>165</v>
      </c>
      <c r="G101" s="549">
        <v>1.3</v>
      </c>
      <c r="H101" s="549"/>
      <c r="I101" s="549"/>
      <c r="J101" s="548"/>
      <c r="K101" s="546"/>
      <c r="L101" s="546"/>
      <c r="M101" s="546"/>
      <c r="N101" s="547">
        <f t="shared" si="2"/>
        <v>214.5</v>
      </c>
      <c r="O101" s="546"/>
    </row>
    <row r="102" spans="1:15" s="577" customFormat="1">
      <c r="A102" s="553">
        <v>42185</v>
      </c>
      <c r="B102" s="550"/>
      <c r="C102" s="549"/>
      <c r="D102" s="548"/>
      <c r="E102" s="546"/>
      <c r="F102" s="550">
        <v>140</v>
      </c>
      <c r="G102" s="549">
        <v>1.3</v>
      </c>
      <c r="H102" s="549"/>
      <c r="I102" s="549"/>
      <c r="J102" s="548"/>
      <c r="K102" s="546"/>
      <c r="L102" s="546"/>
      <c r="M102" s="546"/>
      <c r="N102" s="547">
        <f t="shared" si="2"/>
        <v>182</v>
      </c>
      <c r="O102" s="546">
        <f>SUM(N98:N102)</f>
        <v>1053</v>
      </c>
    </row>
    <row r="103" spans="1:15" s="577" customFormat="1">
      <c r="A103" s="553">
        <v>42193</v>
      </c>
      <c r="B103" s="550"/>
      <c r="C103" s="549"/>
      <c r="D103" s="548"/>
      <c r="E103" s="546"/>
      <c r="F103" s="550">
        <v>215</v>
      </c>
      <c r="G103" s="549">
        <v>1.3</v>
      </c>
      <c r="H103" s="549"/>
      <c r="I103" s="549"/>
      <c r="J103" s="548"/>
      <c r="K103" s="546"/>
      <c r="L103" s="546"/>
      <c r="M103" s="546"/>
      <c r="N103" s="547">
        <f t="shared" si="2"/>
        <v>279.5</v>
      </c>
      <c r="O103" s="546"/>
    </row>
    <row r="104" spans="1:15" s="577" customFormat="1">
      <c r="A104" s="553">
        <v>42200</v>
      </c>
      <c r="B104" s="550"/>
      <c r="C104" s="549"/>
      <c r="D104" s="548"/>
      <c r="E104" s="546"/>
      <c r="F104" s="550">
        <v>200</v>
      </c>
      <c r="G104" s="549">
        <v>1.3</v>
      </c>
      <c r="H104" s="549"/>
      <c r="I104" s="549"/>
      <c r="J104" s="548"/>
      <c r="K104" s="546"/>
      <c r="L104" s="546"/>
      <c r="M104" s="546"/>
      <c r="N104" s="547">
        <f t="shared" si="2"/>
        <v>260</v>
      </c>
      <c r="O104" s="546"/>
    </row>
    <row r="105" spans="1:15" s="577" customFormat="1">
      <c r="A105" s="553">
        <v>42206</v>
      </c>
      <c r="B105" s="550"/>
      <c r="C105" s="549"/>
      <c r="D105" s="548"/>
      <c r="E105" s="546"/>
      <c r="F105" s="550">
        <v>165</v>
      </c>
      <c r="G105" s="549">
        <v>1.3</v>
      </c>
      <c r="H105" s="549"/>
      <c r="I105" s="549"/>
      <c r="J105" s="548"/>
      <c r="K105" s="546"/>
      <c r="L105" s="546"/>
      <c r="M105" s="546"/>
      <c r="N105" s="547">
        <f t="shared" si="2"/>
        <v>214.5</v>
      </c>
      <c r="O105" s="546"/>
    </row>
    <row r="106" spans="1:15" s="577" customFormat="1">
      <c r="A106" s="553">
        <v>42214</v>
      </c>
      <c r="B106" s="550"/>
      <c r="C106" s="549"/>
      <c r="D106" s="548"/>
      <c r="E106" s="546"/>
      <c r="F106" s="550">
        <v>165</v>
      </c>
      <c r="G106" s="549">
        <v>1.3</v>
      </c>
      <c r="H106" s="549"/>
      <c r="I106" s="549"/>
      <c r="J106" s="548"/>
      <c r="K106" s="546"/>
      <c r="L106" s="546"/>
      <c r="M106" s="546"/>
      <c r="N106" s="547">
        <f t="shared" si="2"/>
        <v>214.5</v>
      </c>
      <c r="O106" s="546">
        <f>SUM(N103:N106)</f>
        <v>968.5</v>
      </c>
    </row>
    <row r="107" spans="1:15" s="577" customFormat="1">
      <c r="A107" s="553">
        <v>42221</v>
      </c>
      <c r="B107" s="550"/>
      <c r="C107" s="549"/>
      <c r="D107" s="548"/>
      <c r="E107" s="546"/>
      <c r="F107" s="550">
        <v>165</v>
      </c>
      <c r="G107" s="549">
        <v>1.3</v>
      </c>
      <c r="H107" s="549"/>
      <c r="I107" s="549"/>
      <c r="J107" s="548"/>
      <c r="K107" s="546"/>
      <c r="L107" s="546"/>
      <c r="M107" s="546"/>
      <c r="N107" s="547">
        <f t="shared" si="2"/>
        <v>214.5</v>
      </c>
      <c r="O107" s="546"/>
    </row>
    <row r="108" spans="1:15" s="577" customFormat="1">
      <c r="A108" s="553">
        <v>42228</v>
      </c>
      <c r="B108" s="552"/>
      <c r="C108" s="551"/>
      <c r="D108" s="548"/>
      <c r="E108" s="546"/>
      <c r="F108" s="550">
        <v>135</v>
      </c>
      <c r="G108" s="549">
        <v>1.3</v>
      </c>
      <c r="H108" s="549"/>
      <c r="I108" s="549"/>
      <c r="J108" s="548"/>
      <c r="K108" s="546"/>
      <c r="L108" s="546"/>
      <c r="M108" s="546"/>
      <c r="N108" s="547">
        <f t="shared" si="2"/>
        <v>175.5</v>
      </c>
      <c r="O108" s="546"/>
    </row>
    <row r="109" spans="1:15" s="577" customFormat="1">
      <c r="A109" s="553">
        <v>42235</v>
      </c>
      <c r="B109" s="550"/>
      <c r="C109" s="549"/>
      <c r="D109" s="548"/>
      <c r="E109" s="546"/>
      <c r="F109" s="550">
        <v>165</v>
      </c>
      <c r="G109" s="549">
        <v>1.3</v>
      </c>
      <c r="H109" s="549"/>
      <c r="I109" s="549"/>
      <c r="J109" s="548"/>
      <c r="K109" s="546"/>
      <c r="L109" s="546"/>
      <c r="M109" s="546"/>
      <c r="N109" s="547">
        <f t="shared" ref="N109:N140" si="3">B109*C109+D109*E109+F109*G109+H109*I109+J109*K109+L109+M109</f>
        <v>214.5</v>
      </c>
      <c r="O109" s="546"/>
    </row>
    <row r="110" spans="1:15" s="577" customFormat="1">
      <c r="A110" s="553">
        <v>42242</v>
      </c>
      <c r="B110" s="550"/>
      <c r="C110" s="549"/>
      <c r="D110" s="548"/>
      <c r="E110" s="546"/>
      <c r="F110" s="550">
        <v>135</v>
      </c>
      <c r="G110" s="549">
        <v>1.3</v>
      </c>
      <c r="H110" s="549"/>
      <c r="I110" s="549"/>
      <c r="J110" s="548"/>
      <c r="K110" s="546"/>
      <c r="L110" s="546"/>
      <c r="M110" s="546"/>
      <c r="N110" s="547">
        <f t="shared" si="3"/>
        <v>175.5</v>
      </c>
      <c r="O110" s="546">
        <f>SUM(N107:N110)</f>
        <v>780</v>
      </c>
    </row>
    <row r="111" spans="1:15" s="577" customFormat="1">
      <c r="A111" s="553">
        <v>42249</v>
      </c>
      <c r="B111" s="550"/>
      <c r="C111" s="549"/>
      <c r="D111" s="548"/>
      <c r="E111" s="546"/>
      <c r="F111" s="550">
        <v>165</v>
      </c>
      <c r="G111" s="549">
        <v>1.3</v>
      </c>
      <c r="H111" s="549"/>
      <c r="I111" s="549"/>
      <c r="J111" s="548"/>
      <c r="K111" s="546"/>
      <c r="L111" s="546"/>
      <c r="M111" s="546"/>
      <c r="N111" s="547">
        <f t="shared" si="3"/>
        <v>214.5</v>
      </c>
      <c r="O111" s="546"/>
    </row>
    <row r="112" spans="1:15" s="577" customFormat="1">
      <c r="A112" s="553">
        <v>42256</v>
      </c>
      <c r="B112" s="550"/>
      <c r="C112" s="549"/>
      <c r="D112" s="548"/>
      <c r="E112" s="546"/>
      <c r="F112" s="550">
        <v>135</v>
      </c>
      <c r="G112" s="549">
        <v>1.3</v>
      </c>
      <c r="H112" s="549"/>
      <c r="I112" s="549"/>
      <c r="J112" s="548"/>
      <c r="K112" s="546"/>
      <c r="L112" s="546"/>
      <c r="M112" s="546"/>
      <c r="N112" s="547">
        <f t="shared" si="3"/>
        <v>175.5</v>
      </c>
      <c r="O112" s="546"/>
    </row>
    <row r="113" spans="1:15" s="577" customFormat="1">
      <c r="A113" s="553">
        <v>42256</v>
      </c>
      <c r="B113" s="550"/>
      <c r="C113" s="549"/>
      <c r="D113" s="548"/>
      <c r="E113" s="546"/>
      <c r="F113" s="550"/>
      <c r="G113" s="549"/>
      <c r="H113" s="549"/>
      <c r="I113" s="549"/>
      <c r="J113" s="548">
        <v>1</v>
      </c>
      <c r="K113" s="546">
        <v>175</v>
      </c>
      <c r="L113" s="546"/>
      <c r="M113" s="546"/>
      <c r="N113" s="547">
        <f t="shared" si="3"/>
        <v>175</v>
      </c>
      <c r="O113" s="546"/>
    </row>
    <row r="114" spans="1:15" s="577" customFormat="1">
      <c r="A114" s="553">
        <v>42262</v>
      </c>
      <c r="B114" s="552"/>
      <c r="C114" s="551"/>
      <c r="D114" s="548"/>
      <c r="E114" s="546"/>
      <c r="F114" s="550">
        <v>140</v>
      </c>
      <c r="G114" s="549">
        <v>1.3</v>
      </c>
      <c r="H114" s="549"/>
      <c r="I114" s="549"/>
      <c r="J114" s="548"/>
      <c r="K114" s="546"/>
      <c r="L114" s="546"/>
      <c r="M114" s="546"/>
      <c r="N114" s="547">
        <f t="shared" si="3"/>
        <v>182</v>
      </c>
      <c r="O114" s="546"/>
    </row>
    <row r="115" spans="1:15" s="577" customFormat="1">
      <c r="A115" s="553">
        <v>42271</v>
      </c>
      <c r="B115" s="550"/>
      <c r="C115" s="549"/>
      <c r="D115" s="548"/>
      <c r="E115" s="546"/>
      <c r="F115" s="550">
        <v>195</v>
      </c>
      <c r="G115" s="549">
        <v>1.3</v>
      </c>
      <c r="H115" s="549"/>
      <c r="I115" s="549"/>
      <c r="J115" s="548"/>
      <c r="K115" s="546"/>
      <c r="L115" s="546"/>
      <c r="M115" s="546"/>
      <c r="N115" s="547">
        <f t="shared" si="3"/>
        <v>253.5</v>
      </c>
      <c r="O115" s="546"/>
    </row>
    <row r="116" spans="1:15" s="577" customFormat="1">
      <c r="A116" s="553">
        <v>42277</v>
      </c>
      <c r="B116" s="550"/>
      <c r="C116" s="549"/>
      <c r="D116" s="548"/>
      <c r="E116" s="546"/>
      <c r="F116" s="550">
        <v>125</v>
      </c>
      <c r="G116" s="549">
        <v>1.3</v>
      </c>
      <c r="H116" s="549"/>
      <c r="I116" s="549"/>
      <c r="J116" s="548"/>
      <c r="K116" s="546"/>
      <c r="L116" s="546"/>
      <c r="M116" s="546"/>
      <c r="N116" s="547">
        <f t="shared" si="3"/>
        <v>162.5</v>
      </c>
      <c r="O116" s="546">
        <f>SUM(N111:N116)</f>
        <v>1163</v>
      </c>
    </row>
    <row r="117" spans="1:15" s="577" customFormat="1">
      <c r="A117" s="553">
        <v>42284</v>
      </c>
      <c r="B117" s="550"/>
      <c r="C117" s="549"/>
      <c r="D117" s="548"/>
      <c r="E117" s="546"/>
      <c r="F117" s="550">
        <v>150</v>
      </c>
      <c r="G117" s="549">
        <v>1.3</v>
      </c>
      <c r="H117" s="549"/>
      <c r="I117" s="549"/>
      <c r="J117" s="548"/>
      <c r="K117" s="546"/>
      <c r="L117" s="546"/>
      <c r="M117" s="546"/>
      <c r="N117" s="547">
        <f t="shared" si="3"/>
        <v>195</v>
      </c>
      <c r="O117" s="546"/>
    </row>
    <row r="118" spans="1:15" s="577" customFormat="1">
      <c r="A118" s="553">
        <v>42289</v>
      </c>
      <c r="B118" s="552"/>
      <c r="C118" s="551"/>
      <c r="D118" s="548"/>
      <c r="E118" s="546"/>
      <c r="F118" s="550"/>
      <c r="G118" s="549"/>
      <c r="H118" s="549">
        <v>450</v>
      </c>
      <c r="I118" s="549">
        <v>1.72</v>
      </c>
      <c r="J118" s="548"/>
      <c r="K118" s="546"/>
      <c r="L118" s="546"/>
      <c r="M118" s="546">
        <v>50.31</v>
      </c>
      <c r="N118" s="547">
        <f t="shared" si="3"/>
        <v>824.31</v>
      </c>
      <c r="O118" s="546"/>
    </row>
    <row r="119" spans="1:15" s="577" customFormat="1">
      <c r="A119" s="553">
        <v>42291</v>
      </c>
      <c r="B119" s="550"/>
      <c r="C119" s="549"/>
      <c r="D119" s="548"/>
      <c r="E119" s="546"/>
      <c r="F119" s="550">
        <v>135</v>
      </c>
      <c r="G119" s="549">
        <v>1.3</v>
      </c>
      <c r="H119" s="549"/>
      <c r="I119" s="549"/>
      <c r="J119" s="548"/>
      <c r="K119" s="546"/>
      <c r="L119" s="546"/>
      <c r="M119" s="546"/>
      <c r="N119" s="547">
        <f t="shared" si="3"/>
        <v>175.5</v>
      </c>
      <c r="O119" s="546"/>
    </row>
    <row r="120" spans="1:15" s="577" customFormat="1">
      <c r="A120" s="553">
        <v>42298</v>
      </c>
      <c r="B120" s="550"/>
      <c r="C120" s="549"/>
      <c r="D120" s="548"/>
      <c r="E120" s="546"/>
      <c r="F120" s="550">
        <v>160</v>
      </c>
      <c r="G120" s="549">
        <v>1.3</v>
      </c>
      <c r="H120" s="549"/>
      <c r="I120" s="549"/>
      <c r="J120" s="548"/>
      <c r="K120" s="546"/>
      <c r="L120" s="546"/>
      <c r="M120" s="546"/>
      <c r="N120" s="547">
        <f t="shared" si="3"/>
        <v>208</v>
      </c>
      <c r="O120" s="546"/>
    </row>
    <row r="121" spans="1:15" s="577" customFormat="1">
      <c r="A121" s="553">
        <v>42305</v>
      </c>
      <c r="B121" s="550"/>
      <c r="C121" s="549"/>
      <c r="D121" s="548"/>
      <c r="E121" s="546"/>
      <c r="F121" s="550">
        <v>210</v>
      </c>
      <c r="G121" s="549">
        <v>1.3</v>
      </c>
      <c r="H121" s="549"/>
      <c r="I121" s="549"/>
      <c r="J121" s="548"/>
      <c r="K121" s="546"/>
      <c r="L121" s="546"/>
      <c r="M121" s="546"/>
      <c r="N121" s="547">
        <f t="shared" si="3"/>
        <v>273</v>
      </c>
      <c r="O121" s="546">
        <f>SUM(N117:N121)</f>
        <v>1675.81</v>
      </c>
    </row>
    <row r="122" spans="1:15" s="577" customFormat="1">
      <c r="A122" s="553">
        <v>42312</v>
      </c>
      <c r="B122" s="550"/>
      <c r="C122" s="549"/>
      <c r="D122" s="548"/>
      <c r="E122" s="546"/>
      <c r="F122" s="550">
        <v>180</v>
      </c>
      <c r="G122" s="549">
        <v>1.3</v>
      </c>
      <c r="H122" s="549"/>
      <c r="I122" s="549"/>
      <c r="J122" s="548"/>
      <c r="K122" s="546"/>
      <c r="L122" s="546"/>
      <c r="M122" s="546"/>
      <c r="N122" s="547">
        <f t="shared" si="3"/>
        <v>234</v>
      </c>
      <c r="O122" s="546"/>
    </row>
    <row r="123" spans="1:15" s="577" customFormat="1">
      <c r="A123" s="553">
        <v>42319</v>
      </c>
      <c r="B123" s="552"/>
      <c r="C123" s="551"/>
      <c r="D123" s="548"/>
      <c r="E123" s="546"/>
      <c r="F123" s="550">
        <v>220</v>
      </c>
      <c r="G123" s="549">
        <v>1.3</v>
      </c>
      <c r="H123" s="549"/>
      <c r="I123" s="549"/>
      <c r="J123" s="548"/>
      <c r="K123" s="546"/>
      <c r="L123" s="546"/>
      <c r="M123" s="546"/>
      <c r="N123" s="547">
        <f t="shared" si="3"/>
        <v>286</v>
      </c>
      <c r="O123" s="546"/>
    </row>
    <row r="124" spans="1:15" s="577" customFormat="1">
      <c r="A124" s="553">
        <v>42327</v>
      </c>
      <c r="B124" s="552"/>
      <c r="C124" s="551"/>
      <c r="D124" s="548"/>
      <c r="E124" s="546"/>
      <c r="F124" s="550">
        <v>235</v>
      </c>
      <c r="G124" s="549">
        <v>1.3</v>
      </c>
      <c r="H124" s="549"/>
      <c r="I124" s="549"/>
      <c r="J124" s="548"/>
      <c r="K124" s="546"/>
      <c r="L124" s="546">
        <v>12</v>
      </c>
      <c r="M124" s="546"/>
      <c r="N124" s="547">
        <f t="shared" si="3"/>
        <v>317.5</v>
      </c>
      <c r="O124" s="546"/>
    </row>
    <row r="125" spans="1:15" s="577" customFormat="1">
      <c r="A125" s="553">
        <v>42332</v>
      </c>
      <c r="B125" s="552"/>
      <c r="C125" s="551"/>
      <c r="D125" s="548"/>
      <c r="E125" s="546"/>
      <c r="F125" s="550">
        <v>150</v>
      </c>
      <c r="G125" s="549">
        <v>1.3</v>
      </c>
      <c r="H125" s="549"/>
      <c r="I125" s="549"/>
      <c r="J125" s="548"/>
      <c r="K125" s="546"/>
      <c r="L125" s="546">
        <v>12</v>
      </c>
      <c r="M125" s="546"/>
      <c r="N125" s="547">
        <f t="shared" si="3"/>
        <v>207</v>
      </c>
      <c r="O125" s="546">
        <f>SUM(N122:N125)</f>
        <v>1044.5</v>
      </c>
    </row>
    <row r="126" spans="1:15" s="577" customFormat="1">
      <c r="A126" s="553">
        <v>42340</v>
      </c>
      <c r="B126" s="552"/>
      <c r="C126" s="551"/>
      <c r="D126" s="548"/>
      <c r="E126" s="546"/>
      <c r="F126" s="550">
        <v>110</v>
      </c>
      <c r="G126" s="549">
        <v>1.3</v>
      </c>
      <c r="H126" s="549"/>
      <c r="I126" s="549"/>
      <c r="J126" s="548"/>
      <c r="K126" s="546"/>
      <c r="L126" s="546"/>
      <c r="M126" s="546"/>
      <c r="N126" s="547">
        <f t="shared" si="3"/>
        <v>143</v>
      </c>
      <c r="O126" s="546"/>
    </row>
    <row r="127" spans="1:15" s="577" customFormat="1">
      <c r="A127" s="553">
        <v>42347</v>
      </c>
      <c r="B127" s="552"/>
      <c r="C127" s="551"/>
      <c r="D127" s="548"/>
      <c r="E127" s="546"/>
      <c r="F127" s="550">
        <v>175</v>
      </c>
      <c r="G127" s="549">
        <v>1.3</v>
      </c>
      <c r="H127" s="549"/>
      <c r="I127" s="549"/>
      <c r="J127" s="548"/>
      <c r="K127" s="546"/>
      <c r="L127" s="546"/>
      <c r="M127" s="546"/>
      <c r="N127" s="547">
        <f t="shared" si="3"/>
        <v>227.5</v>
      </c>
      <c r="O127" s="546"/>
    </row>
    <row r="128" spans="1:15" s="577" customFormat="1">
      <c r="A128" s="553">
        <v>42354</v>
      </c>
      <c r="B128" s="552"/>
      <c r="C128" s="551"/>
      <c r="D128" s="548"/>
      <c r="E128" s="546"/>
      <c r="F128" s="550">
        <v>175</v>
      </c>
      <c r="G128" s="549">
        <v>1.3</v>
      </c>
      <c r="H128" s="549"/>
      <c r="I128" s="549"/>
      <c r="J128" s="548"/>
      <c r="K128" s="546"/>
      <c r="L128" s="546">
        <v>12</v>
      </c>
      <c r="M128" s="546"/>
      <c r="N128" s="547">
        <f t="shared" si="3"/>
        <v>239.5</v>
      </c>
      <c r="O128" s="546"/>
    </row>
    <row r="129" spans="1:15" s="577" customFormat="1">
      <c r="A129" s="553">
        <v>42354</v>
      </c>
      <c r="B129" s="552"/>
      <c r="C129" s="551"/>
      <c r="D129" s="548"/>
      <c r="E129" s="546"/>
      <c r="F129" s="550"/>
      <c r="G129" s="549"/>
      <c r="H129" s="549"/>
      <c r="I129" s="549"/>
      <c r="J129" s="548">
        <v>1</v>
      </c>
      <c r="K129" s="546">
        <v>200</v>
      </c>
      <c r="L129" s="546"/>
      <c r="M129" s="546"/>
      <c r="N129" s="547">
        <f t="shared" si="3"/>
        <v>200</v>
      </c>
      <c r="O129" s="547"/>
    </row>
    <row r="130" spans="1:15" s="577" customFormat="1">
      <c r="A130" s="553">
        <v>42361</v>
      </c>
      <c r="B130" s="552"/>
      <c r="C130" s="551"/>
      <c r="D130" s="548"/>
      <c r="E130" s="546"/>
      <c r="F130" s="550">
        <v>50</v>
      </c>
      <c r="G130" s="549">
        <v>1.3</v>
      </c>
      <c r="H130" s="549"/>
      <c r="I130" s="549"/>
      <c r="J130" s="548"/>
      <c r="K130" s="546"/>
      <c r="L130" s="546"/>
      <c r="M130" s="546"/>
      <c r="N130" s="547">
        <f t="shared" si="3"/>
        <v>65</v>
      </c>
      <c r="O130" s="546"/>
    </row>
    <row r="131" spans="1:15" s="577" customFormat="1">
      <c r="A131" s="553">
        <v>42367</v>
      </c>
      <c r="B131" s="552"/>
      <c r="C131" s="551"/>
      <c r="D131" s="548"/>
      <c r="E131" s="546"/>
      <c r="F131" s="550">
        <v>45</v>
      </c>
      <c r="G131" s="549">
        <v>1.3</v>
      </c>
      <c r="H131" s="549"/>
      <c r="I131" s="549"/>
      <c r="J131" s="548"/>
      <c r="K131" s="546"/>
      <c r="L131" s="546"/>
      <c r="M131" s="546"/>
      <c r="N131" s="547">
        <f t="shared" si="3"/>
        <v>58.5</v>
      </c>
      <c r="O131" s="546">
        <f>SUM(N126:N131)</f>
        <v>933.5</v>
      </c>
    </row>
    <row r="132" spans="1:15" ht="15" thickBot="1">
      <c r="A132" s="576">
        <v>42395</v>
      </c>
      <c r="B132" s="575"/>
      <c r="C132" s="574"/>
      <c r="D132" s="571"/>
      <c r="E132" s="529"/>
      <c r="F132" s="573"/>
      <c r="G132" s="572"/>
      <c r="H132" s="572">
        <v>450</v>
      </c>
      <c r="I132" s="572">
        <v>1.72</v>
      </c>
      <c r="J132" s="571"/>
      <c r="K132" s="529"/>
      <c r="L132" s="529"/>
      <c r="M132" s="529">
        <v>50.31</v>
      </c>
      <c r="N132" s="570" t="s">
        <v>207</v>
      </c>
      <c r="O132" s="570" t="s">
        <v>207</v>
      </c>
    </row>
    <row r="133" spans="1:15">
      <c r="A133" s="527" t="s">
        <v>99</v>
      </c>
      <c r="C133" s="525"/>
      <c r="D133" s="524"/>
      <c r="E133" s="522"/>
      <c r="F133" s="526"/>
      <c r="G133" s="525"/>
      <c r="H133" s="525"/>
      <c r="I133" s="525"/>
      <c r="J133" s="524"/>
      <c r="K133" s="522"/>
      <c r="L133" s="522"/>
      <c r="M133" s="522"/>
      <c r="N133" s="523">
        <f>SUM(N9:N132)</f>
        <v>25128.44</v>
      </c>
      <c r="O133" s="523">
        <f>SUM(O9:O132)</f>
        <v>25128.440000000002</v>
      </c>
    </row>
    <row r="134" spans="1:15" s="502" customFormat="1">
      <c r="A134" s="521" t="s">
        <v>15</v>
      </c>
      <c r="B134" s="520">
        <f>SUM(B9:B132)</f>
        <v>5757</v>
      </c>
      <c r="C134" s="510"/>
      <c r="D134" s="519">
        <f>SUM(D9:D132)</f>
        <v>900</v>
      </c>
      <c r="F134" s="520">
        <f>SUM(F9:F132)</f>
        <v>8652</v>
      </c>
      <c r="G134" s="510"/>
      <c r="H134" s="510"/>
      <c r="I134" s="510"/>
      <c r="J134" s="519">
        <f>SUM(J9:J132)</f>
        <v>6</v>
      </c>
    </row>
    <row r="135" spans="1:15" s="502" customFormat="1">
      <c r="A135" s="503" t="s">
        <v>14</v>
      </c>
      <c r="B135" s="518" t="s">
        <v>13</v>
      </c>
      <c r="C135" s="517"/>
      <c r="D135" s="509"/>
      <c r="E135" s="503"/>
      <c r="F135" s="518" t="s">
        <v>13</v>
      </c>
      <c r="G135" s="517"/>
      <c r="H135" s="517" t="s">
        <v>12</v>
      </c>
      <c r="I135" s="517"/>
      <c r="J135" s="516" t="s">
        <v>55</v>
      </c>
      <c r="K135" s="503"/>
    </row>
    <row r="136" spans="1:15" s="502" customFormat="1">
      <c r="A136" s="503" t="s">
        <v>11</v>
      </c>
      <c r="B136" s="513"/>
      <c r="C136" s="513">
        <f>AVERAGE(C9:C133)</f>
        <v>1.2999999999999987</v>
      </c>
      <c r="D136" s="513"/>
      <c r="E136" s="513">
        <f>AVERAGE(E9:E131)</f>
        <v>2.25</v>
      </c>
      <c r="F136" s="513"/>
      <c r="G136" s="513">
        <f>AVERAGE(G9:G133)</f>
        <v>1.2999999999999987</v>
      </c>
      <c r="H136" s="513"/>
      <c r="I136" s="513"/>
      <c r="J136" s="513"/>
      <c r="K136" s="513">
        <f>AVERAGE(K9:K131)</f>
        <v>180</v>
      </c>
      <c r="L136" s="513"/>
      <c r="M136" s="513"/>
      <c r="N136" s="513"/>
      <c r="O136" s="513"/>
    </row>
    <row r="137" spans="1:15" s="502" customFormat="1">
      <c r="A137" s="503" t="s">
        <v>10</v>
      </c>
      <c r="B137" s="618" t="s">
        <v>39</v>
      </c>
      <c r="C137" s="618"/>
      <c r="D137" s="618" t="s">
        <v>39</v>
      </c>
      <c r="E137" s="618"/>
      <c r="F137" s="618" t="s">
        <v>38</v>
      </c>
      <c r="G137" s="618"/>
      <c r="H137" s="618" t="s">
        <v>38</v>
      </c>
      <c r="I137" s="618"/>
      <c r="J137" s="618" t="s">
        <v>38</v>
      </c>
      <c r="K137" s="618"/>
      <c r="L137" s="512"/>
      <c r="M137" s="512"/>
      <c r="N137" s="512"/>
      <c r="O137" s="512"/>
    </row>
    <row r="138" spans="1:15" s="502" customFormat="1">
      <c r="A138" s="503"/>
      <c r="B138" s="511"/>
      <c r="C138" s="510"/>
      <c r="D138" s="509"/>
      <c r="F138" s="511"/>
      <c r="G138" s="510"/>
      <c r="H138" s="510"/>
      <c r="I138" s="510"/>
      <c r="J138" s="509"/>
    </row>
    <row r="139" spans="1:15" s="502" customFormat="1">
      <c r="A139" s="503" t="s">
        <v>8</v>
      </c>
      <c r="B139" s="626" t="s">
        <v>7</v>
      </c>
      <c r="C139" s="626"/>
      <c r="D139" s="626" t="s">
        <v>7</v>
      </c>
      <c r="E139" s="626"/>
      <c r="F139" s="626" t="s">
        <v>7</v>
      </c>
      <c r="G139" s="626"/>
      <c r="H139" s="626" t="s">
        <v>6</v>
      </c>
      <c r="I139" s="626"/>
      <c r="J139" s="626" t="s">
        <v>33</v>
      </c>
      <c r="K139" s="626"/>
    </row>
    <row r="140" spans="1:15" s="502" customFormat="1">
      <c r="A140" s="503"/>
      <c r="B140" s="508"/>
      <c r="C140" s="507"/>
      <c r="D140" s="506"/>
      <c r="E140" s="505"/>
      <c r="F140" s="508"/>
      <c r="G140" s="507"/>
      <c r="H140" s="507"/>
      <c r="I140" s="507"/>
      <c r="J140" s="506"/>
      <c r="K140" s="505"/>
    </row>
    <row r="141" spans="1:15" s="502" customFormat="1">
      <c r="A141" s="503" t="s">
        <v>95</v>
      </c>
      <c r="B141" s="619">
        <f>B134</f>
        <v>5757</v>
      </c>
      <c r="C141" s="619"/>
      <c r="D141" s="623">
        <f>D134</f>
        <v>900</v>
      </c>
      <c r="E141" s="620"/>
      <c r="F141" s="619">
        <f>F130</f>
        <v>50</v>
      </c>
      <c r="G141" s="619"/>
      <c r="H141" s="569"/>
      <c r="I141" s="569"/>
      <c r="J141" s="620"/>
      <c r="K141" s="620"/>
    </row>
    <row r="142" spans="1:15" s="502" customFormat="1">
      <c r="A142" s="503" t="s">
        <v>94</v>
      </c>
      <c r="B142" s="621">
        <f>0.1*B141/B143</f>
        <v>8.7928032501450968</v>
      </c>
      <c r="C142" s="621"/>
      <c r="D142" s="622">
        <f>D141*1.2/D143*0.4</f>
        <v>6.5980389162110145</v>
      </c>
      <c r="E142" s="622"/>
      <c r="F142" s="621">
        <f>0.1*F141/F143</f>
        <v>0.13743437508589648</v>
      </c>
      <c r="G142" s="621"/>
      <c r="H142" s="616" t="s">
        <v>0</v>
      </c>
      <c r="I142" s="616"/>
      <c r="J142" s="616" t="s">
        <v>0</v>
      </c>
      <c r="K142" s="616"/>
      <c r="L142" s="504"/>
      <c r="M142" s="504"/>
      <c r="N142" s="504"/>
      <c r="O142" s="504"/>
    </row>
    <row r="143" spans="1:15" s="502" customFormat="1">
      <c r="A143" s="503" t="s">
        <v>1</v>
      </c>
      <c r="B143" s="617">
        <v>65.474000000000004</v>
      </c>
      <c r="C143" s="617"/>
      <c r="D143" s="618">
        <v>65.474000000000004</v>
      </c>
      <c r="E143" s="618"/>
      <c r="F143" s="617">
        <v>36.381</v>
      </c>
      <c r="G143" s="617"/>
      <c r="H143" s="568"/>
      <c r="I143" s="568"/>
      <c r="J143" s="618"/>
      <c r="K143" s="618"/>
    </row>
    <row r="145" spans="1:15" s="502" customFormat="1">
      <c r="A145" s="503" t="s">
        <v>93</v>
      </c>
      <c r="B145" s="569"/>
      <c r="C145" s="569"/>
      <c r="D145" s="569"/>
      <c r="E145" s="569"/>
      <c r="F145" s="619">
        <f>F134</f>
        <v>8652</v>
      </c>
      <c r="G145" s="619"/>
      <c r="H145" s="569"/>
      <c r="I145" s="569"/>
      <c r="J145" s="620"/>
      <c r="K145" s="620"/>
    </row>
    <row r="146" spans="1:15" s="502" customFormat="1">
      <c r="A146" s="503" t="s">
        <v>2</v>
      </c>
      <c r="B146" s="616" t="s">
        <v>0</v>
      </c>
      <c r="C146" s="616"/>
      <c r="D146" s="616" t="s">
        <v>0</v>
      </c>
      <c r="E146" s="616"/>
      <c r="F146" s="621">
        <f>0.1*F145/F147</f>
        <v>23.78164426486353</v>
      </c>
      <c r="G146" s="621"/>
      <c r="H146" s="616" t="s">
        <v>0</v>
      </c>
      <c r="I146" s="616"/>
      <c r="J146" s="616" t="s">
        <v>0</v>
      </c>
      <c r="K146" s="616"/>
      <c r="L146" s="504"/>
      <c r="M146" s="504"/>
      <c r="N146" s="504"/>
      <c r="O146" s="504"/>
    </row>
    <row r="147" spans="1:15" s="502" customFormat="1">
      <c r="A147" s="503" t="s">
        <v>1</v>
      </c>
      <c r="B147" s="568"/>
      <c r="C147" s="568"/>
      <c r="D147" s="568"/>
      <c r="E147" s="568"/>
      <c r="F147" s="617">
        <v>36.381</v>
      </c>
      <c r="G147" s="617"/>
      <c r="H147" s="568"/>
      <c r="I147" s="568"/>
      <c r="J147" s="618"/>
      <c r="K147" s="618"/>
    </row>
    <row r="149" spans="1:15">
      <c r="A149" s="567" t="s">
        <v>206</v>
      </c>
    </row>
  </sheetData>
  <mergeCells count="37">
    <mergeCell ref="B146:C146"/>
    <mergeCell ref="F146:G146"/>
    <mergeCell ref="J146:K146"/>
    <mergeCell ref="F147:G147"/>
    <mergeCell ref="J147:K147"/>
    <mergeCell ref="H146:I146"/>
    <mergeCell ref="D146:E146"/>
    <mergeCell ref="J145:K145"/>
    <mergeCell ref="B139:C139"/>
    <mergeCell ref="F139:G139"/>
    <mergeCell ref="J139:K139"/>
    <mergeCell ref="H137:I137"/>
    <mergeCell ref="H139:I139"/>
    <mergeCell ref="D139:E139"/>
    <mergeCell ref="F145:G145"/>
    <mergeCell ref="D137:E137"/>
    <mergeCell ref="B137:C137"/>
    <mergeCell ref="F137:G137"/>
    <mergeCell ref="J137:K137"/>
    <mergeCell ref="B141:C141"/>
    <mergeCell ref="D141:E141"/>
    <mergeCell ref="D6:E7"/>
    <mergeCell ref="B6:C7"/>
    <mergeCell ref="J6:K7"/>
    <mergeCell ref="F6:G7"/>
    <mergeCell ref="H7:I7"/>
    <mergeCell ref="F141:G141"/>
    <mergeCell ref="J141:K141"/>
    <mergeCell ref="B142:C142"/>
    <mergeCell ref="D142:E142"/>
    <mergeCell ref="F142:G142"/>
    <mergeCell ref="H142:I142"/>
    <mergeCell ref="J142:K142"/>
    <mergeCell ref="B143:C143"/>
    <mergeCell ref="D143:E143"/>
    <mergeCell ref="F143:G143"/>
    <mergeCell ref="J143:K143"/>
  </mergeCells>
  <pageMargins left="0.45" right="0"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6"/>
  <sheetViews>
    <sheetView zoomScaleNormal="100" zoomScaleSheetLayoutView="100" workbookViewId="0">
      <pane xSplit="1" ySplit="8" topLeftCell="B9" activePane="bottomRight" state="frozen"/>
      <selection activeCell="A9" sqref="A9"/>
      <selection pane="topRight" activeCell="A9" sqref="A9"/>
      <selection pane="bottomLeft" activeCell="A9" sqref="A9"/>
      <selection pane="bottomRight" activeCell="A9" sqref="A9"/>
    </sheetView>
  </sheetViews>
  <sheetFormatPr defaultRowHeight="14.5"/>
  <cols>
    <col min="1" max="1" width="27.453125" customWidth="1"/>
    <col min="2" max="2" width="8" style="501" bestFit="1" customWidth="1"/>
    <col min="3" max="3" width="11.81640625" style="500" bestFit="1" customWidth="1"/>
    <col min="4" max="4" width="11.26953125" style="501" customWidth="1"/>
    <col min="5" max="5" width="8.1796875" style="500" customWidth="1"/>
    <col min="6" max="6" width="11.26953125" style="499" customWidth="1"/>
    <col min="7" max="7" width="11.26953125" customWidth="1"/>
    <col min="8" max="8" width="8.453125" style="499" customWidth="1"/>
    <col min="9" max="9" width="9.54296875" customWidth="1"/>
    <col min="10" max="10" width="11.26953125" style="499" customWidth="1"/>
    <col min="11" max="11" width="11.26953125" customWidth="1"/>
    <col min="12" max="12" width="8.453125" bestFit="1" customWidth="1"/>
    <col min="13" max="13" width="7.7265625" bestFit="1" customWidth="1"/>
    <col min="14" max="14" width="12.26953125" bestFit="1" customWidth="1"/>
    <col min="15" max="15" width="10.54296875" bestFit="1" customWidth="1"/>
  </cols>
  <sheetData>
    <row r="1" spans="1:15">
      <c r="A1" s="190" t="s">
        <v>31</v>
      </c>
      <c r="B1" s="189"/>
      <c r="C1" s="188"/>
      <c r="D1" s="189"/>
      <c r="E1" s="188"/>
      <c r="F1" s="566"/>
      <c r="G1" s="565"/>
      <c r="H1" s="566"/>
      <c r="I1" s="565"/>
      <c r="J1" s="566"/>
      <c r="K1" s="565"/>
    </row>
    <row r="2" spans="1:15">
      <c r="A2" s="190" t="s">
        <v>205</v>
      </c>
      <c r="B2" s="189"/>
      <c r="C2" s="188"/>
      <c r="D2" s="189"/>
      <c r="E2" s="188"/>
      <c r="F2" s="566"/>
      <c r="G2" s="565"/>
      <c r="H2" s="566"/>
      <c r="I2" s="565"/>
      <c r="J2" s="566"/>
      <c r="K2" s="565"/>
    </row>
    <row r="3" spans="1:15">
      <c r="A3" s="191" t="s">
        <v>72</v>
      </c>
      <c r="B3" s="189"/>
      <c r="C3" s="188"/>
      <c r="D3" s="189"/>
      <c r="E3" s="188"/>
      <c r="F3" s="566"/>
      <c r="G3" s="565"/>
      <c r="H3" s="566"/>
      <c r="I3" s="565"/>
      <c r="J3" s="566"/>
      <c r="K3" s="565"/>
    </row>
    <row r="4" spans="1:15">
      <c r="A4" s="190" t="s">
        <v>29</v>
      </c>
      <c r="B4" s="189"/>
      <c r="C4" s="188"/>
      <c r="D4" s="189"/>
      <c r="E4" s="188"/>
      <c r="F4" s="566"/>
      <c r="G4" s="565"/>
      <c r="H4" s="566"/>
      <c r="I4" s="565"/>
      <c r="J4" s="566"/>
      <c r="K4" s="565"/>
    </row>
    <row r="5" spans="1:15">
      <c r="A5" s="190" t="s">
        <v>28</v>
      </c>
      <c r="B5" s="189"/>
      <c r="C5" s="188"/>
      <c r="D5" s="189"/>
      <c r="E5" s="188"/>
      <c r="F5" s="566"/>
      <c r="G5" s="565"/>
      <c r="H5" s="566"/>
      <c r="I5" s="565"/>
      <c r="J5" s="566"/>
      <c r="K5" s="565"/>
    </row>
    <row r="6" spans="1:15" ht="15" customHeight="1">
      <c r="B6" s="624" t="s">
        <v>204</v>
      </c>
      <c r="C6" s="624"/>
      <c r="D6" s="624" t="s">
        <v>203</v>
      </c>
      <c r="E6" s="624"/>
      <c r="F6" s="624" t="s">
        <v>202</v>
      </c>
      <c r="G6" s="624"/>
      <c r="H6" s="624" t="s">
        <v>201</v>
      </c>
      <c r="I6" s="624"/>
      <c r="J6" s="624" t="s">
        <v>67</v>
      </c>
      <c r="K6" s="624"/>
    </row>
    <row r="7" spans="1:15">
      <c r="B7" s="624"/>
      <c r="C7" s="624"/>
      <c r="D7" s="624"/>
      <c r="E7" s="624"/>
      <c r="F7" s="624"/>
      <c r="G7" s="624"/>
      <c r="H7" s="624"/>
      <c r="I7" s="624"/>
      <c r="J7" s="624"/>
      <c r="K7" s="624"/>
      <c r="O7" s="564" t="s">
        <v>62</v>
      </c>
    </row>
    <row r="8" spans="1:15" s="560" customFormat="1" ht="15" thickBot="1">
      <c r="A8" s="560" t="s">
        <v>19</v>
      </c>
      <c r="B8" s="563" t="s">
        <v>132</v>
      </c>
      <c r="C8" s="562" t="s">
        <v>58</v>
      </c>
      <c r="D8" s="563" t="s">
        <v>132</v>
      </c>
      <c r="E8" s="562" t="s">
        <v>58</v>
      </c>
      <c r="F8" s="561" t="s">
        <v>198</v>
      </c>
      <c r="G8" s="560" t="s">
        <v>58</v>
      </c>
      <c r="H8" s="561" t="s">
        <v>200</v>
      </c>
      <c r="I8" s="560" t="s">
        <v>58</v>
      </c>
      <c r="J8" s="561" t="s">
        <v>197</v>
      </c>
      <c r="K8" s="560" t="s">
        <v>58</v>
      </c>
      <c r="L8" s="560" t="s">
        <v>53</v>
      </c>
      <c r="M8" s="560" t="s">
        <v>199</v>
      </c>
      <c r="N8" s="560" t="s">
        <v>52</v>
      </c>
      <c r="O8" s="560" t="s">
        <v>52</v>
      </c>
    </row>
    <row r="9" spans="1:15">
      <c r="A9" s="559">
        <v>42010</v>
      </c>
      <c r="B9" s="558">
        <v>410</v>
      </c>
      <c r="C9" s="557">
        <v>1.3</v>
      </c>
      <c r="D9" s="558"/>
      <c r="E9" s="557"/>
      <c r="F9" s="556"/>
      <c r="G9" s="554"/>
      <c r="H9" s="556"/>
      <c r="I9" s="554"/>
      <c r="J9" s="556"/>
      <c r="K9" s="554"/>
      <c r="L9" s="554"/>
      <c r="M9" s="554"/>
      <c r="N9" s="555">
        <f t="shared" ref="N9:N40" si="0">B9*C9+D9*E9+F9*G9+H9*I9+J9*K9+L9+M9</f>
        <v>533</v>
      </c>
      <c r="O9" s="554"/>
    </row>
    <row r="10" spans="1:15">
      <c r="A10" s="553">
        <v>42010</v>
      </c>
      <c r="B10" s="552"/>
      <c r="C10" s="551"/>
      <c r="D10" s="550">
        <v>120</v>
      </c>
      <c r="E10" s="549">
        <v>1.3</v>
      </c>
      <c r="F10" s="548"/>
      <c r="G10" s="546"/>
      <c r="H10" s="548"/>
      <c r="I10" s="546"/>
      <c r="J10" s="548"/>
      <c r="K10" s="546"/>
      <c r="L10" s="546"/>
      <c r="M10" s="546"/>
      <c r="N10" s="547">
        <f t="shared" si="0"/>
        <v>156</v>
      </c>
      <c r="O10" s="546"/>
    </row>
    <row r="11" spans="1:15">
      <c r="A11" s="545">
        <v>42017</v>
      </c>
      <c r="B11" s="542">
        <v>360</v>
      </c>
      <c r="C11" s="541">
        <v>1.3</v>
      </c>
      <c r="D11" s="542"/>
      <c r="E11" s="541"/>
      <c r="F11" s="540"/>
      <c r="G11" s="538"/>
      <c r="H11" s="540"/>
      <c r="I11" s="538"/>
      <c r="J11" s="540"/>
      <c r="K11" s="538"/>
      <c r="L11" s="538"/>
      <c r="M11" s="538"/>
      <c r="N11" s="539">
        <f t="shared" si="0"/>
        <v>468</v>
      </c>
      <c r="O11" s="538"/>
    </row>
    <row r="12" spans="1:15">
      <c r="A12" s="537">
        <v>42017</v>
      </c>
      <c r="B12" s="526"/>
      <c r="C12" s="525"/>
      <c r="D12" s="526">
        <v>190</v>
      </c>
      <c r="E12" s="525">
        <v>1.3</v>
      </c>
      <c r="F12" s="524"/>
      <c r="G12" s="522"/>
      <c r="H12" s="524"/>
      <c r="I12" s="522"/>
      <c r="J12" s="524"/>
      <c r="K12" s="522"/>
      <c r="L12" s="522"/>
      <c r="M12" s="522"/>
      <c r="N12" s="536">
        <f t="shared" si="0"/>
        <v>247</v>
      </c>
      <c r="O12" s="522"/>
    </row>
    <row r="13" spans="1:15">
      <c r="A13" s="537">
        <v>42020</v>
      </c>
      <c r="B13" s="526"/>
      <c r="C13" s="525"/>
      <c r="D13" s="526"/>
      <c r="E13" s="525"/>
      <c r="F13" s="524">
        <v>2</v>
      </c>
      <c r="G13" s="522">
        <v>75.95</v>
      </c>
      <c r="H13" s="524"/>
      <c r="I13" s="522"/>
      <c r="J13" s="524"/>
      <c r="K13" s="522"/>
      <c r="L13" s="522">
        <v>36.82</v>
      </c>
      <c r="M13" s="522">
        <v>9.11</v>
      </c>
      <c r="N13" s="536">
        <f t="shared" si="0"/>
        <v>197.82999999999998</v>
      </c>
      <c r="O13" s="522"/>
    </row>
    <row r="14" spans="1:15">
      <c r="A14" s="545">
        <v>42024</v>
      </c>
      <c r="B14" s="542"/>
      <c r="C14" s="541"/>
      <c r="D14" s="542">
        <v>200</v>
      </c>
      <c r="E14" s="541">
        <v>1.3</v>
      </c>
      <c r="F14" s="540"/>
      <c r="G14" s="538"/>
      <c r="H14" s="540"/>
      <c r="I14" s="538"/>
      <c r="J14" s="540"/>
      <c r="K14" s="538"/>
      <c r="L14" s="538"/>
      <c r="M14" s="538"/>
      <c r="N14" s="539">
        <f t="shared" si="0"/>
        <v>260</v>
      </c>
      <c r="O14" s="538"/>
    </row>
    <row r="15" spans="1:15">
      <c r="A15" s="537">
        <v>42031</v>
      </c>
      <c r="B15" s="526">
        <v>360</v>
      </c>
      <c r="C15" s="525">
        <v>1.3</v>
      </c>
      <c r="D15" s="526"/>
      <c r="E15" s="525"/>
      <c r="F15" s="524"/>
      <c r="G15" s="522"/>
      <c r="H15" s="524"/>
      <c r="I15" s="522"/>
      <c r="J15" s="524"/>
      <c r="K15" s="522"/>
      <c r="L15" s="522"/>
      <c r="M15" s="522"/>
      <c r="N15" s="536">
        <f t="shared" si="0"/>
        <v>468</v>
      </c>
      <c r="O15" s="522"/>
    </row>
    <row r="16" spans="1:15">
      <c r="A16" s="537">
        <v>42031</v>
      </c>
      <c r="B16" s="526"/>
      <c r="C16" s="525"/>
      <c r="D16" s="526">
        <v>175</v>
      </c>
      <c r="E16" s="525">
        <v>1.3</v>
      </c>
      <c r="F16" s="524"/>
      <c r="G16" s="522"/>
      <c r="H16" s="524"/>
      <c r="I16" s="522"/>
      <c r="J16" s="524"/>
      <c r="K16" s="522"/>
      <c r="L16" s="522"/>
      <c r="M16" s="522"/>
      <c r="N16" s="536">
        <f t="shared" si="0"/>
        <v>227.5</v>
      </c>
      <c r="O16" s="522">
        <f>SUM(N9:N16)</f>
        <v>2557.33</v>
      </c>
    </row>
    <row r="17" spans="1:15">
      <c r="A17" s="545">
        <v>42038</v>
      </c>
      <c r="B17" s="542">
        <v>315</v>
      </c>
      <c r="C17" s="541">
        <v>1.3</v>
      </c>
      <c r="D17" s="542"/>
      <c r="E17" s="541"/>
      <c r="F17" s="540"/>
      <c r="G17" s="538"/>
      <c r="H17" s="540"/>
      <c r="I17" s="538"/>
      <c r="J17" s="540"/>
      <c r="K17" s="538"/>
      <c r="L17" s="538"/>
      <c r="M17" s="538"/>
      <c r="N17" s="539">
        <f t="shared" si="0"/>
        <v>409.5</v>
      </c>
      <c r="O17" s="538"/>
    </row>
    <row r="18" spans="1:15">
      <c r="A18" s="537">
        <v>42038</v>
      </c>
      <c r="B18" s="526"/>
      <c r="C18" s="525"/>
      <c r="D18" s="526">
        <v>120</v>
      </c>
      <c r="E18" s="525">
        <v>1.3</v>
      </c>
      <c r="F18" s="524"/>
      <c r="G18" s="522"/>
      <c r="H18" s="524"/>
      <c r="I18" s="522"/>
      <c r="J18" s="524"/>
      <c r="K18" s="522"/>
      <c r="L18" s="522"/>
      <c r="M18" s="522"/>
      <c r="N18" s="536">
        <f t="shared" si="0"/>
        <v>156</v>
      </c>
      <c r="O18" s="522"/>
    </row>
    <row r="19" spans="1:15">
      <c r="A19" s="537">
        <v>42040</v>
      </c>
      <c r="B19" s="526"/>
      <c r="C19" s="525"/>
      <c r="D19" s="526"/>
      <c r="E19" s="525"/>
      <c r="F19" s="524">
        <v>2</v>
      </c>
      <c r="G19" s="522">
        <v>75.95</v>
      </c>
      <c r="H19" s="524">
        <v>2</v>
      </c>
      <c r="I19" s="522">
        <v>66.45</v>
      </c>
      <c r="J19" s="524"/>
      <c r="K19" s="522"/>
      <c r="L19" s="522">
        <v>48.6</v>
      </c>
      <c r="M19" s="522">
        <v>17.09</v>
      </c>
      <c r="N19" s="536">
        <f t="shared" si="0"/>
        <v>350.49</v>
      </c>
      <c r="O19" s="522"/>
    </row>
    <row r="20" spans="1:15" ht="15" thickBot="1">
      <c r="A20" s="545">
        <v>42045</v>
      </c>
      <c r="B20" s="542">
        <v>485</v>
      </c>
      <c r="C20" s="541">
        <v>1.3</v>
      </c>
      <c r="D20" s="542"/>
      <c r="E20" s="541"/>
      <c r="F20" s="540"/>
      <c r="G20" s="538"/>
      <c r="H20" s="540"/>
      <c r="I20" s="538"/>
      <c r="J20" s="540"/>
      <c r="K20" s="538"/>
      <c r="L20" s="538"/>
      <c r="M20" s="538"/>
      <c r="N20" s="539">
        <f t="shared" si="0"/>
        <v>630.5</v>
      </c>
      <c r="O20" s="538"/>
    </row>
    <row r="21" spans="1:15">
      <c r="A21" s="559">
        <v>42045</v>
      </c>
      <c r="B21" s="558"/>
      <c r="C21" s="557"/>
      <c r="D21" s="558">
        <v>150</v>
      </c>
      <c r="E21" s="557">
        <v>1.3</v>
      </c>
      <c r="F21" s="556"/>
      <c r="G21" s="554"/>
      <c r="H21" s="556"/>
      <c r="I21" s="554"/>
      <c r="J21" s="556"/>
      <c r="K21" s="554"/>
      <c r="L21" s="554"/>
      <c r="M21" s="554"/>
      <c r="N21" s="555">
        <f t="shared" si="0"/>
        <v>195</v>
      </c>
      <c r="O21" s="554"/>
    </row>
    <row r="22" spans="1:15">
      <c r="A22" s="553">
        <v>42052</v>
      </c>
      <c r="B22" s="552">
        <v>400</v>
      </c>
      <c r="C22" s="551">
        <v>1.3</v>
      </c>
      <c r="D22" s="550"/>
      <c r="E22" s="549"/>
      <c r="F22" s="548"/>
      <c r="G22" s="546"/>
      <c r="H22" s="548"/>
      <c r="I22" s="546"/>
      <c r="J22" s="548"/>
      <c r="K22" s="546"/>
      <c r="L22" s="546"/>
      <c r="M22" s="546"/>
      <c r="N22" s="547">
        <f t="shared" si="0"/>
        <v>520</v>
      </c>
      <c r="O22" s="546"/>
    </row>
    <row r="23" spans="1:15">
      <c r="A23" s="545">
        <v>42052</v>
      </c>
      <c r="B23" s="542"/>
      <c r="C23" s="541"/>
      <c r="D23" s="542">
        <v>220</v>
      </c>
      <c r="E23" s="541">
        <v>1.3</v>
      </c>
      <c r="F23" s="540"/>
      <c r="G23" s="538"/>
      <c r="H23" s="540"/>
      <c r="I23" s="538"/>
      <c r="J23" s="540"/>
      <c r="K23" s="538"/>
      <c r="L23" s="538"/>
      <c r="M23" s="538"/>
      <c r="N23" s="539">
        <f t="shared" si="0"/>
        <v>286</v>
      </c>
      <c r="O23" s="538"/>
    </row>
    <row r="24" spans="1:15">
      <c r="A24" s="537">
        <v>42059</v>
      </c>
      <c r="B24" s="526">
        <v>415</v>
      </c>
      <c r="C24" s="525">
        <v>1.3</v>
      </c>
      <c r="D24" s="526"/>
      <c r="E24" s="525"/>
      <c r="F24" s="524"/>
      <c r="G24" s="522"/>
      <c r="H24" s="524"/>
      <c r="I24" s="522"/>
      <c r="J24" s="524"/>
      <c r="K24" s="522"/>
      <c r="L24" s="522"/>
      <c r="M24" s="522"/>
      <c r="N24" s="536">
        <f t="shared" si="0"/>
        <v>539.5</v>
      </c>
      <c r="O24" s="522"/>
    </row>
    <row r="25" spans="1:15">
      <c r="A25" s="537">
        <v>42059</v>
      </c>
      <c r="B25" s="526"/>
      <c r="C25" s="525"/>
      <c r="D25" s="526">
        <v>300</v>
      </c>
      <c r="E25" s="525">
        <v>1.3</v>
      </c>
      <c r="F25" s="524"/>
      <c r="G25" s="522"/>
      <c r="H25" s="524"/>
      <c r="I25" s="522"/>
      <c r="J25" s="524"/>
      <c r="K25" s="522"/>
      <c r="L25" s="522"/>
      <c r="M25" s="522"/>
      <c r="N25" s="536">
        <f t="shared" si="0"/>
        <v>390</v>
      </c>
      <c r="O25" s="522">
        <f>SUM(N17:N25)</f>
        <v>3476.99</v>
      </c>
    </row>
    <row r="26" spans="1:15">
      <c r="A26" s="545">
        <v>42066</v>
      </c>
      <c r="B26" s="542">
        <v>455</v>
      </c>
      <c r="C26" s="541">
        <v>1.3</v>
      </c>
      <c r="D26" s="542"/>
      <c r="E26" s="541"/>
      <c r="F26" s="540"/>
      <c r="G26" s="538"/>
      <c r="H26" s="540"/>
      <c r="I26" s="538"/>
      <c r="J26" s="540"/>
      <c r="K26" s="538"/>
      <c r="L26" s="538"/>
      <c r="M26" s="538"/>
      <c r="N26" s="539">
        <f t="shared" si="0"/>
        <v>591.5</v>
      </c>
      <c r="O26" s="538"/>
    </row>
    <row r="27" spans="1:15">
      <c r="A27" s="537">
        <v>42066</v>
      </c>
      <c r="B27" s="526"/>
      <c r="C27" s="525"/>
      <c r="D27" s="526">
        <v>220</v>
      </c>
      <c r="E27" s="525">
        <v>1.3</v>
      </c>
      <c r="F27" s="524"/>
      <c r="G27" s="522"/>
      <c r="H27" s="524"/>
      <c r="I27" s="522"/>
      <c r="J27" s="524"/>
      <c r="K27" s="522"/>
      <c r="L27" s="522"/>
      <c r="M27" s="522"/>
      <c r="N27" s="536">
        <f t="shared" si="0"/>
        <v>286</v>
      </c>
      <c r="O27" s="522"/>
    </row>
    <row r="28" spans="1:15">
      <c r="A28" s="537">
        <v>42073</v>
      </c>
      <c r="B28" s="526">
        <v>440</v>
      </c>
      <c r="C28" s="525">
        <v>1.3</v>
      </c>
      <c r="D28" s="526"/>
      <c r="E28" s="525"/>
      <c r="F28" s="524"/>
      <c r="G28" s="522"/>
      <c r="H28" s="524"/>
      <c r="I28" s="522"/>
      <c r="J28" s="524"/>
      <c r="K28" s="522"/>
      <c r="L28" s="522"/>
      <c r="M28" s="522"/>
      <c r="N28" s="536">
        <f t="shared" si="0"/>
        <v>572</v>
      </c>
      <c r="O28" s="522"/>
    </row>
    <row r="29" spans="1:15">
      <c r="A29" s="545">
        <v>42073</v>
      </c>
      <c r="B29" s="542"/>
      <c r="C29" s="541"/>
      <c r="D29" s="542">
        <v>240</v>
      </c>
      <c r="E29" s="541">
        <v>1.3</v>
      </c>
      <c r="F29" s="540"/>
      <c r="G29" s="538"/>
      <c r="H29" s="540"/>
      <c r="I29" s="538"/>
      <c r="J29" s="540"/>
      <c r="K29" s="538"/>
      <c r="L29" s="538"/>
      <c r="M29" s="538"/>
      <c r="N29" s="539">
        <f t="shared" si="0"/>
        <v>312</v>
      </c>
      <c r="O29" s="538"/>
    </row>
    <row r="30" spans="1:15">
      <c r="A30" s="537">
        <v>42080</v>
      </c>
      <c r="B30" s="526">
        <v>400</v>
      </c>
      <c r="C30" s="525">
        <v>1.3</v>
      </c>
      <c r="D30" s="526"/>
      <c r="E30" s="525"/>
      <c r="F30" s="524"/>
      <c r="G30" s="522"/>
      <c r="H30" s="524"/>
      <c r="I30" s="522"/>
      <c r="J30" s="524"/>
      <c r="K30" s="522"/>
      <c r="L30" s="522"/>
      <c r="M30" s="522"/>
      <c r="N30" s="536">
        <f t="shared" si="0"/>
        <v>520</v>
      </c>
      <c r="O30" s="522"/>
    </row>
    <row r="31" spans="1:15">
      <c r="A31" s="537">
        <v>42080</v>
      </c>
      <c r="B31" s="526"/>
      <c r="C31" s="525"/>
      <c r="D31" s="526">
        <v>250</v>
      </c>
      <c r="E31" s="525">
        <v>1.3</v>
      </c>
      <c r="F31" s="524"/>
      <c r="G31" s="522"/>
      <c r="H31" s="524"/>
      <c r="I31" s="522"/>
      <c r="J31" s="524"/>
      <c r="K31" s="522"/>
      <c r="L31" s="522"/>
      <c r="M31" s="522"/>
      <c r="N31" s="536">
        <f t="shared" si="0"/>
        <v>325</v>
      </c>
      <c r="O31" s="522"/>
    </row>
    <row r="32" spans="1:15" ht="15" thickBot="1">
      <c r="A32" s="545">
        <v>42087</v>
      </c>
      <c r="B32" s="542">
        <v>250</v>
      </c>
      <c r="C32" s="541">
        <v>1.3</v>
      </c>
      <c r="D32" s="542"/>
      <c r="E32" s="541"/>
      <c r="F32" s="540"/>
      <c r="G32" s="538"/>
      <c r="H32" s="540"/>
      <c r="I32" s="538"/>
      <c r="J32" s="540"/>
      <c r="K32" s="538"/>
      <c r="L32" s="538"/>
      <c r="M32" s="538"/>
      <c r="N32" s="539">
        <f t="shared" si="0"/>
        <v>325</v>
      </c>
      <c r="O32" s="538"/>
    </row>
    <row r="33" spans="1:15">
      <c r="A33" s="559">
        <v>42087</v>
      </c>
      <c r="B33" s="558"/>
      <c r="C33" s="557"/>
      <c r="D33" s="558">
        <v>260</v>
      </c>
      <c r="E33" s="557">
        <v>1.3</v>
      </c>
      <c r="F33" s="556"/>
      <c r="G33" s="554"/>
      <c r="H33" s="556"/>
      <c r="I33" s="554"/>
      <c r="J33" s="556"/>
      <c r="K33" s="554"/>
      <c r="L33" s="554"/>
      <c r="M33" s="554"/>
      <c r="N33" s="555">
        <f t="shared" si="0"/>
        <v>338</v>
      </c>
      <c r="O33" s="554"/>
    </row>
    <row r="34" spans="1:15">
      <c r="A34" s="537">
        <v>42089</v>
      </c>
      <c r="B34" s="526">
        <v>275</v>
      </c>
      <c r="C34" s="525">
        <v>1.3</v>
      </c>
      <c r="D34" s="526"/>
      <c r="E34" s="525"/>
      <c r="F34" s="524"/>
      <c r="G34" s="522"/>
      <c r="H34" s="524"/>
      <c r="I34" s="522"/>
      <c r="J34" s="524"/>
      <c r="K34" s="522"/>
      <c r="L34" s="522"/>
      <c r="M34" s="522"/>
      <c r="N34" s="536">
        <f t="shared" si="0"/>
        <v>357.5</v>
      </c>
      <c r="O34" s="522"/>
    </row>
    <row r="35" spans="1:15">
      <c r="A35" s="545">
        <v>42094</v>
      </c>
      <c r="B35" s="542">
        <v>310</v>
      </c>
      <c r="C35" s="541">
        <v>1.3</v>
      </c>
      <c r="D35" s="542"/>
      <c r="E35" s="541"/>
      <c r="F35" s="540"/>
      <c r="G35" s="538"/>
      <c r="H35" s="540"/>
      <c r="I35" s="538"/>
      <c r="J35" s="540"/>
      <c r="K35" s="538"/>
      <c r="L35" s="538"/>
      <c r="M35" s="538"/>
      <c r="N35" s="539">
        <f t="shared" si="0"/>
        <v>403</v>
      </c>
      <c r="O35" s="538"/>
    </row>
    <row r="36" spans="1:15">
      <c r="A36" s="537">
        <v>42094</v>
      </c>
      <c r="B36" s="526"/>
      <c r="C36" s="525"/>
      <c r="D36" s="526">
        <v>250</v>
      </c>
      <c r="E36" s="525">
        <v>1.3</v>
      </c>
      <c r="F36" s="524"/>
      <c r="G36" s="522"/>
      <c r="H36" s="524"/>
      <c r="I36" s="522"/>
      <c r="J36" s="524"/>
      <c r="K36" s="522"/>
      <c r="L36" s="522"/>
      <c r="M36" s="522"/>
      <c r="N36" s="536">
        <f t="shared" si="0"/>
        <v>325</v>
      </c>
      <c r="O36" s="522">
        <f>SUM(N26:N36)</f>
        <v>4355</v>
      </c>
    </row>
    <row r="37" spans="1:15">
      <c r="A37" s="537">
        <v>42101</v>
      </c>
      <c r="B37" s="526">
        <v>415</v>
      </c>
      <c r="C37" s="525">
        <v>1.3</v>
      </c>
      <c r="D37" s="526"/>
      <c r="E37" s="525"/>
      <c r="F37" s="524"/>
      <c r="G37" s="522"/>
      <c r="H37" s="524"/>
      <c r="I37" s="522"/>
      <c r="J37" s="524"/>
      <c r="K37" s="522"/>
      <c r="L37" s="522"/>
      <c r="M37" s="522"/>
      <c r="N37" s="536">
        <f t="shared" si="0"/>
        <v>539.5</v>
      </c>
      <c r="O37" s="522"/>
    </row>
    <row r="38" spans="1:15">
      <c r="A38" s="545">
        <v>42101</v>
      </c>
      <c r="B38" s="542"/>
      <c r="C38" s="541"/>
      <c r="D38" s="542">
        <v>200</v>
      </c>
      <c r="E38" s="541">
        <v>1.3</v>
      </c>
      <c r="F38" s="540"/>
      <c r="G38" s="538"/>
      <c r="H38" s="540"/>
      <c r="I38" s="538"/>
      <c r="J38" s="540"/>
      <c r="K38" s="538"/>
      <c r="L38" s="538"/>
      <c r="M38" s="538"/>
      <c r="N38" s="539">
        <f t="shared" si="0"/>
        <v>260</v>
      </c>
      <c r="O38" s="538"/>
    </row>
    <row r="39" spans="1:15">
      <c r="A39" s="537">
        <v>42102</v>
      </c>
      <c r="B39" s="526"/>
      <c r="C39" s="525"/>
      <c r="D39" s="526"/>
      <c r="E39" s="525"/>
      <c r="F39" s="524">
        <v>2</v>
      </c>
      <c r="G39" s="522">
        <v>75.95</v>
      </c>
      <c r="H39" s="524">
        <v>1</v>
      </c>
      <c r="I39" s="522">
        <v>26.36</v>
      </c>
      <c r="J39" s="524"/>
      <c r="K39" s="522"/>
      <c r="L39" s="522">
        <v>45.54</v>
      </c>
      <c r="M39" s="522">
        <v>10.7</v>
      </c>
      <c r="N39" s="536">
        <f t="shared" si="0"/>
        <v>234.49999999999997</v>
      </c>
      <c r="O39" s="522"/>
    </row>
    <row r="40" spans="1:15">
      <c r="A40" s="537">
        <v>42107</v>
      </c>
      <c r="B40" s="526"/>
      <c r="C40" s="525"/>
      <c r="D40" s="526"/>
      <c r="E40" s="525"/>
      <c r="F40" s="524">
        <v>2</v>
      </c>
      <c r="G40" s="522">
        <v>75.95</v>
      </c>
      <c r="H40" s="524"/>
      <c r="I40" s="522"/>
      <c r="J40" s="524"/>
      <c r="K40" s="522"/>
      <c r="L40" s="522">
        <v>34.78</v>
      </c>
      <c r="M40" s="522">
        <v>9.11</v>
      </c>
      <c r="N40" s="536">
        <f t="shared" si="0"/>
        <v>195.79000000000002</v>
      </c>
      <c r="O40" s="522"/>
    </row>
    <row r="41" spans="1:15">
      <c r="A41" s="545">
        <v>42107</v>
      </c>
      <c r="B41" s="542"/>
      <c r="C41" s="541"/>
      <c r="D41" s="542"/>
      <c r="E41" s="541"/>
      <c r="F41" s="540"/>
      <c r="G41" s="538"/>
      <c r="H41" s="540">
        <v>2</v>
      </c>
      <c r="I41" s="538">
        <v>47.39</v>
      </c>
      <c r="J41" s="540"/>
      <c r="K41" s="538"/>
      <c r="L41" s="538">
        <v>17.79</v>
      </c>
      <c r="M41" s="538">
        <v>5.69</v>
      </c>
      <c r="N41" s="539">
        <f t="shared" ref="N41:N72" si="1">B41*C41+D41*E41+F41*G41+H41*I41+J41*K41+L41+M41</f>
        <v>118.25999999999999</v>
      </c>
      <c r="O41" s="538"/>
    </row>
    <row r="42" spans="1:15">
      <c r="A42" s="537">
        <v>42108</v>
      </c>
      <c r="B42" s="526">
        <v>400</v>
      </c>
      <c r="C42" s="525">
        <v>1.3</v>
      </c>
      <c r="D42" s="526"/>
      <c r="E42" s="525"/>
      <c r="F42" s="524"/>
      <c r="G42" s="522"/>
      <c r="H42" s="524"/>
      <c r="I42" s="522"/>
      <c r="J42" s="524"/>
      <c r="K42" s="522"/>
      <c r="L42" s="522"/>
      <c r="M42" s="522"/>
      <c r="N42" s="536">
        <f t="shared" si="1"/>
        <v>520</v>
      </c>
      <c r="O42" s="522"/>
    </row>
    <row r="43" spans="1:15">
      <c r="A43" s="537">
        <v>42108</v>
      </c>
      <c r="B43" s="526"/>
      <c r="C43" s="525"/>
      <c r="D43" s="526">
        <v>250</v>
      </c>
      <c r="E43" s="525">
        <v>1.3</v>
      </c>
      <c r="F43" s="524"/>
      <c r="G43" s="522"/>
      <c r="H43" s="524"/>
      <c r="I43" s="522"/>
      <c r="J43" s="524"/>
      <c r="K43" s="522"/>
      <c r="L43" s="522"/>
      <c r="M43" s="522"/>
      <c r="N43" s="536">
        <f t="shared" si="1"/>
        <v>325</v>
      </c>
      <c r="O43" s="522"/>
    </row>
    <row r="44" spans="1:15" ht="15" thickBot="1">
      <c r="A44" s="545">
        <v>42115</v>
      </c>
      <c r="B44" s="542">
        <v>470</v>
      </c>
      <c r="C44" s="541">
        <v>1.3</v>
      </c>
      <c r="D44" s="542"/>
      <c r="E44" s="541"/>
      <c r="F44" s="540"/>
      <c r="G44" s="538"/>
      <c r="H44" s="540"/>
      <c r="I44" s="538"/>
      <c r="J44" s="540"/>
      <c r="K44" s="538"/>
      <c r="L44" s="538"/>
      <c r="M44" s="538"/>
      <c r="N44" s="539">
        <f t="shared" si="1"/>
        <v>611</v>
      </c>
      <c r="O44" s="538"/>
    </row>
    <row r="45" spans="1:15">
      <c r="A45" s="559">
        <v>42115</v>
      </c>
      <c r="B45" s="558"/>
      <c r="C45" s="557"/>
      <c r="D45" s="558">
        <v>190</v>
      </c>
      <c r="E45" s="557">
        <v>1.3</v>
      </c>
      <c r="F45" s="556"/>
      <c r="G45" s="554"/>
      <c r="H45" s="556"/>
      <c r="I45" s="554"/>
      <c r="J45" s="556"/>
      <c r="K45" s="554"/>
      <c r="L45" s="554"/>
      <c r="M45" s="554"/>
      <c r="N45" s="555">
        <f t="shared" si="1"/>
        <v>247</v>
      </c>
      <c r="O45" s="554"/>
    </row>
    <row r="46" spans="1:15">
      <c r="A46" s="553">
        <v>42115</v>
      </c>
      <c r="B46" s="552"/>
      <c r="C46" s="551"/>
      <c r="D46" s="550"/>
      <c r="E46" s="549"/>
      <c r="F46" s="548">
        <v>1</v>
      </c>
      <c r="G46" s="546">
        <v>75.95</v>
      </c>
      <c r="H46" s="548">
        <v>1</v>
      </c>
      <c r="I46" s="546">
        <v>86.5</v>
      </c>
      <c r="J46" s="548"/>
      <c r="K46" s="546"/>
      <c r="L46" s="546">
        <v>45.95</v>
      </c>
      <c r="M46" s="546">
        <v>9.75</v>
      </c>
      <c r="N46" s="547">
        <f t="shared" si="1"/>
        <v>218.14999999999998</v>
      </c>
      <c r="O46" s="546"/>
    </row>
    <row r="47" spans="1:15">
      <c r="A47" s="545">
        <v>42122</v>
      </c>
      <c r="B47" s="542">
        <v>400</v>
      </c>
      <c r="C47" s="541">
        <v>1.3</v>
      </c>
      <c r="D47" s="542"/>
      <c r="E47" s="541"/>
      <c r="F47" s="540"/>
      <c r="G47" s="538"/>
      <c r="H47" s="540"/>
      <c r="I47" s="538"/>
      <c r="J47" s="540"/>
      <c r="K47" s="538"/>
      <c r="L47" s="538"/>
      <c r="M47" s="538"/>
      <c r="N47" s="539">
        <f t="shared" si="1"/>
        <v>520</v>
      </c>
      <c r="O47" s="538"/>
    </row>
    <row r="48" spans="1:15">
      <c r="A48" s="537">
        <v>42122</v>
      </c>
      <c r="B48" s="526"/>
      <c r="C48" s="525"/>
      <c r="D48" s="526">
        <v>150</v>
      </c>
      <c r="E48" s="525">
        <v>1.3</v>
      </c>
      <c r="F48" s="524"/>
      <c r="G48" s="522"/>
      <c r="H48" s="524"/>
      <c r="I48" s="522"/>
      <c r="J48" s="524"/>
      <c r="K48" s="522"/>
      <c r="L48" s="522"/>
      <c r="M48" s="522"/>
      <c r="N48" s="536">
        <f t="shared" si="1"/>
        <v>195</v>
      </c>
      <c r="O48" s="522">
        <f>SUM(N37:N48)</f>
        <v>3984.2000000000003</v>
      </c>
    </row>
    <row r="49" spans="1:15">
      <c r="A49" s="537">
        <v>42129</v>
      </c>
      <c r="B49" s="526">
        <v>360</v>
      </c>
      <c r="C49" s="525">
        <v>1.3</v>
      </c>
      <c r="D49" s="526"/>
      <c r="E49" s="525"/>
      <c r="F49" s="524"/>
      <c r="G49" s="522"/>
      <c r="H49" s="524"/>
      <c r="I49" s="522"/>
      <c r="J49" s="524"/>
      <c r="K49" s="522"/>
      <c r="L49" s="522"/>
      <c r="M49" s="522"/>
      <c r="N49" s="536">
        <f t="shared" si="1"/>
        <v>468</v>
      </c>
      <c r="O49" s="522"/>
    </row>
    <row r="50" spans="1:15">
      <c r="A50" s="545">
        <v>42129</v>
      </c>
      <c r="B50" s="542"/>
      <c r="C50" s="541"/>
      <c r="D50" s="542">
        <v>125</v>
      </c>
      <c r="E50" s="541">
        <v>1.3</v>
      </c>
      <c r="F50" s="540"/>
      <c r="G50" s="538"/>
      <c r="H50" s="540"/>
      <c r="I50" s="538"/>
      <c r="J50" s="540"/>
      <c r="K50" s="538"/>
      <c r="L50" s="538"/>
      <c r="M50" s="538"/>
      <c r="N50" s="539">
        <f t="shared" si="1"/>
        <v>162.5</v>
      </c>
      <c r="O50" s="538"/>
    </row>
    <row r="51" spans="1:15">
      <c r="A51" s="537">
        <v>42136</v>
      </c>
      <c r="B51" s="526">
        <v>310</v>
      </c>
      <c r="C51" s="525">
        <v>1.3</v>
      </c>
      <c r="D51" s="526"/>
      <c r="E51" s="525"/>
      <c r="F51" s="524"/>
      <c r="G51" s="522"/>
      <c r="H51" s="524"/>
      <c r="I51" s="522"/>
      <c r="J51" s="524"/>
      <c r="K51" s="522"/>
      <c r="L51" s="522"/>
      <c r="M51" s="522"/>
      <c r="N51" s="536">
        <f t="shared" si="1"/>
        <v>403</v>
      </c>
      <c r="O51" s="522"/>
    </row>
    <row r="52" spans="1:15">
      <c r="A52" s="537">
        <v>42136</v>
      </c>
      <c r="B52" s="526"/>
      <c r="C52" s="525"/>
      <c r="D52" s="526">
        <v>200</v>
      </c>
      <c r="E52" s="525">
        <v>1.3</v>
      </c>
      <c r="F52" s="524"/>
      <c r="G52" s="522"/>
      <c r="H52" s="524"/>
      <c r="I52" s="522"/>
      <c r="J52" s="524"/>
      <c r="K52" s="522"/>
      <c r="L52" s="522"/>
      <c r="M52" s="522"/>
      <c r="N52" s="536">
        <f t="shared" si="1"/>
        <v>260</v>
      </c>
      <c r="O52" s="522"/>
    </row>
    <row r="53" spans="1:15">
      <c r="A53" s="545">
        <v>42143</v>
      </c>
      <c r="B53" s="542">
        <v>330</v>
      </c>
      <c r="C53" s="541">
        <v>1.3</v>
      </c>
      <c r="D53" s="542"/>
      <c r="E53" s="541"/>
      <c r="F53" s="540"/>
      <c r="G53" s="538"/>
      <c r="H53" s="540"/>
      <c r="I53" s="538"/>
      <c r="J53" s="540"/>
      <c r="K53" s="538"/>
      <c r="L53" s="538"/>
      <c r="M53" s="538"/>
      <c r="N53" s="539">
        <f t="shared" si="1"/>
        <v>429</v>
      </c>
      <c r="O53" s="538"/>
    </row>
    <row r="54" spans="1:15">
      <c r="A54" s="537">
        <v>42150</v>
      </c>
      <c r="B54" s="526">
        <v>365</v>
      </c>
      <c r="C54" s="525">
        <v>1.3</v>
      </c>
      <c r="D54" s="526"/>
      <c r="E54" s="525"/>
      <c r="F54" s="524"/>
      <c r="G54" s="522"/>
      <c r="H54" s="524"/>
      <c r="I54" s="522"/>
      <c r="J54" s="524"/>
      <c r="K54" s="522"/>
      <c r="L54" s="522"/>
      <c r="M54" s="522"/>
      <c r="N54" s="536">
        <f t="shared" si="1"/>
        <v>474.5</v>
      </c>
      <c r="O54" s="522"/>
    </row>
    <row r="55" spans="1:15">
      <c r="A55" s="537">
        <v>42150</v>
      </c>
      <c r="B55" s="526"/>
      <c r="C55" s="525"/>
      <c r="D55" s="526"/>
      <c r="E55" s="525"/>
      <c r="F55" s="524"/>
      <c r="G55" s="522"/>
      <c r="H55" s="524"/>
      <c r="I55" s="522"/>
      <c r="J55" s="524">
        <v>2</v>
      </c>
      <c r="K55" s="522">
        <v>83</v>
      </c>
      <c r="L55" s="522"/>
      <c r="M55" s="522"/>
      <c r="N55" s="536">
        <f t="shared" si="1"/>
        <v>166</v>
      </c>
      <c r="O55" s="522"/>
    </row>
    <row r="56" spans="1:15" ht="15" thickBot="1">
      <c r="A56" s="545">
        <v>42151</v>
      </c>
      <c r="B56" s="542"/>
      <c r="C56" s="541"/>
      <c r="D56" s="542"/>
      <c r="E56" s="541"/>
      <c r="F56" s="540">
        <v>1</v>
      </c>
      <c r="G56" s="538">
        <v>75.95</v>
      </c>
      <c r="H56" s="540">
        <v>1</v>
      </c>
      <c r="I56" s="538">
        <v>145.30000000000001</v>
      </c>
      <c r="J56" s="540"/>
      <c r="K56" s="538"/>
      <c r="L56" s="538">
        <v>25.5</v>
      </c>
      <c r="M56" s="538">
        <v>13.28</v>
      </c>
      <c r="N56" s="539">
        <f t="shared" si="1"/>
        <v>260.02999999999997</v>
      </c>
      <c r="O56" s="538"/>
    </row>
    <row r="57" spans="1:15">
      <c r="A57" s="559">
        <v>42153</v>
      </c>
      <c r="B57" s="558"/>
      <c r="C57" s="557"/>
      <c r="D57" s="558">
        <v>200</v>
      </c>
      <c r="E57" s="557">
        <v>1.3</v>
      </c>
      <c r="F57" s="556"/>
      <c r="G57" s="554"/>
      <c r="H57" s="556"/>
      <c r="I57" s="554"/>
      <c r="J57" s="556"/>
      <c r="K57" s="554"/>
      <c r="L57" s="554"/>
      <c r="M57" s="554"/>
      <c r="N57" s="555">
        <f t="shared" si="1"/>
        <v>260</v>
      </c>
      <c r="O57" s="554">
        <f>SUM(N49:N57)</f>
        <v>2883.0299999999997</v>
      </c>
    </row>
    <row r="58" spans="1:15">
      <c r="A58" s="553">
        <v>42157</v>
      </c>
      <c r="B58" s="552">
        <v>375</v>
      </c>
      <c r="C58" s="551">
        <v>1.3</v>
      </c>
      <c r="D58" s="550"/>
      <c r="E58" s="549"/>
      <c r="F58" s="548"/>
      <c r="G58" s="546"/>
      <c r="H58" s="548"/>
      <c r="I58" s="546"/>
      <c r="J58" s="548"/>
      <c r="K58" s="546"/>
      <c r="L58" s="546"/>
      <c r="M58" s="546"/>
      <c r="N58" s="547">
        <f t="shared" si="1"/>
        <v>487.5</v>
      </c>
      <c r="O58" s="546"/>
    </row>
    <row r="59" spans="1:15">
      <c r="A59" s="545">
        <v>42158</v>
      </c>
      <c r="B59" s="542"/>
      <c r="C59" s="541"/>
      <c r="D59" s="542"/>
      <c r="E59" s="541"/>
      <c r="F59" s="540">
        <v>2</v>
      </c>
      <c r="G59" s="538">
        <v>75.95</v>
      </c>
      <c r="H59" s="540">
        <v>2</v>
      </c>
      <c r="I59" s="538">
        <v>17.09</v>
      </c>
      <c r="J59" s="540"/>
      <c r="K59" s="538"/>
      <c r="L59" s="538">
        <v>34.78</v>
      </c>
      <c r="M59" s="538">
        <v>11.16</v>
      </c>
      <c r="N59" s="539">
        <f t="shared" si="1"/>
        <v>232.02</v>
      </c>
      <c r="O59" s="538"/>
    </row>
    <row r="60" spans="1:15">
      <c r="A60" s="537">
        <v>42160</v>
      </c>
      <c r="B60" s="526"/>
      <c r="C60" s="525"/>
      <c r="D60" s="526"/>
      <c r="E60" s="525"/>
      <c r="F60" s="524"/>
      <c r="G60" s="522"/>
      <c r="H60" s="524">
        <v>6</v>
      </c>
      <c r="I60" s="522">
        <v>31.3</v>
      </c>
      <c r="J60" s="524"/>
      <c r="K60" s="522"/>
      <c r="L60" s="522">
        <v>21.32</v>
      </c>
      <c r="M60" s="522">
        <v>12.86</v>
      </c>
      <c r="N60" s="536">
        <f t="shared" si="1"/>
        <v>221.98000000000002</v>
      </c>
      <c r="O60" s="522"/>
    </row>
    <row r="61" spans="1:15">
      <c r="A61" s="537">
        <v>42163</v>
      </c>
      <c r="B61" s="526"/>
      <c r="C61" s="525"/>
      <c r="D61" s="526"/>
      <c r="E61" s="525"/>
      <c r="F61" s="524">
        <v>2</v>
      </c>
      <c r="G61" s="522">
        <v>75.95</v>
      </c>
      <c r="H61" s="524">
        <v>4</v>
      </c>
      <c r="I61" s="522">
        <v>4.84</v>
      </c>
      <c r="J61" s="524"/>
      <c r="K61" s="522"/>
      <c r="L61" s="522">
        <v>35.82</v>
      </c>
      <c r="M61" s="522">
        <v>10.28</v>
      </c>
      <c r="N61" s="536">
        <f t="shared" si="1"/>
        <v>217.35999999999999</v>
      </c>
      <c r="O61" s="522"/>
    </row>
    <row r="62" spans="1:15">
      <c r="A62" s="545">
        <v>42164</v>
      </c>
      <c r="B62" s="542">
        <v>390</v>
      </c>
      <c r="C62" s="541">
        <v>1.3</v>
      </c>
      <c r="D62" s="542"/>
      <c r="E62" s="541"/>
      <c r="F62" s="540"/>
      <c r="G62" s="538"/>
      <c r="H62" s="540"/>
      <c r="I62" s="538"/>
      <c r="J62" s="540"/>
      <c r="K62" s="538"/>
      <c r="L62" s="538"/>
      <c r="M62" s="538"/>
      <c r="N62" s="539">
        <f t="shared" si="1"/>
        <v>507</v>
      </c>
      <c r="O62" s="538"/>
    </row>
    <row r="63" spans="1:15">
      <c r="A63" s="537">
        <v>42164</v>
      </c>
      <c r="B63" s="526"/>
      <c r="C63" s="525"/>
      <c r="D63" s="526">
        <v>175</v>
      </c>
      <c r="E63" s="525">
        <v>1.3</v>
      </c>
      <c r="F63" s="524"/>
      <c r="G63" s="522"/>
      <c r="H63" s="524"/>
      <c r="I63" s="522"/>
      <c r="J63" s="524"/>
      <c r="K63" s="522"/>
      <c r="L63" s="522"/>
      <c r="M63" s="522"/>
      <c r="N63" s="536">
        <f t="shared" si="1"/>
        <v>227.5</v>
      </c>
      <c r="O63" s="522"/>
    </row>
    <row r="64" spans="1:15">
      <c r="A64" s="537">
        <v>42171</v>
      </c>
      <c r="B64" s="526">
        <v>410</v>
      </c>
      <c r="C64" s="525">
        <v>1.3</v>
      </c>
      <c r="D64" s="526"/>
      <c r="E64" s="525"/>
      <c r="F64" s="524"/>
      <c r="G64" s="522"/>
      <c r="H64" s="524"/>
      <c r="I64" s="522"/>
      <c r="J64" s="524"/>
      <c r="K64" s="522"/>
      <c r="L64" s="522"/>
      <c r="M64" s="522"/>
      <c r="N64" s="536">
        <f t="shared" si="1"/>
        <v>533</v>
      </c>
      <c r="O64" s="522"/>
    </row>
    <row r="65" spans="1:15">
      <c r="A65" s="545">
        <v>42178</v>
      </c>
      <c r="B65" s="526">
        <v>375</v>
      </c>
      <c r="C65" s="541">
        <v>1.3</v>
      </c>
      <c r="D65" s="542"/>
      <c r="E65" s="541"/>
      <c r="F65" s="540"/>
      <c r="G65" s="538"/>
      <c r="H65" s="540"/>
      <c r="I65" s="538"/>
      <c r="J65" s="540"/>
      <c r="K65" s="538"/>
      <c r="L65" s="538"/>
      <c r="M65" s="538"/>
      <c r="N65" s="536">
        <f t="shared" si="1"/>
        <v>487.5</v>
      </c>
      <c r="O65" s="538"/>
    </row>
    <row r="66" spans="1:15">
      <c r="A66" s="537">
        <v>42178</v>
      </c>
      <c r="B66" s="526"/>
      <c r="C66" s="525"/>
      <c r="D66" s="526">
        <v>200</v>
      </c>
      <c r="E66" s="525">
        <v>1.3</v>
      </c>
      <c r="F66" s="524"/>
      <c r="G66" s="522"/>
      <c r="H66" s="524"/>
      <c r="I66" s="522"/>
      <c r="J66" s="524"/>
      <c r="K66" s="522"/>
      <c r="L66" s="522"/>
      <c r="M66" s="522"/>
      <c r="N66" s="536">
        <f t="shared" si="1"/>
        <v>260</v>
      </c>
      <c r="O66" s="522"/>
    </row>
    <row r="67" spans="1:15">
      <c r="A67" s="537">
        <v>42185</v>
      </c>
      <c r="B67" s="526">
        <v>370</v>
      </c>
      <c r="C67" s="525">
        <v>1.3</v>
      </c>
      <c r="D67" s="526"/>
      <c r="E67" s="525"/>
      <c r="F67" s="524"/>
      <c r="G67" s="522"/>
      <c r="H67" s="524"/>
      <c r="I67" s="522"/>
      <c r="J67" s="524"/>
      <c r="K67" s="522"/>
      <c r="L67" s="522"/>
      <c r="M67" s="522"/>
      <c r="N67" s="536">
        <f t="shared" si="1"/>
        <v>481</v>
      </c>
      <c r="O67" s="522">
        <f>SUM(N58:N67)</f>
        <v>3654.8599999999997</v>
      </c>
    </row>
    <row r="68" spans="1:15" ht="15" thickBot="1">
      <c r="A68" s="545">
        <v>42192</v>
      </c>
      <c r="B68" s="542">
        <v>380</v>
      </c>
      <c r="C68" s="541">
        <v>1.3</v>
      </c>
      <c r="D68" s="542"/>
      <c r="E68" s="541"/>
      <c r="F68" s="540"/>
      <c r="G68" s="538"/>
      <c r="H68" s="540"/>
      <c r="I68" s="538"/>
      <c r="J68" s="540"/>
      <c r="K68" s="538"/>
      <c r="L68" s="538"/>
      <c r="M68" s="538"/>
      <c r="N68" s="539">
        <f t="shared" si="1"/>
        <v>494</v>
      </c>
      <c r="O68" s="538"/>
    </row>
    <row r="69" spans="1:15">
      <c r="A69" s="559">
        <v>42192</v>
      </c>
      <c r="B69" s="558"/>
      <c r="C69" s="557"/>
      <c r="D69" s="558">
        <v>175</v>
      </c>
      <c r="E69" s="557">
        <v>1.3</v>
      </c>
      <c r="F69" s="556"/>
      <c r="G69" s="554"/>
      <c r="H69" s="556"/>
      <c r="I69" s="554"/>
      <c r="J69" s="556"/>
      <c r="K69" s="554"/>
      <c r="L69" s="554"/>
      <c r="M69" s="554"/>
      <c r="N69" s="555">
        <f t="shared" si="1"/>
        <v>227.5</v>
      </c>
      <c r="O69" s="554"/>
    </row>
    <row r="70" spans="1:15">
      <c r="A70" s="553">
        <v>42198</v>
      </c>
      <c r="B70" s="552"/>
      <c r="C70" s="551"/>
      <c r="D70" s="550"/>
      <c r="E70" s="549"/>
      <c r="F70" s="548">
        <v>1</v>
      </c>
      <c r="G70" s="546">
        <v>75.95</v>
      </c>
      <c r="H70" s="548"/>
      <c r="I70" s="546"/>
      <c r="J70" s="548"/>
      <c r="K70" s="546"/>
      <c r="L70" s="546">
        <v>16.62</v>
      </c>
      <c r="M70" s="546">
        <v>5.58</v>
      </c>
      <c r="N70" s="547">
        <f t="shared" si="1"/>
        <v>98.15</v>
      </c>
      <c r="O70" s="546"/>
    </row>
    <row r="71" spans="1:15">
      <c r="A71" s="545">
        <v>42199</v>
      </c>
      <c r="B71" s="542">
        <v>375</v>
      </c>
      <c r="C71" s="541">
        <v>1.3</v>
      </c>
      <c r="D71" s="542"/>
      <c r="E71" s="541"/>
      <c r="F71" s="540"/>
      <c r="G71" s="538"/>
      <c r="H71" s="540"/>
      <c r="I71" s="538"/>
      <c r="J71" s="540"/>
      <c r="K71" s="538"/>
      <c r="L71" s="538"/>
      <c r="M71" s="538"/>
      <c r="N71" s="539">
        <f t="shared" si="1"/>
        <v>487.5</v>
      </c>
      <c r="O71" s="538"/>
    </row>
    <row r="72" spans="1:15">
      <c r="A72" s="537">
        <v>42206</v>
      </c>
      <c r="B72" s="526">
        <v>375</v>
      </c>
      <c r="C72" s="525">
        <v>1.3</v>
      </c>
      <c r="D72" s="526"/>
      <c r="E72" s="525"/>
      <c r="F72" s="524"/>
      <c r="G72" s="522"/>
      <c r="H72" s="524"/>
      <c r="I72" s="522"/>
      <c r="J72" s="524"/>
      <c r="K72" s="522"/>
      <c r="L72" s="522"/>
      <c r="M72" s="522"/>
      <c r="N72" s="536">
        <f t="shared" si="1"/>
        <v>487.5</v>
      </c>
      <c r="O72" s="522"/>
    </row>
    <row r="73" spans="1:15">
      <c r="A73" s="537">
        <v>42206</v>
      </c>
      <c r="B73" s="526"/>
      <c r="C73" s="525"/>
      <c r="D73" s="526">
        <v>200</v>
      </c>
      <c r="E73" s="525">
        <v>1.3</v>
      </c>
      <c r="F73" s="524"/>
      <c r="G73" s="522"/>
      <c r="H73" s="524"/>
      <c r="I73" s="522"/>
      <c r="J73" s="524"/>
      <c r="K73" s="522"/>
      <c r="L73" s="522"/>
      <c r="M73" s="522"/>
      <c r="N73" s="536">
        <f t="shared" ref="N73:N104" si="2">B73*C73+D73*E73+F73*G73+H73*I73+J73*K73+L73+M73</f>
        <v>260</v>
      </c>
      <c r="O73" s="522"/>
    </row>
    <row r="74" spans="1:15">
      <c r="A74" s="545">
        <v>42213</v>
      </c>
      <c r="B74" s="542">
        <v>290</v>
      </c>
      <c r="C74" s="541">
        <v>1.3</v>
      </c>
      <c r="D74" s="542"/>
      <c r="E74" s="541"/>
      <c r="F74" s="540"/>
      <c r="G74" s="538"/>
      <c r="H74" s="540"/>
      <c r="I74" s="538"/>
      <c r="J74" s="540"/>
      <c r="K74" s="538"/>
      <c r="L74" s="538"/>
      <c r="M74" s="538"/>
      <c r="N74" s="539">
        <f t="shared" si="2"/>
        <v>377</v>
      </c>
      <c r="O74" s="538"/>
    </row>
    <row r="75" spans="1:15">
      <c r="A75" s="537">
        <v>42213</v>
      </c>
      <c r="B75" s="526"/>
      <c r="C75" s="525"/>
      <c r="D75" s="526"/>
      <c r="E75" s="525"/>
      <c r="F75" s="524">
        <v>2</v>
      </c>
      <c r="G75" s="522">
        <v>75.95</v>
      </c>
      <c r="H75" s="524"/>
      <c r="I75" s="522"/>
      <c r="J75" s="524"/>
      <c r="K75" s="522"/>
      <c r="L75" s="522">
        <v>33.229999999999997</v>
      </c>
      <c r="M75" s="522">
        <v>9.11</v>
      </c>
      <c r="N75" s="536">
        <f t="shared" si="2"/>
        <v>194.24</v>
      </c>
      <c r="O75" s="522">
        <f>SUM(N68:N75)</f>
        <v>2625.8900000000003</v>
      </c>
    </row>
    <row r="76" spans="1:15">
      <c r="A76" s="537">
        <v>42220</v>
      </c>
      <c r="B76" s="526">
        <v>290</v>
      </c>
      <c r="C76" s="525">
        <v>1.3</v>
      </c>
      <c r="D76" s="526"/>
      <c r="E76" s="525"/>
      <c r="F76" s="524"/>
      <c r="G76" s="522"/>
      <c r="H76" s="524"/>
      <c r="I76" s="522"/>
      <c r="J76" s="524"/>
      <c r="K76" s="522"/>
      <c r="L76" s="522"/>
      <c r="M76" s="522"/>
      <c r="N76" s="536">
        <f t="shared" si="2"/>
        <v>377</v>
      </c>
      <c r="O76" s="522"/>
    </row>
    <row r="77" spans="1:15">
      <c r="A77" s="545">
        <v>42220</v>
      </c>
      <c r="B77" s="542"/>
      <c r="C77" s="541"/>
      <c r="D77" s="542">
        <v>200</v>
      </c>
      <c r="E77" s="541">
        <v>1.3</v>
      </c>
      <c r="F77" s="540"/>
      <c r="G77" s="538"/>
      <c r="H77" s="540"/>
      <c r="I77" s="538"/>
      <c r="J77" s="540"/>
      <c r="K77" s="538"/>
      <c r="L77" s="538"/>
      <c r="M77" s="538"/>
      <c r="N77" s="539">
        <f t="shared" si="2"/>
        <v>260</v>
      </c>
      <c r="O77" s="538"/>
    </row>
    <row r="78" spans="1:15">
      <c r="A78" s="537">
        <v>42227</v>
      </c>
      <c r="B78" s="526">
        <v>400</v>
      </c>
      <c r="C78" s="525">
        <v>1.3</v>
      </c>
      <c r="D78" s="526"/>
      <c r="E78" s="525"/>
      <c r="F78" s="524"/>
      <c r="G78" s="522"/>
      <c r="H78" s="524"/>
      <c r="I78" s="522"/>
      <c r="J78" s="524"/>
      <c r="K78" s="522"/>
      <c r="L78" s="522"/>
      <c r="M78" s="522"/>
      <c r="N78" s="536">
        <f t="shared" si="2"/>
        <v>520</v>
      </c>
      <c r="O78" s="522"/>
    </row>
    <row r="79" spans="1:15">
      <c r="A79" s="537">
        <v>42234</v>
      </c>
      <c r="B79" s="526">
        <v>375</v>
      </c>
      <c r="C79" s="525">
        <v>1.3</v>
      </c>
      <c r="D79" s="526"/>
      <c r="E79" s="525"/>
      <c r="F79" s="524"/>
      <c r="G79" s="522"/>
      <c r="H79" s="524"/>
      <c r="I79" s="522"/>
      <c r="J79" s="524"/>
      <c r="K79" s="522"/>
      <c r="L79" s="522"/>
      <c r="M79" s="522"/>
      <c r="N79" s="536">
        <f t="shared" si="2"/>
        <v>487.5</v>
      </c>
      <c r="O79" s="522"/>
    </row>
    <row r="80" spans="1:15" ht="15" thickBot="1">
      <c r="A80" s="545">
        <v>42234</v>
      </c>
      <c r="B80" s="542"/>
      <c r="C80" s="541"/>
      <c r="D80" s="542">
        <v>225</v>
      </c>
      <c r="E80" s="541">
        <v>1.3</v>
      </c>
      <c r="F80" s="540"/>
      <c r="G80" s="538"/>
      <c r="H80" s="540"/>
      <c r="I80" s="538"/>
      <c r="J80" s="540"/>
      <c r="K80" s="538"/>
      <c r="L80" s="538"/>
      <c r="M80" s="538"/>
      <c r="N80" s="539">
        <f t="shared" si="2"/>
        <v>292.5</v>
      </c>
      <c r="O80" s="538"/>
    </row>
    <row r="81" spans="1:15">
      <c r="A81" s="559">
        <v>42241</v>
      </c>
      <c r="B81" s="558">
        <v>400</v>
      </c>
      <c r="C81" s="557">
        <v>1.3</v>
      </c>
      <c r="D81" s="558"/>
      <c r="E81" s="557"/>
      <c r="F81" s="556"/>
      <c r="G81" s="554"/>
      <c r="H81" s="556"/>
      <c r="I81" s="554"/>
      <c r="J81" s="556"/>
      <c r="K81" s="554"/>
      <c r="L81" s="554"/>
      <c r="M81" s="554"/>
      <c r="N81" s="555">
        <f t="shared" si="2"/>
        <v>520</v>
      </c>
      <c r="O81" s="554"/>
    </row>
    <row r="82" spans="1:15">
      <c r="A82" s="553">
        <v>42243</v>
      </c>
      <c r="B82" s="552"/>
      <c r="C82" s="551"/>
      <c r="D82" s="550"/>
      <c r="E82" s="549"/>
      <c r="F82" s="548">
        <v>2</v>
      </c>
      <c r="G82" s="546">
        <v>75.95</v>
      </c>
      <c r="H82" s="548"/>
      <c r="I82" s="546"/>
      <c r="J82" s="548"/>
      <c r="K82" s="546"/>
      <c r="L82" s="546">
        <v>33.229999999999997</v>
      </c>
      <c r="M82" s="546">
        <v>9.11</v>
      </c>
      <c r="N82" s="547">
        <f t="shared" si="2"/>
        <v>194.24</v>
      </c>
      <c r="O82" s="546"/>
    </row>
    <row r="83" spans="1:15">
      <c r="A83" s="545">
        <v>42247</v>
      </c>
      <c r="B83" s="542"/>
      <c r="C83" s="541"/>
      <c r="D83" s="542"/>
      <c r="E83" s="541"/>
      <c r="F83" s="540"/>
      <c r="G83" s="538"/>
      <c r="H83" s="540">
        <v>55.1</v>
      </c>
      <c r="I83" s="538">
        <v>3.64</v>
      </c>
      <c r="J83" s="540"/>
      <c r="K83" s="538"/>
      <c r="L83" s="538">
        <v>18.32</v>
      </c>
      <c r="M83" s="538"/>
      <c r="N83" s="539">
        <f t="shared" si="2"/>
        <v>218.88400000000001</v>
      </c>
      <c r="O83" s="538">
        <f>SUM(N76:N83)</f>
        <v>2870.1239999999998</v>
      </c>
    </row>
    <row r="84" spans="1:15">
      <c r="A84" s="537">
        <v>42248</v>
      </c>
      <c r="B84" s="526">
        <v>340</v>
      </c>
      <c r="C84" s="525">
        <v>1.3</v>
      </c>
      <c r="D84" s="526"/>
      <c r="E84" s="525"/>
      <c r="F84" s="524"/>
      <c r="G84" s="522"/>
      <c r="H84" s="524"/>
      <c r="I84" s="522"/>
      <c r="J84" s="524"/>
      <c r="K84" s="522"/>
      <c r="L84" s="522"/>
      <c r="M84" s="522"/>
      <c r="N84" s="536">
        <f t="shared" si="2"/>
        <v>442</v>
      </c>
      <c r="O84" s="522"/>
    </row>
    <row r="85" spans="1:15">
      <c r="A85" s="537">
        <v>42248</v>
      </c>
      <c r="B85" s="526"/>
      <c r="C85" s="525"/>
      <c r="D85" s="526">
        <v>240</v>
      </c>
      <c r="E85" s="525">
        <v>1.3</v>
      </c>
      <c r="F85" s="524"/>
      <c r="G85" s="522"/>
      <c r="H85" s="524"/>
      <c r="I85" s="522"/>
      <c r="J85" s="524"/>
      <c r="K85" s="522"/>
      <c r="L85" s="522"/>
      <c r="M85" s="522"/>
      <c r="N85" s="536">
        <f t="shared" si="2"/>
        <v>312</v>
      </c>
      <c r="O85" s="522"/>
    </row>
    <row r="86" spans="1:15">
      <c r="A86" s="545">
        <v>42248</v>
      </c>
      <c r="B86" s="542"/>
      <c r="C86" s="541"/>
      <c r="D86" s="542"/>
      <c r="E86" s="541"/>
      <c r="F86" s="540">
        <v>2</v>
      </c>
      <c r="G86" s="538">
        <v>75.95</v>
      </c>
      <c r="H86" s="540">
        <v>1</v>
      </c>
      <c r="I86" s="538">
        <v>34.15</v>
      </c>
      <c r="J86" s="540"/>
      <c r="K86" s="538"/>
      <c r="L86" s="538">
        <v>44.97</v>
      </c>
      <c r="M86" s="538">
        <v>11.16</v>
      </c>
      <c r="N86" s="539">
        <f t="shared" si="2"/>
        <v>242.18</v>
      </c>
      <c r="O86" s="538"/>
    </row>
    <row r="87" spans="1:15">
      <c r="A87" s="537">
        <v>42248</v>
      </c>
      <c r="B87" s="526"/>
      <c r="C87" s="525"/>
      <c r="D87" s="526"/>
      <c r="E87" s="525"/>
      <c r="F87" s="524">
        <v>1</v>
      </c>
      <c r="G87" s="522">
        <v>75.95</v>
      </c>
      <c r="H87" s="524">
        <v>1</v>
      </c>
      <c r="I87" s="522">
        <v>66.45</v>
      </c>
      <c r="J87" s="524"/>
      <c r="K87" s="522"/>
      <c r="L87" s="522">
        <v>35.17</v>
      </c>
      <c r="M87" s="522">
        <v>8.5399999999999991</v>
      </c>
      <c r="N87" s="536">
        <f t="shared" si="2"/>
        <v>186.10999999999999</v>
      </c>
      <c r="O87" s="522"/>
    </row>
    <row r="88" spans="1:15">
      <c r="A88" s="537">
        <v>42255</v>
      </c>
      <c r="B88" s="526">
        <v>340</v>
      </c>
      <c r="C88" s="525">
        <v>1.3</v>
      </c>
      <c r="D88" s="526"/>
      <c r="E88" s="525"/>
      <c r="F88" s="524"/>
      <c r="G88" s="522"/>
      <c r="H88" s="524"/>
      <c r="I88" s="522"/>
      <c r="J88" s="524"/>
      <c r="K88" s="522"/>
      <c r="L88" s="522"/>
      <c r="M88" s="522"/>
      <c r="N88" s="536">
        <f t="shared" si="2"/>
        <v>442</v>
      </c>
      <c r="O88" s="522"/>
    </row>
    <row r="89" spans="1:15">
      <c r="A89" s="545">
        <v>42262</v>
      </c>
      <c r="B89" s="542">
        <v>375</v>
      </c>
      <c r="C89" s="541">
        <v>1.3</v>
      </c>
      <c r="D89" s="542"/>
      <c r="E89" s="541"/>
      <c r="F89" s="540"/>
      <c r="G89" s="538"/>
      <c r="H89" s="540"/>
      <c r="I89" s="538"/>
      <c r="J89" s="540"/>
      <c r="K89" s="538"/>
      <c r="L89" s="538"/>
      <c r="M89" s="538"/>
      <c r="N89" s="539">
        <f t="shared" si="2"/>
        <v>487.5</v>
      </c>
      <c r="O89" s="538"/>
    </row>
    <row r="90" spans="1:15">
      <c r="A90" s="537">
        <v>42262</v>
      </c>
      <c r="B90" s="526"/>
      <c r="C90" s="525"/>
      <c r="D90" s="526">
        <v>200</v>
      </c>
      <c r="E90" s="525">
        <v>1.3</v>
      </c>
      <c r="F90" s="524"/>
      <c r="G90" s="522"/>
      <c r="H90" s="524"/>
      <c r="I90" s="522"/>
      <c r="J90" s="524"/>
      <c r="K90" s="522"/>
      <c r="L90" s="522"/>
      <c r="M90" s="522"/>
      <c r="N90" s="536">
        <f t="shared" si="2"/>
        <v>260</v>
      </c>
      <c r="O90" s="522"/>
    </row>
    <row r="91" spans="1:15">
      <c r="A91" s="537">
        <v>42269</v>
      </c>
      <c r="B91" s="526">
        <v>400</v>
      </c>
      <c r="C91" s="525">
        <v>1.3</v>
      </c>
      <c r="D91" s="526"/>
      <c r="E91" s="525"/>
      <c r="F91" s="524"/>
      <c r="G91" s="522"/>
      <c r="H91" s="524"/>
      <c r="I91" s="522"/>
      <c r="J91" s="524"/>
      <c r="K91" s="522"/>
      <c r="L91" s="522"/>
      <c r="M91" s="522"/>
      <c r="N91" s="536">
        <f t="shared" si="2"/>
        <v>520</v>
      </c>
      <c r="O91" s="522"/>
    </row>
    <row r="92" spans="1:15" ht="15" thickBot="1">
      <c r="A92" s="545">
        <v>42276</v>
      </c>
      <c r="B92" s="542">
        <v>280</v>
      </c>
      <c r="C92" s="541">
        <v>1.3</v>
      </c>
      <c r="D92" s="542"/>
      <c r="E92" s="541"/>
      <c r="F92" s="540"/>
      <c r="G92" s="538"/>
      <c r="H92" s="540"/>
      <c r="I92" s="538"/>
      <c r="J92" s="540"/>
      <c r="K92" s="538"/>
      <c r="L92" s="538"/>
      <c r="M92" s="538"/>
      <c r="N92" s="539">
        <f t="shared" si="2"/>
        <v>364</v>
      </c>
      <c r="O92" s="538"/>
    </row>
    <row r="93" spans="1:15">
      <c r="A93" s="559">
        <v>42276</v>
      </c>
      <c r="B93" s="558"/>
      <c r="C93" s="557"/>
      <c r="D93" s="558">
        <v>225</v>
      </c>
      <c r="E93" s="557">
        <v>1.3</v>
      </c>
      <c r="F93" s="556"/>
      <c r="G93" s="554"/>
      <c r="H93" s="556"/>
      <c r="I93" s="554"/>
      <c r="J93" s="556"/>
      <c r="K93" s="554"/>
      <c r="L93" s="554"/>
      <c r="M93" s="554"/>
      <c r="N93" s="555">
        <f t="shared" si="2"/>
        <v>292.5</v>
      </c>
      <c r="O93" s="554">
        <f>SUM(N84:N93)</f>
        <v>3548.29</v>
      </c>
    </row>
    <row r="94" spans="1:15">
      <c r="A94" s="553">
        <v>42283</v>
      </c>
      <c r="B94" s="552">
        <v>390</v>
      </c>
      <c r="C94" s="551">
        <v>1.3</v>
      </c>
      <c r="D94" s="550"/>
      <c r="E94" s="549"/>
      <c r="F94" s="548"/>
      <c r="G94" s="546"/>
      <c r="H94" s="548"/>
      <c r="I94" s="546"/>
      <c r="J94" s="548"/>
      <c r="K94" s="546"/>
      <c r="L94" s="546"/>
      <c r="M94" s="546"/>
      <c r="N94" s="547">
        <f t="shared" si="2"/>
        <v>507</v>
      </c>
      <c r="O94" s="546"/>
    </row>
    <row r="95" spans="1:15">
      <c r="A95" s="545">
        <v>42284</v>
      </c>
      <c r="B95" s="542"/>
      <c r="C95" s="541"/>
      <c r="D95" s="542"/>
      <c r="E95" s="541"/>
      <c r="F95" s="540"/>
      <c r="G95" s="538"/>
      <c r="H95" s="540">
        <v>55.1</v>
      </c>
      <c r="I95" s="538">
        <v>3.64</v>
      </c>
      <c r="J95" s="540"/>
      <c r="K95" s="538"/>
      <c r="L95" s="538">
        <v>18.96</v>
      </c>
      <c r="M95" s="538"/>
      <c r="N95" s="539">
        <f t="shared" si="2"/>
        <v>219.52400000000003</v>
      </c>
      <c r="O95" s="538"/>
    </row>
    <row r="96" spans="1:15">
      <c r="A96" s="537">
        <v>42290</v>
      </c>
      <c r="B96" s="526">
        <v>400</v>
      </c>
      <c r="C96" s="525">
        <v>1.3</v>
      </c>
      <c r="D96" s="526"/>
      <c r="E96" s="525"/>
      <c r="F96" s="524"/>
      <c r="G96" s="522"/>
      <c r="H96" s="524"/>
      <c r="I96" s="522"/>
      <c r="J96" s="524"/>
      <c r="K96" s="522"/>
      <c r="L96" s="522"/>
      <c r="M96" s="522"/>
      <c r="N96" s="536">
        <f t="shared" si="2"/>
        <v>520</v>
      </c>
      <c r="O96" s="522"/>
    </row>
    <row r="97" spans="1:15">
      <c r="A97" s="537">
        <v>42290</v>
      </c>
      <c r="B97" s="526"/>
      <c r="C97" s="525"/>
      <c r="D97" s="526">
        <v>220</v>
      </c>
      <c r="E97" s="525">
        <v>1.3</v>
      </c>
      <c r="F97" s="524"/>
      <c r="G97" s="522"/>
      <c r="H97" s="524"/>
      <c r="I97" s="522"/>
      <c r="J97" s="524"/>
      <c r="K97" s="522"/>
      <c r="L97" s="522"/>
      <c r="M97" s="522"/>
      <c r="N97" s="536">
        <f t="shared" si="2"/>
        <v>286</v>
      </c>
      <c r="O97" s="522"/>
    </row>
    <row r="98" spans="1:15">
      <c r="A98" s="545">
        <v>42291</v>
      </c>
      <c r="B98" s="542"/>
      <c r="C98" s="541"/>
      <c r="D98" s="542"/>
      <c r="E98" s="541"/>
      <c r="F98" s="540">
        <v>2</v>
      </c>
      <c r="G98" s="538">
        <v>75.95</v>
      </c>
      <c r="H98" s="540">
        <v>2</v>
      </c>
      <c r="I98" s="538">
        <v>16.62</v>
      </c>
      <c r="J98" s="540"/>
      <c r="K98" s="538"/>
      <c r="L98" s="538">
        <v>34.979999999999997</v>
      </c>
      <c r="M98" s="538">
        <v>11.11</v>
      </c>
      <c r="N98" s="539">
        <f t="shared" si="2"/>
        <v>231.23000000000002</v>
      </c>
      <c r="O98" s="538"/>
    </row>
    <row r="99" spans="1:15">
      <c r="A99" s="537">
        <v>42297</v>
      </c>
      <c r="B99" s="526">
        <v>410</v>
      </c>
      <c r="C99" s="525">
        <v>1.3</v>
      </c>
      <c r="D99" s="526"/>
      <c r="E99" s="525"/>
      <c r="F99" s="524"/>
      <c r="G99" s="522"/>
      <c r="H99" s="524"/>
      <c r="I99" s="522"/>
      <c r="J99" s="524"/>
      <c r="K99" s="522"/>
      <c r="L99" s="522"/>
      <c r="M99" s="522"/>
      <c r="N99" s="536">
        <f t="shared" si="2"/>
        <v>533</v>
      </c>
      <c r="O99" s="522"/>
    </row>
    <row r="100" spans="1:15">
      <c r="A100" s="537">
        <v>42304</v>
      </c>
      <c r="B100" s="526">
        <v>390</v>
      </c>
      <c r="C100" s="525">
        <v>1.3</v>
      </c>
      <c r="D100" s="526"/>
      <c r="E100" s="525"/>
      <c r="F100" s="524"/>
      <c r="G100" s="522"/>
      <c r="H100" s="524"/>
      <c r="I100" s="522"/>
      <c r="J100" s="524"/>
      <c r="K100" s="522"/>
      <c r="L100" s="522"/>
      <c r="M100" s="522"/>
      <c r="N100" s="536">
        <f t="shared" si="2"/>
        <v>507</v>
      </c>
      <c r="O100" s="522"/>
    </row>
    <row r="101" spans="1:15">
      <c r="A101" s="545">
        <v>42304</v>
      </c>
      <c r="B101" s="542"/>
      <c r="C101" s="541"/>
      <c r="D101" s="542">
        <v>225</v>
      </c>
      <c r="E101" s="541">
        <v>1.3</v>
      </c>
      <c r="F101" s="540"/>
      <c r="G101" s="538"/>
      <c r="H101" s="540"/>
      <c r="I101" s="538"/>
      <c r="J101" s="540"/>
      <c r="K101" s="538"/>
      <c r="L101" s="538"/>
      <c r="M101" s="538"/>
      <c r="N101" s="539">
        <f t="shared" si="2"/>
        <v>292.5</v>
      </c>
      <c r="O101" s="538">
        <f>SUM(N94:N101)</f>
        <v>3096.2539999999999</v>
      </c>
    </row>
    <row r="102" spans="1:15">
      <c r="A102" s="537">
        <v>42311</v>
      </c>
      <c r="B102" s="526">
        <v>380</v>
      </c>
      <c r="C102" s="525">
        <v>1.3</v>
      </c>
      <c r="D102" s="526"/>
      <c r="E102" s="525"/>
      <c r="F102" s="524"/>
      <c r="G102" s="522"/>
      <c r="H102" s="524"/>
      <c r="I102" s="522"/>
      <c r="J102" s="524"/>
      <c r="K102" s="522"/>
      <c r="L102" s="522"/>
      <c r="M102" s="522"/>
      <c r="N102" s="536">
        <f t="shared" si="2"/>
        <v>494</v>
      </c>
      <c r="O102" s="522"/>
    </row>
    <row r="103" spans="1:15">
      <c r="A103" s="537">
        <v>42318</v>
      </c>
      <c r="B103" s="526">
        <v>365</v>
      </c>
      <c r="C103" s="525">
        <v>1.3</v>
      </c>
      <c r="D103" s="526"/>
      <c r="E103" s="525"/>
      <c r="F103" s="524"/>
      <c r="G103" s="522"/>
      <c r="H103" s="524"/>
      <c r="I103" s="522"/>
      <c r="J103" s="524"/>
      <c r="K103" s="522"/>
      <c r="L103" s="522"/>
      <c r="M103" s="522"/>
      <c r="N103" s="536">
        <f t="shared" si="2"/>
        <v>474.5</v>
      </c>
      <c r="O103" s="522"/>
    </row>
    <row r="104" spans="1:15">
      <c r="A104" s="545">
        <v>42318</v>
      </c>
      <c r="B104" s="542"/>
      <c r="C104" s="541"/>
      <c r="D104" s="542">
        <v>225</v>
      </c>
      <c r="E104" s="541">
        <v>1.3</v>
      </c>
      <c r="F104" s="540"/>
      <c r="G104" s="538"/>
      <c r="H104" s="540"/>
      <c r="I104" s="538"/>
      <c r="J104" s="540"/>
      <c r="K104" s="538"/>
      <c r="L104" s="538"/>
      <c r="M104" s="538"/>
      <c r="N104" s="539">
        <f t="shared" si="2"/>
        <v>292.5</v>
      </c>
      <c r="O104" s="538"/>
    </row>
    <row r="105" spans="1:15">
      <c r="A105" s="537">
        <v>42325</v>
      </c>
      <c r="B105" s="526">
        <v>460</v>
      </c>
      <c r="C105" s="525">
        <v>1.3</v>
      </c>
      <c r="D105" s="526"/>
      <c r="E105" s="525"/>
      <c r="F105" s="524"/>
      <c r="G105" s="522"/>
      <c r="H105" s="524"/>
      <c r="I105" s="522"/>
      <c r="J105" s="524"/>
      <c r="K105" s="522"/>
      <c r="L105" s="522">
        <v>12</v>
      </c>
      <c r="M105" s="522"/>
      <c r="N105" s="536">
        <f t="shared" ref="N105:N136" si="3">B105*C105+D105*E105+F105*G105+H105*I105+J105*K105+L105+M105</f>
        <v>610</v>
      </c>
      <c r="O105" s="522"/>
    </row>
    <row r="106" spans="1:15">
      <c r="A106" s="537">
        <v>42325</v>
      </c>
      <c r="B106" s="526"/>
      <c r="C106" s="525"/>
      <c r="D106" s="526">
        <v>200</v>
      </c>
      <c r="E106" s="525">
        <v>1.3</v>
      </c>
      <c r="F106" s="524"/>
      <c r="G106" s="522"/>
      <c r="H106" s="524"/>
      <c r="I106" s="522"/>
      <c r="J106" s="524"/>
      <c r="K106" s="522"/>
      <c r="L106" s="522">
        <v>12</v>
      </c>
      <c r="M106" s="522"/>
      <c r="N106" s="536">
        <f t="shared" si="3"/>
        <v>272</v>
      </c>
      <c r="O106" s="522"/>
    </row>
    <row r="107" spans="1:15">
      <c r="A107" s="545">
        <v>42332</v>
      </c>
      <c r="B107" s="542"/>
      <c r="C107" s="541"/>
      <c r="D107" s="542">
        <v>150</v>
      </c>
      <c r="E107" s="541">
        <v>1.3</v>
      </c>
      <c r="F107" s="540"/>
      <c r="G107" s="538"/>
      <c r="H107" s="540"/>
      <c r="I107" s="538"/>
      <c r="J107" s="540"/>
      <c r="K107" s="538"/>
      <c r="L107" s="538">
        <v>12</v>
      </c>
      <c r="M107" s="538"/>
      <c r="N107" s="539">
        <f t="shared" si="3"/>
        <v>207</v>
      </c>
      <c r="O107" s="538"/>
    </row>
    <row r="108" spans="1:15">
      <c r="A108" s="537">
        <v>42338</v>
      </c>
      <c r="B108" s="526"/>
      <c r="C108" s="525"/>
      <c r="D108" s="526"/>
      <c r="E108" s="525"/>
      <c r="F108" s="524">
        <v>2</v>
      </c>
      <c r="G108" s="522">
        <v>75.95</v>
      </c>
      <c r="H108" s="524">
        <v>1</v>
      </c>
      <c r="I108" s="522">
        <v>51.25</v>
      </c>
      <c r="J108" s="524"/>
      <c r="K108" s="522"/>
      <c r="L108" s="522">
        <v>34</v>
      </c>
      <c r="M108" s="522">
        <v>12.19</v>
      </c>
      <c r="N108" s="536">
        <f t="shared" si="3"/>
        <v>249.34</v>
      </c>
      <c r="O108" s="522">
        <f>SUM(N102:N108)</f>
        <v>2599.34</v>
      </c>
    </row>
    <row r="109" spans="1:15">
      <c r="A109" s="537">
        <v>42339</v>
      </c>
      <c r="B109" s="526"/>
      <c r="C109" s="525"/>
      <c r="D109" s="526">
        <v>100</v>
      </c>
      <c r="E109" s="525">
        <v>1.3</v>
      </c>
      <c r="F109" s="524"/>
      <c r="G109" s="522"/>
      <c r="H109" s="524"/>
      <c r="I109" s="522"/>
      <c r="J109" s="524"/>
      <c r="K109" s="522"/>
      <c r="L109" s="522">
        <v>12</v>
      </c>
      <c r="M109" s="522"/>
      <c r="N109" s="536">
        <f t="shared" si="3"/>
        <v>142</v>
      </c>
      <c r="O109" s="522"/>
    </row>
    <row r="110" spans="1:15">
      <c r="A110" s="545">
        <v>42346</v>
      </c>
      <c r="B110" s="542">
        <v>335</v>
      </c>
      <c r="C110" s="541">
        <v>1.3</v>
      </c>
      <c r="D110" s="542"/>
      <c r="E110" s="541"/>
      <c r="F110" s="540"/>
      <c r="G110" s="538"/>
      <c r="H110" s="540"/>
      <c r="I110" s="538"/>
      <c r="J110" s="540"/>
      <c r="K110" s="538"/>
      <c r="L110" s="538">
        <v>12</v>
      </c>
      <c r="M110" s="538"/>
      <c r="N110" s="539">
        <f t="shared" si="3"/>
        <v>447.5</v>
      </c>
      <c r="O110" s="538"/>
    </row>
    <row r="111" spans="1:15">
      <c r="A111" s="537">
        <v>42346</v>
      </c>
      <c r="D111" s="526">
        <v>100</v>
      </c>
      <c r="E111" s="525">
        <v>1.3</v>
      </c>
      <c r="F111" s="524"/>
      <c r="G111" s="522"/>
      <c r="H111" s="524"/>
      <c r="I111" s="522"/>
      <c r="J111" s="524"/>
      <c r="K111" s="522"/>
      <c r="L111" s="522">
        <v>12</v>
      </c>
      <c r="M111" s="522"/>
      <c r="N111" s="536">
        <f t="shared" si="3"/>
        <v>142</v>
      </c>
      <c r="O111" s="522"/>
    </row>
    <row r="112" spans="1:15">
      <c r="A112" s="553">
        <v>42353</v>
      </c>
      <c r="B112" s="552">
        <v>350</v>
      </c>
      <c r="C112" s="551">
        <v>1.3</v>
      </c>
      <c r="D112" s="550"/>
      <c r="E112" s="549"/>
      <c r="F112" s="548"/>
      <c r="G112" s="546"/>
      <c r="H112" s="548"/>
      <c r="I112" s="546"/>
      <c r="J112" s="548"/>
      <c r="K112" s="546"/>
      <c r="L112" s="546"/>
      <c r="M112" s="546"/>
      <c r="N112" s="547">
        <f t="shared" si="3"/>
        <v>455</v>
      </c>
      <c r="O112" s="546"/>
    </row>
    <row r="113" spans="1:15">
      <c r="A113" s="545">
        <v>42353</v>
      </c>
      <c r="B113" s="544"/>
      <c r="C113" s="543"/>
      <c r="D113" s="542">
        <v>100</v>
      </c>
      <c r="E113" s="541">
        <v>1.3</v>
      </c>
      <c r="F113" s="540"/>
      <c r="G113" s="538"/>
      <c r="H113" s="540"/>
      <c r="I113" s="538"/>
      <c r="J113" s="540"/>
      <c r="K113" s="538"/>
      <c r="L113" s="538"/>
      <c r="M113" s="538"/>
      <c r="N113" s="539">
        <f t="shared" si="3"/>
        <v>130</v>
      </c>
      <c r="O113" s="538"/>
    </row>
    <row r="114" spans="1:15">
      <c r="A114" s="537">
        <v>42360</v>
      </c>
      <c r="D114" s="526">
        <v>100</v>
      </c>
      <c r="E114" s="525">
        <v>1.3</v>
      </c>
      <c r="F114" s="524"/>
      <c r="G114" s="522"/>
      <c r="H114" s="524"/>
      <c r="I114" s="522"/>
      <c r="J114" s="524"/>
      <c r="K114" s="522"/>
      <c r="L114" s="522"/>
      <c r="M114" s="522"/>
      <c r="N114" s="536">
        <f t="shared" si="3"/>
        <v>130</v>
      </c>
      <c r="O114" s="522"/>
    </row>
    <row r="115" spans="1:15" ht="15" thickBot="1">
      <c r="A115" s="535">
        <v>42367</v>
      </c>
      <c r="B115" s="534"/>
      <c r="C115" s="533"/>
      <c r="D115" s="532">
        <v>110</v>
      </c>
      <c r="E115" s="531">
        <v>1.3</v>
      </c>
      <c r="F115" s="530"/>
      <c r="G115" s="528"/>
      <c r="H115" s="530"/>
      <c r="I115" s="528"/>
      <c r="J115" s="530"/>
      <c r="K115" s="528"/>
      <c r="L115" s="528"/>
      <c r="M115" s="528"/>
      <c r="N115" s="529">
        <f t="shared" si="3"/>
        <v>143</v>
      </c>
      <c r="O115" s="528">
        <f>SUM(N109:N115)</f>
        <v>1589.5</v>
      </c>
    </row>
    <row r="116" spans="1:15">
      <c r="A116" s="527" t="s">
        <v>99</v>
      </c>
      <c r="C116" s="525"/>
      <c r="D116" s="526"/>
      <c r="E116" s="525"/>
      <c r="F116" s="524"/>
      <c r="G116" s="522"/>
      <c r="H116" s="524"/>
      <c r="I116" s="522"/>
      <c r="J116" s="524"/>
      <c r="K116" s="522"/>
      <c r="L116" s="522"/>
      <c r="M116" s="522"/>
      <c r="N116" s="523">
        <f>SUM(N9:N115)</f>
        <v>37240.808000000005</v>
      </c>
      <c r="O116" s="522"/>
    </row>
    <row r="117" spans="1:15" s="502" customFormat="1">
      <c r="A117" s="521" t="s">
        <v>15</v>
      </c>
      <c r="B117" s="520">
        <f>SUM(B9:B115)</f>
        <v>17945</v>
      </c>
      <c r="C117" s="510"/>
      <c r="D117" s="520">
        <f>SUM(D9:D115)</f>
        <v>7380</v>
      </c>
      <c r="E117" s="510"/>
      <c r="F117" s="519">
        <f>SUM(F9:F115)</f>
        <v>26</v>
      </c>
      <c r="H117" s="519"/>
      <c r="J117" s="519">
        <f>SUM(J9:J115)</f>
        <v>2</v>
      </c>
    </row>
    <row r="118" spans="1:15" s="502" customFormat="1">
      <c r="A118" s="503" t="s">
        <v>14</v>
      </c>
      <c r="B118" s="518" t="s">
        <v>13</v>
      </c>
      <c r="C118" s="517"/>
      <c r="D118" s="518" t="s">
        <v>13</v>
      </c>
      <c r="E118" s="517"/>
      <c r="F118" s="516" t="s">
        <v>198</v>
      </c>
      <c r="G118" s="503"/>
      <c r="H118" s="509"/>
      <c r="I118" s="503"/>
      <c r="J118" s="516" t="s">
        <v>197</v>
      </c>
      <c r="K118" s="515"/>
    </row>
    <row r="119" spans="1:15" s="502" customFormat="1">
      <c r="A119" s="503" t="s">
        <v>11</v>
      </c>
      <c r="B119" s="513"/>
      <c r="C119" s="513">
        <f>AVERAGE(C9:C116)</f>
        <v>1.2999999999999987</v>
      </c>
      <c r="D119" s="513"/>
      <c r="E119" s="513">
        <f>AVERAGE(E9:E116)</f>
        <v>1.2999999999999992</v>
      </c>
      <c r="F119" s="513"/>
      <c r="G119" s="513">
        <f>AVERAGE(G9:G116)</f>
        <v>75.950000000000017</v>
      </c>
      <c r="H119" s="513"/>
      <c r="I119" s="514"/>
      <c r="J119" s="513"/>
      <c r="K119" s="513">
        <f>AVERAGE(K9:K116)</f>
        <v>83</v>
      </c>
      <c r="L119" s="513"/>
      <c r="M119" s="513"/>
      <c r="N119" s="513"/>
      <c r="O119" s="513"/>
    </row>
    <row r="120" spans="1:15" s="502" customFormat="1">
      <c r="A120" s="503" t="s">
        <v>10</v>
      </c>
      <c r="B120" s="618" t="s">
        <v>38</v>
      </c>
      <c r="C120" s="618"/>
      <c r="D120" s="618" t="s">
        <v>38</v>
      </c>
      <c r="E120" s="618"/>
      <c r="F120" s="618" t="s">
        <v>38</v>
      </c>
      <c r="G120" s="618"/>
      <c r="H120" s="618" t="s">
        <v>38</v>
      </c>
      <c r="I120" s="618"/>
      <c r="J120" s="618" t="s">
        <v>38</v>
      </c>
      <c r="K120" s="618"/>
      <c r="L120" s="512"/>
      <c r="M120" s="512"/>
      <c r="N120" s="512"/>
      <c r="O120" s="512"/>
    </row>
    <row r="121" spans="1:15" s="502" customFormat="1">
      <c r="A121" s="503"/>
      <c r="B121" s="511"/>
      <c r="C121" s="510"/>
      <c r="D121" s="511"/>
      <c r="E121" s="510"/>
      <c r="F121" s="509"/>
      <c r="H121" s="509"/>
      <c r="J121" s="509"/>
    </row>
    <row r="122" spans="1:15" s="502" customFormat="1">
      <c r="A122" s="503" t="s">
        <v>8</v>
      </c>
      <c r="B122" s="626" t="s">
        <v>7</v>
      </c>
      <c r="C122" s="626"/>
      <c r="D122" s="626" t="s">
        <v>7</v>
      </c>
      <c r="E122" s="626"/>
      <c r="F122" s="626" t="s">
        <v>32</v>
      </c>
      <c r="G122" s="626"/>
      <c r="H122" s="626" t="s">
        <v>196</v>
      </c>
      <c r="I122" s="626"/>
      <c r="J122" s="626" t="s">
        <v>195</v>
      </c>
      <c r="K122" s="626"/>
    </row>
    <row r="123" spans="1:15" s="502" customFormat="1">
      <c r="A123" s="503"/>
      <c r="B123" s="508"/>
      <c r="C123" s="507"/>
      <c r="D123" s="508"/>
      <c r="E123" s="507"/>
      <c r="F123" s="506"/>
      <c r="G123" s="505"/>
      <c r="H123" s="506"/>
      <c r="I123" s="505"/>
      <c r="J123" s="506"/>
      <c r="K123" s="505"/>
    </row>
    <row r="124" spans="1:15" s="502" customFormat="1">
      <c r="A124" s="503" t="s">
        <v>93</v>
      </c>
      <c r="B124" s="619">
        <f>B117</f>
        <v>17945</v>
      </c>
      <c r="C124" s="619"/>
      <c r="D124" s="619">
        <f>D117</f>
        <v>7380</v>
      </c>
      <c r="E124" s="619"/>
      <c r="F124" s="620"/>
      <c r="G124" s="620"/>
      <c r="H124" s="620"/>
      <c r="I124" s="620"/>
      <c r="J124" s="619"/>
      <c r="K124" s="619"/>
    </row>
    <row r="125" spans="1:15" s="502" customFormat="1">
      <c r="A125" s="503" t="s">
        <v>2</v>
      </c>
      <c r="B125" s="621">
        <f>0.1*B124/B126</f>
        <v>23.062588356252409</v>
      </c>
      <c r="C125" s="621"/>
      <c r="D125" s="621">
        <f>0.1*D124/D126</f>
        <v>34.71144348807676</v>
      </c>
      <c r="E125" s="621"/>
      <c r="F125" s="616" t="s">
        <v>0</v>
      </c>
      <c r="G125" s="616"/>
      <c r="H125" s="616" t="s">
        <v>0</v>
      </c>
      <c r="I125" s="616"/>
      <c r="J125" s="616" t="s">
        <v>0</v>
      </c>
      <c r="K125" s="616"/>
      <c r="L125" s="504"/>
      <c r="M125" s="504"/>
      <c r="N125" s="504"/>
      <c r="O125" s="504"/>
    </row>
    <row r="126" spans="1:15" s="502" customFormat="1">
      <c r="A126" s="503" t="s">
        <v>1</v>
      </c>
      <c r="B126" s="617">
        <v>77.81</v>
      </c>
      <c r="C126" s="617"/>
      <c r="D126" s="617">
        <v>21.260999999999999</v>
      </c>
      <c r="E126" s="617"/>
      <c r="F126" s="618"/>
      <c r="G126" s="618"/>
      <c r="H126" s="618"/>
      <c r="I126" s="618"/>
      <c r="J126" s="627"/>
      <c r="K126" s="627"/>
    </row>
  </sheetData>
  <mergeCells count="30">
    <mergeCell ref="H126:I126"/>
    <mergeCell ref="B125:C125"/>
    <mergeCell ref="D125:E125"/>
    <mergeCell ref="J125:K125"/>
    <mergeCell ref="F125:G125"/>
    <mergeCell ref="B126:C126"/>
    <mergeCell ref="D126:E126"/>
    <mergeCell ref="J126:K126"/>
    <mergeCell ref="F126:G126"/>
    <mergeCell ref="H125:I125"/>
    <mergeCell ref="J124:K124"/>
    <mergeCell ref="F124:G124"/>
    <mergeCell ref="B122:C122"/>
    <mergeCell ref="D122:E122"/>
    <mergeCell ref="J122:K122"/>
    <mergeCell ref="F122:G122"/>
    <mergeCell ref="H122:I122"/>
    <mergeCell ref="H124:I124"/>
    <mergeCell ref="B124:C124"/>
    <mergeCell ref="D124:E124"/>
    <mergeCell ref="H6:I7"/>
    <mergeCell ref="B6:C7"/>
    <mergeCell ref="J6:K7"/>
    <mergeCell ref="F6:G7"/>
    <mergeCell ref="D6:E7"/>
    <mergeCell ref="H120:I120"/>
    <mergeCell ref="B120:C120"/>
    <mergeCell ref="D120:E120"/>
    <mergeCell ref="J120:K120"/>
    <mergeCell ref="F120:G120"/>
  </mergeCells>
  <pageMargins left="0.45" right="0" top="0.75" bottom="0.75"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zoomScaleSheetLayoutView="100" workbookViewId="0">
      <pane xSplit="1" ySplit="8" topLeftCell="B9" activePane="bottomRight" state="frozen"/>
      <selection pane="topRight" activeCell="B1" sqref="B1"/>
      <selection pane="bottomLeft" activeCell="A9" sqref="A9"/>
      <selection pane="bottomRight" activeCell="A9" sqref="A9"/>
    </sheetView>
  </sheetViews>
  <sheetFormatPr defaultRowHeight="14.5"/>
  <cols>
    <col min="1" max="1" width="31.7265625" customWidth="1"/>
    <col min="2" max="2" width="8" style="501" bestFit="1" customWidth="1"/>
    <col min="3" max="3" width="11.81640625" style="500" bestFit="1" customWidth="1"/>
    <col min="4" max="4" width="11.26953125" style="501" customWidth="1"/>
    <col min="5" max="5" width="9.453125" style="500" customWidth="1"/>
    <col min="6" max="6" width="12.26953125" bestFit="1" customWidth="1"/>
    <col min="7" max="7" width="10.54296875" bestFit="1" customWidth="1"/>
  </cols>
  <sheetData>
    <row r="1" spans="1:7">
      <c r="A1" s="190" t="s">
        <v>31</v>
      </c>
      <c r="B1" s="189"/>
      <c r="C1" s="188"/>
      <c r="D1" s="189"/>
      <c r="E1" s="188"/>
    </row>
    <row r="2" spans="1:7">
      <c r="A2" s="190" t="s">
        <v>212</v>
      </c>
      <c r="B2" s="189"/>
      <c r="C2" s="188"/>
      <c r="D2" s="189"/>
      <c r="E2" s="188"/>
    </row>
    <row r="3" spans="1:7">
      <c r="A3" s="191" t="s">
        <v>72</v>
      </c>
      <c r="B3" s="189"/>
      <c r="C3" s="188"/>
      <c r="D3" s="189"/>
      <c r="E3" s="188"/>
    </row>
    <row r="4" spans="1:7">
      <c r="A4" s="190" t="s">
        <v>29</v>
      </c>
      <c r="B4" s="189"/>
      <c r="C4" s="188"/>
      <c r="D4" s="189"/>
      <c r="E4" s="188"/>
    </row>
    <row r="5" spans="1:7">
      <c r="A5" s="190" t="s">
        <v>28</v>
      </c>
      <c r="B5" s="189"/>
      <c r="C5" s="188"/>
      <c r="D5" s="189"/>
      <c r="E5" s="188"/>
    </row>
    <row r="6" spans="1:7" ht="15" customHeight="1">
      <c r="B6" s="624" t="s">
        <v>107</v>
      </c>
      <c r="C6" s="624"/>
      <c r="D6" s="624" t="s">
        <v>209</v>
      </c>
      <c r="E6" s="624"/>
    </row>
    <row r="7" spans="1:7">
      <c r="B7" s="624"/>
      <c r="C7" s="624"/>
      <c r="D7" s="624"/>
      <c r="E7" s="624"/>
      <c r="G7" s="564" t="s">
        <v>62</v>
      </c>
    </row>
    <row r="8" spans="1:7" s="583" customFormat="1" ht="15" thickBot="1">
      <c r="A8" s="560" t="s">
        <v>19</v>
      </c>
      <c r="B8" s="563" t="s">
        <v>132</v>
      </c>
      <c r="C8" s="562" t="s">
        <v>58</v>
      </c>
      <c r="D8" s="563" t="s">
        <v>132</v>
      </c>
      <c r="E8" s="562" t="s">
        <v>58</v>
      </c>
      <c r="F8" s="560" t="s">
        <v>52</v>
      </c>
      <c r="G8" s="560" t="s">
        <v>52</v>
      </c>
    </row>
    <row r="9" spans="1:7" s="577" customFormat="1">
      <c r="A9" s="553">
        <v>42012</v>
      </c>
      <c r="B9" s="552">
        <v>30</v>
      </c>
      <c r="C9" s="551">
        <v>1.3</v>
      </c>
      <c r="D9" s="550"/>
      <c r="E9" s="549"/>
      <c r="F9" s="547">
        <f t="shared" ref="F9:F28" si="0">B9*C9+D9*E9</f>
        <v>39</v>
      </c>
      <c r="G9" s="546">
        <f>SUM(F9:F9)</f>
        <v>39</v>
      </c>
    </row>
    <row r="10" spans="1:7" s="577" customFormat="1">
      <c r="A10" s="553">
        <v>42040</v>
      </c>
      <c r="B10" s="550">
        <v>30</v>
      </c>
      <c r="C10" s="549">
        <v>1.3</v>
      </c>
      <c r="D10" s="550"/>
      <c r="E10" s="549"/>
      <c r="F10" s="547">
        <f t="shared" si="0"/>
        <v>39</v>
      </c>
      <c r="G10" s="546">
        <f>SUM(F10:F10)</f>
        <v>39</v>
      </c>
    </row>
    <row r="11" spans="1:7" s="577" customFormat="1">
      <c r="A11" s="553">
        <v>42096</v>
      </c>
      <c r="B11" s="550">
        <v>65</v>
      </c>
      <c r="C11" s="549">
        <v>1.3</v>
      </c>
      <c r="D11" s="550"/>
      <c r="E11" s="549"/>
      <c r="F11" s="547">
        <f t="shared" si="0"/>
        <v>84.5</v>
      </c>
      <c r="G11" s="546"/>
    </row>
    <row r="12" spans="1:7" s="577" customFormat="1">
      <c r="A12" s="553">
        <v>42124</v>
      </c>
      <c r="B12" s="550">
        <v>20</v>
      </c>
      <c r="C12" s="549">
        <v>1.3</v>
      </c>
      <c r="D12" s="550"/>
      <c r="E12" s="549"/>
      <c r="F12" s="547">
        <f t="shared" si="0"/>
        <v>26</v>
      </c>
      <c r="G12" s="546">
        <f>SUM(F11:F12)</f>
        <v>110.5</v>
      </c>
    </row>
    <row r="13" spans="1:7" s="577" customFormat="1">
      <c r="A13" s="553">
        <v>42180</v>
      </c>
      <c r="B13" s="550">
        <v>30</v>
      </c>
      <c r="C13" s="549">
        <v>1.3</v>
      </c>
      <c r="D13" s="550"/>
      <c r="E13" s="549"/>
      <c r="F13" s="547">
        <f t="shared" si="0"/>
        <v>39</v>
      </c>
      <c r="G13" s="546">
        <f t="shared" ref="G13:G21" si="1">SUM(F13)</f>
        <v>39</v>
      </c>
    </row>
    <row r="14" spans="1:7" s="577" customFormat="1">
      <c r="A14" s="553">
        <v>42208</v>
      </c>
      <c r="B14" s="552">
        <v>20</v>
      </c>
      <c r="C14" s="551">
        <v>1.3</v>
      </c>
      <c r="D14" s="550"/>
      <c r="E14" s="549"/>
      <c r="F14" s="547">
        <f t="shared" si="0"/>
        <v>26</v>
      </c>
      <c r="G14" s="546">
        <f t="shared" si="1"/>
        <v>26</v>
      </c>
    </row>
    <row r="15" spans="1:7" s="577" customFormat="1">
      <c r="A15" s="553">
        <v>42236</v>
      </c>
      <c r="B15" s="550">
        <v>15</v>
      </c>
      <c r="C15" s="549">
        <v>1.3</v>
      </c>
      <c r="D15" s="550"/>
      <c r="E15" s="549"/>
      <c r="F15" s="547">
        <f t="shared" si="0"/>
        <v>19.5</v>
      </c>
      <c r="G15" s="546">
        <f t="shared" si="1"/>
        <v>19.5</v>
      </c>
    </row>
    <row r="16" spans="1:7" s="577" customFormat="1">
      <c r="A16" s="553">
        <v>42292</v>
      </c>
      <c r="B16" s="550">
        <v>42</v>
      </c>
      <c r="C16" s="549">
        <v>1.3</v>
      </c>
      <c r="D16" s="550"/>
      <c r="E16" s="549"/>
      <c r="F16" s="547">
        <f t="shared" si="0"/>
        <v>54.6</v>
      </c>
      <c r="G16" s="546">
        <f t="shared" si="1"/>
        <v>54.6</v>
      </c>
    </row>
    <row r="17" spans="1:7" s="577" customFormat="1">
      <c r="A17" s="553">
        <v>42320</v>
      </c>
      <c r="B17" s="550">
        <v>25</v>
      </c>
      <c r="C17" s="549">
        <v>1.3</v>
      </c>
      <c r="D17" s="550"/>
      <c r="E17" s="549"/>
      <c r="F17" s="547">
        <f t="shared" si="0"/>
        <v>32.5</v>
      </c>
      <c r="G17" s="546">
        <f t="shared" si="1"/>
        <v>32.5</v>
      </c>
    </row>
    <row r="18" spans="1:7" s="577" customFormat="1">
      <c r="A18" s="545">
        <v>42348</v>
      </c>
      <c r="B18" s="542">
        <v>30</v>
      </c>
      <c r="C18" s="541">
        <v>1.3</v>
      </c>
      <c r="D18" s="542"/>
      <c r="E18" s="541"/>
      <c r="F18" s="539">
        <f t="shared" si="0"/>
        <v>39</v>
      </c>
      <c r="G18" s="538">
        <f t="shared" si="1"/>
        <v>39</v>
      </c>
    </row>
    <row r="19" spans="1:7" s="577" customFormat="1">
      <c r="A19" s="553">
        <v>42012</v>
      </c>
      <c r="B19" s="550"/>
      <c r="C19" s="549"/>
      <c r="D19" s="550">
        <v>175</v>
      </c>
      <c r="E19" s="549">
        <v>1.3</v>
      </c>
      <c r="F19" s="547">
        <f t="shared" si="0"/>
        <v>227.5</v>
      </c>
      <c r="G19" s="546">
        <f t="shared" si="1"/>
        <v>227.5</v>
      </c>
    </row>
    <row r="20" spans="1:7" s="577" customFormat="1">
      <c r="A20" s="553">
        <v>42040</v>
      </c>
      <c r="B20" s="550"/>
      <c r="C20" s="549"/>
      <c r="D20" s="550">
        <v>85</v>
      </c>
      <c r="E20" s="549">
        <v>1.3</v>
      </c>
      <c r="F20" s="547">
        <f t="shared" si="0"/>
        <v>110.5</v>
      </c>
      <c r="G20" s="546">
        <f t="shared" si="1"/>
        <v>110.5</v>
      </c>
    </row>
    <row r="21" spans="1:7" s="577" customFormat="1">
      <c r="A21" s="553">
        <v>42068</v>
      </c>
      <c r="B21" s="550"/>
      <c r="C21" s="549"/>
      <c r="D21" s="550">
        <v>100</v>
      </c>
      <c r="E21" s="549">
        <v>1.3</v>
      </c>
      <c r="F21" s="547">
        <f t="shared" si="0"/>
        <v>130</v>
      </c>
      <c r="G21" s="546">
        <f t="shared" si="1"/>
        <v>130</v>
      </c>
    </row>
    <row r="22" spans="1:7" s="577" customFormat="1">
      <c r="A22" s="553">
        <v>42096</v>
      </c>
      <c r="B22" s="550"/>
      <c r="C22" s="549"/>
      <c r="D22" s="550">
        <v>100</v>
      </c>
      <c r="E22" s="549">
        <v>1.3</v>
      </c>
      <c r="F22" s="547">
        <f t="shared" si="0"/>
        <v>130</v>
      </c>
      <c r="G22" s="546"/>
    </row>
    <row r="23" spans="1:7" s="577" customFormat="1">
      <c r="A23" s="553">
        <v>42124</v>
      </c>
      <c r="B23" s="550"/>
      <c r="C23" s="549"/>
      <c r="D23" s="550">
        <v>100</v>
      </c>
      <c r="E23" s="549">
        <v>1.3</v>
      </c>
      <c r="F23" s="547">
        <f t="shared" si="0"/>
        <v>130</v>
      </c>
      <c r="G23" s="546">
        <f>SUM(F22:F23)</f>
        <v>260</v>
      </c>
    </row>
    <row r="24" spans="1:7" s="577" customFormat="1">
      <c r="A24" s="553">
        <v>42152</v>
      </c>
      <c r="B24" s="550"/>
      <c r="C24" s="549"/>
      <c r="D24" s="550">
        <v>100</v>
      </c>
      <c r="E24" s="549">
        <v>1.3</v>
      </c>
      <c r="F24" s="547">
        <f t="shared" si="0"/>
        <v>130</v>
      </c>
      <c r="G24" s="546">
        <f>SUM(F24)</f>
        <v>130</v>
      </c>
    </row>
    <row r="25" spans="1:7" s="577" customFormat="1">
      <c r="A25" s="553">
        <v>42180</v>
      </c>
      <c r="B25" s="550"/>
      <c r="C25" s="549"/>
      <c r="D25" s="550">
        <v>75</v>
      </c>
      <c r="E25" s="549">
        <v>1.3</v>
      </c>
      <c r="F25" s="547">
        <f t="shared" si="0"/>
        <v>97.5</v>
      </c>
      <c r="G25" s="546">
        <f>SUM(F25)</f>
        <v>97.5</v>
      </c>
    </row>
    <row r="26" spans="1:7" s="577" customFormat="1">
      <c r="A26" s="553">
        <v>42208</v>
      </c>
      <c r="B26" s="550"/>
      <c r="C26" s="549"/>
      <c r="D26" s="550">
        <v>150</v>
      </c>
      <c r="E26" s="549">
        <v>1.3</v>
      </c>
      <c r="F26" s="547">
        <f t="shared" si="0"/>
        <v>195</v>
      </c>
      <c r="G26" s="546">
        <f>SUM(F26)</f>
        <v>195</v>
      </c>
    </row>
    <row r="27" spans="1:7" s="577" customFormat="1">
      <c r="A27" s="553">
        <v>42236</v>
      </c>
      <c r="B27" s="550"/>
      <c r="C27" s="549"/>
      <c r="D27" s="550">
        <v>100</v>
      </c>
      <c r="E27" s="549">
        <v>1.3</v>
      </c>
      <c r="F27" s="547">
        <f t="shared" si="0"/>
        <v>130</v>
      </c>
      <c r="G27" s="546">
        <f>SUM(F27)</f>
        <v>130</v>
      </c>
    </row>
    <row r="28" spans="1:7" s="577" customFormat="1">
      <c r="A28" s="553">
        <v>42320</v>
      </c>
      <c r="B28" s="550"/>
      <c r="C28" s="549"/>
      <c r="D28" s="550">
        <v>175</v>
      </c>
      <c r="E28" s="549">
        <v>1.3</v>
      </c>
      <c r="F28" s="547">
        <f t="shared" si="0"/>
        <v>227.5</v>
      </c>
      <c r="G28" s="546">
        <f>SUM(F28)</f>
        <v>227.5</v>
      </c>
    </row>
    <row r="29" spans="1:7" ht="15" thickBot="1">
      <c r="A29" s="535"/>
      <c r="B29" s="534"/>
      <c r="C29" s="533"/>
      <c r="D29" s="532"/>
      <c r="E29" s="531"/>
      <c r="F29" s="531"/>
      <c r="G29" s="531"/>
    </row>
    <row r="30" spans="1:7">
      <c r="A30" s="527" t="s">
        <v>99</v>
      </c>
      <c r="C30" s="525"/>
      <c r="D30" s="526"/>
      <c r="E30" s="525"/>
      <c r="F30" s="523">
        <f>SUM(F9:F29)</f>
        <v>1907.1</v>
      </c>
      <c r="G30" s="587">
        <f>SUM(G9:G28)</f>
        <v>1907.1</v>
      </c>
    </row>
    <row r="31" spans="1:7" s="502" customFormat="1">
      <c r="A31" s="521" t="s">
        <v>15</v>
      </c>
      <c r="B31" s="520">
        <f>SUM(B9:B29)</f>
        <v>307</v>
      </c>
      <c r="C31" s="510"/>
      <c r="D31" s="520">
        <f>SUM(D9:D29)</f>
        <v>1160</v>
      </c>
      <c r="E31" s="510"/>
    </row>
    <row r="32" spans="1:7" s="502" customFormat="1">
      <c r="A32" s="503" t="s">
        <v>14</v>
      </c>
      <c r="B32" s="518" t="s">
        <v>13</v>
      </c>
      <c r="C32" s="517"/>
      <c r="D32" s="518" t="s">
        <v>13</v>
      </c>
      <c r="E32" s="517"/>
    </row>
    <row r="33" spans="1:7" s="502" customFormat="1">
      <c r="A33" s="503" t="s">
        <v>11</v>
      </c>
      <c r="B33" s="513"/>
      <c r="C33" s="513">
        <f>AVERAGE(C9:C30)</f>
        <v>1.3000000000000003</v>
      </c>
      <c r="D33" s="513"/>
      <c r="E33" s="513">
        <f>AVERAGE(E9:E30)</f>
        <v>1.3000000000000003</v>
      </c>
      <c r="F33" s="513"/>
      <c r="G33" s="513"/>
    </row>
    <row r="34" spans="1:7" s="502" customFormat="1">
      <c r="A34" s="503" t="s">
        <v>10</v>
      </c>
      <c r="B34" s="618" t="s">
        <v>39</v>
      </c>
      <c r="C34" s="618"/>
      <c r="D34" s="618" t="s">
        <v>38</v>
      </c>
      <c r="E34" s="618"/>
      <c r="F34" s="512"/>
      <c r="G34" s="512"/>
    </row>
    <row r="35" spans="1:7" s="502" customFormat="1">
      <c r="A35" s="503"/>
      <c r="B35" s="511"/>
      <c r="C35" s="510"/>
      <c r="D35" s="511"/>
      <c r="E35" s="510"/>
    </row>
    <row r="36" spans="1:7" s="502" customFormat="1">
      <c r="A36" s="503" t="s">
        <v>8</v>
      </c>
      <c r="B36" s="626" t="s">
        <v>7</v>
      </c>
      <c r="C36" s="626"/>
      <c r="D36" s="626" t="s">
        <v>7</v>
      </c>
      <c r="E36" s="626"/>
    </row>
    <row r="37" spans="1:7" s="502" customFormat="1">
      <c r="A37" s="503"/>
      <c r="B37" s="508"/>
      <c r="C37" s="507"/>
      <c r="D37" s="508"/>
      <c r="E37" s="507"/>
    </row>
    <row r="38" spans="1:7" s="502" customFormat="1">
      <c r="A38" s="503" t="s">
        <v>93</v>
      </c>
      <c r="B38" s="619">
        <f>B31</f>
        <v>307</v>
      </c>
      <c r="C38" s="619"/>
      <c r="D38" s="619">
        <f>D31</f>
        <v>1160</v>
      </c>
      <c r="E38" s="619"/>
    </row>
    <row r="39" spans="1:7" s="502" customFormat="1">
      <c r="A39" s="503" t="s">
        <v>2</v>
      </c>
      <c r="B39" s="621">
        <f>0.1*B38/B40</f>
        <v>5.6134576705064916</v>
      </c>
      <c r="C39" s="621"/>
      <c r="D39" s="621">
        <f>0.1*D38/D40</f>
        <v>16.951629402308928</v>
      </c>
      <c r="E39" s="621"/>
      <c r="F39" s="504"/>
      <c r="G39" s="504"/>
    </row>
    <row r="40" spans="1:7" s="502" customFormat="1">
      <c r="A40" s="503" t="s">
        <v>1</v>
      </c>
      <c r="B40" s="617">
        <v>5.4690000000000003</v>
      </c>
      <c r="C40" s="617"/>
      <c r="D40" s="617">
        <v>6.843</v>
      </c>
      <c r="E40" s="617"/>
    </row>
  </sheetData>
  <mergeCells count="12">
    <mergeCell ref="B40:C40"/>
    <mergeCell ref="D40:E40"/>
    <mergeCell ref="B36:C36"/>
    <mergeCell ref="D36:E36"/>
    <mergeCell ref="B38:C38"/>
    <mergeCell ref="D38:E38"/>
    <mergeCell ref="B34:C34"/>
    <mergeCell ref="D34:E34"/>
    <mergeCell ref="B6:C7"/>
    <mergeCell ref="D6:E7"/>
    <mergeCell ref="B39:C39"/>
    <mergeCell ref="D39:E39"/>
  </mergeCells>
  <pageMargins left="0.45" right="0"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
  <sheetViews>
    <sheetView zoomScaleSheetLayoutView="75" workbookViewId="0">
      <pane xSplit="1" ySplit="9" topLeftCell="B70" activePane="bottomRight" state="frozen"/>
      <selection activeCell="L243" sqref="L243"/>
      <selection pane="topRight" activeCell="L243" sqref="L243"/>
      <selection pane="bottomLeft" activeCell="L243" sqref="L243"/>
      <selection pane="bottomRight" activeCell="L243" sqref="L243"/>
    </sheetView>
  </sheetViews>
  <sheetFormatPr defaultColWidth="10" defaultRowHeight="12.5"/>
  <cols>
    <col min="1" max="1" width="33.54296875" style="1" bestFit="1" customWidth="1"/>
    <col min="2" max="2" width="11.1796875" style="1" customWidth="1"/>
    <col min="3" max="3" width="11.7265625" style="1" customWidth="1"/>
    <col min="4" max="4" width="11" style="1" customWidth="1"/>
    <col min="5" max="7" width="13.453125" style="1" customWidth="1"/>
    <col min="8" max="8" width="22.54296875" style="2" bestFit="1" customWidth="1"/>
    <col min="9" max="16384" width="10" style="1"/>
  </cols>
  <sheetData>
    <row r="1" spans="1:8">
      <c r="A1" s="40" t="s">
        <v>31</v>
      </c>
    </row>
    <row r="2" spans="1:8">
      <c r="A2" s="40" t="s">
        <v>30</v>
      </c>
    </row>
    <row r="3" spans="1:8">
      <c r="A3" s="1" t="s">
        <v>29</v>
      </c>
    </row>
    <row r="4" spans="1:8">
      <c r="A4" s="1" t="s">
        <v>28</v>
      </c>
    </row>
    <row r="5" spans="1:8">
      <c r="A5" s="1" t="s">
        <v>27</v>
      </c>
    </row>
    <row r="6" spans="1:8">
      <c r="E6" s="39"/>
      <c r="F6" s="39"/>
      <c r="G6" s="39"/>
    </row>
    <row r="7" spans="1:8">
      <c r="B7" s="637" t="s">
        <v>26</v>
      </c>
      <c r="C7" s="637"/>
      <c r="D7" s="637" t="s">
        <v>25</v>
      </c>
      <c r="E7" s="637"/>
      <c r="F7" s="39" t="s">
        <v>24</v>
      </c>
      <c r="G7" s="39" t="s">
        <v>23</v>
      </c>
    </row>
    <row r="8" spans="1:8" ht="15.5">
      <c r="B8" s="637" t="s">
        <v>22</v>
      </c>
      <c r="C8" s="637"/>
      <c r="D8" s="637" t="s">
        <v>21</v>
      </c>
      <c r="E8" s="637"/>
      <c r="F8" s="39"/>
      <c r="G8" s="39"/>
      <c r="H8" s="38" t="s">
        <v>20</v>
      </c>
    </row>
    <row r="9" spans="1:8" s="35" customFormat="1" ht="13" thickBot="1">
      <c r="A9" s="35" t="s">
        <v>19</v>
      </c>
      <c r="B9" s="35" t="s">
        <v>18</v>
      </c>
      <c r="C9" s="35" t="s">
        <v>16</v>
      </c>
      <c r="D9" s="35" t="s">
        <v>17</v>
      </c>
      <c r="E9" s="35" t="s">
        <v>16</v>
      </c>
      <c r="F9" s="37">
        <v>6.5000000000000002E-2</v>
      </c>
      <c r="H9" s="36"/>
    </row>
    <row r="10" spans="1:8" s="27" customFormat="1" ht="14.5">
      <c r="A10" s="33">
        <v>42006</v>
      </c>
      <c r="B10" s="27">
        <v>350</v>
      </c>
      <c r="C10" s="32">
        <v>0.8</v>
      </c>
      <c r="H10" s="31">
        <f>B10*C10</f>
        <v>280</v>
      </c>
    </row>
    <row r="11" spans="1:8" s="27" customFormat="1" ht="14.5">
      <c r="A11" s="33">
        <v>42013</v>
      </c>
      <c r="B11" s="27">
        <v>300</v>
      </c>
      <c r="C11" s="32">
        <v>0.8</v>
      </c>
      <c r="H11" s="31">
        <f>B11*C11</f>
        <v>240</v>
      </c>
    </row>
    <row r="12" spans="1:8" s="27" customFormat="1" ht="14.5">
      <c r="A12" s="33">
        <v>42020</v>
      </c>
      <c r="B12" s="27">
        <v>300</v>
      </c>
      <c r="C12" s="32">
        <v>0.8</v>
      </c>
      <c r="H12" s="31">
        <f>B12*C12</f>
        <v>240</v>
      </c>
    </row>
    <row r="13" spans="1:8" s="27" customFormat="1" ht="14.5">
      <c r="A13" s="33">
        <v>42027</v>
      </c>
      <c r="B13" s="27">
        <v>300</v>
      </c>
      <c r="C13" s="32">
        <v>0.8</v>
      </c>
      <c r="H13" s="31">
        <f>B13*C13</f>
        <v>240</v>
      </c>
    </row>
    <row r="14" spans="1:8" s="27" customFormat="1" ht="14.5">
      <c r="A14" s="33">
        <v>42032</v>
      </c>
      <c r="B14" s="29"/>
      <c r="C14" s="32"/>
      <c r="D14" s="29">
        <v>450</v>
      </c>
      <c r="E14" s="29">
        <v>1.72</v>
      </c>
      <c r="F14" s="29">
        <f>D14*E14*0.065</f>
        <v>50.31</v>
      </c>
      <c r="G14" s="29"/>
      <c r="H14" s="31">
        <f>D14*E14+F14</f>
        <v>824.31</v>
      </c>
    </row>
    <row r="15" spans="1:8" s="27" customFormat="1" ht="14.5">
      <c r="A15" s="33">
        <v>42034</v>
      </c>
      <c r="B15" s="29">
        <v>300</v>
      </c>
      <c r="C15" s="32">
        <v>0.8</v>
      </c>
      <c r="D15" s="29"/>
      <c r="E15" s="29"/>
      <c r="F15" s="29"/>
      <c r="G15" s="29"/>
      <c r="H15" s="31">
        <f t="shared" ref="H15:H23" si="0">B15*C15</f>
        <v>240</v>
      </c>
    </row>
    <row r="16" spans="1:8" s="27" customFormat="1" ht="14.5">
      <c r="A16" s="33">
        <v>42042</v>
      </c>
      <c r="B16" s="29">
        <v>300</v>
      </c>
      <c r="C16" s="32">
        <v>0.8</v>
      </c>
      <c r="D16" s="29"/>
      <c r="E16" s="29"/>
      <c r="F16" s="29"/>
      <c r="G16" s="29"/>
      <c r="H16" s="31">
        <f t="shared" si="0"/>
        <v>240</v>
      </c>
    </row>
    <row r="17" spans="1:8" s="27" customFormat="1" ht="14.5">
      <c r="A17" s="33">
        <v>42048</v>
      </c>
      <c r="B17" s="29">
        <v>275</v>
      </c>
      <c r="C17" s="32">
        <v>0.8</v>
      </c>
      <c r="D17" s="29"/>
      <c r="E17" s="29"/>
      <c r="F17" s="29"/>
      <c r="G17" s="29"/>
      <c r="H17" s="31">
        <f t="shared" si="0"/>
        <v>220</v>
      </c>
    </row>
    <row r="18" spans="1:8" s="27" customFormat="1" ht="14.5">
      <c r="A18" s="33">
        <v>42055</v>
      </c>
      <c r="B18" s="29">
        <v>305</v>
      </c>
      <c r="C18" s="32">
        <v>0.8</v>
      </c>
      <c r="D18" s="29"/>
      <c r="E18" s="29"/>
      <c r="F18" s="29"/>
      <c r="G18" s="29"/>
      <c r="H18" s="31">
        <f t="shared" si="0"/>
        <v>244</v>
      </c>
    </row>
    <row r="19" spans="1:8" s="27" customFormat="1" ht="14.5">
      <c r="A19" s="33">
        <v>42068</v>
      </c>
      <c r="B19" s="29">
        <v>300</v>
      </c>
      <c r="C19" s="32">
        <v>0.8</v>
      </c>
      <c r="D19" s="29"/>
      <c r="E19" s="29"/>
      <c r="F19" s="29"/>
      <c r="G19" s="29"/>
      <c r="H19" s="31">
        <f t="shared" si="0"/>
        <v>240</v>
      </c>
    </row>
    <row r="20" spans="1:8" s="27" customFormat="1" ht="14.5">
      <c r="A20" s="33">
        <v>42069</v>
      </c>
      <c r="B20" s="29">
        <v>300</v>
      </c>
      <c r="C20" s="32">
        <v>0.8</v>
      </c>
      <c r="D20" s="29"/>
      <c r="E20" s="29"/>
      <c r="F20" s="29"/>
      <c r="G20" s="29"/>
      <c r="H20" s="31">
        <f t="shared" si="0"/>
        <v>240</v>
      </c>
    </row>
    <row r="21" spans="1:8" s="27" customFormat="1" ht="14.5">
      <c r="A21" s="33">
        <v>42076</v>
      </c>
      <c r="B21" s="29">
        <v>300</v>
      </c>
      <c r="C21" s="32">
        <v>0.8</v>
      </c>
      <c r="D21" s="29"/>
      <c r="E21" s="29"/>
      <c r="F21" s="29"/>
      <c r="G21" s="29"/>
      <c r="H21" s="31">
        <f t="shared" si="0"/>
        <v>240</v>
      </c>
    </row>
    <row r="22" spans="1:8" s="27" customFormat="1" ht="14.5">
      <c r="A22" s="33">
        <v>42083</v>
      </c>
      <c r="B22" s="29">
        <v>300</v>
      </c>
      <c r="C22" s="32">
        <v>0.8</v>
      </c>
      <c r="D22" s="29"/>
      <c r="E22" s="29"/>
      <c r="F22" s="29"/>
      <c r="G22" s="29"/>
      <c r="H22" s="31">
        <f t="shared" si="0"/>
        <v>240</v>
      </c>
    </row>
    <row r="23" spans="1:8" s="27" customFormat="1" ht="14.5">
      <c r="A23" s="33">
        <v>42090</v>
      </c>
      <c r="B23" s="29">
        <v>325</v>
      </c>
      <c r="C23" s="32">
        <v>0.8</v>
      </c>
      <c r="D23" s="29"/>
      <c r="E23" s="29"/>
      <c r="F23" s="29"/>
      <c r="G23" s="29"/>
      <c r="H23" s="31">
        <f t="shared" si="0"/>
        <v>260</v>
      </c>
    </row>
    <row r="24" spans="1:8" s="27" customFormat="1" ht="14.5">
      <c r="A24" s="33">
        <v>42094</v>
      </c>
      <c r="B24" s="29"/>
      <c r="C24" s="32"/>
      <c r="D24" s="29">
        <v>450</v>
      </c>
      <c r="E24" s="29">
        <v>1.72</v>
      </c>
      <c r="F24" s="29">
        <f>D24*E24*0.065</f>
        <v>50.31</v>
      </c>
      <c r="G24" s="29"/>
      <c r="H24" s="31">
        <f>D24*E24+F24</f>
        <v>824.31</v>
      </c>
    </row>
    <row r="25" spans="1:8" s="27" customFormat="1" ht="14.5">
      <c r="A25" s="33">
        <v>42099</v>
      </c>
      <c r="B25" s="29">
        <v>325</v>
      </c>
      <c r="C25" s="32">
        <v>0.8</v>
      </c>
      <c r="D25" s="29"/>
      <c r="E25" s="29"/>
      <c r="F25" s="29"/>
      <c r="G25" s="29"/>
      <c r="H25" s="31">
        <f t="shared" ref="H25:H37" si="1">B25*C25</f>
        <v>260</v>
      </c>
    </row>
    <row r="26" spans="1:8" s="27" customFormat="1" ht="14.5">
      <c r="A26" s="33">
        <v>42104</v>
      </c>
      <c r="B26" s="29">
        <v>325</v>
      </c>
      <c r="C26" s="32">
        <v>0.8</v>
      </c>
      <c r="D26" s="29"/>
      <c r="E26" s="29"/>
      <c r="F26" s="29"/>
      <c r="G26" s="29"/>
      <c r="H26" s="31">
        <f t="shared" si="1"/>
        <v>260</v>
      </c>
    </row>
    <row r="27" spans="1:8" s="27" customFormat="1" ht="14.5">
      <c r="A27" s="33">
        <v>42111</v>
      </c>
      <c r="B27" s="29">
        <v>325</v>
      </c>
      <c r="C27" s="32">
        <v>0.8</v>
      </c>
      <c r="D27" s="29"/>
      <c r="E27" s="29"/>
      <c r="F27" s="29"/>
      <c r="G27" s="29"/>
      <c r="H27" s="31">
        <f t="shared" si="1"/>
        <v>260</v>
      </c>
    </row>
    <row r="28" spans="1:8" s="27" customFormat="1" ht="14.5">
      <c r="A28" s="33">
        <v>42118</v>
      </c>
      <c r="B28" s="29">
        <v>325</v>
      </c>
      <c r="C28" s="32">
        <v>0.8</v>
      </c>
      <c r="D28" s="29"/>
      <c r="E28" s="29"/>
      <c r="F28" s="29"/>
      <c r="G28" s="29"/>
      <c r="H28" s="31">
        <f t="shared" si="1"/>
        <v>260</v>
      </c>
    </row>
    <row r="29" spans="1:8" s="27" customFormat="1" ht="14.5">
      <c r="A29" s="33">
        <v>42125</v>
      </c>
      <c r="B29" s="29">
        <v>330</v>
      </c>
      <c r="C29" s="32">
        <v>0.8</v>
      </c>
      <c r="D29" s="29"/>
      <c r="E29" s="29"/>
      <c r="F29" s="29"/>
      <c r="G29" s="29"/>
      <c r="H29" s="31">
        <f t="shared" si="1"/>
        <v>264</v>
      </c>
    </row>
    <row r="30" spans="1:8" s="27" customFormat="1" ht="14.5">
      <c r="A30" s="33">
        <v>42132</v>
      </c>
      <c r="B30" s="29">
        <v>325</v>
      </c>
      <c r="C30" s="32">
        <v>0.8</v>
      </c>
      <c r="D30" s="29"/>
      <c r="E30" s="29"/>
      <c r="F30" s="29"/>
      <c r="G30" s="29"/>
      <c r="H30" s="31">
        <f t="shared" si="1"/>
        <v>260</v>
      </c>
    </row>
    <row r="31" spans="1:8" s="27" customFormat="1" ht="14.5">
      <c r="A31" s="33">
        <v>42139</v>
      </c>
      <c r="B31" s="29">
        <v>340</v>
      </c>
      <c r="C31" s="32">
        <v>0.8</v>
      </c>
      <c r="D31" s="29"/>
      <c r="E31" s="29"/>
      <c r="F31" s="29"/>
      <c r="G31" s="29"/>
      <c r="H31" s="31">
        <f t="shared" si="1"/>
        <v>272</v>
      </c>
    </row>
    <row r="32" spans="1:8" s="27" customFormat="1" ht="14.5">
      <c r="A32" s="33">
        <v>42146</v>
      </c>
      <c r="B32" s="29">
        <v>350</v>
      </c>
      <c r="C32" s="32">
        <v>0.8</v>
      </c>
      <c r="D32" s="29"/>
      <c r="E32" s="29"/>
      <c r="F32" s="29"/>
      <c r="G32" s="29"/>
      <c r="H32" s="31">
        <f t="shared" si="1"/>
        <v>280</v>
      </c>
    </row>
    <row r="33" spans="1:8" s="27" customFormat="1" ht="14.5">
      <c r="A33" s="33">
        <v>42153</v>
      </c>
      <c r="B33" s="29">
        <v>325</v>
      </c>
      <c r="C33" s="32">
        <v>0.8</v>
      </c>
      <c r="D33" s="29"/>
      <c r="E33" s="29"/>
      <c r="F33" s="29"/>
      <c r="G33" s="29"/>
      <c r="H33" s="31">
        <f t="shared" si="1"/>
        <v>260</v>
      </c>
    </row>
    <row r="34" spans="1:8" s="27" customFormat="1" ht="14.5">
      <c r="A34" s="33">
        <v>42160</v>
      </c>
      <c r="B34" s="29">
        <v>300</v>
      </c>
      <c r="C34" s="32">
        <v>0.8</v>
      </c>
      <c r="D34" s="29"/>
      <c r="E34" s="29"/>
      <c r="F34" s="29"/>
      <c r="G34" s="29"/>
      <c r="H34" s="31">
        <f t="shared" si="1"/>
        <v>240</v>
      </c>
    </row>
    <row r="35" spans="1:8" s="27" customFormat="1" ht="14.5">
      <c r="A35" s="33">
        <v>42167</v>
      </c>
      <c r="B35" s="29">
        <v>305</v>
      </c>
      <c r="C35" s="32">
        <v>0.8</v>
      </c>
      <c r="D35" s="29"/>
      <c r="E35" s="29"/>
      <c r="F35" s="29"/>
      <c r="G35" s="29"/>
      <c r="H35" s="31">
        <f t="shared" si="1"/>
        <v>244</v>
      </c>
    </row>
    <row r="36" spans="1:8" s="27" customFormat="1" ht="14.5">
      <c r="A36" s="33">
        <v>42174</v>
      </c>
      <c r="B36" s="29">
        <v>305</v>
      </c>
      <c r="C36" s="32">
        <v>0.8</v>
      </c>
      <c r="D36" s="29"/>
      <c r="E36" s="29"/>
      <c r="F36" s="29"/>
      <c r="G36" s="29"/>
      <c r="H36" s="31">
        <f t="shared" si="1"/>
        <v>244</v>
      </c>
    </row>
    <row r="37" spans="1:8" s="27" customFormat="1" ht="14.5">
      <c r="A37" s="33">
        <v>42181</v>
      </c>
      <c r="B37" s="29">
        <v>300</v>
      </c>
      <c r="C37" s="32">
        <v>0.8</v>
      </c>
      <c r="D37" s="29"/>
      <c r="E37" s="29"/>
      <c r="F37" s="29"/>
      <c r="G37" s="29"/>
      <c r="H37" s="31">
        <f t="shared" si="1"/>
        <v>240</v>
      </c>
    </row>
    <row r="38" spans="1:8" s="27" customFormat="1" ht="14.5">
      <c r="A38" s="33">
        <v>42186</v>
      </c>
      <c r="B38" s="29"/>
      <c r="C38" s="32"/>
      <c r="D38" s="29">
        <v>450</v>
      </c>
      <c r="E38" s="29">
        <v>1.72</v>
      </c>
      <c r="F38" s="29">
        <f>D38*E38*0.065</f>
        <v>50.31</v>
      </c>
      <c r="G38" s="29"/>
      <c r="H38" s="31">
        <f>D38*E38+F38</f>
        <v>824.31</v>
      </c>
    </row>
    <row r="39" spans="1:8" s="27" customFormat="1" ht="14.5">
      <c r="A39" s="33">
        <v>42188</v>
      </c>
      <c r="B39" s="29">
        <v>300</v>
      </c>
      <c r="C39" s="32">
        <v>0.8</v>
      </c>
      <c r="D39" s="29"/>
      <c r="E39" s="29"/>
      <c r="F39" s="29"/>
      <c r="G39" s="29"/>
      <c r="H39" s="31">
        <f t="shared" ref="H39:H53" si="2">B39*C39</f>
        <v>240</v>
      </c>
    </row>
    <row r="40" spans="1:8" s="27" customFormat="1" ht="14.5">
      <c r="A40" s="33">
        <v>42197</v>
      </c>
      <c r="B40" s="29">
        <v>300</v>
      </c>
      <c r="C40" s="32">
        <v>0.8</v>
      </c>
      <c r="D40" s="29"/>
      <c r="E40" s="29"/>
      <c r="F40" s="29"/>
      <c r="G40" s="29"/>
      <c r="H40" s="31">
        <f t="shared" si="2"/>
        <v>240</v>
      </c>
    </row>
    <row r="41" spans="1:8" s="27" customFormat="1" ht="14.5">
      <c r="A41" s="33">
        <v>42202</v>
      </c>
      <c r="B41" s="29">
        <v>300</v>
      </c>
      <c r="C41" s="32">
        <v>0.8</v>
      </c>
      <c r="F41" s="29"/>
      <c r="G41" s="29"/>
      <c r="H41" s="31">
        <f t="shared" si="2"/>
        <v>240</v>
      </c>
    </row>
    <row r="42" spans="1:8" s="27" customFormat="1" ht="14.5">
      <c r="A42" s="33">
        <v>42209</v>
      </c>
      <c r="B42" s="29">
        <v>300</v>
      </c>
      <c r="C42" s="32">
        <v>0.8</v>
      </c>
      <c r="D42" s="29"/>
      <c r="E42" s="29"/>
      <c r="F42" s="29"/>
      <c r="G42" s="29"/>
      <c r="H42" s="31">
        <f t="shared" si="2"/>
        <v>240</v>
      </c>
    </row>
    <row r="43" spans="1:8" s="27" customFormat="1" ht="14.5">
      <c r="A43" s="33">
        <v>42216</v>
      </c>
      <c r="B43" s="29">
        <v>305</v>
      </c>
      <c r="C43" s="32">
        <v>0.8</v>
      </c>
      <c r="F43" s="34"/>
      <c r="G43" s="34"/>
      <c r="H43" s="31">
        <f t="shared" si="2"/>
        <v>244</v>
      </c>
    </row>
    <row r="44" spans="1:8" s="27" customFormat="1" ht="14.5">
      <c r="A44" s="33">
        <v>42223</v>
      </c>
      <c r="B44" s="29">
        <v>325</v>
      </c>
      <c r="C44" s="32">
        <v>0.8</v>
      </c>
      <c r="F44" s="29"/>
      <c r="G44" s="29"/>
      <c r="H44" s="31">
        <f t="shared" si="2"/>
        <v>260</v>
      </c>
    </row>
    <row r="45" spans="1:8" s="27" customFormat="1" ht="14.5">
      <c r="A45" s="33">
        <v>42230</v>
      </c>
      <c r="B45" s="29">
        <v>325</v>
      </c>
      <c r="C45" s="32">
        <v>0.8</v>
      </c>
      <c r="F45" s="29"/>
      <c r="G45" s="29"/>
      <c r="H45" s="31">
        <f t="shared" si="2"/>
        <v>260</v>
      </c>
    </row>
    <row r="46" spans="1:8" s="27" customFormat="1" ht="14.5">
      <c r="A46" s="33">
        <v>42238</v>
      </c>
      <c r="B46" s="29">
        <v>325</v>
      </c>
      <c r="C46" s="32">
        <v>0.8</v>
      </c>
      <c r="F46" s="29"/>
      <c r="G46" s="29"/>
      <c r="H46" s="31">
        <f t="shared" si="2"/>
        <v>260</v>
      </c>
    </row>
    <row r="47" spans="1:8" s="27" customFormat="1" ht="14.5">
      <c r="A47" s="33">
        <v>42244</v>
      </c>
      <c r="B47" s="29">
        <v>325</v>
      </c>
      <c r="C47" s="32">
        <v>0.8</v>
      </c>
      <c r="F47" s="29"/>
      <c r="G47" s="29"/>
      <c r="H47" s="31">
        <f t="shared" si="2"/>
        <v>260</v>
      </c>
    </row>
    <row r="48" spans="1:8" s="27" customFormat="1" ht="14.5">
      <c r="A48" s="33">
        <v>42251</v>
      </c>
      <c r="B48" s="29">
        <v>350</v>
      </c>
      <c r="C48" s="32">
        <v>0.8</v>
      </c>
      <c r="F48" s="29"/>
      <c r="G48" s="34"/>
      <c r="H48" s="31">
        <f t="shared" si="2"/>
        <v>280</v>
      </c>
    </row>
    <row r="49" spans="1:8" s="27" customFormat="1" ht="14.5">
      <c r="A49" s="33">
        <v>42258</v>
      </c>
      <c r="B49" s="29">
        <v>325</v>
      </c>
      <c r="C49" s="32">
        <v>0.8</v>
      </c>
      <c r="F49" s="29"/>
      <c r="G49" s="34"/>
      <c r="H49" s="31">
        <f t="shared" si="2"/>
        <v>260</v>
      </c>
    </row>
    <row r="50" spans="1:8" s="27" customFormat="1" ht="14.5">
      <c r="A50" s="33">
        <v>42265</v>
      </c>
      <c r="B50" s="29">
        <v>325</v>
      </c>
      <c r="C50" s="32">
        <v>0.8</v>
      </c>
      <c r="F50" s="29"/>
      <c r="G50" s="34"/>
      <c r="H50" s="31">
        <f t="shared" si="2"/>
        <v>260</v>
      </c>
    </row>
    <row r="51" spans="1:8" s="27" customFormat="1" ht="14.5">
      <c r="A51" s="33">
        <v>42272</v>
      </c>
      <c r="B51" s="29">
        <v>305</v>
      </c>
      <c r="C51" s="32">
        <v>0.8</v>
      </c>
      <c r="F51" s="29"/>
      <c r="G51" s="29"/>
      <c r="H51" s="31">
        <f t="shared" si="2"/>
        <v>244</v>
      </c>
    </row>
    <row r="52" spans="1:8" s="27" customFormat="1" ht="14.5">
      <c r="A52" s="33">
        <v>42279</v>
      </c>
      <c r="B52" s="29">
        <v>350</v>
      </c>
      <c r="C52" s="32">
        <v>0.8</v>
      </c>
      <c r="F52" s="29"/>
      <c r="G52" s="29"/>
      <c r="H52" s="31">
        <f t="shared" si="2"/>
        <v>280</v>
      </c>
    </row>
    <row r="53" spans="1:8" s="27" customFormat="1" ht="14.5">
      <c r="A53" s="33">
        <v>42286</v>
      </c>
      <c r="B53" s="29">
        <v>325</v>
      </c>
      <c r="C53" s="32">
        <v>0.8</v>
      </c>
      <c r="F53" s="29"/>
      <c r="G53" s="29"/>
      <c r="H53" s="31">
        <f t="shared" si="2"/>
        <v>260</v>
      </c>
    </row>
    <row r="54" spans="1:8" s="27" customFormat="1" ht="14.5">
      <c r="A54" s="33">
        <v>42289</v>
      </c>
      <c r="B54" s="29"/>
      <c r="C54" s="32"/>
      <c r="D54" s="27">
        <v>450</v>
      </c>
      <c r="E54" s="27">
        <v>1.72</v>
      </c>
      <c r="F54" s="29">
        <f>D54*E54*0.065</f>
        <v>50.31</v>
      </c>
      <c r="G54" s="29"/>
      <c r="H54" s="31">
        <f>D54*E54+F54</f>
        <v>824.31</v>
      </c>
    </row>
    <row r="55" spans="1:8" s="27" customFormat="1" ht="14.5">
      <c r="A55" s="33">
        <v>42293</v>
      </c>
      <c r="B55" s="29">
        <v>350</v>
      </c>
      <c r="C55" s="32">
        <v>0.8</v>
      </c>
      <c r="F55" s="29"/>
      <c r="G55" s="29"/>
      <c r="H55" s="31">
        <f t="shared" ref="H55:H65" si="3">B55*C55</f>
        <v>280</v>
      </c>
    </row>
    <row r="56" spans="1:8" s="27" customFormat="1" ht="14.5">
      <c r="A56" s="33">
        <v>42300</v>
      </c>
      <c r="B56" s="29">
        <v>350</v>
      </c>
      <c r="C56" s="32">
        <v>0.8</v>
      </c>
      <c r="F56" s="29"/>
      <c r="G56" s="29"/>
      <c r="H56" s="31">
        <f t="shared" si="3"/>
        <v>280</v>
      </c>
    </row>
    <row r="57" spans="1:8" s="27" customFormat="1" ht="14.5">
      <c r="A57" s="33">
        <v>42307</v>
      </c>
      <c r="B57" s="29">
        <v>350</v>
      </c>
      <c r="C57" s="32">
        <v>0.8</v>
      </c>
      <c r="F57" s="29"/>
      <c r="G57" s="29"/>
      <c r="H57" s="31">
        <f t="shared" si="3"/>
        <v>280</v>
      </c>
    </row>
    <row r="58" spans="1:8" s="27" customFormat="1" ht="14.5">
      <c r="A58" s="33">
        <v>42314</v>
      </c>
      <c r="B58" s="29">
        <v>350</v>
      </c>
      <c r="C58" s="32">
        <v>0.8</v>
      </c>
      <c r="F58" s="29"/>
      <c r="G58" s="29"/>
      <c r="H58" s="31">
        <f t="shared" si="3"/>
        <v>280</v>
      </c>
    </row>
    <row r="59" spans="1:8" s="27" customFormat="1" ht="14.5">
      <c r="A59" s="33">
        <v>42321</v>
      </c>
      <c r="B59" s="29">
        <v>350</v>
      </c>
      <c r="C59" s="32">
        <v>0.8</v>
      </c>
      <c r="F59" s="29"/>
      <c r="G59" s="29"/>
      <c r="H59" s="31">
        <f t="shared" si="3"/>
        <v>280</v>
      </c>
    </row>
    <row r="60" spans="1:8" s="27" customFormat="1" ht="14.5">
      <c r="A60" s="33">
        <v>42328</v>
      </c>
      <c r="B60" s="29">
        <v>325</v>
      </c>
      <c r="C60" s="32">
        <v>0.8</v>
      </c>
      <c r="F60" s="29"/>
      <c r="G60" s="29"/>
      <c r="H60" s="31">
        <f t="shared" si="3"/>
        <v>260</v>
      </c>
    </row>
    <row r="61" spans="1:8" s="27" customFormat="1" ht="14.5">
      <c r="A61" s="33">
        <v>42335</v>
      </c>
      <c r="B61" s="29">
        <v>350</v>
      </c>
      <c r="C61" s="32">
        <v>0.8</v>
      </c>
      <c r="F61" s="29"/>
      <c r="G61" s="29"/>
      <c r="H61" s="31">
        <f t="shared" si="3"/>
        <v>280</v>
      </c>
    </row>
    <row r="62" spans="1:8" s="27" customFormat="1" ht="14.5">
      <c r="A62" s="33">
        <v>42342</v>
      </c>
      <c r="B62" s="29">
        <v>325</v>
      </c>
      <c r="C62" s="32">
        <v>0.8</v>
      </c>
      <c r="F62" s="29"/>
      <c r="G62" s="29"/>
      <c r="H62" s="31">
        <f t="shared" si="3"/>
        <v>260</v>
      </c>
    </row>
    <row r="63" spans="1:8" s="27" customFormat="1" ht="14.5">
      <c r="A63" s="33">
        <v>42349</v>
      </c>
      <c r="B63" s="29">
        <v>350</v>
      </c>
      <c r="C63" s="32">
        <v>0.8</v>
      </c>
      <c r="F63" s="29"/>
      <c r="G63" s="29"/>
      <c r="H63" s="31">
        <f t="shared" si="3"/>
        <v>280</v>
      </c>
    </row>
    <row r="64" spans="1:8" s="27" customFormat="1" ht="14.5">
      <c r="A64" s="33">
        <v>42356</v>
      </c>
      <c r="B64" s="29">
        <v>350</v>
      </c>
      <c r="C64" s="32">
        <v>0.8</v>
      </c>
      <c r="D64" s="29"/>
      <c r="E64" s="29"/>
      <c r="F64" s="29"/>
      <c r="G64" s="29"/>
      <c r="H64" s="31">
        <f t="shared" si="3"/>
        <v>280</v>
      </c>
    </row>
    <row r="65" spans="1:8" s="27" customFormat="1" ht="14.5">
      <c r="A65" s="33">
        <v>42362</v>
      </c>
      <c r="B65" s="29">
        <v>350</v>
      </c>
      <c r="C65" s="32">
        <v>0.8</v>
      </c>
      <c r="D65" s="29"/>
      <c r="E65" s="29"/>
      <c r="F65" s="29"/>
      <c r="G65" s="29"/>
      <c r="H65" s="31">
        <f t="shared" si="3"/>
        <v>280</v>
      </c>
    </row>
    <row r="66" spans="1:8" s="27" customFormat="1" ht="14.5">
      <c r="A66" s="30"/>
      <c r="B66" s="29"/>
      <c r="C66" s="29"/>
      <c r="D66" s="29"/>
      <c r="E66" s="29"/>
      <c r="F66" s="29"/>
      <c r="G66" s="29"/>
      <c r="H66" s="28"/>
    </row>
    <row r="67" spans="1:8" ht="14.5">
      <c r="A67" s="26"/>
      <c r="B67" s="25"/>
      <c r="C67" s="25"/>
      <c r="D67" s="25"/>
      <c r="E67" s="25"/>
      <c r="F67" s="25"/>
      <c r="G67" s="25"/>
      <c r="H67" s="24"/>
    </row>
    <row r="68" spans="1:8">
      <c r="B68" s="23">
        <f>SUM(B10:B67)</f>
        <v>16720</v>
      </c>
      <c r="C68" s="22"/>
      <c r="D68" s="23">
        <f>SUM(D10:D67)</f>
        <v>1800</v>
      </c>
      <c r="E68" s="22"/>
      <c r="F68" s="22"/>
      <c r="G68" s="22"/>
      <c r="H68" s="21">
        <f>SUM(H10:H65)</f>
        <v>16673.239999999998</v>
      </c>
    </row>
    <row r="69" spans="1:8">
      <c r="B69" s="20"/>
      <c r="C69" s="20"/>
      <c r="D69" s="20"/>
      <c r="E69" s="20"/>
      <c r="F69" s="20"/>
      <c r="G69" s="20"/>
      <c r="H69" s="19"/>
    </row>
    <row r="71" spans="1:8" s="5" customFormat="1" ht="14.5">
      <c r="A71" s="18" t="s">
        <v>15</v>
      </c>
      <c r="B71" s="17">
        <f>B68</f>
        <v>16720</v>
      </c>
      <c r="D71" s="16">
        <f>D68</f>
        <v>1800</v>
      </c>
      <c r="H71" s="6"/>
    </row>
    <row r="72" spans="1:8" s="5" customFormat="1">
      <c r="A72" s="11" t="s">
        <v>14</v>
      </c>
      <c r="B72" s="636" t="s">
        <v>13</v>
      </c>
      <c r="C72" s="636"/>
      <c r="D72" s="636" t="s">
        <v>12</v>
      </c>
      <c r="E72" s="636"/>
      <c r="F72" s="11"/>
      <c r="G72" s="11"/>
      <c r="H72" s="6"/>
    </row>
    <row r="73" spans="1:8" s="5" customFormat="1">
      <c r="A73" s="5" t="s">
        <v>11</v>
      </c>
      <c r="B73" s="635">
        <v>0.75</v>
      </c>
      <c r="C73" s="635"/>
      <c r="D73" s="629" t="s">
        <v>0</v>
      </c>
      <c r="E73" s="629"/>
      <c r="F73" s="15"/>
      <c r="G73" s="15"/>
      <c r="H73" s="14"/>
    </row>
    <row r="74" spans="1:8" s="5" customFormat="1">
      <c r="A74" s="11" t="s">
        <v>10</v>
      </c>
      <c r="B74" s="633" t="s">
        <v>9</v>
      </c>
      <c r="C74" s="633"/>
      <c r="D74" s="633" t="s">
        <v>9</v>
      </c>
      <c r="E74" s="633"/>
      <c r="F74" s="13"/>
      <c r="G74" s="13"/>
      <c r="H74" s="12"/>
    </row>
    <row r="75" spans="1:8" s="5" customFormat="1">
      <c r="H75" s="6"/>
    </row>
    <row r="76" spans="1:8" s="5" customFormat="1">
      <c r="H76" s="6"/>
    </row>
    <row r="77" spans="1:8" s="5" customFormat="1">
      <c r="A77" s="5" t="s">
        <v>8</v>
      </c>
      <c r="B77" s="636" t="s">
        <v>7</v>
      </c>
      <c r="C77" s="636"/>
      <c r="D77" s="636" t="s">
        <v>6</v>
      </c>
      <c r="E77" s="636"/>
      <c r="F77" s="11"/>
      <c r="G77" s="11"/>
      <c r="H77" s="6"/>
    </row>
    <row r="78" spans="1:8" s="5" customFormat="1">
      <c r="D78" s="11"/>
      <c r="E78" s="11"/>
      <c r="F78" s="11"/>
      <c r="G78" s="11"/>
      <c r="H78" s="6"/>
    </row>
    <row r="79" spans="1:8" s="5" customFormat="1">
      <c r="A79" s="5" t="s">
        <v>5</v>
      </c>
      <c r="B79" s="628" t="s">
        <v>0</v>
      </c>
      <c r="C79" s="628"/>
      <c r="D79" s="629" t="s">
        <v>0</v>
      </c>
      <c r="E79" s="629"/>
      <c r="H79" s="6"/>
    </row>
    <row r="80" spans="1:8" s="5" customFormat="1">
      <c r="A80" s="5" t="s">
        <v>4</v>
      </c>
      <c r="B80" s="631" t="s">
        <v>0</v>
      </c>
      <c r="C80" s="631"/>
      <c r="D80" s="631" t="s">
        <v>0</v>
      </c>
      <c r="E80" s="631"/>
      <c r="F80" s="10"/>
      <c r="G80" s="10"/>
      <c r="H80" s="9"/>
    </row>
    <row r="81" spans="1:8" s="5" customFormat="1">
      <c r="A81" s="5" t="s">
        <v>1</v>
      </c>
      <c r="B81" s="634" t="s">
        <v>0</v>
      </c>
      <c r="C81" s="634"/>
      <c r="D81" s="633" t="s">
        <v>0</v>
      </c>
      <c r="E81" s="633"/>
      <c r="F81" s="8"/>
      <c r="G81" s="8"/>
      <c r="H81" s="6"/>
    </row>
    <row r="82" spans="1:8" s="5" customFormat="1">
      <c r="B82" s="8"/>
      <c r="C82" s="8"/>
      <c r="D82" s="8"/>
      <c r="E82" s="8"/>
      <c r="F82" s="8"/>
      <c r="G82" s="8"/>
      <c r="H82" s="6"/>
    </row>
    <row r="83" spans="1:8" s="5" customFormat="1">
      <c r="A83" s="5" t="s">
        <v>3</v>
      </c>
      <c r="B83" s="628">
        <f>B71</f>
        <v>16720</v>
      </c>
      <c r="C83" s="628"/>
      <c r="D83" s="629" t="s">
        <v>0</v>
      </c>
      <c r="E83" s="629"/>
      <c r="H83" s="6"/>
    </row>
    <row r="84" spans="1:8" s="5" customFormat="1">
      <c r="A84" s="5" t="s">
        <v>2</v>
      </c>
      <c r="B84" s="630">
        <f>0.1*B83/B85</f>
        <v>12.173811742777261</v>
      </c>
      <c r="C84" s="630"/>
      <c r="D84" s="631" t="s">
        <v>0</v>
      </c>
      <c r="E84" s="631"/>
      <c r="F84" s="10"/>
      <c r="G84" s="10"/>
      <c r="H84" s="9"/>
    </row>
    <row r="85" spans="1:8" s="5" customFormat="1">
      <c r="A85" s="5" t="s">
        <v>1</v>
      </c>
      <c r="B85" s="632">
        <v>137.34399999999999</v>
      </c>
      <c r="C85" s="632"/>
      <c r="D85" s="633" t="s">
        <v>0</v>
      </c>
      <c r="E85" s="633"/>
      <c r="F85" s="8"/>
      <c r="G85" s="8"/>
      <c r="H85" s="6"/>
    </row>
    <row r="86" spans="1:8" s="5" customFormat="1">
      <c r="H86" s="6"/>
    </row>
    <row r="87" spans="1:8" s="5" customFormat="1">
      <c r="B87" s="7"/>
      <c r="D87" s="7"/>
      <c r="H87" s="6"/>
    </row>
    <row r="88" spans="1:8" s="5" customFormat="1">
      <c r="H88" s="6"/>
    </row>
    <row r="89" spans="1:8" s="5" customFormat="1">
      <c r="H89" s="6"/>
    </row>
    <row r="154" spans="1:8" ht="13.5" customHeight="1"/>
    <row r="155" spans="1:8" s="5" customFormat="1">
      <c r="A155" s="1"/>
      <c r="B155" s="1"/>
      <c r="C155" s="1"/>
      <c r="D155" s="1"/>
      <c r="E155" s="1"/>
      <c r="F155" s="1"/>
      <c r="G155" s="1"/>
      <c r="H155" s="2"/>
    </row>
    <row r="188" spans="1:8" s="5" customFormat="1">
      <c r="A188" s="1"/>
      <c r="B188" s="1"/>
      <c r="C188" s="1"/>
      <c r="D188" s="1"/>
      <c r="E188" s="1"/>
      <c r="F188" s="1"/>
      <c r="G188" s="1"/>
      <c r="H188" s="2"/>
    </row>
    <row r="196" s="1" customFormat="1" ht="13.5" customHeight="1"/>
    <row r="339" spans="1:8" s="5" customFormat="1">
      <c r="A339" s="1"/>
      <c r="B339" s="1"/>
      <c r="C339" s="1"/>
      <c r="D339" s="1"/>
      <c r="E339" s="1"/>
      <c r="F339" s="1"/>
      <c r="G339" s="1"/>
      <c r="H339" s="2"/>
    </row>
    <row r="382" spans="1:8" s="3" customFormat="1">
      <c r="A382" s="1"/>
      <c r="B382" s="1"/>
      <c r="C382" s="1"/>
      <c r="D382" s="1"/>
      <c r="E382" s="1"/>
      <c r="F382" s="1"/>
      <c r="G382" s="1"/>
      <c r="H382" s="2"/>
    </row>
    <row r="383" spans="1:8" s="3" customFormat="1">
      <c r="A383" s="1"/>
      <c r="B383" s="1"/>
      <c r="C383" s="1"/>
      <c r="D383" s="1"/>
      <c r="E383" s="1"/>
      <c r="F383" s="1"/>
      <c r="G383" s="1"/>
      <c r="H383" s="2"/>
    </row>
    <row r="384" spans="1:8" s="3" customFormat="1">
      <c r="A384" s="1"/>
      <c r="B384" s="1"/>
      <c r="C384" s="1"/>
      <c r="D384" s="1"/>
      <c r="E384" s="1"/>
      <c r="F384" s="1"/>
      <c r="G384" s="1"/>
      <c r="H384" s="2"/>
    </row>
    <row r="385" spans="1:8" s="3" customFormat="1">
      <c r="A385" s="1"/>
      <c r="B385" s="1"/>
      <c r="C385" s="1"/>
      <c r="D385" s="1"/>
      <c r="E385" s="1"/>
      <c r="F385" s="1"/>
      <c r="G385" s="1"/>
      <c r="H385" s="2"/>
    </row>
    <row r="386" spans="1:8" s="3" customFormat="1">
      <c r="A386" s="1"/>
      <c r="B386" s="1"/>
      <c r="C386" s="1"/>
      <c r="D386" s="1"/>
      <c r="E386" s="1"/>
      <c r="F386" s="1"/>
      <c r="G386" s="1"/>
      <c r="H386" s="2"/>
    </row>
    <row r="387" spans="1:8" s="3" customFormat="1">
      <c r="A387" s="1"/>
      <c r="B387" s="1"/>
      <c r="C387" s="1"/>
      <c r="D387" s="1"/>
      <c r="E387" s="1"/>
      <c r="F387" s="1"/>
      <c r="G387" s="1"/>
      <c r="H387" s="2"/>
    </row>
    <row r="388" spans="1:8" s="3" customFormat="1">
      <c r="A388" s="1"/>
      <c r="B388" s="1"/>
      <c r="C388" s="1"/>
      <c r="D388" s="1"/>
      <c r="E388" s="1"/>
      <c r="F388" s="1"/>
      <c r="G388" s="1"/>
      <c r="H388" s="2"/>
    </row>
    <row r="389" spans="1:8" s="3" customFormat="1">
      <c r="A389" s="1"/>
      <c r="B389" s="1"/>
      <c r="C389" s="1"/>
      <c r="D389" s="1"/>
      <c r="E389" s="1"/>
      <c r="F389" s="1"/>
      <c r="G389" s="1"/>
      <c r="H389" s="2"/>
    </row>
    <row r="390" spans="1:8" s="4" customFormat="1">
      <c r="A390" s="1"/>
      <c r="B390" s="1"/>
      <c r="C390" s="1"/>
      <c r="D390" s="1"/>
      <c r="E390" s="1"/>
      <c r="F390" s="1"/>
      <c r="G390" s="1"/>
      <c r="H390" s="2"/>
    </row>
    <row r="391" spans="1:8" s="3" customFormat="1">
      <c r="A391" s="1"/>
      <c r="B391" s="1"/>
      <c r="C391" s="1"/>
      <c r="D391" s="1"/>
      <c r="E391" s="1"/>
      <c r="F391" s="1"/>
      <c r="G391" s="1"/>
      <c r="H391" s="2"/>
    </row>
    <row r="392" spans="1:8" s="3" customFormat="1">
      <c r="A392" s="1"/>
      <c r="B392" s="1"/>
      <c r="C392" s="1"/>
      <c r="D392" s="1"/>
      <c r="E392" s="1"/>
      <c r="F392" s="1"/>
      <c r="G392" s="1"/>
      <c r="H392" s="2"/>
    </row>
    <row r="393" spans="1:8" s="3" customFormat="1">
      <c r="A393" s="1"/>
      <c r="B393" s="1"/>
      <c r="C393" s="1"/>
      <c r="D393" s="1"/>
      <c r="E393" s="1"/>
      <c r="F393" s="1"/>
      <c r="G393" s="1"/>
      <c r="H393" s="2"/>
    </row>
    <row r="394" spans="1:8" s="4" customFormat="1">
      <c r="A394" s="1"/>
      <c r="B394" s="1"/>
      <c r="C394" s="1"/>
      <c r="D394" s="1"/>
      <c r="E394" s="1"/>
      <c r="F394" s="1"/>
      <c r="G394" s="1"/>
      <c r="H394" s="2"/>
    </row>
    <row r="395" spans="1:8" s="3" customFormat="1">
      <c r="A395" s="1"/>
      <c r="B395" s="1"/>
      <c r="C395" s="1"/>
      <c r="D395" s="1"/>
      <c r="E395" s="1"/>
      <c r="F395" s="1"/>
      <c r="G395" s="1"/>
      <c r="H395" s="2"/>
    </row>
    <row r="396" spans="1:8" s="3" customFormat="1">
      <c r="A396" s="1"/>
      <c r="B396" s="1"/>
      <c r="C396" s="1"/>
      <c r="D396" s="1"/>
      <c r="E396" s="1"/>
      <c r="F396" s="1"/>
      <c r="G396" s="1"/>
      <c r="H396" s="2"/>
    </row>
    <row r="397" spans="1:8" s="3" customFormat="1">
      <c r="A397" s="1"/>
      <c r="B397" s="1"/>
      <c r="C397" s="1"/>
      <c r="D397" s="1"/>
      <c r="E397" s="1"/>
      <c r="F397" s="1"/>
      <c r="G397" s="1"/>
      <c r="H397" s="2"/>
    </row>
    <row r="398" spans="1:8" s="3" customFormat="1">
      <c r="A398" s="1"/>
      <c r="B398" s="1"/>
      <c r="C398" s="1"/>
      <c r="D398" s="1"/>
      <c r="E398" s="1"/>
      <c r="F398" s="1"/>
      <c r="G398" s="1"/>
      <c r="H398" s="2"/>
    </row>
  </sheetData>
  <autoFilter ref="A9:H377"/>
  <mergeCells count="24">
    <mergeCell ref="B7:C7"/>
    <mergeCell ref="D7:E7"/>
    <mergeCell ref="B8:C8"/>
    <mergeCell ref="D8:E8"/>
    <mergeCell ref="B72:C72"/>
    <mergeCell ref="D72:E72"/>
    <mergeCell ref="B73:C73"/>
    <mergeCell ref="D73:E73"/>
    <mergeCell ref="B74:C74"/>
    <mergeCell ref="D74:E74"/>
    <mergeCell ref="B77:C77"/>
    <mergeCell ref="D77:E77"/>
    <mergeCell ref="B79:C79"/>
    <mergeCell ref="D79:E79"/>
    <mergeCell ref="B80:C80"/>
    <mergeCell ref="D80:E80"/>
    <mergeCell ref="B81:C81"/>
    <mergeCell ref="D81:E81"/>
    <mergeCell ref="B83:C83"/>
    <mergeCell ref="D83:E83"/>
    <mergeCell ref="B84:C84"/>
    <mergeCell ref="D84:E84"/>
    <mergeCell ref="B85:C85"/>
    <mergeCell ref="D85:E85"/>
  </mergeCells>
  <pageMargins left="0.75" right="0.75" top="1" bottom="1" header="0.5" footer="0.5"/>
  <pageSetup paperSize="5" scale="56" fitToHeight="28" orientation="landscape" r:id="rId1"/>
  <headerFooter alignWithMargins="0">
    <oddFooter>&amp;LExhibit H&amp;CPage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3"/>
  <sheetViews>
    <sheetView topLeftCell="A7" zoomScaleSheetLayoutView="75" workbookViewId="0">
      <pane xSplit="1" ySplit="2" topLeftCell="O85" activePane="bottomRight" state="frozen"/>
      <selection activeCell="L243" sqref="L243"/>
      <selection pane="topRight" activeCell="L243" sqref="L243"/>
      <selection pane="bottomLeft" activeCell="L243" sqref="L243"/>
      <selection pane="bottomRight" activeCell="L243" sqref="L243"/>
    </sheetView>
  </sheetViews>
  <sheetFormatPr defaultColWidth="10" defaultRowHeight="12.5"/>
  <cols>
    <col min="1" max="1" width="33.54296875" style="41" bestFit="1" customWidth="1"/>
    <col min="2" max="2" width="16.1796875" style="41" customWidth="1"/>
    <col min="3" max="3" width="11.1796875" style="46" customWidth="1"/>
    <col min="4" max="4" width="11.7265625" style="41" customWidth="1"/>
    <col min="5" max="5" width="11.7265625" style="44" customWidth="1"/>
    <col min="6" max="6" width="11.7265625" style="41" customWidth="1"/>
    <col min="7" max="7" width="11.7265625" style="44" customWidth="1"/>
    <col min="8" max="8" width="11.7265625" style="41" customWidth="1"/>
    <col min="9" max="9" width="11.7265625" style="47" customWidth="1"/>
    <col min="10" max="12" width="11.7265625" style="41" customWidth="1"/>
    <col min="13" max="13" width="11.7265625" style="46" customWidth="1"/>
    <col min="14" max="14" width="11.7265625" style="41" customWidth="1"/>
    <col min="15" max="15" width="11.7265625" style="46" customWidth="1"/>
    <col min="16" max="16" width="11.7265625" style="45" customWidth="1"/>
    <col min="17" max="17" width="11.7265625" style="44" customWidth="1"/>
    <col min="18" max="18" width="11.7265625" style="41" customWidth="1"/>
    <col min="19" max="19" width="11.7265625" style="44" customWidth="1"/>
    <col min="20" max="20" width="11.7265625" style="41" customWidth="1"/>
    <col min="21" max="21" width="13.453125" style="41" customWidth="1"/>
    <col min="22" max="22" width="13.453125" style="43" customWidth="1"/>
    <col min="23" max="23" width="13.26953125" style="42" bestFit="1" customWidth="1"/>
    <col min="24" max="24" width="13.26953125" style="41" customWidth="1"/>
    <col min="25" max="16384" width="10" style="41"/>
  </cols>
  <sheetData>
    <row r="1" spans="1:34">
      <c r="A1" s="126" t="s">
        <v>31</v>
      </c>
      <c r="B1" s="126"/>
    </row>
    <row r="2" spans="1:34">
      <c r="A2" s="126" t="s">
        <v>73</v>
      </c>
      <c r="B2" s="126"/>
    </row>
    <row r="3" spans="1:34">
      <c r="A3" s="41" t="s">
        <v>29</v>
      </c>
    </row>
    <row r="4" spans="1:34">
      <c r="A4" s="41" t="s">
        <v>28</v>
      </c>
    </row>
    <row r="5" spans="1:34">
      <c r="A5" s="41" t="s">
        <v>72</v>
      </c>
    </row>
    <row r="6" spans="1:34">
      <c r="C6" s="654"/>
      <c r="D6" s="654"/>
      <c r="E6" s="122"/>
      <c r="F6" s="120"/>
      <c r="G6" s="122"/>
      <c r="H6" s="120"/>
      <c r="I6" s="125"/>
      <c r="J6" s="120"/>
      <c r="K6" s="120"/>
      <c r="L6" s="120"/>
      <c r="M6" s="124"/>
      <c r="N6" s="120"/>
      <c r="O6" s="124"/>
      <c r="P6" s="123"/>
      <c r="Q6" s="122"/>
      <c r="R6" s="120"/>
      <c r="S6" s="122"/>
      <c r="T6" s="120"/>
      <c r="U6" s="120"/>
    </row>
    <row r="7" spans="1:34" ht="31.5" customHeight="1">
      <c r="C7" s="650" t="s">
        <v>71</v>
      </c>
      <c r="D7" s="650"/>
      <c r="E7" s="652" t="s">
        <v>70</v>
      </c>
      <c r="F7" s="650"/>
      <c r="G7" s="652" t="s">
        <v>69</v>
      </c>
      <c r="H7" s="650"/>
      <c r="I7" s="650" t="s">
        <v>68</v>
      </c>
      <c r="J7" s="651"/>
      <c r="K7" s="650" t="s">
        <v>67</v>
      </c>
      <c r="L7" s="651"/>
      <c r="M7" s="650" t="s">
        <v>66</v>
      </c>
      <c r="N7" s="651"/>
      <c r="O7" s="650" t="s">
        <v>65</v>
      </c>
      <c r="P7" s="651"/>
      <c r="Q7" s="652" t="s">
        <v>64</v>
      </c>
      <c r="R7" s="653"/>
      <c r="S7" s="652" t="s">
        <v>63</v>
      </c>
      <c r="T7" s="653"/>
      <c r="U7" s="120"/>
      <c r="V7" s="121"/>
      <c r="W7" s="41"/>
      <c r="X7" s="120" t="s">
        <v>62</v>
      </c>
    </row>
    <row r="8" spans="1:34" s="114" customFormat="1" ht="13.5" customHeight="1" thickBot="1">
      <c r="A8" s="114" t="s">
        <v>19</v>
      </c>
      <c r="B8" s="114" t="s">
        <v>61</v>
      </c>
      <c r="C8" s="118" t="s">
        <v>57</v>
      </c>
      <c r="D8" s="114" t="s">
        <v>16</v>
      </c>
      <c r="E8" s="116" t="s">
        <v>57</v>
      </c>
      <c r="F8" s="114" t="s">
        <v>16</v>
      </c>
      <c r="G8" s="116" t="s">
        <v>57</v>
      </c>
      <c r="H8" s="114" t="s">
        <v>16</v>
      </c>
      <c r="I8" s="119" t="s">
        <v>60</v>
      </c>
      <c r="J8" s="114" t="s">
        <v>16</v>
      </c>
      <c r="K8" s="114" t="s">
        <v>59</v>
      </c>
      <c r="L8" s="114" t="s">
        <v>58</v>
      </c>
      <c r="M8" s="118" t="s">
        <v>57</v>
      </c>
      <c r="N8" s="114" t="s">
        <v>16</v>
      </c>
      <c r="O8" s="118" t="s">
        <v>56</v>
      </c>
      <c r="P8" s="117" t="s">
        <v>16</v>
      </c>
      <c r="Q8" s="116" t="s">
        <v>55</v>
      </c>
      <c r="R8" s="114" t="s">
        <v>16</v>
      </c>
      <c r="S8" s="116" t="s">
        <v>54</v>
      </c>
      <c r="T8" s="114" t="s">
        <v>16</v>
      </c>
      <c r="U8" s="114" t="s">
        <v>53</v>
      </c>
      <c r="V8" s="115" t="s">
        <v>24</v>
      </c>
      <c r="W8" s="114" t="s">
        <v>52</v>
      </c>
      <c r="X8" s="114" t="s">
        <v>52</v>
      </c>
    </row>
    <row r="9" spans="1:34" s="77" customFormat="1" ht="14.5">
      <c r="A9" s="96">
        <v>42002</v>
      </c>
      <c r="B9" s="96" t="s">
        <v>40</v>
      </c>
      <c r="C9" s="93"/>
      <c r="D9" s="90"/>
      <c r="E9" s="90"/>
      <c r="F9" s="90"/>
      <c r="G9" s="90"/>
      <c r="H9" s="90"/>
      <c r="I9" s="94">
        <v>25.018000000000001</v>
      </c>
      <c r="J9" s="90">
        <v>136</v>
      </c>
      <c r="K9" s="90"/>
      <c r="L9" s="90"/>
      <c r="M9" s="93"/>
      <c r="N9" s="90"/>
      <c r="O9" s="93"/>
      <c r="P9" s="92"/>
      <c r="Q9" s="91"/>
      <c r="R9" s="90"/>
      <c r="S9" s="91"/>
      <c r="T9" s="90"/>
      <c r="U9" s="90">
        <f>35.49+25</f>
        <v>60.49</v>
      </c>
      <c r="V9" s="90"/>
      <c r="W9" s="31">
        <f t="shared" ref="W9:W72" si="0">C9*D9+E9*F9+G9*H9+I9*J9+K9*L9+M9*N9+O9*P9+Q9*R9+S9*T9+U9+V9</f>
        <v>3462.9380000000001</v>
      </c>
      <c r="X9" s="41"/>
    </row>
    <row r="10" spans="1:34" s="77" customFormat="1" ht="14.5">
      <c r="A10" s="96">
        <v>42010</v>
      </c>
      <c r="B10" s="95" t="s">
        <v>40</v>
      </c>
      <c r="C10" s="93"/>
      <c r="D10" s="90"/>
      <c r="E10" s="90"/>
      <c r="F10" s="90"/>
      <c r="G10" s="90"/>
      <c r="H10" s="90"/>
      <c r="I10" s="94"/>
      <c r="J10" s="90"/>
      <c r="K10" s="90">
        <v>6</v>
      </c>
      <c r="L10" s="90">
        <v>120</v>
      </c>
      <c r="M10" s="93"/>
      <c r="N10" s="90"/>
      <c r="O10" s="93"/>
      <c r="P10" s="92"/>
      <c r="Q10" s="91"/>
      <c r="R10" s="90"/>
      <c r="S10" s="91"/>
      <c r="T10" s="90"/>
      <c r="U10" s="90"/>
      <c r="V10" s="90"/>
      <c r="W10" s="31">
        <f t="shared" si="0"/>
        <v>720</v>
      </c>
      <c r="X10" s="41"/>
    </row>
    <row r="11" spans="1:34" s="77" customFormat="1" ht="14.5">
      <c r="A11" s="96">
        <v>42011</v>
      </c>
      <c r="B11" s="95" t="s">
        <v>48</v>
      </c>
      <c r="C11" s="93">
        <v>110</v>
      </c>
      <c r="D11" s="90">
        <v>1.3</v>
      </c>
      <c r="E11" s="90"/>
      <c r="F11" s="90"/>
      <c r="G11" s="90"/>
      <c r="H11" s="90"/>
      <c r="I11" s="94"/>
      <c r="J11" s="90"/>
      <c r="K11" s="90"/>
      <c r="L11" s="90"/>
      <c r="M11" s="93"/>
      <c r="N11" s="90"/>
      <c r="O11" s="93"/>
      <c r="P11" s="92"/>
      <c r="Q11" s="91"/>
      <c r="R11" s="90"/>
      <c r="S11" s="91"/>
      <c r="T11" s="90"/>
      <c r="U11" s="90"/>
      <c r="V11" s="90"/>
      <c r="W11" s="31">
        <f t="shared" si="0"/>
        <v>143</v>
      </c>
      <c r="X11" s="41"/>
    </row>
    <row r="12" spans="1:34" s="77" customFormat="1" ht="14.5">
      <c r="A12" s="96">
        <v>42011</v>
      </c>
      <c r="B12" s="95" t="s">
        <v>44</v>
      </c>
      <c r="C12" s="93">
        <v>120</v>
      </c>
      <c r="D12" s="90">
        <v>1.3</v>
      </c>
      <c r="E12" s="90"/>
      <c r="F12" s="90"/>
      <c r="G12" s="90"/>
      <c r="H12" s="90"/>
      <c r="I12" s="94"/>
      <c r="J12" s="90"/>
      <c r="K12" s="90"/>
      <c r="L12" s="90"/>
      <c r="M12" s="93"/>
      <c r="N12" s="90"/>
      <c r="O12" s="93"/>
      <c r="P12" s="92"/>
      <c r="Q12" s="91"/>
      <c r="R12" s="90"/>
      <c r="S12" s="91"/>
      <c r="T12" s="90"/>
      <c r="U12" s="90"/>
      <c r="V12" s="90"/>
      <c r="W12" s="31">
        <f t="shared" si="0"/>
        <v>156</v>
      </c>
      <c r="X12" s="41"/>
    </row>
    <row r="13" spans="1:34" s="77" customFormat="1" ht="14.5">
      <c r="A13" s="96">
        <v>42011</v>
      </c>
      <c r="B13" s="95" t="s">
        <v>43</v>
      </c>
      <c r="C13" s="111">
        <v>105</v>
      </c>
      <c r="D13" s="108">
        <v>1.3</v>
      </c>
      <c r="E13" s="108"/>
      <c r="F13" s="108"/>
      <c r="G13" s="108"/>
      <c r="H13" s="108"/>
      <c r="I13" s="112"/>
      <c r="J13" s="108"/>
      <c r="K13" s="108"/>
      <c r="L13" s="108"/>
      <c r="M13" s="111"/>
      <c r="N13" s="108"/>
      <c r="O13" s="111"/>
      <c r="P13" s="110"/>
      <c r="Q13" s="109"/>
      <c r="R13" s="108"/>
      <c r="S13" s="109"/>
      <c r="T13" s="108"/>
      <c r="U13" s="108"/>
      <c r="V13" s="108"/>
      <c r="W13" s="31">
        <f t="shared" si="0"/>
        <v>136.5</v>
      </c>
      <c r="X13" s="41"/>
      <c r="Y13" s="107"/>
      <c r="Z13" s="107"/>
      <c r="AA13" s="107"/>
      <c r="AB13" s="107"/>
      <c r="AC13" s="107"/>
      <c r="AD13" s="107"/>
      <c r="AE13" s="107"/>
      <c r="AF13" s="107"/>
      <c r="AG13" s="107"/>
      <c r="AH13" s="107"/>
    </row>
    <row r="14" spans="1:34" s="77" customFormat="1" ht="14.5">
      <c r="A14" s="96">
        <v>42011</v>
      </c>
      <c r="B14" s="95" t="s">
        <v>40</v>
      </c>
      <c r="C14" s="93">
        <v>612</v>
      </c>
      <c r="D14" s="90">
        <v>0.8</v>
      </c>
      <c r="E14" s="90"/>
      <c r="F14" s="90"/>
      <c r="G14" s="90"/>
      <c r="H14" s="90"/>
      <c r="I14" s="94"/>
      <c r="J14" s="90"/>
      <c r="K14" s="90"/>
      <c r="L14" s="90"/>
      <c r="M14" s="93"/>
      <c r="N14" s="90"/>
      <c r="O14" s="93"/>
      <c r="P14" s="92"/>
      <c r="Q14" s="91"/>
      <c r="R14" s="90"/>
      <c r="S14" s="91"/>
      <c r="T14" s="90"/>
      <c r="U14" s="90"/>
      <c r="V14" s="90"/>
      <c r="W14" s="31">
        <f t="shared" si="0"/>
        <v>489.6</v>
      </c>
      <c r="X14" s="41"/>
    </row>
    <row r="15" spans="1:34" s="77" customFormat="1" ht="14.5">
      <c r="A15" s="96">
        <v>42011</v>
      </c>
      <c r="B15" s="95" t="s">
        <v>46</v>
      </c>
      <c r="C15" s="93">
        <v>100</v>
      </c>
      <c r="D15" s="90">
        <v>1.3</v>
      </c>
      <c r="E15" s="90"/>
      <c r="F15" s="90"/>
      <c r="G15" s="90"/>
      <c r="H15" s="90"/>
      <c r="I15" s="94"/>
      <c r="J15" s="90"/>
      <c r="K15" s="90"/>
      <c r="L15" s="90"/>
      <c r="M15" s="93"/>
      <c r="N15" s="90"/>
      <c r="O15" s="93"/>
      <c r="P15" s="92"/>
      <c r="Q15" s="91"/>
      <c r="R15" s="90"/>
      <c r="S15" s="91"/>
      <c r="T15" s="90"/>
      <c r="U15" s="90"/>
      <c r="V15" s="90"/>
      <c r="W15" s="31">
        <f t="shared" si="0"/>
        <v>130</v>
      </c>
      <c r="X15" s="41"/>
    </row>
    <row r="16" spans="1:34" s="77" customFormat="1" ht="14.5">
      <c r="A16" s="96">
        <v>42011</v>
      </c>
      <c r="B16" s="95" t="s">
        <v>42</v>
      </c>
      <c r="C16" s="111">
        <v>130</v>
      </c>
      <c r="D16" s="108">
        <v>1.3</v>
      </c>
      <c r="E16" s="108"/>
      <c r="F16" s="108"/>
      <c r="G16" s="108"/>
      <c r="H16" s="108"/>
      <c r="I16" s="112"/>
      <c r="J16" s="108"/>
      <c r="K16" s="108"/>
      <c r="L16" s="108"/>
      <c r="M16" s="111"/>
      <c r="N16" s="108"/>
      <c r="O16" s="111"/>
      <c r="P16" s="110"/>
      <c r="Q16" s="109"/>
      <c r="R16" s="108"/>
      <c r="S16" s="109"/>
      <c r="T16" s="108"/>
      <c r="U16" s="108"/>
      <c r="V16" s="108"/>
      <c r="W16" s="31">
        <f t="shared" si="0"/>
        <v>169</v>
      </c>
      <c r="X16" s="41"/>
      <c r="Y16" s="107"/>
      <c r="Z16" s="107"/>
      <c r="AA16" s="107"/>
      <c r="AB16" s="107"/>
      <c r="AC16" s="107"/>
      <c r="AD16" s="107"/>
      <c r="AE16" s="107"/>
      <c r="AF16" s="107"/>
      <c r="AG16" s="107"/>
      <c r="AH16" s="107"/>
    </row>
    <row r="17" spans="1:24 16384:16384" s="77" customFormat="1" ht="14.5">
      <c r="A17" s="96">
        <v>42011</v>
      </c>
      <c r="B17" s="95" t="s">
        <v>45</v>
      </c>
      <c r="C17" s="93">
        <v>200</v>
      </c>
      <c r="D17" s="90">
        <v>1.3</v>
      </c>
      <c r="E17" s="90"/>
      <c r="F17" s="90"/>
      <c r="G17" s="90"/>
      <c r="H17" s="90"/>
      <c r="I17" s="94"/>
      <c r="J17" s="90"/>
      <c r="K17" s="90"/>
      <c r="L17" s="90"/>
      <c r="M17" s="93"/>
      <c r="N17" s="90"/>
      <c r="O17" s="93"/>
      <c r="P17" s="92"/>
      <c r="Q17" s="91"/>
      <c r="R17" s="90"/>
      <c r="S17" s="91"/>
      <c r="T17" s="90"/>
      <c r="U17" s="90"/>
      <c r="V17" s="90"/>
      <c r="W17" s="31">
        <f t="shared" si="0"/>
        <v>260</v>
      </c>
      <c r="X17" s="41"/>
    </row>
    <row r="18" spans="1:24 16384:16384" s="77" customFormat="1" ht="14.5">
      <c r="A18" s="96">
        <v>42011</v>
      </c>
      <c r="B18" s="95" t="s">
        <v>49</v>
      </c>
      <c r="C18" s="93">
        <v>440</v>
      </c>
      <c r="D18" s="90">
        <v>1.3</v>
      </c>
      <c r="E18" s="90"/>
      <c r="F18" s="90"/>
      <c r="G18" s="90"/>
      <c r="H18" s="90"/>
      <c r="I18" s="94"/>
      <c r="J18" s="90"/>
      <c r="K18" s="90"/>
      <c r="L18" s="90"/>
      <c r="M18" s="93"/>
      <c r="N18" s="90"/>
      <c r="O18" s="93"/>
      <c r="P18" s="92"/>
      <c r="Q18" s="91"/>
      <c r="R18" s="90"/>
      <c r="S18" s="91"/>
      <c r="T18" s="90"/>
      <c r="U18" s="90"/>
      <c r="V18" s="90"/>
      <c r="W18" s="31">
        <f t="shared" si="0"/>
        <v>572</v>
      </c>
      <c r="X18" s="41"/>
    </row>
    <row r="19" spans="1:24 16384:16384" s="77" customFormat="1" ht="14.5">
      <c r="A19" s="96">
        <v>42011</v>
      </c>
      <c r="B19" s="95" t="s">
        <v>50</v>
      </c>
      <c r="C19" s="93"/>
      <c r="D19" s="90"/>
      <c r="E19" s="91">
        <v>30</v>
      </c>
      <c r="F19" s="90">
        <v>1.3</v>
      </c>
      <c r="G19" s="91"/>
      <c r="H19" s="90"/>
      <c r="I19" s="94"/>
      <c r="J19" s="90"/>
      <c r="K19" s="90"/>
      <c r="L19" s="90"/>
      <c r="M19" s="93"/>
      <c r="N19" s="90"/>
      <c r="O19" s="93"/>
      <c r="P19" s="92"/>
      <c r="Q19" s="91"/>
      <c r="R19" s="90"/>
      <c r="S19" s="91"/>
      <c r="T19" s="90"/>
      <c r="U19" s="90"/>
      <c r="V19" s="90"/>
      <c r="W19" s="31">
        <f t="shared" si="0"/>
        <v>39</v>
      </c>
      <c r="X19" s="41"/>
      <c r="XFD19" s="78">
        <f>SUM(E19:XFC19)</f>
        <v>70.3</v>
      </c>
    </row>
    <row r="20" spans="1:24 16384:16384" s="77" customFormat="1" ht="14.5">
      <c r="A20" s="96">
        <v>42018</v>
      </c>
      <c r="B20" s="95" t="s">
        <v>40</v>
      </c>
      <c r="C20" s="93">
        <v>910</v>
      </c>
      <c r="D20" s="90">
        <v>0.8</v>
      </c>
      <c r="E20" s="90"/>
      <c r="F20" s="90"/>
      <c r="G20" s="90"/>
      <c r="H20" s="90"/>
      <c r="I20" s="94"/>
      <c r="J20" s="90"/>
      <c r="K20" s="90"/>
      <c r="L20" s="90"/>
      <c r="M20" s="93"/>
      <c r="N20" s="90"/>
      <c r="O20" s="93"/>
      <c r="P20" s="92"/>
      <c r="Q20" s="91"/>
      <c r="R20" s="90"/>
      <c r="S20" s="91"/>
      <c r="T20" s="90"/>
      <c r="U20" s="90"/>
      <c r="V20" s="90"/>
      <c r="W20" s="31">
        <f t="shared" si="0"/>
        <v>728</v>
      </c>
      <c r="X20" s="41"/>
    </row>
    <row r="21" spans="1:24 16384:16384" s="77" customFormat="1" ht="14.5">
      <c r="A21" s="96">
        <v>42023</v>
      </c>
      <c r="B21" s="95" t="s">
        <v>44</v>
      </c>
      <c r="C21" s="93">
        <v>85</v>
      </c>
      <c r="D21" s="90">
        <v>1.3</v>
      </c>
      <c r="E21" s="90"/>
      <c r="F21" s="90"/>
      <c r="G21" s="90"/>
      <c r="H21" s="90"/>
      <c r="I21" s="94"/>
      <c r="J21" s="90"/>
      <c r="K21" s="90"/>
      <c r="L21" s="90"/>
      <c r="M21" s="93"/>
      <c r="N21" s="90"/>
      <c r="O21" s="93"/>
      <c r="P21" s="92"/>
      <c r="Q21" s="91"/>
      <c r="R21" s="90"/>
      <c r="S21" s="91"/>
      <c r="T21" s="90"/>
      <c r="U21" s="90"/>
      <c r="V21" s="90"/>
      <c r="W21" s="31">
        <f t="shared" si="0"/>
        <v>110.5</v>
      </c>
      <c r="X21" s="41"/>
    </row>
    <row r="22" spans="1:24 16384:16384" s="77" customFormat="1" ht="14.5">
      <c r="A22" s="96">
        <v>42023</v>
      </c>
      <c r="B22" s="95" t="s">
        <v>43</v>
      </c>
      <c r="C22" s="93">
        <v>92</v>
      </c>
      <c r="D22" s="90">
        <v>1.3</v>
      </c>
      <c r="E22" s="90"/>
      <c r="F22" s="90"/>
      <c r="G22" s="90"/>
      <c r="H22" s="90"/>
      <c r="I22" s="94"/>
      <c r="J22" s="90"/>
      <c r="K22" s="90"/>
      <c r="L22" s="90"/>
      <c r="M22" s="93"/>
      <c r="N22" s="90"/>
      <c r="O22" s="93"/>
      <c r="P22" s="92"/>
      <c r="Q22" s="91"/>
      <c r="R22" s="90"/>
      <c r="S22" s="91"/>
      <c r="T22" s="90"/>
      <c r="U22" s="90"/>
      <c r="V22" s="90"/>
      <c r="W22" s="31">
        <f t="shared" si="0"/>
        <v>119.60000000000001</v>
      </c>
      <c r="X22" s="41"/>
    </row>
    <row r="23" spans="1:24 16384:16384" s="77" customFormat="1" ht="14.5">
      <c r="A23" s="96">
        <v>42023</v>
      </c>
      <c r="B23" s="95" t="s">
        <v>42</v>
      </c>
      <c r="C23" s="93">
        <v>110</v>
      </c>
      <c r="D23" s="90">
        <v>1.3</v>
      </c>
      <c r="E23" s="90"/>
      <c r="F23" s="90"/>
      <c r="G23" s="90"/>
      <c r="H23" s="90"/>
      <c r="I23" s="94"/>
      <c r="J23" s="90"/>
      <c r="K23" s="90"/>
      <c r="L23" s="90"/>
      <c r="M23" s="93"/>
      <c r="N23" s="90"/>
      <c r="O23" s="93"/>
      <c r="P23" s="92"/>
      <c r="Q23" s="91"/>
      <c r="R23" s="90"/>
      <c r="S23" s="91"/>
      <c r="T23" s="90"/>
      <c r="U23" s="90"/>
      <c r="V23" s="90"/>
      <c r="W23" s="31">
        <f t="shared" si="0"/>
        <v>143</v>
      </c>
      <c r="X23" s="41"/>
    </row>
    <row r="24" spans="1:24 16384:16384" s="77" customFormat="1" ht="14.5">
      <c r="A24" s="96">
        <v>42023</v>
      </c>
      <c r="B24" s="95" t="s">
        <v>45</v>
      </c>
      <c r="C24" s="93">
        <v>230</v>
      </c>
      <c r="D24" s="90">
        <v>1.3</v>
      </c>
      <c r="E24" s="90"/>
      <c r="F24" s="90"/>
      <c r="G24" s="90"/>
      <c r="H24" s="90"/>
      <c r="I24" s="94"/>
      <c r="J24" s="90"/>
      <c r="K24" s="90"/>
      <c r="L24" s="90"/>
      <c r="M24" s="93"/>
      <c r="N24" s="90"/>
      <c r="O24" s="93"/>
      <c r="P24" s="92"/>
      <c r="Q24" s="91"/>
      <c r="R24" s="90"/>
      <c r="S24" s="91"/>
      <c r="T24" s="90"/>
      <c r="U24" s="90"/>
      <c r="V24" s="90"/>
      <c r="W24" s="31">
        <f t="shared" si="0"/>
        <v>299</v>
      </c>
      <c r="X24" s="41"/>
    </row>
    <row r="25" spans="1:24 16384:16384" s="77" customFormat="1" ht="14.5">
      <c r="A25" s="96">
        <v>42023</v>
      </c>
      <c r="B25" s="95" t="s">
        <v>49</v>
      </c>
      <c r="C25" s="93">
        <v>425</v>
      </c>
      <c r="D25" s="90">
        <v>1.3</v>
      </c>
      <c r="E25" s="90"/>
      <c r="F25" s="90"/>
      <c r="G25" s="90"/>
      <c r="H25" s="90"/>
      <c r="I25" s="94"/>
      <c r="J25" s="90"/>
      <c r="K25" s="90"/>
      <c r="L25" s="90"/>
      <c r="M25" s="93"/>
      <c r="N25" s="90"/>
      <c r="O25" s="93"/>
      <c r="P25" s="92"/>
      <c r="Q25" s="91"/>
      <c r="R25" s="90"/>
      <c r="S25" s="91"/>
      <c r="T25" s="90"/>
      <c r="U25" s="90"/>
      <c r="V25" s="90"/>
      <c r="W25" s="31">
        <f t="shared" si="0"/>
        <v>552.5</v>
      </c>
      <c r="X25" s="41"/>
    </row>
    <row r="26" spans="1:24 16384:16384" s="77" customFormat="1" ht="14.5">
      <c r="A26" s="96">
        <v>42025</v>
      </c>
      <c r="B26" s="95" t="s">
        <v>40</v>
      </c>
      <c r="C26" s="93">
        <v>778</v>
      </c>
      <c r="D26" s="90">
        <v>0.8</v>
      </c>
      <c r="E26" s="90"/>
      <c r="F26" s="90"/>
      <c r="G26" s="90"/>
      <c r="H26" s="90"/>
      <c r="I26" s="94"/>
      <c r="J26" s="90"/>
      <c r="K26" s="90"/>
      <c r="L26" s="90"/>
      <c r="M26" s="93"/>
      <c r="N26" s="90"/>
      <c r="O26" s="93"/>
      <c r="P26" s="92"/>
      <c r="Q26" s="91"/>
      <c r="R26" s="90"/>
      <c r="S26" s="91"/>
      <c r="T26" s="90"/>
      <c r="U26" s="90"/>
      <c r="V26" s="90"/>
      <c r="W26" s="31">
        <f t="shared" si="0"/>
        <v>622.40000000000009</v>
      </c>
      <c r="X26" s="41"/>
    </row>
    <row r="27" spans="1:24 16384:16384" s="77" customFormat="1" ht="14.5">
      <c r="A27" s="96">
        <v>42025</v>
      </c>
      <c r="B27" s="95" t="s">
        <v>41</v>
      </c>
      <c r="C27" s="93"/>
      <c r="D27" s="90"/>
      <c r="E27" s="90"/>
      <c r="F27" s="90"/>
      <c r="G27" s="91">
        <v>35</v>
      </c>
      <c r="H27" s="90">
        <v>1.3</v>
      </c>
      <c r="I27" s="94"/>
      <c r="J27" s="90"/>
      <c r="K27" s="90"/>
      <c r="L27" s="90"/>
      <c r="M27" s="93"/>
      <c r="N27" s="90"/>
      <c r="O27" s="93"/>
      <c r="P27" s="92"/>
      <c r="Q27" s="91"/>
      <c r="R27" s="90"/>
      <c r="S27" s="91"/>
      <c r="T27" s="90"/>
      <c r="U27" s="90"/>
      <c r="V27" s="90"/>
      <c r="W27" s="31">
        <f t="shared" si="0"/>
        <v>45.5</v>
      </c>
      <c r="X27" s="41"/>
    </row>
    <row r="28" spans="1:24 16384:16384" s="77" customFormat="1" ht="14.5">
      <c r="A28" s="96">
        <v>42032</v>
      </c>
      <c r="B28" s="95" t="s">
        <v>40</v>
      </c>
      <c r="C28" s="93">
        <v>918</v>
      </c>
      <c r="D28" s="90">
        <v>0.8</v>
      </c>
      <c r="E28" s="90"/>
      <c r="F28" s="90"/>
      <c r="G28" s="90"/>
      <c r="H28" s="90"/>
      <c r="I28" s="94"/>
      <c r="J28" s="90"/>
      <c r="K28" s="90"/>
      <c r="L28" s="90"/>
      <c r="M28" s="93"/>
      <c r="N28" s="90"/>
      <c r="O28" s="93"/>
      <c r="P28" s="92"/>
      <c r="Q28" s="91"/>
      <c r="R28" s="90"/>
      <c r="S28" s="91"/>
      <c r="T28" s="90"/>
      <c r="U28" s="90"/>
      <c r="V28" s="90"/>
      <c r="W28" s="31">
        <f t="shared" si="0"/>
        <v>734.40000000000009</v>
      </c>
      <c r="X28" s="42">
        <f>SUM(W9:W28)</f>
        <v>9632.9380000000001</v>
      </c>
    </row>
    <row r="29" spans="1:24 16384:16384" s="77" customFormat="1" ht="14.5">
      <c r="A29" s="96">
        <v>42037</v>
      </c>
      <c r="B29" s="95" t="s">
        <v>44</v>
      </c>
      <c r="C29" s="93">
        <v>90</v>
      </c>
      <c r="D29" s="90">
        <v>1.3</v>
      </c>
      <c r="E29" s="90"/>
      <c r="F29" s="90"/>
      <c r="G29" s="90"/>
      <c r="H29" s="90"/>
      <c r="I29" s="94"/>
      <c r="J29" s="90"/>
      <c r="K29" s="90"/>
      <c r="L29" s="90"/>
      <c r="M29" s="93"/>
      <c r="N29" s="90"/>
      <c r="O29" s="93"/>
      <c r="P29" s="92"/>
      <c r="Q29" s="91"/>
      <c r="R29" s="90"/>
      <c r="S29" s="91"/>
      <c r="T29" s="90"/>
      <c r="U29" s="90"/>
      <c r="V29" s="90"/>
      <c r="W29" s="31">
        <f t="shared" si="0"/>
        <v>117</v>
      </c>
      <c r="X29" s="41"/>
    </row>
    <row r="30" spans="1:24 16384:16384" s="77" customFormat="1" ht="14.5">
      <c r="A30" s="96">
        <v>42037</v>
      </c>
      <c r="B30" s="95" t="s">
        <v>43</v>
      </c>
      <c r="C30" s="93">
        <v>110</v>
      </c>
      <c r="D30" s="90">
        <v>1.3</v>
      </c>
      <c r="E30" s="90"/>
      <c r="F30" s="90"/>
      <c r="G30" s="90"/>
      <c r="H30" s="90"/>
      <c r="I30" s="94"/>
      <c r="J30" s="90"/>
      <c r="K30" s="90"/>
      <c r="L30" s="90"/>
      <c r="M30" s="93"/>
      <c r="N30" s="90"/>
      <c r="O30" s="93"/>
      <c r="P30" s="92"/>
      <c r="Q30" s="91"/>
      <c r="R30" s="90"/>
      <c r="S30" s="91"/>
      <c r="T30" s="90"/>
      <c r="U30" s="90"/>
      <c r="V30" s="90"/>
      <c r="W30" s="31">
        <f t="shared" si="0"/>
        <v>143</v>
      </c>
      <c r="X30" s="41"/>
    </row>
    <row r="31" spans="1:24 16384:16384" s="77" customFormat="1" ht="14.5">
      <c r="A31" s="96">
        <v>42037</v>
      </c>
      <c r="B31" s="95" t="s">
        <v>42</v>
      </c>
      <c r="C31" s="93">
        <v>200</v>
      </c>
      <c r="D31" s="90">
        <v>1.3</v>
      </c>
      <c r="E31" s="90"/>
      <c r="F31" s="90"/>
      <c r="G31" s="90"/>
      <c r="H31" s="90"/>
      <c r="I31" s="94"/>
      <c r="J31" s="90"/>
      <c r="K31" s="90"/>
      <c r="L31" s="90"/>
      <c r="M31" s="93"/>
      <c r="N31" s="90"/>
      <c r="O31" s="93"/>
      <c r="P31" s="92"/>
      <c r="Q31" s="91"/>
      <c r="R31" s="90"/>
      <c r="S31" s="91"/>
      <c r="T31" s="90"/>
      <c r="U31" s="90"/>
      <c r="V31" s="90"/>
      <c r="W31" s="31">
        <f t="shared" si="0"/>
        <v>260</v>
      </c>
      <c r="X31" s="41"/>
    </row>
    <row r="32" spans="1:24 16384:16384" s="77" customFormat="1" ht="14.5">
      <c r="A32" s="96">
        <v>42037</v>
      </c>
      <c r="B32" s="95" t="s">
        <v>45</v>
      </c>
      <c r="C32" s="93">
        <v>130</v>
      </c>
      <c r="D32" s="90">
        <v>1.3</v>
      </c>
      <c r="E32" s="90"/>
      <c r="F32" s="90"/>
      <c r="G32" s="90"/>
      <c r="H32" s="90"/>
      <c r="I32" s="94"/>
      <c r="J32" s="90"/>
      <c r="K32" s="90"/>
      <c r="L32" s="90"/>
      <c r="M32" s="93"/>
      <c r="N32" s="90"/>
      <c r="O32" s="93"/>
      <c r="P32" s="92"/>
      <c r="Q32" s="91"/>
      <c r="R32" s="90"/>
      <c r="S32" s="91"/>
      <c r="T32" s="90"/>
      <c r="U32" s="90"/>
      <c r="V32" s="90"/>
      <c r="W32" s="31">
        <f t="shared" si="0"/>
        <v>169</v>
      </c>
      <c r="X32" s="41"/>
    </row>
    <row r="33" spans="1:24" s="77" customFormat="1" ht="14.5">
      <c r="A33" s="96">
        <v>42037</v>
      </c>
      <c r="B33" s="95" t="s">
        <v>49</v>
      </c>
      <c r="C33" s="93">
        <v>600</v>
      </c>
      <c r="D33" s="90">
        <v>1.3</v>
      </c>
      <c r="E33" s="90"/>
      <c r="F33" s="90"/>
      <c r="G33" s="90"/>
      <c r="H33" s="90"/>
      <c r="I33" s="94"/>
      <c r="J33" s="90"/>
      <c r="K33" s="90"/>
      <c r="L33" s="90"/>
      <c r="M33" s="93"/>
      <c r="N33" s="90"/>
      <c r="O33" s="93"/>
      <c r="P33" s="92"/>
      <c r="Q33" s="91"/>
      <c r="R33" s="90"/>
      <c r="S33" s="91"/>
      <c r="T33" s="90"/>
      <c r="U33" s="90"/>
      <c r="V33" s="90"/>
      <c r="W33" s="31">
        <f t="shared" si="0"/>
        <v>780</v>
      </c>
      <c r="X33" s="41"/>
    </row>
    <row r="34" spans="1:24" s="77" customFormat="1" ht="14.5">
      <c r="A34" s="96">
        <v>42039</v>
      </c>
      <c r="B34" s="95" t="s">
        <v>40</v>
      </c>
      <c r="C34" s="93">
        <v>286</v>
      </c>
      <c r="D34" s="90">
        <v>0.8</v>
      </c>
      <c r="E34" s="90"/>
      <c r="F34" s="90"/>
      <c r="G34" s="90"/>
      <c r="H34" s="90"/>
      <c r="I34" s="94"/>
      <c r="J34" s="90"/>
      <c r="K34" s="90"/>
      <c r="L34" s="90"/>
      <c r="M34" s="93"/>
      <c r="N34" s="90"/>
      <c r="O34" s="93"/>
      <c r="P34" s="92"/>
      <c r="Q34" s="91"/>
      <c r="R34" s="90"/>
      <c r="S34" s="91"/>
      <c r="T34" s="90"/>
      <c r="U34" s="90"/>
      <c r="V34" s="90"/>
      <c r="W34" s="31">
        <f t="shared" si="0"/>
        <v>228.8</v>
      </c>
      <c r="X34" s="41"/>
    </row>
    <row r="35" spans="1:24" s="77" customFormat="1" ht="14.5">
      <c r="A35" s="96">
        <v>42046</v>
      </c>
      <c r="B35" s="95" t="s">
        <v>40</v>
      </c>
      <c r="C35" s="93">
        <v>737</v>
      </c>
      <c r="D35" s="90">
        <v>0.8</v>
      </c>
      <c r="E35" s="90"/>
      <c r="F35" s="90"/>
      <c r="G35" s="90"/>
      <c r="H35" s="90"/>
      <c r="I35" s="94"/>
      <c r="J35" s="90"/>
      <c r="K35" s="90"/>
      <c r="L35" s="90"/>
      <c r="M35" s="93"/>
      <c r="N35" s="90"/>
      <c r="O35" s="93"/>
      <c r="P35" s="92"/>
      <c r="Q35" s="91"/>
      <c r="R35" s="90"/>
      <c r="S35" s="91"/>
      <c r="T35" s="90"/>
      <c r="U35" s="90"/>
      <c r="V35" s="90"/>
      <c r="W35" s="31">
        <f t="shared" si="0"/>
        <v>589.6</v>
      </c>
      <c r="X35" s="41"/>
    </row>
    <row r="36" spans="1:24" s="77" customFormat="1" ht="14.5">
      <c r="A36" s="96">
        <v>42048</v>
      </c>
      <c r="B36" s="95" t="s">
        <v>40</v>
      </c>
      <c r="C36" s="93"/>
      <c r="D36" s="90"/>
      <c r="E36" s="90"/>
      <c r="F36" s="90"/>
      <c r="G36" s="90"/>
      <c r="H36" s="90"/>
      <c r="I36" s="94">
        <v>25.068000000000001</v>
      </c>
      <c r="J36" s="90">
        <v>136</v>
      </c>
      <c r="K36" s="90"/>
      <c r="L36" s="90"/>
      <c r="M36" s="93"/>
      <c r="N36" s="90"/>
      <c r="O36" s="93"/>
      <c r="P36" s="92"/>
      <c r="Q36" s="91"/>
      <c r="R36" s="90"/>
      <c r="S36" s="91"/>
      <c r="T36" s="90"/>
      <c r="U36" s="90">
        <f>23.66+25</f>
        <v>48.66</v>
      </c>
      <c r="V36" s="90"/>
      <c r="W36" s="31">
        <f t="shared" si="0"/>
        <v>3457.9079999999999</v>
      </c>
      <c r="X36" s="41"/>
    </row>
    <row r="37" spans="1:24" s="77" customFormat="1" ht="14.5">
      <c r="A37" s="96">
        <v>42051</v>
      </c>
      <c r="B37" s="95" t="s">
        <v>44</v>
      </c>
      <c r="C37" s="93">
        <v>106</v>
      </c>
      <c r="D37" s="90">
        <v>1.3</v>
      </c>
      <c r="E37" s="90"/>
      <c r="F37" s="90"/>
      <c r="G37" s="90"/>
      <c r="H37" s="90"/>
      <c r="I37" s="94"/>
      <c r="J37" s="90"/>
      <c r="K37" s="90"/>
      <c r="L37" s="90"/>
      <c r="M37" s="93"/>
      <c r="N37" s="90"/>
      <c r="O37" s="93"/>
      <c r="P37" s="92"/>
      <c r="Q37" s="91"/>
      <c r="R37" s="90"/>
      <c r="S37" s="91"/>
      <c r="T37" s="90"/>
      <c r="U37" s="90"/>
      <c r="V37" s="90"/>
      <c r="W37" s="31">
        <f t="shared" si="0"/>
        <v>137.80000000000001</v>
      </c>
      <c r="X37" s="41"/>
    </row>
    <row r="38" spans="1:24" s="77" customFormat="1" ht="14.5">
      <c r="A38" s="96">
        <v>42051</v>
      </c>
      <c r="B38" s="95" t="s">
        <v>43</v>
      </c>
      <c r="C38" s="93">
        <v>125</v>
      </c>
      <c r="D38" s="90">
        <v>1.3</v>
      </c>
      <c r="E38" s="90"/>
      <c r="F38" s="90"/>
      <c r="G38" s="90"/>
      <c r="H38" s="90"/>
      <c r="I38" s="94"/>
      <c r="J38" s="90"/>
      <c r="K38" s="90"/>
      <c r="L38" s="90"/>
      <c r="M38" s="93"/>
      <c r="N38" s="90"/>
      <c r="O38" s="93"/>
      <c r="P38" s="92"/>
      <c r="Q38" s="91"/>
      <c r="R38" s="90"/>
      <c r="S38" s="91"/>
      <c r="T38" s="90"/>
      <c r="U38" s="90"/>
      <c r="V38" s="90"/>
      <c r="W38" s="31">
        <f t="shared" si="0"/>
        <v>162.5</v>
      </c>
      <c r="X38" s="41"/>
    </row>
    <row r="39" spans="1:24" s="77" customFormat="1" ht="14.5">
      <c r="A39" s="96">
        <v>42051</v>
      </c>
      <c r="B39" s="95" t="s">
        <v>42</v>
      </c>
      <c r="C39" s="93">
        <v>191</v>
      </c>
      <c r="D39" s="90">
        <v>1.3</v>
      </c>
      <c r="E39" s="90"/>
      <c r="F39" s="90"/>
      <c r="G39" s="90"/>
      <c r="H39" s="90"/>
      <c r="I39" s="94"/>
      <c r="J39" s="90"/>
      <c r="K39" s="90"/>
      <c r="L39" s="90"/>
      <c r="M39" s="93"/>
      <c r="N39" s="90"/>
      <c r="O39" s="93"/>
      <c r="P39" s="92"/>
      <c r="Q39" s="91"/>
      <c r="R39" s="90"/>
      <c r="S39" s="91"/>
      <c r="T39" s="90"/>
      <c r="U39" s="90"/>
      <c r="V39" s="90"/>
      <c r="W39" s="31">
        <f t="shared" si="0"/>
        <v>248.3</v>
      </c>
      <c r="X39" s="41"/>
    </row>
    <row r="40" spans="1:24" s="77" customFormat="1" ht="14.5">
      <c r="A40" s="96">
        <v>42051</v>
      </c>
      <c r="B40" s="95" t="s">
        <v>45</v>
      </c>
      <c r="C40" s="93">
        <v>165</v>
      </c>
      <c r="D40" s="90">
        <v>1.3</v>
      </c>
      <c r="E40" s="90"/>
      <c r="F40" s="90"/>
      <c r="G40" s="90"/>
      <c r="H40" s="90"/>
      <c r="I40" s="94"/>
      <c r="J40" s="90"/>
      <c r="K40" s="90"/>
      <c r="L40" s="90"/>
      <c r="M40" s="93"/>
      <c r="N40" s="90"/>
      <c r="O40" s="93"/>
      <c r="P40" s="92"/>
      <c r="Q40" s="91"/>
      <c r="R40" s="90"/>
      <c r="S40" s="91"/>
      <c r="T40" s="90"/>
      <c r="U40" s="90"/>
      <c r="V40" s="90"/>
      <c r="W40" s="31">
        <f t="shared" si="0"/>
        <v>214.5</v>
      </c>
      <c r="X40" s="41"/>
    </row>
    <row r="41" spans="1:24" s="77" customFormat="1" ht="14.5">
      <c r="A41" s="96">
        <v>42051</v>
      </c>
      <c r="B41" s="95" t="s">
        <v>49</v>
      </c>
      <c r="C41" s="93">
        <v>484</v>
      </c>
      <c r="D41" s="90">
        <v>1.3</v>
      </c>
      <c r="E41" s="90"/>
      <c r="F41" s="90"/>
      <c r="G41" s="90"/>
      <c r="H41" s="90"/>
      <c r="I41" s="94"/>
      <c r="J41" s="90"/>
      <c r="K41" s="90"/>
      <c r="L41" s="90"/>
      <c r="M41" s="93"/>
      <c r="N41" s="90"/>
      <c r="O41" s="93"/>
      <c r="P41" s="92"/>
      <c r="Q41" s="91"/>
      <c r="R41" s="90"/>
      <c r="S41" s="91"/>
      <c r="T41" s="90"/>
      <c r="U41" s="90"/>
      <c r="V41" s="90"/>
      <c r="W41" s="31">
        <f t="shared" si="0"/>
        <v>629.20000000000005</v>
      </c>
      <c r="X41" s="41"/>
    </row>
    <row r="42" spans="1:24" s="77" customFormat="1" ht="14.5">
      <c r="A42" s="96">
        <v>42053</v>
      </c>
      <c r="B42" s="95" t="s">
        <v>40</v>
      </c>
      <c r="C42" s="93">
        <v>744</v>
      </c>
      <c r="D42" s="90">
        <v>0.8</v>
      </c>
      <c r="E42" s="90"/>
      <c r="F42" s="90"/>
      <c r="G42" s="90"/>
      <c r="H42" s="90"/>
      <c r="I42" s="94"/>
      <c r="J42" s="90"/>
      <c r="K42" s="90"/>
      <c r="L42" s="90"/>
      <c r="M42" s="93"/>
      <c r="N42" s="90"/>
      <c r="O42" s="93"/>
      <c r="P42" s="92"/>
      <c r="Q42" s="91"/>
      <c r="R42" s="90"/>
      <c r="S42" s="91"/>
      <c r="T42" s="90"/>
      <c r="U42" s="90"/>
      <c r="V42" s="90"/>
      <c r="W42" s="31">
        <f t="shared" si="0"/>
        <v>595.20000000000005</v>
      </c>
      <c r="X42" s="41"/>
    </row>
    <row r="43" spans="1:24" s="77" customFormat="1" ht="14.5">
      <c r="A43" s="96">
        <v>42060</v>
      </c>
      <c r="B43" s="95" t="s">
        <v>40</v>
      </c>
      <c r="C43" s="93">
        <v>806</v>
      </c>
      <c r="D43" s="90">
        <v>0.8</v>
      </c>
      <c r="E43" s="90"/>
      <c r="F43" s="90"/>
      <c r="G43" s="90"/>
      <c r="H43" s="90"/>
      <c r="I43" s="94"/>
      <c r="J43" s="90"/>
      <c r="K43" s="90"/>
      <c r="L43" s="90"/>
      <c r="M43" s="93"/>
      <c r="N43" s="90"/>
      <c r="O43" s="93"/>
      <c r="P43" s="92"/>
      <c r="Q43" s="91"/>
      <c r="R43" s="90"/>
      <c r="S43" s="91"/>
      <c r="T43" s="90"/>
      <c r="U43" s="90"/>
      <c r="V43" s="90"/>
      <c r="W43" s="31">
        <f t="shared" si="0"/>
        <v>644.80000000000007</v>
      </c>
      <c r="X43" s="42">
        <f>SUM(W29:W43)</f>
        <v>8377.6080000000002</v>
      </c>
    </row>
    <row r="44" spans="1:24" s="77" customFormat="1" ht="14.5">
      <c r="A44" s="96">
        <v>42065</v>
      </c>
      <c r="B44" s="95" t="s">
        <v>51</v>
      </c>
      <c r="C44" s="93">
        <v>20</v>
      </c>
      <c r="D44" s="90">
        <v>1.3</v>
      </c>
      <c r="E44" s="90"/>
      <c r="F44" s="90"/>
      <c r="G44" s="90"/>
      <c r="H44" s="90"/>
      <c r="I44" s="94"/>
      <c r="J44" s="90"/>
      <c r="K44" s="90"/>
      <c r="L44" s="90"/>
      <c r="M44" s="93"/>
      <c r="N44" s="90"/>
      <c r="O44" s="93"/>
      <c r="P44" s="92"/>
      <c r="Q44" s="91"/>
      <c r="R44" s="90"/>
      <c r="S44" s="91"/>
      <c r="T44" s="90"/>
      <c r="U44" s="90"/>
      <c r="V44" s="90"/>
      <c r="W44" s="31">
        <f t="shared" si="0"/>
        <v>26</v>
      </c>
      <c r="X44" s="41"/>
    </row>
    <row r="45" spans="1:24" s="77" customFormat="1" ht="14.5">
      <c r="A45" s="96">
        <v>42065</v>
      </c>
      <c r="B45" s="95" t="s">
        <v>47</v>
      </c>
      <c r="C45" s="93">
        <v>30</v>
      </c>
      <c r="D45" s="90">
        <v>1.3</v>
      </c>
      <c r="E45" s="90"/>
      <c r="F45" s="90"/>
      <c r="G45" s="90"/>
      <c r="H45" s="90"/>
      <c r="I45" s="94"/>
      <c r="J45" s="90"/>
      <c r="K45" s="90"/>
      <c r="L45" s="90"/>
      <c r="M45" s="93"/>
      <c r="N45" s="90"/>
      <c r="O45" s="93"/>
      <c r="P45" s="92"/>
      <c r="Q45" s="91"/>
      <c r="R45" s="90"/>
      <c r="S45" s="91"/>
      <c r="T45" s="90"/>
      <c r="U45" s="90"/>
      <c r="V45" s="90"/>
      <c r="W45" s="31">
        <f t="shared" si="0"/>
        <v>39</v>
      </c>
      <c r="X45" s="41"/>
    </row>
    <row r="46" spans="1:24" s="77" customFormat="1" ht="14.5">
      <c r="A46" s="96">
        <v>42065</v>
      </c>
      <c r="B46" s="95" t="s">
        <v>44</v>
      </c>
      <c r="C46" s="93">
        <v>119</v>
      </c>
      <c r="D46" s="90">
        <v>1.3</v>
      </c>
      <c r="E46" s="90"/>
      <c r="F46" s="90"/>
      <c r="G46" s="90"/>
      <c r="H46" s="90"/>
      <c r="I46" s="94"/>
      <c r="J46" s="90"/>
      <c r="K46" s="90"/>
      <c r="L46" s="90"/>
      <c r="M46" s="93"/>
      <c r="N46" s="90"/>
      <c r="O46" s="93"/>
      <c r="P46" s="92"/>
      <c r="Q46" s="91"/>
      <c r="R46" s="90"/>
      <c r="S46" s="91"/>
      <c r="T46" s="90"/>
      <c r="U46" s="90"/>
      <c r="V46" s="90"/>
      <c r="W46" s="31">
        <f t="shared" si="0"/>
        <v>154.70000000000002</v>
      </c>
      <c r="X46" s="41"/>
    </row>
    <row r="47" spans="1:24" s="77" customFormat="1" ht="14.5">
      <c r="A47" s="96">
        <v>42065</v>
      </c>
      <c r="B47" s="95" t="s">
        <v>43</v>
      </c>
      <c r="C47" s="93">
        <v>132</v>
      </c>
      <c r="D47" s="90">
        <v>1.3</v>
      </c>
      <c r="E47" s="90"/>
      <c r="F47" s="90"/>
      <c r="G47" s="90"/>
      <c r="H47" s="90"/>
      <c r="I47" s="94"/>
      <c r="J47" s="90"/>
      <c r="K47" s="90"/>
      <c r="L47" s="90"/>
      <c r="M47" s="93"/>
      <c r="N47" s="90"/>
      <c r="O47" s="93"/>
      <c r="P47" s="92"/>
      <c r="Q47" s="91"/>
      <c r="R47" s="90"/>
      <c r="S47" s="91"/>
      <c r="T47" s="90"/>
      <c r="U47" s="90"/>
      <c r="V47" s="90"/>
      <c r="W47" s="31">
        <f t="shared" si="0"/>
        <v>171.6</v>
      </c>
      <c r="X47" s="41"/>
    </row>
    <row r="48" spans="1:24" s="77" customFormat="1" ht="14.5">
      <c r="A48" s="96">
        <v>42065</v>
      </c>
      <c r="B48" s="95" t="s">
        <v>42</v>
      </c>
      <c r="C48" s="93">
        <v>125</v>
      </c>
      <c r="D48" s="90">
        <v>1.3</v>
      </c>
      <c r="E48" s="90"/>
      <c r="F48" s="90"/>
      <c r="G48" s="90"/>
      <c r="H48" s="90"/>
      <c r="I48" s="94"/>
      <c r="J48" s="90"/>
      <c r="K48" s="90"/>
      <c r="L48" s="90"/>
      <c r="M48" s="93"/>
      <c r="N48" s="90"/>
      <c r="O48" s="93"/>
      <c r="P48" s="92"/>
      <c r="Q48" s="91"/>
      <c r="R48" s="90"/>
      <c r="S48" s="91"/>
      <c r="T48" s="90"/>
      <c r="U48" s="90"/>
      <c r="V48" s="90"/>
      <c r="W48" s="31">
        <f t="shared" si="0"/>
        <v>162.5</v>
      </c>
      <c r="X48" s="41"/>
    </row>
    <row r="49" spans="1:24" s="77" customFormat="1" ht="14.5">
      <c r="A49" s="96">
        <v>42065</v>
      </c>
      <c r="B49" s="95" t="s">
        <v>45</v>
      </c>
      <c r="C49" s="93">
        <v>108</v>
      </c>
      <c r="D49" s="90">
        <v>1.3</v>
      </c>
      <c r="E49" s="90"/>
      <c r="F49" s="90"/>
      <c r="G49" s="90"/>
      <c r="H49" s="90"/>
      <c r="I49" s="94"/>
      <c r="J49" s="90"/>
      <c r="K49" s="90"/>
      <c r="L49" s="90"/>
      <c r="M49" s="93"/>
      <c r="N49" s="90"/>
      <c r="O49" s="93"/>
      <c r="P49" s="92"/>
      <c r="Q49" s="91"/>
      <c r="R49" s="90"/>
      <c r="S49" s="91"/>
      <c r="T49" s="90"/>
      <c r="U49" s="90"/>
      <c r="V49" s="90"/>
      <c r="W49" s="31">
        <f t="shared" si="0"/>
        <v>140.4</v>
      </c>
      <c r="X49" s="41"/>
    </row>
    <row r="50" spans="1:24" s="77" customFormat="1" ht="14.5">
      <c r="A50" s="96">
        <v>42065</v>
      </c>
      <c r="B50" s="95" t="s">
        <v>49</v>
      </c>
      <c r="C50" s="93">
        <v>673</v>
      </c>
      <c r="D50" s="90">
        <v>1.3</v>
      </c>
      <c r="E50" s="90"/>
      <c r="F50" s="90"/>
      <c r="G50" s="90"/>
      <c r="H50" s="90"/>
      <c r="I50" s="94"/>
      <c r="J50" s="90"/>
      <c r="K50" s="90"/>
      <c r="L50" s="90"/>
      <c r="M50" s="93"/>
      <c r="N50" s="90"/>
      <c r="O50" s="93"/>
      <c r="P50" s="92"/>
      <c r="Q50" s="91"/>
      <c r="R50" s="90"/>
      <c r="S50" s="91"/>
      <c r="T50" s="90"/>
      <c r="U50" s="90"/>
      <c r="V50" s="90"/>
      <c r="W50" s="31">
        <f t="shared" si="0"/>
        <v>874.9</v>
      </c>
      <c r="X50" s="41"/>
    </row>
    <row r="51" spans="1:24" s="77" customFormat="1" ht="14.5">
      <c r="A51" s="96">
        <v>42066</v>
      </c>
      <c r="B51" s="95" t="s">
        <v>41</v>
      </c>
      <c r="C51" s="93"/>
      <c r="D51" s="90"/>
      <c r="E51" s="90"/>
      <c r="F51" s="90"/>
      <c r="G51" s="91">
        <v>40</v>
      </c>
      <c r="H51" s="90">
        <v>1.3</v>
      </c>
      <c r="I51" s="94"/>
      <c r="J51" s="90"/>
      <c r="K51" s="90"/>
      <c r="L51" s="90"/>
      <c r="M51" s="93"/>
      <c r="N51" s="90"/>
      <c r="O51" s="93"/>
      <c r="P51" s="92"/>
      <c r="Q51" s="91"/>
      <c r="R51" s="90"/>
      <c r="S51" s="91"/>
      <c r="T51" s="90"/>
      <c r="U51" s="90"/>
      <c r="V51" s="90"/>
      <c r="W51" s="31">
        <f t="shared" si="0"/>
        <v>52</v>
      </c>
      <c r="X51" s="41"/>
    </row>
    <row r="52" spans="1:24" s="77" customFormat="1" ht="14.5">
      <c r="A52" s="96">
        <v>42073</v>
      </c>
      <c r="B52" s="95" t="s">
        <v>40</v>
      </c>
      <c r="C52" s="93">
        <v>751</v>
      </c>
      <c r="D52" s="90">
        <v>0.8</v>
      </c>
      <c r="E52" s="90"/>
      <c r="F52" s="90"/>
      <c r="G52" s="90"/>
      <c r="H52" s="90"/>
      <c r="I52" s="94"/>
      <c r="J52" s="90"/>
      <c r="K52" s="90"/>
      <c r="L52" s="90"/>
      <c r="M52" s="93"/>
      <c r="N52" s="90"/>
      <c r="O52" s="93"/>
      <c r="P52" s="92"/>
      <c r="Q52" s="91"/>
      <c r="R52" s="90"/>
      <c r="S52" s="91"/>
      <c r="T52" s="90"/>
      <c r="U52" s="90"/>
      <c r="V52" s="90"/>
      <c r="W52" s="31">
        <f t="shared" si="0"/>
        <v>600.80000000000007</v>
      </c>
      <c r="X52" s="41"/>
    </row>
    <row r="53" spans="1:24" s="77" customFormat="1" ht="14.5">
      <c r="A53" s="96">
        <v>42076</v>
      </c>
      <c r="B53" s="95" t="s">
        <v>40</v>
      </c>
      <c r="C53" s="93">
        <v>820</v>
      </c>
      <c r="D53" s="90">
        <v>0.8</v>
      </c>
      <c r="E53" s="90"/>
      <c r="F53" s="90"/>
      <c r="G53" s="90"/>
      <c r="H53" s="90"/>
      <c r="I53" s="94"/>
      <c r="J53" s="90"/>
      <c r="K53" s="90"/>
      <c r="L53" s="90"/>
      <c r="M53" s="93"/>
      <c r="N53" s="90"/>
      <c r="O53" s="93"/>
      <c r="P53" s="92"/>
      <c r="Q53" s="91"/>
      <c r="R53" s="90"/>
      <c r="S53" s="91"/>
      <c r="T53" s="90"/>
      <c r="U53" s="90"/>
      <c r="V53" s="90"/>
      <c r="W53" s="113">
        <f t="shared" si="0"/>
        <v>656</v>
      </c>
      <c r="X53" s="41"/>
    </row>
    <row r="54" spans="1:24" s="77" customFormat="1" ht="14.5">
      <c r="A54" s="96">
        <v>42079</v>
      </c>
      <c r="B54" s="95" t="s">
        <v>44</v>
      </c>
      <c r="C54" s="93">
        <v>238</v>
      </c>
      <c r="D54" s="90">
        <v>1.3</v>
      </c>
      <c r="E54" s="90"/>
      <c r="F54" s="90"/>
      <c r="G54" s="90"/>
      <c r="H54" s="90"/>
      <c r="I54" s="94"/>
      <c r="J54" s="90"/>
      <c r="K54" s="90"/>
      <c r="L54" s="90"/>
      <c r="M54" s="93"/>
      <c r="N54" s="90"/>
      <c r="O54" s="93"/>
      <c r="P54" s="92"/>
      <c r="Q54" s="91"/>
      <c r="R54" s="90"/>
      <c r="S54" s="91"/>
      <c r="T54" s="90"/>
      <c r="U54" s="90"/>
      <c r="V54" s="90"/>
      <c r="W54" s="31">
        <f t="shared" si="0"/>
        <v>309.40000000000003</v>
      </c>
      <c r="X54" s="41"/>
    </row>
    <row r="55" spans="1:24" s="77" customFormat="1" ht="14.5">
      <c r="A55" s="96">
        <v>42079</v>
      </c>
      <c r="B55" s="95" t="s">
        <v>43</v>
      </c>
      <c r="C55" s="93">
        <v>139</v>
      </c>
      <c r="D55" s="90">
        <v>1.3</v>
      </c>
      <c r="E55" s="90"/>
      <c r="F55" s="90"/>
      <c r="G55" s="90"/>
      <c r="H55" s="90"/>
      <c r="I55" s="94"/>
      <c r="J55" s="90"/>
      <c r="K55" s="90"/>
      <c r="L55" s="90"/>
      <c r="M55" s="93"/>
      <c r="N55" s="90"/>
      <c r="O55" s="93"/>
      <c r="P55" s="92"/>
      <c r="Q55" s="91"/>
      <c r="R55" s="90"/>
      <c r="S55" s="91"/>
      <c r="T55" s="90"/>
      <c r="U55" s="90"/>
      <c r="V55" s="90"/>
      <c r="W55" s="31">
        <f t="shared" si="0"/>
        <v>180.70000000000002</v>
      </c>
      <c r="X55" s="41"/>
    </row>
    <row r="56" spans="1:24" s="77" customFormat="1" ht="14.5">
      <c r="A56" s="96">
        <v>42079</v>
      </c>
      <c r="B56" s="95" t="s">
        <v>42</v>
      </c>
      <c r="C56" s="93">
        <v>205</v>
      </c>
      <c r="D56" s="90">
        <v>1.3</v>
      </c>
      <c r="E56" s="90"/>
      <c r="F56" s="90"/>
      <c r="G56" s="90"/>
      <c r="H56" s="90"/>
      <c r="I56" s="94"/>
      <c r="J56" s="90"/>
      <c r="K56" s="90"/>
      <c r="L56" s="90"/>
      <c r="M56" s="93"/>
      <c r="N56" s="90"/>
      <c r="O56" s="93"/>
      <c r="P56" s="92"/>
      <c r="Q56" s="91"/>
      <c r="R56" s="90"/>
      <c r="S56" s="91"/>
      <c r="T56" s="90"/>
      <c r="U56" s="90"/>
      <c r="V56" s="90"/>
      <c r="W56" s="31">
        <f t="shared" si="0"/>
        <v>266.5</v>
      </c>
      <c r="X56" s="41"/>
    </row>
    <row r="57" spans="1:24" s="77" customFormat="1" ht="14.5">
      <c r="A57" s="96">
        <v>42079</v>
      </c>
      <c r="B57" s="95" t="s">
        <v>45</v>
      </c>
      <c r="C57" s="93">
        <v>115</v>
      </c>
      <c r="D57" s="90">
        <v>1.3</v>
      </c>
      <c r="E57" s="90"/>
      <c r="F57" s="90"/>
      <c r="G57" s="90"/>
      <c r="H57" s="90"/>
      <c r="I57" s="94"/>
      <c r="J57" s="90"/>
      <c r="K57" s="90"/>
      <c r="L57" s="90"/>
      <c r="M57" s="93"/>
      <c r="N57" s="90"/>
      <c r="O57" s="93"/>
      <c r="P57" s="92"/>
      <c r="Q57" s="91"/>
      <c r="R57" s="90"/>
      <c r="S57" s="91"/>
      <c r="T57" s="90"/>
      <c r="U57" s="90"/>
      <c r="V57" s="90"/>
      <c r="W57" s="31">
        <f t="shared" si="0"/>
        <v>149.5</v>
      </c>
      <c r="X57" s="41"/>
    </row>
    <row r="58" spans="1:24" s="77" customFormat="1" ht="14.5">
      <c r="A58" s="96">
        <v>42079</v>
      </c>
      <c r="B58" s="95" t="s">
        <v>49</v>
      </c>
      <c r="C58" s="93">
        <v>550</v>
      </c>
      <c r="D58" s="90">
        <v>1.3</v>
      </c>
      <c r="E58" s="90"/>
      <c r="F58" s="90"/>
      <c r="G58" s="90"/>
      <c r="H58" s="90"/>
      <c r="I58" s="94"/>
      <c r="J58" s="90"/>
      <c r="K58" s="90"/>
      <c r="L58" s="90"/>
      <c r="M58" s="93"/>
      <c r="N58" s="90"/>
      <c r="O58" s="93"/>
      <c r="P58" s="92"/>
      <c r="Q58" s="91"/>
      <c r="R58" s="90"/>
      <c r="S58" s="91"/>
      <c r="T58" s="90"/>
      <c r="U58" s="90"/>
      <c r="V58" s="90"/>
      <c r="W58" s="31">
        <f t="shared" si="0"/>
        <v>715</v>
      </c>
      <c r="X58" s="41"/>
    </row>
    <row r="59" spans="1:24" s="77" customFormat="1" ht="14.5">
      <c r="A59" s="96">
        <v>42081</v>
      </c>
      <c r="B59" s="95" t="s">
        <v>40</v>
      </c>
      <c r="C59" s="93">
        <v>876</v>
      </c>
      <c r="D59" s="90">
        <v>0.8</v>
      </c>
      <c r="E59" s="90"/>
      <c r="F59" s="90"/>
      <c r="G59" s="90"/>
      <c r="H59" s="90"/>
      <c r="I59" s="94"/>
      <c r="J59" s="90"/>
      <c r="K59" s="90"/>
      <c r="L59" s="90"/>
      <c r="M59" s="93"/>
      <c r="N59" s="90"/>
      <c r="O59" s="93"/>
      <c r="P59" s="92"/>
      <c r="Q59" s="91"/>
      <c r="R59" s="90"/>
      <c r="S59" s="91"/>
      <c r="T59" s="90"/>
      <c r="U59" s="90"/>
      <c r="V59" s="90"/>
      <c r="W59" s="113">
        <f t="shared" si="0"/>
        <v>700.80000000000007</v>
      </c>
      <c r="X59" s="41"/>
    </row>
    <row r="60" spans="1:24" s="77" customFormat="1" ht="14.5">
      <c r="A60" s="96">
        <v>42087</v>
      </c>
      <c r="B60" s="95" t="s">
        <v>40</v>
      </c>
      <c r="C60" s="93"/>
      <c r="D60" s="90"/>
      <c r="E60" s="90"/>
      <c r="F60" s="90"/>
      <c r="G60" s="90"/>
      <c r="H60" s="90"/>
      <c r="I60" s="94">
        <v>25.07</v>
      </c>
      <c r="J60" s="90">
        <v>136</v>
      </c>
      <c r="K60" s="90"/>
      <c r="L60" s="90"/>
      <c r="M60" s="93"/>
      <c r="N60" s="90"/>
      <c r="O60" s="93"/>
      <c r="P60" s="92"/>
      <c r="Q60" s="91"/>
      <c r="R60" s="90"/>
      <c r="S60" s="91"/>
      <c r="T60" s="90"/>
      <c r="U60" s="90">
        <f>24.31+25</f>
        <v>49.31</v>
      </c>
      <c r="V60" s="90"/>
      <c r="W60" s="31">
        <f t="shared" si="0"/>
        <v>3458.83</v>
      </c>
      <c r="X60" s="41"/>
    </row>
    <row r="61" spans="1:24" s="77" customFormat="1" ht="14.5">
      <c r="A61" s="96">
        <v>42088</v>
      </c>
      <c r="B61" s="95" t="s">
        <v>40</v>
      </c>
      <c r="C61" s="93">
        <v>848</v>
      </c>
      <c r="D61" s="90">
        <v>0.8</v>
      </c>
      <c r="E61" s="90"/>
      <c r="F61" s="90"/>
      <c r="G61" s="90"/>
      <c r="H61" s="90"/>
      <c r="I61" s="94"/>
      <c r="J61" s="90"/>
      <c r="K61" s="90"/>
      <c r="L61" s="90"/>
      <c r="M61" s="93"/>
      <c r="N61" s="90"/>
      <c r="O61" s="93"/>
      <c r="P61" s="92"/>
      <c r="Q61" s="91"/>
      <c r="R61" s="90"/>
      <c r="S61" s="91"/>
      <c r="T61" s="90"/>
      <c r="U61" s="90"/>
      <c r="V61" s="90"/>
      <c r="W61" s="113">
        <f t="shared" si="0"/>
        <v>678.40000000000009</v>
      </c>
      <c r="X61" s="41"/>
    </row>
    <row r="62" spans="1:24" s="77" customFormat="1" ht="14.5">
      <c r="A62" s="96">
        <v>42093</v>
      </c>
      <c r="B62" s="95" t="s">
        <v>44</v>
      </c>
      <c r="C62" s="93">
        <v>205</v>
      </c>
      <c r="D62" s="90">
        <v>1.3</v>
      </c>
      <c r="E62" s="90"/>
      <c r="F62" s="90"/>
      <c r="G62" s="90"/>
      <c r="H62" s="90"/>
      <c r="I62" s="94"/>
      <c r="J62" s="90"/>
      <c r="K62" s="90"/>
      <c r="L62" s="90"/>
      <c r="M62" s="93"/>
      <c r="N62" s="90"/>
      <c r="O62" s="93"/>
      <c r="P62" s="92"/>
      <c r="Q62" s="91"/>
      <c r="R62" s="90"/>
      <c r="S62" s="91"/>
      <c r="T62" s="90"/>
      <c r="U62" s="90"/>
      <c r="V62" s="90"/>
      <c r="W62" s="31">
        <f t="shared" si="0"/>
        <v>266.5</v>
      </c>
      <c r="X62" s="41"/>
    </row>
    <row r="63" spans="1:24" s="77" customFormat="1" ht="14.5">
      <c r="A63" s="96">
        <v>42093</v>
      </c>
      <c r="B63" s="95" t="s">
        <v>43</v>
      </c>
      <c r="C63" s="93">
        <v>150</v>
      </c>
      <c r="D63" s="90">
        <v>1.3</v>
      </c>
      <c r="E63" s="90"/>
      <c r="F63" s="90"/>
      <c r="G63" s="90"/>
      <c r="H63" s="90"/>
      <c r="I63" s="94"/>
      <c r="J63" s="90"/>
      <c r="K63" s="90"/>
      <c r="L63" s="90"/>
      <c r="M63" s="93"/>
      <c r="N63" s="90"/>
      <c r="O63" s="93"/>
      <c r="P63" s="92"/>
      <c r="Q63" s="91"/>
      <c r="R63" s="90"/>
      <c r="S63" s="91"/>
      <c r="T63" s="90"/>
      <c r="U63" s="90"/>
      <c r="V63" s="90"/>
      <c r="W63" s="31">
        <f t="shared" si="0"/>
        <v>195</v>
      </c>
      <c r="X63" s="41"/>
    </row>
    <row r="64" spans="1:24" s="77" customFormat="1" ht="14.5">
      <c r="A64" s="96">
        <v>42093</v>
      </c>
      <c r="B64" s="95" t="s">
        <v>42</v>
      </c>
      <c r="C64" s="93">
        <v>191</v>
      </c>
      <c r="D64" s="90">
        <v>1.3</v>
      </c>
      <c r="E64" s="90"/>
      <c r="F64" s="90"/>
      <c r="G64" s="90"/>
      <c r="H64" s="90"/>
      <c r="I64" s="94"/>
      <c r="J64" s="90"/>
      <c r="K64" s="90"/>
      <c r="L64" s="90"/>
      <c r="M64" s="93"/>
      <c r="N64" s="90"/>
      <c r="O64" s="93"/>
      <c r="P64" s="92"/>
      <c r="Q64" s="91"/>
      <c r="R64" s="90"/>
      <c r="S64" s="91"/>
      <c r="T64" s="90"/>
      <c r="U64" s="90"/>
      <c r="V64" s="90"/>
      <c r="W64" s="31">
        <f t="shared" si="0"/>
        <v>248.3</v>
      </c>
      <c r="X64" s="41"/>
    </row>
    <row r="65" spans="1:24" s="77" customFormat="1" ht="14.5">
      <c r="A65" s="96">
        <v>42093</v>
      </c>
      <c r="B65" s="95" t="s">
        <v>45</v>
      </c>
      <c r="C65" s="93">
        <v>108</v>
      </c>
      <c r="D65" s="90">
        <v>1.3</v>
      </c>
      <c r="E65" s="90"/>
      <c r="F65" s="90"/>
      <c r="G65" s="90"/>
      <c r="H65" s="90"/>
      <c r="I65" s="94"/>
      <c r="J65" s="90"/>
      <c r="K65" s="90"/>
      <c r="L65" s="90"/>
      <c r="M65" s="93"/>
      <c r="N65" s="90"/>
      <c r="O65" s="93"/>
      <c r="P65" s="92"/>
      <c r="Q65" s="91"/>
      <c r="R65" s="90"/>
      <c r="S65" s="91"/>
      <c r="T65" s="90"/>
      <c r="U65" s="90"/>
      <c r="V65" s="90"/>
      <c r="W65" s="31">
        <f t="shared" si="0"/>
        <v>140.4</v>
      </c>
      <c r="X65" s="41"/>
    </row>
    <row r="66" spans="1:24" s="77" customFormat="1" ht="14.5">
      <c r="A66" s="96">
        <v>42093</v>
      </c>
      <c r="B66" s="95" t="s">
        <v>41</v>
      </c>
      <c r="C66" s="93"/>
      <c r="D66" s="90"/>
      <c r="E66" s="90"/>
      <c r="F66" s="90"/>
      <c r="G66" s="91">
        <v>25</v>
      </c>
      <c r="H66" s="90">
        <v>1.3</v>
      </c>
      <c r="I66" s="94"/>
      <c r="J66" s="90"/>
      <c r="K66" s="90"/>
      <c r="L66" s="90"/>
      <c r="M66" s="93"/>
      <c r="N66" s="90"/>
      <c r="O66" s="93"/>
      <c r="P66" s="92"/>
      <c r="Q66" s="91"/>
      <c r="R66" s="90"/>
      <c r="S66" s="91"/>
      <c r="T66" s="90"/>
      <c r="U66" s="90"/>
      <c r="V66" s="90"/>
      <c r="W66" s="31">
        <f t="shared" si="0"/>
        <v>32.5</v>
      </c>
      <c r="X66" s="42">
        <f>SUM(W44:W66)</f>
        <v>10219.73</v>
      </c>
    </row>
    <row r="67" spans="1:24" s="77" customFormat="1" ht="14.5">
      <c r="A67" s="96">
        <v>42095</v>
      </c>
      <c r="B67" s="95" t="s">
        <v>40</v>
      </c>
      <c r="C67" s="93">
        <v>778</v>
      </c>
      <c r="D67" s="90">
        <v>0.8</v>
      </c>
      <c r="E67" s="90"/>
      <c r="F67" s="90"/>
      <c r="G67" s="90"/>
      <c r="H67" s="90"/>
      <c r="I67" s="94"/>
      <c r="J67" s="90"/>
      <c r="K67" s="90"/>
      <c r="L67" s="90"/>
      <c r="M67" s="93"/>
      <c r="N67" s="90"/>
      <c r="O67" s="93"/>
      <c r="P67" s="92"/>
      <c r="Q67" s="91"/>
      <c r="R67" s="90"/>
      <c r="S67" s="91"/>
      <c r="T67" s="90"/>
      <c r="U67" s="90"/>
      <c r="V67" s="90"/>
      <c r="W67" s="113">
        <f t="shared" si="0"/>
        <v>622.40000000000009</v>
      </c>
      <c r="X67" s="41"/>
    </row>
    <row r="68" spans="1:24" s="77" customFormat="1" ht="14.5">
      <c r="A68" s="96">
        <v>42096</v>
      </c>
      <c r="B68" s="95" t="s">
        <v>40</v>
      </c>
      <c r="C68" s="93"/>
      <c r="D68" s="90"/>
      <c r="E68" s="90"/>
      <c r="F68" s="90"/>
      <c r="G68" s="90"/>
      <c r="H68" s="90"/>
      <c r="I68" s="94"/>
      <c r="J68" s="90"/>
      <c r="K68" s="90">
        <v>6</v>
      </c>
      <c r="L68" s="90">
        <v>120</v>
      </c>
      <c r="M68" s="93"/>
      <c r="N68" s="90"/>
      <c r="O68" s="93"/>
      <c r="P68" s="92"/>
      <c r="Q68" s="91"/>
      <c r="R68" s="90"/>
      <c r="S68" s="91"/>
      <c r="T68" s="90"/>
      <c r="U68" s="90"/>
      <c r="V68" s="90"/>
      <c r="W68" s="31">
        <f t="shared" si="0"/>
        <v>720</v>
      </c>
      <c r="X68" s="41"/>
    </row>
    <row r="69" spans="1:24" s="77" customFormat="1" ht="14.5">
      <c r="A69" s="96">
        <v>42107</v>
      </c>
      <c r="B69" s="95" t="s">
        <v>44</v>
      </c>
      <c r="C69" s="93">
        <v>211</v>
      </c>
      <c r="D69" s="90">
        <v>1.3</v>
      </c>
      <c r="E69" s="90"/>
      <c r="F69" s="90"/>
      <c r="G69" s="90"/>
      <c r="H69" s="90"/>
      <c r="I69" s="94"/>
      <c r="J69" s="90"/>
      <c r="K69" s="90"/>
      <c r="L69" s="90"/>
      <c r="M69" s="93"/>
      <c r="N69" s="90"/>
      <c r="O69" s="93"/>
      <c r="P69" s="92"/>
      <c r="Q69" s="91"/>
      <c r="R69" s="90"/>
      <c r="S69" s="91"/>
      <c r="T69" s="90"/>
      <c r="U69" s="90"/>
      <c r="V69" s="90"/>
      <c r="W69" s="31">
        <f t="shared" si="0"/>
        <v>274.3</v>
      </c>
      <c r="X69" s="41"/>
    </row>
    <row r="70" spans="1:24" s="77" customFormat="1" ht="14.5">
      <c r="A70" s="96">
        <v>42107</v>
      </c>
      <c r="B70" s="95" t="s">
        <v>43</v>
      </c>
      <c r="C70" s="93">
        <v>125</v>
      </c>
      <c r="D70" s="90">
        <v>1.3</v>
      </c>
      <c r="E70" s="90"/>
      <c r="F70" s="90"/>
      <c r="G70" s="90"/>
      <c r="H70" s="90"/>
      <c r="I70" s="94"/>
      <c r="J70" s="90"/>
      <c r="K70" s="90"/>
      <c r="L70" s="90"/>
      <c r="M70" s="93"/>
      <c r="N70" s="90"/>
      <c r="O70" s="93"/>
      <c r="P70" s="92"/>
      <c r="Q70" s="91"/>
      <c r="R70" s="90"/>
      <c r="S70" s="91"/>
      <c r="T70" s="90"/>
      <c r="U70" s="90"/>
      <c r="V70" s="90"/>
      <c r="W70" s="31">
        <f t="shared" si="0"/>
        <v>162.5</v>
      </c>
      <c r="X70" s="41"/>
    </row>
    <row r="71" spans="1:24" s="77" customFormat="1" ht="14.5">
      <c r="A71" s="96">
        <v>42107</v>
      </c>
      <c r="B71" s="95" t="s">
        <v>42</v>
      </c>
      <c r="C71" s="93">
        <v>205</v>
      </c>
      <c r="D71" s="90">
        <v>1.3</v>
      </c>
      <c r="E71" s="90"/>
      <c r="F71" s="90"/>
      <c r="G71" s="90"/>
      <c r="H71" s="90"/>
      <c r="I71" s="94"/>
      <c r="J71" s="90"/>
      <c r="K71" s="90"/>
      <c r="L71" s="90"/>
      <c r="M71" s="93"/>
      <c r="N71" s="90"/>
      <c r="O71" s="93"/>
      <c r="P71" s="92"/>
      <c r="Q71" s="91"/>
      <c r="R71" s="90"/>
      <c r="S71" s="91"/>
      <c r="T71" s="90"/>
      <c r="U71" s="90"/>
      <c r="V71" s="90"/>
      <c r="W71" s="31">
        <f t="shared" si="0"/>
        <v>266.5</v>
      </c>
      <c r="X71" s="41"/>
    </row>
    <row r="72" spans="1:24" s="77" customFormat="1" ht="14.5">
      <c r="A72" s="96">
        <v>42107</v>
      </c>
      <c r="B72" s="95" t="s">
        <v>45</v>
      </c>
      <c r="C72" s="93">
        <v>137</v>
      </c>
      <c r="D72" s="90">
        <v>1.3</v>
      </c>
      <c r="E72" s="90"/>
      <c r="F72" s="90"/>
      <c r="G72" s="90"/>
      <c r="H72" s="90"/>
      <c r="I72" s="94"/>
      <c r="J72" s="90"/>
      <c r="K72" s="90"/>
      <c r="L72" s="90"/>
      <c r="M72" s="93"/>
      <c r="N72" s="90"/>
      <c r="O72" s="93"/>
      <c r="P72" s="92"/>
      <c r="Q72" s="91"/>
      <c r="R72" s="90"/>
      <c r="S72" s="91"/>
      <c r="T72" s="90"/>
      <c r="U72" s="90"/>
      <c r="V72" s="90"/>
      <c r="W72" s="31">
        <f t="shared" si="0"/>
        <v>178.1</v>
      </c>
      <c r="X72" s="41"/>
    </row>
    <row r="73" spans="1:24" s="77" customFormat="1" ht="14.5">
      <c r="A73" s="96">
        <v>42107</v>
      </c>
      <c r="B73" s="95" t="s">
        <v>49</v>
      </c>
      <c r="C73" s="93">
        <v>1180</v>
      </c>
      <c r="D73" s="90">
        <v>1.3</v>
      </c>
      <c r="E73" s="90"/>
      <c r="F73" s="90"/>
      <c r="G73" s="90"/>
      <c r="H73" s="90"/>
      <c r="I73" s="94"/>
      <c r="J73" s="90"/>
      <c r="K73" s="90"/>
      <c r="L73" s="90"/>
      <c r="M73" s="93"/>
      <c r="N73" s="90"/>
      <c r="O73" s="93"/>
      <c r="P73" s="92"/>
      <c r="Q73" s="91"/>
      <c r="R73" s="90"/>
      <c r="S73" s="91"/>
      <c r="T73" s="90"/>
      <c r="U73" s="90"/>
      <c r="V73" s="90"/>
      <c r="W73" s="31">
        <f t="shared" ref="W73:W136" si="1">C73*D73+E73*F73+G73*H73+I73*J73+K73*L73+M73*N73+O73*P73+Q73*R73+S73*T73+U73+V73</f>
        <v>1534</v>
      </c>
      <c r="X73" s="41"/>
    </row>
    <row r="74" spans="1:24" s="77" customFormat="1" ht="14.5">
      <c r="A74" s="96">
        <v>42108</v>
      </c>
      <c r="B74" s="95" t="s">
        <v>40</v>
      </c>
      <c r="C74" s="93">
        <v>1029</v>
      </c>
      <c r="D74" s="90">
        <v>0.8</v>
      </c>
      <c r="E74" s="90"/>
      <c r="F74" s="90"/>
      <c r="G74" s="90"/>
      <c r="H74" s="90"/>
      <c r="I74" s="94"/>
      <c r="J74" s="90"/>
      <c r="K74" s="90"/>
      <c r="L74" s="90"/>
      <c r="M74" s="93"/>
      <c r="N74" s="90"/>
      <c r="O74" s="93"/>
      <c r="P74" s="92"/>
      <c r="Q74" s="91"/>
      <c r="R74" s="90"/>
      <c r="S74" s="91"/>
      <c r="T74" s="90"/>
      <c r="U74" s="90"/>
      <c r="V74" s="90"/>
      <c r="W74" s="113">
        <f t="shared" si="1"/>
        <v>823.2</v>
      </c>
      <c r="X74" s="41"/>
    </row>
    <row r="75" spans="1:24" s="77" customFormat="1" ht="14.5">
      <c r="A75" s="96">
        <v>42109</v>
      </c>
      <c r="B75" s="95" t="s">
        <v>40</v>
      </c>
      <c r="C75" s="93">
        <v>917</v>
      </c>
      <c r="D75" s="90">
        <v>0.8</v>
      </c>
      <c r="E75" s="90"/>
      <c r="F75" s="90"/>
      <c r="G75" s="90"/>
      <c r="H75" s="90"/>
      <c r="I75" s="94"/>
      <c r="J75" s="90"/>
      <c r="K75" s="90"/>
      <c r="L75" s="90"/>
      <c r="M75" s="93"/>
      <c r="N75" s="90"/>
      <c r="O75" s="93"/>
      <c r="P75" s="92"/>
      <c r="Q75" s="91"/>
      <c r="R75" s="90"/>
      <c r="S75" s="91"/>
      <c r="T75" s="90"/>
      <c r="U75" s="90"/>
      <c r="V75" s="90"/>
      <c r="W75" s="31">
        <f t="shared" si="1"/>
        <v>733.6</v>
      </c>
      <c r="X75" s="41"/>
    </row>
    <row r="76" spans="1:24" s="77" customFormat="1" ht="14.5">
      <c r="A76" s="96">
        <v>42116</v>
      </c>
      <c r="B76" s="95" t="s">
        <v>40</v>
      </c>
      <c r="C76" s="93">
        <v>556</v>
      </c>
      <c r="D76" s="90">
        <v>0.8</v>
      </c>
      <c r="E76" s="90"/>
      <c r="F76" s="90"/>
      <c r="G76" s="90"/>
      <c r="H76" s="90"/>
      <c r="I76" s="94"/>
      <c r="J76" s="90"/>
      <c r="K76" s="90"/>
      <c r="L76" s="90"/>
      <c r="M76" s="93"/>
      <c r="N76" s="90"/>
      <c r="O76" s="93"/>
      <c r="P76" s="92"/>
      <c r="Q76" s="91"/>
      <c r="R76" s="90"/>
      <c r="S76" s="91"/>
      <c r="T76" s="90"/>
      <c r="U76" s="90"/>
      <c r="V76" s="90"/>
      <c r="W76" s="31">
        <f t="shared" si="1"/>
        <v>444.8</v>
      </c>
      <c r="X76" s="41"/>
    </row>
    <row r="77" spans="1:24" s="77" customFormat="1" ht="14.5">
      <c r="A77" s="96">
        <v>42121</v>
      </c>
      <c r="B77" s="95" t="s">
        <v>48</v>
      </c>
      <c r="C77" s="93">
        <v>158</v>
      </c>
      <c r="D77" s="90">
        <v>1.3</v>
      </c>
      <c r="E77" s="90"/>
      <c r="F77" s="90"/>
      <c r="G77" s="90"/>
      <c r="H77" s="90"/>
      <c r="I77" s="94"/>
      <c r="J77" s="90"/>
      <c r="K77" s="90"/>
      <c r="L77" s="90"/>
      <c r="M77" s="93"/>
      <c r="N77" s="90"/>
      <c r="O77" s="93"/>
      <c r="P77" s="92"/>
      <c r="Q77" s="91"/>
      <c r="R77" s="90"/>
      <c r="S77" s="91"/>
      <c r="T77" s="90"/>
      <c r="U77" s="90"/>
      <c r="V77" s="90"/>
      <c r="W77" s="31">
        <f t="shared" si="1"/>
        <v>205.4</v>
      </c>
      <c r="X77" s="41"/>
    </row>
    <row r="78" spans="1:24" s="77" customFormat="1" ht="14.5">
      <c r="A78" s="96">
        <v>42121</v>
      </c>
      <c r="B78" s="95" t="s">
        <v>44</v>
      </c>
      <c r="C78" s="93">
        <v>178</v>
      </c>
      <c r="D78" s="90">
        <v>1.3</v>
      </c>
      <c r="E78" s="90"/>
      <c r="F78" s="90"/>
      <c r="G78" s="90"/>
      <c r="H78" s="90"/>
      <c r="I78" s="94"/>
      <c r="J78" s="90"/>
      <c r="K78" s="90"/>
      <c r="L78" s="90"/>
      <c r="M78" s="93"/>
      <c r="N78" s="90"/>
      <c r="O78" s="93"/>
      <c r="P78" s="92"/>
      <c r="Q78" s="91"/>
      <c r="R78" s="90"/>
      <c r="S78" s="91"/>
      <c r="T78" s="90"/>
      <c r="U78" s="90"/>
      <c r="V78" s="90"/>
      <c r="W78" s="31">
        <f t="shared" si="1"/>
        <v>231.4</v>
      </c>
      <c r="X78" s="41"/>
    </row>
    <row r="79" spans="1:24" s="77" customFormat="1" ht="14.5">
      <c r="A79" s="96">
        <v>42121</v>
      </c>
      <c r="B79" s="95" t="s">
        <v>43</v>
      </c>
      <c r="C79" s="93">
        <v>119</v>
      </c>
      <c r="D79" s="90">
        <v>1.3</v>
      </c>
      <c r="E79" s="90"/>
      <c r="F79" s="90"/>
      <c r="G79" s="90"/>
      <c r="H79" s="90"/>
      <c r="I79" s="94"/>
      <c r="J79" s="90"/>
      <c r="K79" s="90"/>
      <c r="L79" s="90"/>
      <c r="M79" s="93"/>
      <c r="N79" s="90"/>
      <c r="O79" s="93"/>
      <c r="P79" s="92"/>
      <c r="Q79" s="91"/>
      <c r="R79" s="90"/>
      <c r="S79" s="91"/>
      <c r="T79" s="90"/>
      <c r="U79" s="90"/>
      <c r="V79" s="90"/>
      <c r="W79" s="31">
        <f t="shared" si="1"/>
        <v>154.70000000000002</v>
      </c>
      <c r="X79" s="41"/>
    </row>
    <row r="80" spans="1:24" s="77" customFormat="1" ht="14.5">
      <c r="A80" s="96">
        <v>42121</v>
      </c>
      <c r="B80" s="95" t="s">
        <v>46</v>
      </c>
      <c r="C80" s="93">
        <v>170</v>
      </c>
      <c r="D80" s="90">
        <v>1.3</v>
      </c>
      <c r="E80" s="90"/>
      <c r="F80" s="90"/>
      <c r="G80" s="90"/>
      <c r="H80" s="90"/>
      <c r="I80" s="94"/>
      <c r="J80" s="90"/>
      <c r="K80" s="90"/>
      <c r="L80" s="90"/>
      <c r="M80" s="93"/>
      <c r="N80" s="90"/>
      <c r="O80" s="93"/>
      <c r="P80" s="92"/>
      <c r="Q80" s="91"/>
      <c r="R80" s="90"/>
      <c r="S80" s="91"/>
      <c r="T80" s="90"/>
      <c r="U80" s="90"/>
      <c r="V80" s="90"/>
      <c r="W80" s="31">
        <f t="shared" si="1"/>
        <v>221</v>
      </c>
      <c r="X80" s="41"/>
    </row>
    <row r="81" spans="1:24 16384:16384" s="77" customFormat="1" ht="14.5">
      <c r="A81" s="96">
        <v>42121</v>
      </c>
      <c r="B81" s="95" t="s">
        <v>42</v>
      </c>
      <c r="C81" s="93">
        <v>191</v>
      </c>
      <c r="D81" s="90">
        <v>1.3</v>
      </c>
      <c r="E81" s="90"/>
      <c r="F81" s="90"/>
      <c r="G81" s="90"/>
      <c r="H81" s="90"/>
      <c r="I81" s="94"/>
      <c r="J81" s="90"/>
      <c r="K81" s="90"/>
      <c r="L81" s="90"/>
      <c r="M81" s="93"/>
      <c r="N81" s="90"/>
      <c r="O81" s="93"/>
      <c r="P81" s="92"/>
      <c r="Q81" s="91"/>
      <c r="R81" s="90"/>
      <c r="S81" s="91"/>
      <c r="T81" s="90"/>
      <c r="U81" s="90"/>
      <c r="V81" s="90"/>
      <c r="W81" s="31">
        <f t="shared" si="1"/>
        <v>248.3</v>
      </c>
      <c r="X81" s="41"/>
    </row>
    <row r="82" spans="1:24 16384:16384" s="77" customFormat="1" ht="14.5">
      <c r="A82" s="96">
        <v>42121</v>
      </c>
      <c r="B82" s="95" t="s">
        <v>45</v>
      </c>
      <c r="C82" s="93">
        <v>122</v>
      </c>
      <c r="D82" s="90">
        <v>1.3</v>
      </c>
      <c r="E82" s="90"/>
      <c r="F82" s="90"/>
      <c r="G82" s="90"/>
      <c r="H82" s="90"/>
      <c r="I82" s="94"/>
      <c r="J82" s="90"/>
      <c r="K82" s="90"/>
      <c r="L82" s="90"/>
      <c r="M82" s="93"/>
      <c r="N82" s="90"/>
      <c r="O82" s="93"/>
      <c r="P82" s="92"/>
      <c r="Q82" s="91"/>
      <c r="R82" s="90"/>
      <c r="S82" s="91"/>
      <c r="T82" s="90"/>
      <c r="U82" s="90"/>
      <c r="V82" s="90"/>
      <c r="W82" s="31">
        <f t="shared" si="1"/>
        <v>158.6</v>
      </c>
      <c r="X82" s="41"/>
    </row>
    <row r="83" spans="1:24 16384:16384" s="77" customFormat="1" ht="14.5">
      <c r="A83" s="96">
        <v>42121</v>
      </c>
      <c r="B83" s="95" t="s">
        <v>49</v>
      </c>
      <c r="C83" s="93">
        <v>484</v>
      </c>
      <c r="D83" s="90">
        <v>1.3</v>
      </c>
      <c r="E83" s="90"/>
      <c r="F83" s="90"/>
      <c r="G83" s="90"/>
      <c r="H83" s="90"/>
      <c r="I83" s="94"/>
      <c r="J83" s="90"/>
      <c r="K83" s="90"/>
      <c r="L83" s="90"/>
      <c r="M83" s="93"/>
      <c r="N83" s="90"/>
      <c r="O83" s="93"/>
      <c r="P83" s="92"/>
      <c r="Q83" s="91"/>
      <c r="R83" s="90"/>
      <c r="S83" s="91"/>
      <c r="T83" s="90"/>
      <c r="U83" s="90"/>
      <c r="V83" s="90"/>
      <c r="W83" s="31">
        <f t="shared" si="1"/>
        <v>629.20000000000005</v>
      </c>
      <c r="X83" s="41"/>
    </row>
    <row r="84" spans="1:24 16384:16384" s="77" customFormat="1" ht="14.5">
      <c r="A84" s="96">
        <v>42121</v>
      </c>
      <c r="B84" s="95" t="s">
        <v>41</v>
      </c>
      <c r="C84" s="93"/>
      <c r="D84" s="90"/>
      <c r="E84" s="90"/>
      <c r="F84" s="90"/>
      <c r="G84" s="91">
        <v>29</v>
      </c>
      <c r="H84" s="90">
        <v>1.3</v>
      </c>
      <c r="I84" s="94"/>
      <c r="J84" s="90"/>
      <c r="K84" s="90"/>
      <c r="L84" s="90"/>
      <c r="M84" s="93"/>
      <c r="N84" s="90"/>
      <c r="O84" s="93"/>
      <c r="P84" s="92"/>
      <c r="Q84" s="91"/>
      <c r="R84" s="90"/>
      <c r="S84" s="91"/>
      <c r="T84" s="90"/>
      <c r="U84" s="90"/>
      <c r="V84" s="90"/>
      <c r="W84" s="31">
        <f t="shared" si="1"/>
        <v>37.700000000000003</v>
      </c>
      <c r="X84" s="41"/>
    </row>
    <row r="85" spans="1:24 16384:16384" s="77" customFormat="1" ht="14.5">
      <c r="A85" s="96">
        <v>42122</v>
      </c>
      <c r="B85" s="95" t="s">
        <v>50</v>
      </c>
      <c r="C85" s="93"/>
      <c r="D85" s="90"/>
      <c r="E85" s="91">
        <v>29</v>
      </c>
      <c r="F85" s="90">
        <v>1.3</v>
      </c>
      <c r="G85" s="91"/>
      <c r="H85" s="90"/>
      <c r="I85" s="94"/>
      <c r="J85" s="90"/>
      <c r="K85" s="90"/>
      <c r="L85" s="90"/>
      <c r="M85" s="93"/>
      <c r="N85" s="90"/>
      <c r="O85" s="93"/>
      <c r="P85" s="92"/>
      <c r="Q85" s="91"/>
      <c r="R85" s="90"/>
      <c r="S85" s="91"/>
      <c r="T85" s="90"/>
      <c r="U85" s="90"/>
      <c r="V85" s="90"/>
      <c r="W85" s="31">
        <f t="shared" si="1"/>
        <v>37.700000000000003</v>
      </c>
      <c r="X85" s="41"/>
      <c r="XFD85" s="78">
        <f>SUM(E85:XFC85)</f>
        <v>68</v>
      </c>
    </row>
    <row r="86" spans="1:24 16384:16384" s="77" customFormat="1" ht="14.5">
      <c r="A86" s="96">
        <v>42123</v>
      </c>
      <c r="B86" s="95" t="s">
        <v>40</v>
      </c>
      <c r="C86" s="93">
        <v>1029</v>
      </c>
      <c r="D86" s="90">
        <v>0.8</v>
      </c>
      <c r="E86" s="90"/>
      <c r="F86" s="90"/>
      <c r="G86" s="90"/>
      <c r="H86" s="90"/>
      <c r="I86" s="94"/>
      <c r="J86" s="90"/>
      <c r="K86" s="90"/>
      <c r="L86" s="90"/>
      <c r="M86" s="93"/>
      <c r="N86" s="90"/>
      <c r="O86" s="93"/>
      <c r="P86" s="92"/>
      <c r="Q86" s="91"/>
      <c r="R86" s="90"/>
      <c r="S86" s="91"/>
      <c r="T86" s="90"/>
      <c r="U86" s="90"/>
      <c r="V86" s="90"/>
      <c r="W86" s="31">
        <f t="shared" si="1"/>
        <v>823.2</v>
      </c>
      <c r="X86" s="42">
        <f>SUM(W67:W86)</f>
        <v>8506.6</v>
      </c>
    </row>
    <row r="87" spans="1:24 16384:16384" s="77" customFormat="1" ht="14.5">
      <c r="A87" s="96">
        <v>42129</v>
      </c>
      <c r="B87" s="95" t="s">
        <v>40</v>
      </c>
      <c r="C87" s="93"/>
      <c r="D87" s="90"/>
      <c r="E87" s="90"/>
      <c r="F87" s="90"/>
      <c r="G87" s="90"/>
      <c r="H87" s="90"/>
      <c r="I87" s="94">
        <v>25.11</v>
      </c>
      <c r="J87" s="90">
        <v>136</v>
      </c>
      <c r="K87" s="90"/>
      <c r="L87" s="90"/>
      <c r="M87" s="93"/>
      <c r="N87" s="90"/>
      <c r="O87" s="93"/>
      <c r="P87" s="92"/>
      <c r="Q87" s="91"/>
      <c r="R87" s="90"/>
      <c r="S87" s="91"/>
      <c r="T87" s="90"/>
      <c r="U87" s="90">
        <v>51.18</v>
      </c>
      <c r="V87" s="90"/>
      <c r="W87" s="31">
        <f t="shared" si="1"/>
        <v>3466.14</v>
      </c>
      <c r="X87" s="41"/>
    </row>
    <row r="88" spans="1:24 16384:16384" s="77" customFormat="1" ht="14.5">
      <c r="A88" s="96">
        <v>42130</v>
      </c>
      <c r="B88" s="95" t="s">
        <v>40</v>
      </c>
      <c r="C88" s="93">
        <v>1029</v>
      </c>
      <c r="D88" s="90">
        <v>0.8</v>
      </c>
      <c r="E88" s="90"/>
      <c r="F88" s="90"/>
      <c r="G88" s="90"/>
      <c r="H88" s="90"/>
      <c r="I88" s="94"/>
      <c r="J88" s="90"/>
      <c r="K88" s="90"/>
      <c r="L88" s="90"/>
      <c r="M88" s="93"/>
      <c r="N88" s="90"/>
      <c r="O88" s="93"/>
      <c r="P88" s="92"/>
      <c r="Q88" s="91"/>
      <c r="R88" s="90"/>
      <c r="S88" s="91"/>
      <c r="T88" s="90"/>
      <c r="U88" s="90"/>
      <c r="V88" s="90"/>
      <c r="W88" s="31">
        <f t="shared" si="1"/>
        <v>823.2</v>
      </c>
      <c r="X88" s="41"/>
    </row>
    <row r="89" spans="1:24 16384:16384" s="77" customFormat="1" ht="14.5">
      <c r="A89" s="96">
        <v>42135</v>
      </c>
      <c r="B89" s="95" t="s">
        <v>44</v>
      </c>
      <c r="C89" s="93">
        <v>198</v>
      </c>
      <c r="D89" s="90">
        <v>1.3</v>
      </c>
      <c r="E89" s="90"/>
      <c r="F89" s="90"/>
      <c r="G89" s="90"/>
      <c r="H89" s="90"/>
      <c r="I89" s="94"/>
      <c r="J89" s="90"/>
      <c r="K89" s="90"/>
      <c r="L89" s="90"/>
      <c r="M89" s="93"/>
      <c r="N89" s="90"/>
      <c r="O89" s="93"/>
      <c r="P89" s="92"/>
      <c r="Q89" s="91"/>
      <c r="R89" s="90"/>
      <c r="S89" s="91"/>
      <c r="T89" s="90"/>
      <c r="U89" s="90"/>
      <c r="V89" s="90"/>
      <c r="W89" s="31">
        <f t="shared" si="1"/>
        <v>257.40000000000003</v>
      </c>
      <c r="X89" s="41"/>
    </row>
    <row r="90" spans="1:24 16384:16384" s="77" customFormat="1" ht="14.5">
      <c r="A90" s="96">
        <v>42135</v>
      </c>
      <c r="B90" s="95" t="s">
        <v>43</v>
      </c>
      <c r="C90" s="93">
        <v>90</v>
      </c>
      <c r="D90" s="90">
        <v>1.3</v>
      </c>
      <c r="E90" s="90"/>
      <c r="F90" s="90"/>
      <c r="G90" s="90"/>
      <c r="H90" s="90"/>
      <c r="I90" s="94"/>
      <c r="J90" s="90"/>
      <c r="K90" s="90"/>
      <c r="L90" s="90"/>
      <c r="M90" s="93"/>
      <c r="N90" s="90"/>
      <c r="O90" s="93"/>
      <c r="P90" s="92"/>
      <c r="Q90" s="91"/>
      <c r="R90" s="90"/>
      <c r="S90" s="91"/>
      <c r="T90" s="90"/>
      <c r="U90" s="90"/>
      <c r="V90" s="90"/>
      <c r="W90" s="31">
        <f t="shared" si="1"/>
        <v>117</v>
      </c>
      <c r="X90" s="41"/>
    </row>
    <row r="91" spans="1:24 16384:16384" s="77" customFormat="1" ht="14.5">
      <c r="A91" s="96">
        <v>42135</v>
      </c>
      <c r="B91" s="95" t="s">
        <v>42</v>
      </c>
      <c r="C91" s="93">
        <v>238</v>
      </c>
      <c r="D91" s="90">
        <v>1.3</v>
      </c>
      <c r="E91" s="90"/>
      <c r="F91" s="90"/>
      <c r="G91" s="90"/>
      <c r="H91" s="90"/>
      <c r="I91" s="94"/>
      <c r="J91" s="90"/>
      <c r="K91" s="90"/>
      <c r="L91" s="90"/>
      <c r="M91" s="93"/>
      <c r="N91" s="90"/>
      <c r="O91" s="93"/>
      <c r="P91" s="92"/>
      <c r="Q91" s="91"/>
      <c r="R91" s="90"/>
      <c r="S91" s="91"/>
      <c r="T91" s="90"/>
      <c r="U91" s="90"/>
      <c r="V91" s="90"/>
      <c r="W91" s="31">
        <f t="shared" si="1"/>
        <v>309.40000000000003</v>
      </c>
      <c r="X91" s="41"/>
    </row>
    <row r="92" spans="1:24 16384:16384" s="77" customFormat="1" ht="14.5">
      <c r="A92" s="96">
        <v>42135</v>
      </c>
      <c r="B92" s="95" t="s">
        <v>45</v>
      </c>
      <c r="C92" s="93">
        <v>144</v>
      </c>
      <c r="D92" s="90">
        <v>1.3</v>
      </c>
      <c r="E92" s="90"/>
      <c r="F92" s="90"/>
      <c r="G92" s="90"/>
      <c r="H92" s="90"/>
      <c r="I92" s="94"/>
      <c r="J92" s="90"/>
      <c r="K92" s="90"/>
      <c r="L92" s="90"/>
      <c r="M92" s="93"/>
      <c r="N92" s="90"/>
      <c r="O92" s="93"/>
      <c r="P92" s="92"/>
      <c r="Q92" s="91"/>
      <c r="R92" s="90"/>
      <c r="S92" s="91"/>
      <c r="T92" s="90"/>
      <c r="U92" s="90"/>
      <c r="V92" s="90"/>
      <c r="W92" s="31">
        <f t="shared" si="1"/>
        <v>187.20000000000002</v>
      </c>
      <c r="X92" s="41"/>
    </row>
    <row r="93" spans="1:24 16384:16384" s="77" customFormat="1" ht="14.5">
      <c r="A93" s="96">
        <v>42135</v>
      </c>
      <c r="B93" s="95" t="s">
        <v>49</v>
      </c>
      <c r="C93" s="93">
        <v>526</v>
      </c>
      <c r="D93" s="90">
        <v>1.3</v>
      </c>
      <c r="E93" s="90"/>
      <c r="F93" s="90"/>
      <c r="G93" s="90"/>
      <c r="H93" s="90"/>
      <c r="I93" s="94"/>
      <c r="J93" s="90"/>
      <c r="K93" s="90"/>
      <c r="L93" s="90"/>
      <c r="M93" s="93"/>
      <c r="N93" s="90"/>
      <c r="O93" s="93"/>
      <c r="P93" s="92"/>
      <c r="Q93" s="91"/>
      <c r="R93" s="90"/>
      <c r="S93" s="91"/>
      <c r="T93" s="90"/>
      <c r="U93" s="90"/>
      <c r="V93" s="90"/>
      <c r="W93" s="31">
        <f t="shared" si="1"/>
        <v>683.80000000000007</v>
      </c>
      <c r="X93" s="41"/>
    </row>
    <row r="94" spans="1:24 16384:16384" s="77" customFormat="1" ht="14.5">
      <c r="A94" s="96">
        <v>42137</v>
      </c>
      <c r="B94" s="95" t="s">
        <v>40</v>
      </c>
      <c r="C94" s="93">
        <v>1251</v>
      </c>
      <c r="D94" s="90">
        <v>0.8</v>
      </c>
      <c r="E94" s="90"/>
      <c r="F94" s="90"/>
      <c r="G94" s="90"/>
      <c r="H94" s="90"/>
      <c r="I94" s="94"/>
      <c r="J94" s="90"/>
      <c r="K94" s="90"/>
      <c r="L94" s="90"/>
      <c r="M94" s="93"/>
      <c r="N94" s="90"/>
      <c r="O94" s="93"/>
      <c r="P94" s="92"/>
      <c r="Q94" s="91"/>
      <c r="R94" s="90"/>
      <c r="S94" s="91"/>
      <c r="T94" s="90"/>
      <c r="U94" s="90"/>
      <c r="V94" s="90"/>
      <c r="W94" s="31">
        <f t="shared" si="1"/>
        <v>1000.8000000000001</v>
      </c>
      <c r="X94" s="41"/>
    </row>
    <row r="95" spans="1:24 16384:16384" s="77" customFormat="1" ht="14.5">
      <c r="A95" s="96">
        <v>42144</v>
      </c>
      <c r="B95" s="95" t="s">
        <v>40</v>
      </c>
      <c r="C95" s="93">
        <v>1307</v>
      </c>
      <c r="D95" s="90">
        <v>0.8</v>
      </c>
      <c r="E95" s="90"/>
      <c r="F95" s="90"/>
      <c r="G95" s="90"/>
      <c r="H95" s="90"/>
      <c r="I95" s="94"/>
      <c r="J95" s="90"/>
      <c r="K95" s="90"/>
      <c r="L95" s="90"/>
      <c r="M95" s="93"/>
      <c r="N95" s="90"/>
      <c r="O95" s="93"/>
      <c r="P95" s="92"/>
      <c r="Q95" s="91"/>
      <c r="R95" s="90"/>
      <c r="S95" s="91"/>
      <c r="T95" s="90"/>
      <c r="U95" s="90"/>
      <c r="V95" s="90"/>
      <c r="W95" s="31">
        <f t="shared" si="1"/>
        <v>1045.6000000000001</v>
      </c>
      <c r="X95" s="41"/>
    </row>
    <row r="96" spans="1:24 16384:16384" s="77" customFormat="1" ht="14.5">
      <c r="A96" s="96">
        <v>42145</v>
      </c>
      <c r="B96" s="95" t="s">
        <v>44</v>
      </c>
      <c r="C96" s="93">
        <v>100</v>
      </c>
      <c r="D96" s="90">
        <v>1.3</v>
      </c>
      <c r="E96" s="90"/>
      <c r="F96" s="90"/>
      <c r="G96" s="90"/>
      <c r="H96" s="90"/>
      <c r="I96" s="94"/>
      <c r="J96" s="90"/>
      <c r="K96" s="90"/>
      <c r="L96" s="90"/>
      <c r="M96" s="93"/>
      <c r="N96" s="90"/>
      <c r="O96" s="93"/>
      <c r="P96" s="92"/>
      <c r="Q96" s="91"/>
      <c r="R96" s="90"/>
      <c r="S96" s="91"/>
      <c r="T96" s="90"/>
      <c r="U96" s="90"/>
      <c r="V96" s="90"/>
      <c r="W96" s="31">
        <f t="shared" si="1"/>
        <v>130</v>
      </c>
      <c r="X96" s="41"/>
    </row>
    <row r="97" spans="1:34" s="77" customFormat="1" ht="14.5">
      <c r="A97" s="96">
        <v>42145</v>
      </c>
      <c r="B97" s="95" t="s">
        <v>43</v>
      </c>
      <c r="C97" s="93">
        <v>220</v>
      </c>
      <c r="D97" s="90">
        <v>1.3</v>
      </c>
      <c r="E97" s="90"/>
      <c r="F97" s="90"/>
      <c r="G97" s="90"/>
      <c r="H97" s="90"/>
      <c r="I97" s="94"/>
      <c r="J97" s="90"/>
      <c r="K97" s="90"/>
      <c r="L97" s="90"/>
      <c r="M97" s="93"/>
      <c r="N97" s="90"/>
      <c r="O97" s="93"/>
      <c r="P97" s="92"/>
      <c r="Q97" s="91"/>
      <c r="R97" s="90"/>
      <c r="S97" s="91"/>
      <c r="T97" s="90"/>
      <c r="U97" s="90"/>
      <c r="V97" s="90"/>
      <c r="W97" s="31">
        <f t="shared" si="1"/>
        <v>286</v>
      </c>
      <c r="X97" s="41"/>
    </row>
    <row r="98" spans="1:34" s="77" customFormat="1" ht="14.5">
      <c r="A98" s="96">
        <v>42145</v>
      </c>
      <c r="B98" s="95" t="s">
        <v>42</v>
      </c>
      <c r="C98" s="93">
        <v>150</v>
      </c>
      <c r="D98" s="90">
        <v>1.3</v>
      </c>
      <c r="E98" s="90"/>
      <c r="F98" s="90"/>
      <c r="G98" s="90"/>
      <c r="H98" s="90"/>
      <c r="I98" s="94"/>
      <c r="J98" s="90"/>
      <c r="K98" s="90"/>
      <c r="L98" s="90"/>
      <c r="M98" s="93"/>
      <c r="N98" s="90"/>
      <c r="O98" s="93"/>
      <c r="P98" s="92"/>
      <c r="Q98" s="91"/>
      <c r="R98" s="90"/>
      <c r="S98" s="91"/>
      <c r="T98" s="90"/>
      <c r="U98" s="90"/>
      <c r="V98" s="90"/>
      <c r="W98" s="31">
        <f t="shared" si="1"/>
        <v>195</v>
      </c>
      <c r="X98" s="41"/>
    </row>
    <row r="99" spans="1:34" s="77" customFormat="1" ht="14.5">
      <c r="A99" s="96">
        <v>42150</v>
      </c>
      <c r="B99" s="95" t="s">
        <v>48</v>
      </c>
      <c r="C99" s="93">
        <v>108</v>
      </c>
      <c r="D99" s="90">
        <v>1.3</v>
      </c>
      <c r="E99" s="90"/>
      <c r="F99" s="90"/>
      <c r="G99" s="90"/>
      <c r="H99" s="90"/>
      <c r="I99" s="94"/>
      <c r="J99" s="90"/>
      <c r="K99" s="90"/>
      <c r="L99" s="90"/>
      <c r="M99" s="93"/>
      <c r="N99" s="90"/>
      <c r="O99" s="93"/>
      <c r="P99" s="92"/>
      <c r="Q99" s="91"/>
      <c r="R99" s="90"/>
      <c r="S99" s="91"/>
      <c r="T99" s="90"/>
      <c r="U99" s="90"/>
      <c r="V99" s="90"/>
      <c r="W99" s="31">
        <f t="shared" si="1"/>
        <v>140.4</v>
      </c>
      <c r="X99" s="41"/>
    </row>
    <row r="100" spans="1:34" s="77" customFormat="1" ht="14.5">
      <c r="A100" s="96">
        <v>42150</v>
      </c>
      <c r="B100" s="95" t="s">
        <v>46</v>
      </c>
      <c r="C100" s="93">
        <v>165</v>
      </c>
      <c r="D100" s="90">
        <v>1.3</v>
      </c>
      <c r="E100" s="90"/>
      <c r="F100" s="90"/>
      <c r="G100" s="90"/>
      <c r="H100" s="90"/>
      <c r="I100" s="94"/>
      <c r="J100" s="90"/>
      <c r="K100" s="90"/>
      <c r="L100" s="90"/>
      <c r="M100" s="93"/>
      <c r="N100" s="90"/>
      <c r="O100" s="93"/>
      <c r="P100" s="92"/>
      <c r="Q100" s="91"/>
      <c r="R100" s="90"/>
      <c r="S100" s="91"/>
      <c r="T100" s="90"/>
      <c r="U100" s="90"/>
      <c r="V100" s="90"/>
      <c r="W100" s="31">
        <f t="shared" si="1"/>
        <v>214.5</v>
      </c>
      <c r="X100" s="41"/>
    </row>
    <row r="101" spans="1:34" s="77" customFormat="1" ht="14.5">
      <c r="A101" s="96">
        <v>42150</v>
      </c>
      <c r="B101" s="95" t="s">
        <v>45</v>
      </c>
      <c r="C101" s="93">
        <v>158</v>
      </c>
      <c r="D101" s="90">
        <v>1.3</v>
      </c>
      <c r="E101" s="90"/>
      <c r="F101" s="90"/>
      <c r="G101" s="90"/>
      <c r="H101" s="90"/>
      <c r="I101" s="94"/>
      <c r="J101" s="90"/>
      <c r="K101" s="90"/>
      <c r="L101" s="90"/>
      <c r="M101" s="93"/>
      <c r="N101" s="90"/>
      <c r="O101" s="93"/>
      <c r="P101" s="92"/>
      <c r="Q101" s="91"/>
      <c r="R101" s="90"/>
      <c r="S101" s="91"/>
      <c r="T101" s="90"/>
      <c r="U101" s="90"/>
      <c r="V101" s="90"/>
      <c r="W101" s="31">
        <f t="shared" si="1"/>
        <v>205.4</v>
      </c>
      <c r="X101" s="41"/>
    </row>
    <row r="102" spans="1:34" s="77" customFormat="1" ht="14.5">
      <c r="A102" s="96">
        <v>42150</v>
      </c>
      <c r="B102" s="95" t="s">
        <v>49</v>
      </c>
      <c r="C102" s="93">
        <v>873</v>
      </c>
      <c r="D102" s="90">
        <v>1.3</v>
      </c>
      <c r="E102" s="90"/>
      <c r="F102" s="90"/>
      <c r="G102" s="90"/>
      <c r="H102" s="90"/>
      <c r="I102" s="94"/>
      <c r="J102" s="90"/>
      <c r="K102" s="90"/>
      <c r="L102" s="90"/>
      <c r="M102" s="93"/>
      <c r="N102" s="90"/>
      <c r="O102" s="93"/>
      <c r="P102" s="92"/>
      <c r="Q102" s="91"/>
      <c r="R102" s="90"/>
      <c r="S102" s="91"/>
      <c r="T102" s="90"/>
      <c r="U102" s="90"/>
      <c r="V102" s="90"/>
      <c r="W102" s="31">
        <f t="shared" si="1"/>
        <v>1134.9000000000001</v>
      </c>
      <c r="X102" s="41"/>
    </row>
    <row r="103" spans="1:34" s="77" customFormat="1" ht="14.5">
      <c r="A103" s="96">
        <v>42150</v>
      </c>
      <c r="B103" s="95" t="s">
        <v>41</v>
      </c>
      <c r="C103" s="93"/>
      <c r="D103" s="90"/>
      <c r="E103" s="90"/>
      <c r="F103" s="90"/>
      <c r="G103" s="91">
        <v>35</v>
      </c>
      <c r="H103" s="90">
        <v>1.3</v>
      </c>
      <c r="I103" s="94"/>
      <c r="J103" s="90"/>
      <c r="K103" s="90"/>
      <c r="L103" s="90"/>
      <c r="M103" s="93"/>
      <c r="N103" s="90"/>
      <c r="O103" s="93"/>
      <c r="P103" s="92"/>
      <c r="Q103" s="91"/>
      <c r="R103" s="90"/>
      <c r="S103" s="91"/>
      <c r="T103" s="90"/>
      <c r="U103" s="90"/>
      <c r="V103" s="90"/>
      <c r="W103" s="31">
        <f t="shared" si="1"/>
        <v>45.5</v>
      </c>
      <c r="X103" s="41"/>
    </row>
    <row r="104" spans="1:34" s="77" customFormat="1" ht="14.5">
      <c r="A104" s="96">
        <v>42151</v>
      </c>
      <c r="B104" s="95" t="s">
        <v>40</v>
      </c>
      <c r="C104" s="111">
        <v>1154</v>
      </c>
      <c r="D104" s="108">
        <v>0.8</v>
      </c>
      <c r="E104" s="108"/>
      <c r="F104" s="108"/>
      <c r="G104" s="108"/>
      <c r="H104" s="108"/>
      <c r="I104" s="112"/>
      <c r="J104" s="108"/>
      <c r="K104" s="108"/>
      <c r="L104" s="108"/>
      <c r="M104" s="111"/>
      <c r="N104" s="108"/>
      <c r="O104" s="111"/>
      <c r="P104" s="110"/>
      <c r="Q104" s="109"/>
      <c r="R104" s="108"/>
      <c r="S104" s="109"/>
      <c r="T104" s="108"/>
      <c r="U104" s="108"/>
      <c r="V104" s="108"/>
      <c r="W104" s="31">
        <f t="shared" si="1"/>
        <v>923.2</v>
      </c>
      <c r="X104" s="42">
        <f>SUM(W87:W104)</f>
        <v>11165.44</v>
      </c>
      <c r="Y104" s="107"/>
      <c r="Z104" s="107"/>
      <c r="AA104" s="107"/>
      <c r="AB104" s="107"/>
      <c r="AC104" s="107"/>
      <c r="AD104" s="107"/>
      <c r="AE104" s="107"/>
      <c r="AF104" s="107"/>
      <c r="AG104" s="107"/>
      <c r="AH104" s="107"/>
    </row>
    <row r="105" spans="1:34" s="77" customFormat="1" ht="14.5">
      <c r="A105" s="96">
        <v>42158</v>
      </c>
      <c r="B105" s="95" t="s">
        <v>44</v>
      </c>
      <c r="C105" s="93">
        <v>180</v>
      </c>
      <c r="D105" s="90">
        <v>1.3</v>
      </c>
      <c r="E105" s="90"/>
      <c r="F105" s="90"/>
      <c r="G105" s="90"/>
      <c r="H105" s="90"/>
      <c r="I105" s="94"/>
      <c r="J105" s="90"/>
      <c r="K105" s="90"/>
      <c r="L105" s="90"/>
      <c r="M105" s="93"/>
      <c r="N105" s="90"/>
      <c r="O105" s="93"/>
      <c r="P105" s="92"/>
      <c r="Q105" s="91"/>
      <c r="R105" s="90"/>
      <c r="S105" s="91"/>
      <c r="T105" s="90"/>
      <c r="U105" s="90"/>
      <c r="V105" s="90"/>
      <c r="W105" s="31">
        <f t="shared" si="1"/>
        <v>234</v>
      </c>
      <c r="X105" s="41"/>
    </row>
    <row r="106" spans="1:34" s="77" customFormat="1" ht="14.5">
      <c r="A106" s="96">
        <v>42158</v>
      </c>
      <c r="B106" s="95" t="s">
        <v>43</v>
      </c>
      <c r="C106" s="93">
        <v>165</v>
      </c>
      <c r="D106" s="90">
        <v>1.3</v>
      </c>
      <c r="E106" s="90"/>
      <c r="F106" s="90"/>
      <c r="G106" s="90"/>
      <c r="H106" s="90"/>
      <c r="I106" s="94"/>
      <c r="J106" s="90"/>
      <c r="K106" s="90"/>
      <c r="L106" s="90"/>
      <c r="M106" s="93"/>
      <c r="N106" s="90"/>
      <c r="O106" s="93"/>
      <c r="P106" s="92"/>
      <c r="Q106" s="91"/>
      <c r="R106" s="90"/>
      <c r="S106" s="91"/>
      <c r="T106" s="90"/>
      <c r="U106" s="90"/>
      <c r="V106" s="90"/>
      <c r="W106" s="31">
        <f t="shared" si="1"/>
        <v>214.5</v>
      </c>
      <c r="X106" s="41"/>
    </row>
    <row r="107" spans="1:34" s="77" customFormat="1" ht="14.5">
      <c r="A107" s="96">
        <v>42158</v>
      </c>
      <c r="B107" s="95" t="s">
        <v>40</v>
      </c>
      <c r="C107" s="93">
        <v>1112</v>
      </c>
      <c r="D107" s="90">
        <v>0.8</v>
      </c>
      <c r="E107" s="90"/>
      <c r="F107" s="90"/>
      <c r="G107" s="90"/>
      <c r="H107" s="90"/>
      <c r="I107" s="94"/>
      <c r="J107" s="90"/>
      <c r="K107" s="90"/>
      <c r="L107" s="90"/>
      <c r="M107" s="93"/>
      <c r="N107" s="90"/>
      <c r="O107" s="93"/>
      <c r="P107" s="92"/>
      <c r="Q107" s="91"/>
      <c r="R107" s="90"/>
      <c r="S107" s="91"/>
      <c r="T107" s="90"/>
      <c r="U107" s="90"/>
      <c r="V107" s="90"/>
      <c r="W107" s="31">
        <f t="shared" si="1"/>
        <v>889.6</v>
      </c>
      <c r="X107" s="41"/>
    </row>
    <row r="108" spans="1:34" s="77" customFormat="1" ht="14.5">
      <c r="A108" s="96">
        <v>42158</v>
      </c>
      <c r="B108" s="95" t="s">
        <v>42</v>
      </c>
      <c r="C108" s="93">
        <v>195</v>
      </c>
      <c r="D108" s="90">
        <v>1.3</v>
      </c>
      <c r="E108" s="90"/>
      <c r="F108" s="90"/>
      <c r="G108" s="90"/>
      <c r="H108" s="90"/>
      <c r="I108" s="94"/>
      <c r="J108" s="90"/>
      <c r="K108" s="90"/>
      <c r="L108" s="90"/>
      <c r="M108" s="93"/>
      <c r="N108" s="90"/>
      <c r="O108" s="93"/>
      <c r="P108" s="92"/>
      <c r="Q108" s="91"/>
      <c r="R108" s="90"/>
      <c r="S108" s="91"/>
      <c r="T108" s="90"/>
      <c r="U108" s="90"/>
      <c r="V108" s="90"/>
      <c r="W108" s="31">
        <f t="shared" si="1"/>
        <v>253.5</v>
      </c>
      <c r="X108" s="41"/>
    </row>
    <row r="109" spans="1:34" s="77" customFormat="1" ht="14.5">
      <c r="A109" s="96">
        <v>42159</v>
      </c>
      <c r="B109" s="95" t="s">
        <v>40</v>
      </c>
      <c r="C109" s="93"/>
      <c r="D109" s="90"/>
      <c r="E109" s="90"/>
      <c r="F109" s="90"/>
      <c r="G109" s="90"/>
      <c r="H109" s="90"/>
      <c r="I109" s="94">
        <v>24.49</v>
      </c>
      <c r="J109" s="90">
        <v>136</v>
      </c>
      <c r="K109" s="90"/>
      <c r="L109" s="90"/>
      <c r="M109" s="93"/>
      <c r="N109" s="90"/>
      <c r="O109" s="93"/>
      <c r="P109" s="92"/>
      <c r="Q109" s="91"/>
      <c r="R109" s="90"/>
      <c r="S109" s="91"/>
      <c r="T109" s="90"/>
      <c r="U109" s="90">
        <f>28.05+25</f>
        <v>53.05</v>
      </c>
      <c r="V109" s="90"/>
      <c r="W109" s="31">
        <f t="shared" si="1"/>
        <v>3383.69</v>
      </c>
      <c r="X109" s="41"/>
    </row>
    <row r="110" spans="1:34" s="77" customFormat="1" ht="14.5">
      <c r="A110" s="96">
        <v>42163</v>
      </c>
      <c r="B110" s="95" t="s">
        <v>44</v>
      </c>
      <c r="C110" s="93">
        <v>66</v>
      </c>
      <c r="D110" s="90">
        <v>1.3</v>
      </c>
      <c r="E110" s="90"/>
      <c r="F110" s="90"/>
      <c r="G110" s="90"/>
      <c r="H110" s="90"/>
      <c r="I110" s="94"/>
      <c r="J110" s="90"/>
      <c r="K110" s="90"/>
      <c r="L110" s="90"/>
      <c r="M110" s="93"/>
      <c r="N110" s="90"/>
      <c r="O110" s="93"/>
      <c r="P110" s="92"/>
      <c r="Q110" s="91"/>
      <c r="R110" s="90"/>
      <c r="S110" s="91"/>
      <c r="T110" s="90"/>
      <c r="U110" s="90"/>
      <c r="V110" s="90"/>
      <c r="W110" s="31">
        <f t="shared" si="1"/>
        <v>85.8</v>
      </c>
      <c r="X110" s="41"/>
    </row>
    <row r="111" spans="1:34" s="77" customFormat="1" ht="14.5">
      <c r="A111" s="96">
        <v>42163</v>
      </c>
      <c r="B111" s="95" t="s">
        <v>43</v>
      </c>
      <c r="C111" s="93">
        <v>59</v>
      </c>
      <c r="D111" s="90">
        <v>1.3</v>
      </c>
      <c r="E111" s="90"/>
      <c r="F111" s="90"/>
      <c r="G111" s="90"/>
      <c r="H111" s="90"/>
      <c r="I111" s="94"/>
      <c r="J111" s="90"/>
      <c r="K111" s="90"/>
      <c r="L111" s="90"/>
      <c r="M111" s="93"/>
      <c r="N111" s="90"/>
      <c r="O111" s="93"/>
      <c r="P111" s="92"/>
      <c r="Q111" s="91"/>
      <c r="R111" s="90"/>
      <c r="S111" s="91"/>
      <c r="T111" s="90"/>
      <c r="U111" s="90"/>
      <c r="V111" s="90"/>
      <c r="W111" s="31">
        <f t="shared" si="1"/>
        <v>76.7</v>
      </c>
      <c r="X111" s="41"/>
    </row>
    <row r="112" spans="1:34" s="77" customFormat="1" ht="14.5">
      <c r="A112" s="96">
        <v>42163</v>
      </c>
      <c r="B112" s="95" t="s">
        <v>42</v>
      </c>
      <c r="C112" s="93">
        <v>66</v>
      </c>
      <c r="D112" s="90">
        <v>1.3</v>
      </c>
      <c r="E112" s="90"/>
      <c r="F112" s="90"/>
      <c r="G112" s="90"/>
      <c r="H112" s="90"/>
      <c r="I112" s="94"/>
      <c r="J112" s="90"/>
      <c r="K112" s="90"/>
      <c r="L112" s="90"/>
      <c r="M112" s="93"/>
      <c r="N112" s="90"/>
      <c r="O112" s="93"/>
      <c r="P112" s="92"/>
      <c r="Q112" s="91"/>
      <c r="R112" s="90"/>
      <c r="S112" s="91"/>
      <c r="T112" s="90"/>
      <c r="U112" s="90"/>
      <c r="V112" s="90"/>
      <c r="W112" s="31">
        <f t="shared" si="1"/>
        <v>85.8</v>
      </c>
      <c r="X112" s="41"/>
    </row>
    <row r="113" spans="1:24 16384:16384" s="77" customFormat="1" ht="14.5">
      <c r="A113" s="96">
        <v>42163</v>
      </c>
      <c r="B113" s="95" t="s">
        <v>45</v>
      </c>
      <c r="C113" s="93">
        <v>173</v>
      </c>
      <c r="D113" s="90">
        <v>1.3</v>
      </c>
      <c r="E113" s="90"/>
      <c r="F113" s="90"/>
      <c r="G113" s="90"/>
      <c r="H113" s="90"/>
      <c r="I113" s="94"/>
      <c r="J113" s="90"/>
      <c r="K113" s="90"/>
      <c r="L113" s="90"/>
      <c r="M113" s="93"/>
      <c r="N113" s="90"/>
      <c r="O113" s="93"/>
      <c r="P113" s="92"/>
      <c r="Q113" s="91"/>
      <c r="R113" s="90"/>
      <c r="S113" s="91"/>
      <c r="T113" s="90"/>
      <c r="U113" s="90"/>
      <c r="V113" s="90"/>
      <c r="W113" s="31">
        <f t="shared" si="1"/>
        <v>224.9</v>
      </c>
      <c r="X113" s="41"/>
    </row>
    <row r="114" spans="1:24 16384:16384" s="77" customFormat="1" ht="14.5">
      <c r="A114" s="96">
        <v>42163</v>
      </c>
      <c r="B114" s="95" t="s">
        <v>49</v>
      </c>
      <c r="C114" s="93">
        <v>732</v>
      </c>
      <c r="D114" s="90">
        <v>1.3</v>
      </c>
      <c r="E114" s="90"/>
      <c r="F114" s="90"/>
      <c r="G114" s="90"/>
      <c r="H114" s="90"/>
      <c r="I114" s="94"/>
      <c r="J114" s="90"/>
      <c r="K114" s="90"/>
      <c r="L114" s="90"/>
      <c r="M114" s="93"/>
      <c r="N114" s="90"/>
      <c r="O114" s="93"/>
      <c r="P114" s="92"/>
      <c r="Q114" s="91"/>
      <c r="R114" s="90"/>
      <c r="S114" s="91"/>
      <c r="T114" s="90"/>
      <c r="U114" s="90"/>
      <c r="V114" s="90"/>
      <c r="W114" s="31">
        <f t="shared" si="1"/>
        <v>951.6</v>
      </c>
      <c r="X114" s="41"/>
    </row>
    <row r="115" spans="1:24 16384:16384" s="77" customFormat="1" ht="14.5">
      <c r="A115" s="96">
        <v>42165</v>
      </c>
      <c r="B115" s="95" t="s">
        <v>40</v>
      </c>
      <c r="C115" s="93">
        <v>1056</v>
      </c>
      <c r="D115" s="90">
        <v>0.8</v>
      </c>
      <c r="E115" s="90"/>
      <c r="F115" s="90"/>
      <c r="G115" s="90"/>
      <c r="H115" s="90"/>
      <c r="I115" s="94"/>
      <c r="J115" s="90"/>
      <c r="K115" s="90"/>
      <c r="L115" s="90"/>
      <c r="M115" s="93"/>
      <c r="N115" s="90"/>
      <c r="O115" s="93"/>
      <c r="P115" s="92"/>
      <c r="Q115" s="91"/>
      <c r="R115" s="90"/>
      <c r="S115" s="91"/>
      <c r="T115" s="90"/>
      <c r="U115" s="90"/>
      <c r="V115" s="90"/>
      <c r="W115" s="31">
        <f t="shared" si="1"/>
        <v>844.80000000000007</v>
      </c>
      <c r="X115" s="41"/>
    </row>
    <row r="116" spans="1:24 16384:16384" s="77" customFormat="1" ht="14.5">
      <c r="A116" s="96">
        <v>42172</v>
      </c>
      <c r="B116" s="95" t="s">
        <v>40</v>
      </c>
      <c r="C116" s="93">
        <v>502</v>
      </c>
      <c r="D116" s="90">
        <v>0.8</v>
      </c>
      <c r="E116" s="90"/>
      <c r="F116" s="90"/>
      <c r="G116" s="90"/>
      <c r="H116" s="90"/>
      <c r="I116" s="94"/>
      <c r="J116" s="90"/>
      <c r="K116" s="90"/>
      <c r="L116" s="90"/>
      <c r="M116" s="93"/>
      <c r="N116" s="90"/>
      <c r="O116" s="93"/>
      <c r="P116" s="92"/>
      <c r="Q116" s="91"/>
      <c r="R116" s="90"/>
      <c r="S116" s="91"/>
      <c r="T116" s="90"/>
      <c r="U116" s="90"/>
      <c r="V116" s="90"/>
      <c r="W116" s="31">
        <f t="shared" si="1"/>
        <v>401.6</v>
      </c>
      <c r="X116" s="41"/>
    </row>
    <row r="117" spans="1:24 16384:16384" s="77" customFormat="1" ht="14.5">
      <c r="A117" s="96">
        <v>42177</v>
      </c>
      <c r="B117" s="95" t="s">
        <v>44</v>
      </c>
      <c r="C117" s="93">
        <v>198</v>
      </c>
      <c r="D117" s="90">
        <v>1.3</v>
      </c>
      <c r="E117" s="90"/>
      <c r="F117" s="90"/>
      <c r="G117" s="90"/>
      <c r="H117" s="90"/>
      <c r="I117" s="94"/>
      <c r="J117" s="90"/>
      <c r="K117" s="90"/>
      <c r="L117" s="90"/>
      <c r="M117" s="93"/>
      <c r="N117" s="90"/>
      <c r="O117" s="93"/>
      <c r="P117" s="92"/>
      <c r="Q117" s="91"/>
      <c r="R117" s="90"/>
      <c r="S117" s="91"/>
      <c r="T117" s="90"/>
      <c r="U117" s="90"/>
      <c r="V117" s="90"/>
      <c r="W117" s="31">
        <f t="shared" si="1"/>
        <v>257.40000000000003</v>
      </c>
      <c r="X117" s="41"/>
    </row>
    <row r="118" spans="1:24 16384:16384" s="77" customFormat="1" ht="14.5">
      <c r="A118" s="96">
        <v>42177</v>
      </c>
      <c r="B118" s="95" t="s">
        <v>43</v>
      </c>
      <c r="C118" s="93">
        <v>170</v>
      </c>
      <c r="D118" s="90">
        <v>1.3</v>
      </c>
      <c r="E118" s="90"/>
      <c r="F118" s="90"/>
      <c r="G118" s="90"/>
      <c r="H118" s="90"/>
      <c r="I118" s="94"/>
      <c r="J118" s="90"/>
      <c r="K118" s="90"/>
      <c r="L118" s="90"/>
      <c r="M118" s="93"/>
      <c r="N118" s="90"/>
      <c r="O118" s="93"/>
      <c r="P118" s="92"/>
      <c r="Q118" s="91"/>
      <c r="R118" s="90"/>
      <c r="S118" s="91"/>
      <c r="T118" s="90"/>
      <c r="U118" s="90"/>
      <c r="V118" s="90"/>
      <c r="W118" s="31">
        <f t="shared" si="1"/>
        <v>221</v>
      </c>
      <c r="X118" s="41"/>
    </row>
    <row r="119" spans="1:24 16384:16384" s="77" customFormat="1" ht="14.5">
      <c r="A119" s="96">
        <v>42177</v>
      </c>
      <c r="B119" s="95" t="s">
        <v>42</v>
      </c>
      <c r="C119" s="93">
        <v>231</v>
      </c>
      <c r="D119" s="90">
        <v>1.3</v>
      </c>
      <c r="E119" s="90"/>
      <c r="F119" s="90"/>
      <c r="G119" s="90"/>
      <c r="H119" s="90"/>
      <c r="I119" s="94"/>
      <c r="J119" s="90"/>
      <c r="K119" s="90"/>
      <c r="L119" s="90"/>
      <c r="M119" s="93"/>
      <c r="N119" s="90"/>
      <c r="O119" s="93"/>
      <c r="P119" s="92"/>
      <c r="Q119" s="91"/>
      <c r="R119" s="90"/>
      <c r="S119" s="91"/>
      <c r="T119" s="90"/>
      <c r="U119" s="90"/>
      <c r="V119" s="90"/>
      <c r="W119" s="31">
        <f t="shared" si="1"/>
        <v>300.3</v>
      </c>
      <c r="X119" s="41"/>
    </row>
    <row r="120" spans="1:24 16384:16384" s="77" customFormat="1" ht="14.5">
      <c r="A120" s="96">
        <v>42177</v>
      </c>
      <c r="B120" s="95" t="s">
        <v>45</v>
      </c>
      <c r="C120" s="93">
        <v>158</v>
      </c>
      <c r="D120" s="90">
        <v>1.3</v>
      </c>
      <c r="E120" s="90"/>
      <c r="F120" s="90"/>
      <c r="G120" s="90"/>
      <c r="H120" s="90"/>
      <c r="I120" s="94"/>
      <c r="J120" s="90"/>
      <c r="K120" s="90"/>
      <c r="L120" s="90"/>
      <c r="M120" s="93"/>
      <c r="N120" s="90"/>
      <c r="O120" s="93"/>
      <c r="P120" s="92"/>
      <c r="Q120" s="91"/>
      <c r="R120" s="90"/>
      <c r="S120" s="91"/>
      <c r="T120" s="90"/>
      <c r="U120" s="90"/>
      <c r="V120" s="90"/>
      <c r="W120" s="31">
        <f t="shared" si="1"/>
        <v>205.4</v>
      </c>
      <c r="X120" s="41"/>
    </row>
    <row r="121" spans="1:24 16384:16384" s="77" customFormat="1" ht="14.5">
      <c r="A121" s="96">
        <v>42177</v>
      </c>
      <c r="B121" s="95" t="s">
        <v>49</v>
      </c>
      <c r="C121" s="93">
        <v>831</v>
      </c>
      <c r="D121" s="90">
        <v>1.3</v>
      </c>
      <c r="E121" s="90"/>
      <c r="F121" s="90"/>
      <c r="G121" s="90"/>
      <c r="H121" s="90"/>
      <c r="I121" s="94"/>
      <c r="J121" s="90"/>
      <c r="K121" s="90"/>
      <c r="L121" s="90"/>
      <c r="M121" s="93"/>
      <c r="N121" s="90"/>
      <c r="O121" s="93"/>
      <c r="P121" s="92"/>
      <c r="Q121" s="91"/>
      <c r="R121" s="90"/>
      <c r="S121" s="91"/>
      <c r="T121" s="90"/>
      <c r="U121" s="90"/>
      <c r="V121" s="90"/>
      <c r="W121" s="31">
        <f t="shared" si="1"/>
        <v>1080.3</v>
      </c>
      <c r="X121" s="41"/>
    </row>
    <row r="122" spans="1:24 16384:16384" s="77" customFormat="1" ht="14.5">
      <c r="A122" s="96">
        <v>42179</v>
      </c>
      <c r="B122" s="95" t="s">
        <v>40</v>
      </c>
      <c r="C122" s="93">
        <v>1098</v>
      </c>
      <c r="D122" s="90">
        <v>0.8</v>
      </c>
      <c r="E122" s="90"/>
      <c r="F122" s="90"/>
      <c r="G122" s="90"/>
      <c r="H122" s="90"/>
      <c r="I122" s="94"/>
      <c r="J122" s="90"/>
      <c r="K122" s="90"/>
      <c r="L122" s="90"/>
      <c r="M122" s="93"/>
      <c r="N122" s="90"/>
      <c r="O122" s="93"/>
      <c r="P122" s="92"/>
      <c r="Q122" s="91"/>
      <c r="R122" s="90"/>
      <c r="S122" s="91"/>
      <c r="T122" s="90"/>
      <c r="U122" s="90"/>
      <c r="V122" s="90"/>
      <c r="W122" s="31">
        <f t="shared" si="1"/>
        <v>878.40000000000009</v>
      </c>
      <c r="X122" s="42">
        <f>SUM(W105:W122)</f>
        <v>10589.289999999999</v>
      </c>
    </row>
    <row r="123" spans="1:24 16384:16384" s="77" customFormat="1" ht="14.5">
      <c r="A123" s="96">
        <v>42186</v>
      </c>
      <c r="B123" s="95" t="s">
        <v>40</v>
      </c>
      <c r="C123" s="93">
        <v>1098</v>
      </c>
      <c r="D123" s="90">
        <v>0.8</v>
      </c>
      <c r="E123" s="90"/>
      <c r="F123" s="90"/>
      <c r="G123" s="90"/>
      <c r="H123" s="90"/>
      <c r="I123" s="94"/>
      <c r="J123" s="90"/>
      <c r="K123" s="90"/>
      <c r="L123" s="90"/>
      <c r="M123" s="93"/>
      <c r="N123" s="90"/>
      <c r="O123" s="93"/>
      <c r="P123" s="92"/>
      <c r="Q123" s="91"/>
      <c r="R123" s="90"/>
      <c r="S123" s="91"/>
      <c r="T123" s="90"/>
      <c r="U123" s="90"/>
      <c r="V123" s="90"/>
      <c r="W123" s="31">
        <f t="shared" si="1"/>
        <v>878.40000000000009</v>
      </c>
      <c r="X123" s="41"/>
    </row>
    <row r="124" spans="1:24 16384:16384" s="77" customFormat="1" ht="14.5">
      <c r="A124" s="96">
        <v>42187</v>
      </c>
      <c r="B124" s="95" t="s">
        <v>48</v>
      </c>
      <c r="C124" s="93">
        <v>122</v>
      </c>
      <c r="D124" s="90">
        <v>1.3</v>
      </c>
      <c r="E124" s="90"/>
      <c r="F124" s="90"/>
      <c r="G124" s="90"/>
      <c r="H124" s="90"/>
      <c r="I124" s="94"/>
      <c r="J124" s="90"/>
      <c r="K124" s="90"/>
      <c r="L124" s="90"/>
      <c r="M124" s="93"/>
      <c r="N124" s="90"/>
      <c r="O124" s="93"/>
      <c r="P124" s="92"/>
      <c r="Q124" s="91"/>
      <c r="R124" s="90"/>
      <c r="S124" s="91"/>
      <c r="T124" s="90"/>
      <c r="U124" s="90"/>
      <c r="V124" s="90"/>
      <c r="W124" s="31">
        <f t="shared" si="1"/>
        <v>158.6</v>
      </c>
      <c r="X124" s="41"/>
    </row>
    <row r="125" spans="1:24 16384:16384" s="77" customFormat="1" ht="14.5">
      <c r="A125" s="96">
        <v>42187</v>
      </c>
      <c r="B125" s="95" t="s">
        <v>51</v>
      </c>
      <c r="C125" s="93">
        <v>30</v>
      </c>
      <c r="D125" s="90">
        <v>1.3</v>
      </c>
      <c r="E125" s="90"/>
      <c r="F125" s="90"/>
      <c r="G125" s="90"/>
      <c r="H125" s="90"/>
      <c r="I125" s="94"/>
      <c r="J125" s="90"/>
      <c r="K125" s="90"/>
      <c r="L125" s="90"/>
      <c r="M125" s="93"/>
      <c r="N125" s="90"/>
      <c r="O125" s="93"/>
      <c r="P125" s="92"/>
      <c r="Q125" s="91"/>
      <c r="R125" s="90"/>
      <c r="S125" s="91"/>
      <c r="T125" s="90"/>
      <c r="U125" s="90"/>
      <c r="V125" s="90"/>
      <c r="W125" s="31">
        <f t="shared" si="1"/>
        <v>39</v>
      </c>
      <c r="X125" s="41"/>
    </row>
    <row r="126" spans="1:24 16384:16384" s="77" customFormat="1" ht="14.5">
      <c r="A126" s="96">
        <v>42187</v>
      </c>
      <c r="B126" s="95" t="s">
        <v>47</v>
      </c>
      <c r="C126" s="93">
        <v>32</v>
      </c>
      <c r="D126" s="90">
        <v>1.3</v>
      </c>
      <c r="E126" s="90"/>
      <c r="F126" s="90"/>
      <c r="G126" s="90"/>
      <c r="H126" s="90"/>
      <c r="I126" s="94"/>
      <c r="J126" s="90"/>
      <c r="K126" s="90"/>
      <c r="L126" s="90"/>
      <c r="M126" s="93"/>
      <c r="N126" s="90"/>
      <c r="O126" s="93"/>
      <c r="P126" s="92"/>
      <c r="Q126" s="91"/>
      <c r="R126" s="90"/>
      <c r="S126" s="91"/>
      <c r="T126" s="90"/>
      <c r="U126" s="90"/>
      <c r="V126" s="90"/>
      <c r="W126" s="31">
        <f t="shared" si="1"/>
        <v>41.6</v>
      </c>
      <c r="X126" s="41"/>
    </row>
    <row r="127" spans="1:24 16384:16384" s="77" customFormat="1" ht="14.5">
      <c r="A127" s="96">
        <v>42187</v>
      </c>
      <c r="B127" s="95" t="s">
        <v>46</v>
      </c>
      <c r="C127" s="93">
        <v>165</v>
      </c>
      <c r="D127" s="90">
        <v>1.3</v>
      </c>
      <c r="E127" s="90"/>
      <c r="F127" s="90"/>
      <c r="G127" s="90"/>
      <c r="H127" s="90"/>
      <c r="I127" s="94"/>
      <c r="J127" s="90"/>
      <c r="K127" s="90"/>
      <c r="L127" s="90"/>
      <c r="M127" s="93"/>
      <c r="N127" s="90"/>
      <c r="O127" s="93"/>
      <c r="P127" s="92"/>
      <c r="Q127" s="91"/>
      <c r="R127" s="90"/>
      <c r="S127" s="91"/>
      <c r="T127" s="90"/>
      <c r="U127" s="90"/>
      <c r="V127" s="90"/>
      <c r="W127" s="31">
        <f t="shared" si="1"/>
        <v>214.5</v>
      </c>
      <c r="X127" s="41"/>
    </row>
    <row r="128" spans="1:24 16384:16384" s="77" customFormat="1" ht="14.5">
      <c r="A128" s="96">
        <v>42187</v>
      </c>
      <c r="B128" s="95" t="s">
        <v>50</v>
      </c>
      <c r="C128" s="93"/>
      <c r="D128" s="90"/>
      <c r="E128" s="91">
        <v>24</v>
      </c>
      <c r="F128" s="90">
        <v>1.3</v>
      </c>
      <c r="G128" s="91"/>
      <c r="H128" s="90"/>
      <c r="I128" s="94"/>
      <c r="J128" s="90"/>
      <c r="K128" s="90"/>
      <c r="L128" s="90"/>
      <c r="M128" s="93"/>
      <c r="N128" s="90"/>
      <c r="O128" s="93"/>
      <c r="P128" s="92"/>
      <c r="Q128" s="91"/>
      <c r="R128" s="90"/>
      <c r="S128" s="91"/>
      <c r="T128" s="90"/>
      <c r="U128" s="90"/>
      <c r="V128" s="90"/>
      <c r="W128" s="31">
        <f t="shared" si="1"/>
        <v>31.200000000000003</v>
      </c>
      <c r="X128" s="41"/>
      <c r="XFD128" s="78">
        <f>SUM(E128:XFC128)</f>
        <v>56.5</v>
      </c>
    </row>
    <row r="129" spans="1:24" s="77" customFormat="1" ht="14.5">
      <c r="A129" s="96">
        <v>42187</v>
      </c>
      <c r="B129" s="95" t="s">
        <v>41</v>
      </c>
      <c r="C129" s="93"/>
      <c r="D129" s="90"/>
      <c r="E129" s="90"/>
      <c r="F129" s="90"/>
      <c r="G129" s="91">
        <v>40</v>
      </c>
      <c r="H129" s="90">
        <v>1.3</v>
      </c>
      <c r="I129" s="94"/>
      <c r="J129" s="90"/>
      <c r="K129" s="90"/>
      <c r="L129" s="90"/>
      <c r="M129" s="93"/>
      <c r="N129" s="90"/>
      <c r="O129" s="93"/>
      <c r="P129" s="92"/>
      <c r="Q129" s="91"/>
      <c r="R129" s="90"/>
      <c r="S129" s="91"/>
      <c r="T129" s="90"/>
      <c r="U129" s="90"/>
      <c r="V129" s="90"/>
      <c r="W129" s="31">
        <f t="shared" si="1"/>
        <v>52</v>
      </c>
      <c r="X129" s="41"/>
    </row>
    <row r="130" spans="1:24" s="77" customFormat="1" ht="14.5">
      <c r="A130" s="96">
        <v>42191</v>
      </c>
      <c r="B130" s="95" t="s">
        <v>44</v>
      </c>
      <c r="C130" s="93">
        <v>198</v>
      </c>
      <c r="D130" s="90">
        <v>1.3</v>
      </c>
      <c r="E130" s="90"/>
      <c r="F130" s="90"/>
      <c r="G130" s="90"/>
      <c r="H130" s="90"/>
      <c r="I130" s="94"/>
      <c r="J130" s="90"/>
      <c r="K130" s="90"/>
      <c r="L130" s="90"/>
      <c r="M130" s="93"/>
      <c r="N130" s="90"/>
      <c r="O130" s="93"/>
      <c r="P130" s="92"/>
      <c r="Q130" s="91"/>
      <c r="R130" s="90"/>
      <c r="S130" s="91"/>
      <c r="T130" s="90"/>
      <c r="U130" s="90"/>
      <c r="V130" s="90"/>
      <c r="W130" s="31">
        <f t="shared" si="1"/>
        <v>257.40000000000003</v>
      </c>
      <c r="X130" s="41"/>
    </row>
    <row r="131" spans="1:24" s="77" customFormat="1" ht="14.5">
      <c r="A131" s="96">
        <v>42191</v>
      </c>
      <c r="B131" s="95" t="s">
        <v>43</v>
      </c>
      <c r="C131" s="93">
        <v>210</v>
      </c>
      <c r="D131" s="90">
        <v>1.3</v>
      </c>
      <c r="E131" s="90"/>
      <c r="F131" s="90"/>
      <c r="G131" s="90"/>
      <c r="H131" s="90"/>
      <c r="I131" s="94"/>
      <c r="J131" s="90"/>
      <c r="K131" s="90"/>
      <c r="L131" s="90"/>
      <c r="M131" s="93"/>
      <c r="N131" s="90"/>
      <c r="O131" s="93"/>
      <c r="P131" s="92"/>
      <c r="Q131" s="91"/>
      <c r="R131" s="90"/>
      <c r="S131" s="91"/>
      <c r="T131" s="90"/>
      <c r="U131" s="90"/>
      <c r="V131" s="90"/>
      <c r="W131" s="31">
        <f t="shared" si="1"/>
        <v>273</v>
      </c>
      <c r="X131" s="41"/>
    </row>
    <row r="132" spans="1:24" s="77" customFormat="1" ht="14.5">
      <c r="A132" s="96">
        <v>42191</v>
      </c>
      <c r="B132" s="95" t="s">
        <v>42</v>
      </c>
      <c r="C132" s="93">
        <v>185</v>
      </c>
      <c r="D132" s="90">
        <v>1.3</v>
      </c>
      <c r="E132" s="90"/>
      <c r="F132" s="90"/>
      <c r="G132" s="90"/>
      <c r="H132" s="90"/>
      <c r="I132" s="94"/>
      <c r="J132" s="90"/>
      <c r="K132" s="90"/>
      <c r="L132" s="90"/>
      <c r="M132" s="93"/>
      <c r="N132" s="90"/>
      <c r="O132" s="93"/>
      <c r="P132" s="92"/>
      <c r="Q132" s="91"/>
      <c r="R132" s="90"/>
      <c r="S132" s="91"/>
      <c r="T132" s="90"/>
      <c r="U132" s="90"/>
      <c r="V132" s="90"/>
      <c r="W132" s="31">
        <f t="shared" si="1"/>
        <v>240.5</v>
      </c>
      <c r="X132" s="41"/>
    </row>
    <row r="133" spans="1:24" s="77" customFormat="1" ht="14.5">
      <c r="A133" s="96">
        <v>42191</v>
      </c>
      <c r="B133" s="95" t="s">
        <v>45</v>
      </c>
      <c r="C133" s="93">
        <v>115</v>
      </c>
      <c r="D133" s="90">
        <v>1.3</v>
      </c>
      <c r="E133" s="90"/>
      <c r="F133" s="90"/>
      <c r="G133" s="90"/>
      <c r="H133" s="90"/>
      <c r="I133" s="94"/>
      <c r="J133" s="90"/>
      <c r="K133" s="90"/>
      <c r="L133" s="90"/>
      <c r="M133" s="93"/>
      <c r="N133" s="90"/>
      <c r="O133" s="93"/>
      <c r="P133" s="92"/>
      <c r="Q133" s="91"/>
      <c r="R133" s="90"/>
      <c r="S133" s="91"/>
      <c r="T133" s="90"/>
      <c r="U133" s="90"/>
      <c r="V133" s="90"/>
      <c r="W133" s="31">
        <f t="shared" si="1"/>
        <v>149.5</v>
      </c>
      <c r="X133" s="41"/>
    </row>
    <row r="134" spans="1:24" s="77" customFormat="1" ht="14.5">
      <c r="A134" s="96">
        <v>42191</v>
      </c>
      <c r="B134" s="95" t="s">
        <v>49</v>
      </c>
      <c r="C134" s="93">
        <v>543</v>
      </c>
      <c r="D134" s="90">
        <v>1.3</v>
      </c>
      <c r="E134" s="90"/>
      <c r="F134" s="90"/>
      <c r="G134" s="90"/>
      <c r="H134" s="90"/>
      <c r="I134" s="94"/>
      <c r="J134" s="90"/>
      <c r="K134" s="90"/>
      <c r="L134" s="90"/>
      <c r="M134" s="93"/>
      <c r="N134" s="90"/>
      <c r="O134" s="93"/>
      <c r="P134" s="92"/>
      <c r="Q134" s="91"/>
      <c r="R134" s="90"/>
      <c r="S134" s="91"/>
      <c r="T134" s="90"/>
      <c r="U134" s="90"/>
      <c r="V134" s="90"/>
      <c r="W134" s="31">
        <f t="shared" si="1"/>
        <v>705.9</v>
      </c>
      <c r="X134" s="41"/>
    </row>
    <row r="135" spans="1:24" s="77" customFormat="1" ht="14.5">
      <c r="A135" s="96">
        <v>42193</v>
      </c>
      <c r="B135" s="95" t="s">
        <v>40</v>
      </c>
      <c r="C135" s="93">
        <v>1070</v>
      </c>
      <c r="D135" s="90">
        <v>0.8</v>
      </c>
      <c r="E135" s="90"/>
      <c r="F135" s="90"/>
      <c r="G135" s="90"/>
      <c r="H135" s="90"/>
      <c r="I135" s="94"/>
      <c r="J135" s="90"/>
      <c r="K135" s="90"/>
      <c r="L135" s="90"/>
      <c r="M135" s="93"/>
      <c r="N135" s="90"/>
      <c r="O135" s="93"/>
      <c r="P135" s="92"/>
      <c r="Q135" s="91"/>
      <c r="R135" s="90"/>
      <c r="S135" s="91"/>
      <c r="T135" s="90"/>
      <c r="U135" s="90"/>
      <c r="V135" s="90"/>
      <c r="W135" s="31">
        <f t="shared" si="1"/>
        <v>856</v>
      </c>
      <c r="X135" s="41"/>
    </row>
    <row r="136" spans="1:24" s="77" customFormat="1" ht="14.5">
      <c r="A136" s="96">
        <v>42198</v>
      </c>
      <c r="B136" s="95" t="s">
        <v>40</v>
      </c>
      <c r="C136" s="93"/>
      <c r="D136" s="90"/>
      <c r="E136" s="90"/>
      <c r="F136" s="90"/>
      <c r="G136" s="90"/>
      <c r="H136" s="90"/>
      <c r="I136" s="94"/>
      <c r="J136" s="90"/>
      <c r="K136" s="90">
        <v>6</v>
      </c>
      <c r="L136" s="90">
        <v>120</v>
      </c>
      <c r="M136" s="93"/>
      <c r="N136" s="90"/>
      <c r="O136" s="93"/>
      <c r="P136" s="92"/>
      <c r="Q136" s="91"/>
      <c r="R136" s="90"/>
      <c r="S136" s="91"/>
      <c r="T136" s="90"/>
      <c r="U136" s="90"/>
      <c r="V136" s="90"/>
      <c r="W136" s="31">
        <f t="shared" si="1"/>
        <v>720</v>
      </c>
      <c r="X136" s="41"/>
    </row>
    <row r="137" spans="1:24" s="77" customFormat="1" ht="14.5">
      <c r="A137" s="96">
        <v>42200</v>
      </c>
      <c r="B137" s="95" t="s">
        <v>40</v>
      </c>
      <c r="C137" s="93">
        <v>1056</v>
      </c>
      <c r="D137" s="90">
        <v>0.8</v>
      </c>
      <c r="E137" s="90"/>
      <c r="F137" s="90"/>
      <c r="G137" s="90"/>
      <c r="H137" s="90"/>
      <c r="I137" s="94"/>
      <c r="J137" s="90"/>
      <c r="K137" s="90"/>
      <c r="L137" s="90"/>
      <c r="M137" s="93"/>
      <c r="N137" s="90"/>
      <c r="O137" s="93"/>
      <c r="P137" s="92"/>
      <c r="Q137" s="91"/>
      <c r="R137" s="90"/>
      <c r="S137" s="91"/>
      <c r="T137" s="90"/>
      <c r="U137" s="90"/>
      <c r="V137" s="90"/>
      <c r="W137" s="31">
        <f t="shared" ref="W137:W200" si="2">C137*D137+E137*F137+G137*H137+I137*J137+K137*L137+M137*N137+O137*P137+Q137*R137+S137*T137+U137+V137</f>
        <v>844.80000000000007</v>
      </c>
      <c r="X137" s="41"/>
    </row>
    <row r="138" spans="1:24" s="77" customFormat="1" ht="14.5">
      <c r="A138" s="96">
        <v>42201</v>
      </c>
      <c r="B138" s="95" t="s">
        <v>40</v>
      </c>
      <c r="C138" s="93"/>
      <c r="D138" s="90"/>
      <c r="E138" s="90"/>
      <c r="F138" s="90"/>
      <c r="G138" s="90"/>
      <c r="H138" s="90"/>
      <c r="I138" s="94">
        <v>24.71</v>
      </c>
      <c r="J138" s="90">
        <v>141</v>
      </c>
      <c r="K138" s="90"/>
      <c r="L138" s="90"/>
      <c r="M138" s="93"/>
      <c r="N138" s="90"/>
      <c r="O138" s="93"/>
      <c r="P138" s="92"/>
      <c r="Q138" s="91"/>
      <c r="R138" s="90"/>
      <c r="S138" s="91"/>
      <c r="T138" s="90"/>
      <c r="U138" s="90">
        <f>24.31+25</f>
        <v>49.31</v>
      </c>
      <c r="V138" s="90"/>
      <c r="W138" s="31">
        <f t="shared" si="2"/>
        <v>3533.42</v>
      </c>
      <c r="X138" s="41"/>
    </row>
    <row r="139" spans="1:24" s="77" customFormat="1" ht="14.5">
      <c r="A139" s="96">
        <v>42205</v>
      </c>
      <c r="B139" s="95" t="s">
        <v>44</v>
      </c>
      <c r="C139" s="93">
        <v>165</v>
      </c>
      <c r="D139" s="90">
        <v>1.3</v>
      </c>
      <c r="E139" s="90"/>
      <c r="F139" s="90"/>
      <c r="G139" s="90"/>
      <c r="H139" s="90"/>
      <c r="I139" s="94"/>
      <c r="J139" s="90"/>
      <c r="K139" s="90"/>
      <c r="L139" s="90"/>
      <c r="M139" s="93"/>
      <c r="N139" s="90"/>
      <c r="O139" s="93"/>
      <c r="P139" s="92"/>
      <c r="Q139" s="91"/>
      <c r="R139" s="90"/>
      <c r="S139" s="91"/>
      <c r="T139" s="90"/>
      <c r="U139" s="90"/>
      <c r="V139" s="90"/>
      <c r="W139" s="31">
        <f t="shared" si="2"/>
        <v>214.5</v>
      </c>
      <c r="X139" s="41"/>
    </row>
    <row r="140" spans="1:24" s="77" customFormat="1" ht="14.5">
      <c r="A140" s="96">
        <v>42205</v>
      </c>
      <c r="B140" s="95" t="s">
        <v>43</v>
      </c>
      <c r="C140" s="93">
        <v>171</v>
      </c>
      <c r="D140" s="90">
        <v>1.3</v>
      </c>
      <c r="E140" s="90"/>
      <c r="F140" s="90"/>
      <c r="G140" s="90"/>
      <c r="H140" s="90"/>
      <c r="I140" s="94"/>
      <c r="J140" s="90"/>
      <c r="K140" s="90"/>
      <c r="L140" s="90"/>
      <c r="M140" s="93"/>
      <c r="N140" s="90"/>
      <c r="O140" s="93"/>
      <c r="P140" s="92"/>
      <c r="Q140" s="91"/>
      <c r="R140" s="90"/>
      <c r="S140" s="91"/>
      <c r="T140" s="90"/>
      <c r="U140" s="90"/>
      <c r="V140" s="90"/>
      <c r="W140" s="31">
        <f t="shared" si="2"/>
        <v>222.3</v>
      </c>
      <c r="X140" s="41"/>
    </row>
    <row r="141" spans="1:24" s="77" customFormat="1" ht="14.5">
      <c r="A141" s="96">
        <v>42205</v>
      </c>
      <c r="B141" s="95" t="s">
        <v>42</v>
      </c>
      <c r="C141" s="93">
        <v>165</v>
      </c>
      <c r="D141" s="90">
        <v>1.3</v>
      </c>
      <c r="E141" s="90"/>
      <c r="F141" s="90"/>
      <c r="G141" s="90"/>
      <c r="H141" s="90"/>
      <c r="I141" s="94"/>
      <c r="J141" s="90"/>
      <c r="K141" s="90"/>
      <c r="L141" s="90"/>
      <c r="M141" s="93"/>
      <c r="N141" s="90"/>
      <c r="O141" s="93"/>
      <c r="P141" s="92"/>
      <c r="Q141" s="91"/>
      <c r="R141" s="90"/>
      <c r="S141" s="91"/>
      <c r="T141" s="90"/>
      <c r="U141" s="90"/>
      <c r="V141" s="90"/>
      <c r="W141" s="31">
        <f t="shared" si="2"/>
        <v>214.5</v>
      </c>
      <c r="X141" s="41"/>
    </row>
    <row r="142" spans="1:24" s="77" customFormat="1" ht="14.5">
      <c r="A142" s="96">
        <v>42205</v>
      </c>
      <c r="B142" s="95" t="s">
        <v>45</v>
      </c>
      <c r="C142" s="93">
        <v>200</v>
      </c>
      <c r="D142" s="90">
        <v>1.3</v>
      </c>
      <c r="E142" s="90"/>
      <c r="F142" s="90"/>
      <c r="G142" s="90"/>
      <c r="H142" s="90"/>
      <c r="I142" s="94"/>
      <c r="J142" s="90"/>
      <c r="K142" s="90"/>
      <c r="L142" s="90"/>
      <c r="M142" s="93"/>
      <c r="N142" s="90"/>
      <c r="O142" s="93"/>
      <c r="P142" s="92"/>
      <c r="Q142" s="91"/>
      <c r="R142" s="90"/>
      <c r="S142" s="91"/>
      <c r="T142" s="90"/>
      <c r="U142" s="90"/>
      <c r="V142" s="90"/>
      <c r="W142" s="31">
        <f t="shared" si="2"/>
        <v>260</v>
      </c>
      <c r="X142" s="41"/>
    </row>
    <row r="143" spans="1:24" s="77" customFormat="1" ht="14.5">
      <c r="A143" s="96">
        <v>42205</v>
      </c>
      <c r="B143" s="95" t="s">
        <v>49</v>
      </c>
      <c r="C143" s="93">
        <v>750</v>
      </c>
      <c r="D143" s="90">
        <v>1.3</v>
      </c>
      <c r="E143" s="90"/>
      <c r="F143" s="90"/>
      <c r="G143" s="90"/>
      <c r="H143" s="90"/>
      <c r="I143" s="94"/>
      <c r="J143" s="90"/>
      <c r="K143" s="90"/>
      <c r="L143" s="90"/>
      <c r="M143" s="93"/>
      <c r="N143" s="90"/>
      <c r="O143" s="93"/>
      <c r="P143" s="92"/>
      <c r="Q143" s="91"/>
      <c r="R143" s="90"/>
      <c r="S143" s="91"/>
      <c r="T143" s="90"/>
      <c r="U143" s="90"/>
      <c r="V143" s="90"/>
      <c r="W143" s="31">
        <f t="shared" si="2"/>
        <v>975</v>
      </c>
      <c r="X143" s="41"/>
    </row>
    <row r="144" spans="1:24" s="77" customFormat="1" ht="14.5">
      <c r="A144" s="96">
        <v>42207</v>
      </c>
      <c r="B144" s="95" t="s">
        <v>40</v>
      </c>
      <c r="C144" s="93">
        <v>904</v>
      </c>
      <c r="D144" s="90">
        <v>0.8</v>
      </c>
      <c r="E144" s="90"/>
      <c r="F144" s="90"/>
      <c r="G144" s="90"/>
      <c r="H144" s="90"/>
      <c r="I144" s="94"/>
      <c r="J144" s="90"/>
      <c r="K144" s="90"/>
      <c r="L144" s="90"/>
      <c r="M144" s="93"/>
      <c r="N144" s="90"/>
      <c r="O144" s="93"/>
      <c r="P144" s="92"/>
      <c r="Q144" s="91"/>
      <c r="R144" s="90"/>
      <c r="S144" s="91"/>
      <c r="T144" s="90"/>
      <c r="U144" s="90"/>
      <c r="V144" s="90"/>
      <c r="W144" s="31">
        <f t="shared" si="2"/>
        <v>723.2</v>
      </c>
      <c r="X144" s="41"/>
    </row>
    <row r="145" spans="1:24" s="77" customFormat="1" ht="14.5">
      <c r="A145" s="96">
        <v>42214</v>
      </c>
      <c r="B145" s="95" t="s">
        <v>44</v>
      </c>
      <c r="C145" s="93">
        <v>250</v>
      </c>
      <c r="D145" s="90">
        <v>1.3</v>
      </c>
      <c r="E145" s="90"/>
      <c r="F145" s="90"/>
      <c r="G145" s="90"/>
      <c r="H145" s="90"/>
      <c r="I145" s="94"/>
      <c r="J145" s="90"/>
      <c r="K145" s="90"/>
      <c r="L145" s="90"/>
      <c r="M145" s="93"/>
      <c r="N145" s="90"/>
      <c r="O145" s="93"/>
      <c r="P145" s="92"/>
      <c r="Q145" s="91"/>
      <c r="R145" s="90"/>
      <c r="S145" s="91"/>
      <c r="T145" s="90"/>
      <c r="U145" s="90"/>
      <c r="V145" s="90"/>
      <c r="W145" s="31">
        <f t="shared" si="2"/>
        <v>325</v>
      </c>
      <c r="X145" s="41"/>
    </row>
    <row r="146" spans="1:24" s="77" customFormat="1" ht="14.5">
      <c r="A146" s="96">
        <v>42214</v>
      </c>
      <c r="B146" s="95" t="s">
        <v>43</v>
      </c>
      <c r="C146" s="93">
        <v>250</v>
      </c>
      <c r="D146" s="90">
        <v>1.3</v>
      </c>
      <c r="E146" s="90"/>
      <c r="F146" s="90"/>
      <c r="G146" s="90"/>
      <c r="H146" s="90"/>
      <c r="I146" s="94"/>
      <c r="J146" s="90"/>
      <c r="K146" s="90"/>
      <c r="L146" s="90"/>
      <c r="M146" s="93"/>
      <c r="N146" s="90"/>
      <c r="O146" s="93"/>
      <c r="P146" s="92"/>
      <c r="Q146" s="91"/>
      <c r="R146" s="90"/>
      <c r="S146" s="91"/>
      <c r="T146" s="90"/>
      <c r="U146" s="90"/>
      <c r="V146" s="90"/>
      <c r="W146" s="31">
        <f t="shared" si="2"/>
        <v>325</v>
      </c>
      <c r="X146" s="41"/>
    </row>
    <row r="147" spans="1:24" s="77" customFormat="1" ht="14.5">
      <c r="A147" s="96">
        <v>42214</v>
      </c>
      <c r="B147" s="95" t="s">
        <v>40</v>
      </c>
      <c r="C147" s="93">
        <v>1043</v>
      </c>
      <c r="D147" s="90">
        <v>0.8</v>
      </c>
      <c r="E147" s="90"/>
      <c r="F147" s="90"/>
      <c r="G147" s="90"/>
      <c r="H147" s="90"/>
      <c r="I147" s="94"/>
      <c r="J147" s="90"/>
      <c r="K147" s="90"/>
      <c r="L147" s="90"/>
      <c r="M147" s="93"/>
      <c r="N147" s="90"/>
      <c r="O147" s="93"/>
      <c r="P147" s="92"/>
      <c r="Q147" s="91"/>
      <c r="R147" s="90"/>
      <c r="S147" s="91"/>
      <c r="T147" s="90"/>
      <c r="U147" s="90"/>
      <c r="V147" s="90"/>
      <c r="W147" s="31">
        <f t="shared" si="2"/>
        <v>834.40000000000009</v>
      </c>
      <c r="X147" s="41"/>
    </row>
    <row r="148" spans="1:24" s="77" customFormat="1" ht="14.5">
      <c r="A148" s="96">
        <v>42214</v>
      </c>
      <c r="B148" s="95" t="s">
        <v>42</v>
      </c>
      <c r="C148" s="93">
        <v>250</v>
      </c>
      <c r="D148" s="90">
        <v>1.3</v>
      </c>
      <c r="E148" s="90"/>
      <c r="F148" s="90"/>
      <c r="G148" s="90"/>
      <c r="H148" s="90"/>
      <c r="I148" s="94"/>
      <c r="J148" s="90"/>
      <c r="K148" s="90"/>
      <c r="L148" s="90"/>
      <c r="M148" s="93"/>
      <c r="N148" s="90"/>
      <c r="O148" s="93"/>
      <c r="P148" s="92"/>
      <c r="Q148" s="91"/>
      <c r="R148" s="90"/>
      <c r="S148" s="91"/>
      <c r="T148" s="90"/>
      <c r="U148" s="90"/>
      <c r="V148" s="90"/>
      <c r="W148" s="31">
        <f t="shared" si="2"/>
        <v>325</v>
      </c>
      <c r="X148" s="42">
        <f>SUM(W123:W148)</f>
        <v>13414.72</v>
      </c>
    </row>
    <row r="149" spans="1:24" s="77" customFormat="1" ht="14.5">
      <c r="A149" s="96">
        <v>42219</v>
      </c>
      <c r="B149" s="95" t="s">
        <v>45</v>
      </c>
      <c r="C149" s="93">
        <v>93</v>
      </c>
      <c r="D149" s="90">
        <v>1.3</v>
      </c>
      <c r="E149" s="90"/>
      <c r="F149" s="90"/>
      <c r="G149" s="90"/>
      <c r="H149" s="90"/>
      <c r="I149" s="94"/>
      <c r="J149" s="90"/>
      <c r="K149" s="90"/>
      <c r="L149" s="90"/>
      <c r="M149" s="93"/>
      <c r="N149" s="90"/>
      <c r="O149" s="93"/>
      <c r="P149" s="92"/>
      <c r="Q149" s="91"/>
      <c r="R149" s="90"/>
      <c r="S149" s="91"/>
      <c r="T149" s="90"/>
      <c r="U149" s="90"/>
      <c r="V149" s="90"/>
      <c r="W149" s="31">
        <f t="shared" si="2"/>
        <v>120.9</v>
      </c>
      <c r="X149" s="41"/>
    </row>
    <row r="150" spans="1:24" s="77" customFormat="1" ht="14.5">
      <c r="A150" s="96">
        <v>42219</v>
      </c>
      <c r="B150" s="95" t="s">
        <v>49</v>
      </c>
      <c r="C150" s="93">
        <v>700</v>
      </c>
      <c r="D150" s="90">
        <v>1.3</v>
      </c>
      <c r="E150" s="90"/>
      <c r="F150" s="90"/>
      <c r="G150" s="90"/>
      <c r="H150" s="90"/>
      <c r="I150" s="94"/>
      <c r="J150" s="90"/>
      <c r="K150" s="90"/>
      <c r="L150" s="90"/>
      <c r="M150" s="93"/>
      <c r="N150" s="90"/>
      <c r="O150" s="93"/>
      <c r="P150" s="92"/>
      <c r="Q150" s="91"/>
      <c r="R150" s="90"/>
      <c r="S150" s="91"/>
      <c r="T150" s="90"/>
      <c r="U150" s="90"/>
      <c r="V150" s="90"/>
      <c r="W150" s="31">
        <f t="shared" si="2"/>
        <v>910</v>
      </c>
      <c r="X150" s="41"/>
    </row>
    <row r="151" spans="1:24" s="77" customFormat="1" ht="14.5">
      <c r="A151" s="96">
        <v>42221</v>
      </c>
      <c r="B151" s="95" t="s">
        <v>40</v>
      </c>
      <c r="C151" s="93">
        <v>917</v>
      </c>
      <c r="D151" s="90">
        <v>0.8</v>
      </c>
      <c r="E151" s="90"/>
      <c r="F151" s="90"/>
      <c r="G151" s="90"/>
      <c r="H151" s="90"/>
      <c r="I151" s="94"/>
      <c r="J151" s="90"/>
      <c r="K151" s="90"/>
      <c r="L151" s="90"/>
      <c r="M151" s="93"/>
      <c r="N151" s="90"/>
      <c r="O151" s="93"/>
      <c r="P151" s="92"/>
      <c r="Q151" s="91"/>
      <c r="R151" s="90"/>
      <c r="S151" s="91"/>
      <c r="T151" s="90"/>
      <c r="U151" s="90"/>
      <c r="V151" s="90"/>
      <c r="W151" s="31">
        <f t="shared" si="2"/>
        <v>733.6</v>
      </c>
      <c r="X151" s="41"/>
    </row>
    <row r="152" spans="1:24" s="77" customFormat="1" ht="14.5">
      <c r="A152" s="96">
        <v>42226</v>
      </c>
      <c r="B152" s="95" t="s">
        <v>44</v>
      </c>
      <c r="C152" s="93">
        <v>146</v>
      </c>
      <c r="D152" s="90">
        <v>1.3</v>
      </c>
      <c r="E152" s="90"/>
      <c r="F152" s="90"/>
      <c r="G152" s="90"/>
      <c r="H152" s="90"/>
      <c r="I152" s="94"/>
      <c r="J152" s="90"/>
      <c r="K152" s="90"/>
      <c r="L152" s="90"/>
      <c r="M152" s="93"/>
      <c r="N152" s="90"/>
      <c r="O152" s="93"/>
      <c r="P152" s="92"/>
      <c r="Q152" s="91"/>
      <c r="R152" s="90"/>
      <c r="S152" s="91"/>
      <c r="T152" s="90"/>
      <c r="U152" s="90"/>
      <c r="V152" s="90"/>
      <c r="W152" s="31">
        <f t="shared" si="2"/>
        <v>189.8</v>
      </c>
      <c r="X152" s="41"/>
    </row>
    <row r="153" spans="1:24" s="77" customFormat="1" ht="14.5">
      <c r="A153" s="96">
        <v>42226</v>
      </c>
      <c r="B153" s="95" t="s">
        <v>43</v>
      </c>
      <c r="C153" s="93">
        <v>146</v>
      </c>
      <c r="D153" s="90">
        <v>1.3</v>
      </c>
      <c r="E153" s="90"/>
      <c r="F153" s="90"/>
      <c r="G153" s="90"/>
      <c r="H153" s="90"/>
      <c r="I153" s="94"/>
      <c r="J153" s="90"/>
      <c r="K153" s="90"/>
      <c r="L153" s="90"/>
      <c r="M153" s="93"/>
      <c r="N153" s="90"/>
      <c r="O153" s="93"/>
      <c r="P153" s="92"/>
      <c r="Q153" s="91"/>
      <c r="R153" s="90"/>
      <c r="S153" s="91"/>
      <c r="T153" s="90"/>
      <c r="U153" s="90"/>
      <c r="V153" s="90"/>
      <c r="W153" s="31">
        <f t="shared" si="2"/>
        <v>189.8</v>
      </c>
      <c r="X153" s="41"/>
    </row>
    <row r="154" spans="1:24" s="77" customFormat="1" ht="14.5">
      <c r="A154" s="96">
        <v>42226</v>
      </c>
      <c r="B154" s="95" t="s">
        <v>42</v>
      </c>
      <c r="C154" s="93">
        <v>131</v>
      </c>
      <c r="D154" s="90">
        <v>1.3</v>
      </c>
      <c r="E154" s="90"/>
      <c r="F154" s="90"/>
      <c r="G154" s="90"/>
      <c r="H154" s="90"/>
      <c r="I154" s="94"/>
      <c r="J154" s="90"/>
      <c r="K154" s="90"/>
      <c r="L154" s="90"/>
      <c r="M154" s="93"/>
      <c r="N154" s="90"/>
      <c r="O154" s="93"/>
      <c r="P154" s="92"/>
      <c r="Q154" s="91"/>
      <c r="R154" s="90"/>
      <c r="S154" s="91"/>
      <c r="T154" s="90"/>
      <c r="U154" s="90"/>
      <c r="V154" s="90"/>
      <c r="W154" s="31">
        <f t="shared" si="2"/>
        <v>170.3</v>
      </c>
      <c r="X154" s="41"/>
    </row>
    <row r="155" spans="1:24" s="77" customFormat="1" ht="14.5">
      <c r="A155" s="96">
        <v>42226</v>
      </c>
      <c r="B155" s="95" t="s">
        <v>41</v>
      </c>
      <c r="C155" s="93"/>
      <c r="D155" s="90"/>
      <c r="E155" s="90"/>
      <c r="F155" s="90"/>
      <c r="G155" s="91">
        <v>35</v>
      </c>
      <c r="H155" s="90">
        <v>1.3</v>
      </c>
      <c r="I155" s="94"/>
      <c r="J155" s="90"/>
      <c r="K155" s="90"/>
      <c r="L155" s="90"/>
      <c r="M155" s="93"/>
      <c r="N155" s="90"/>
      <c r="O155" s="93"/>
      <c r="P155" s="92"/>
      <c r="Q155" s="91"/>
      <c r="R155" s="90"/>
      <c r="S155" s="91"/>
      <c r="T155" s="90"/>
      <c r="U155" s="90"/>
      <c r="V155" s="90"/>
      <c r="W155" s="31">
        <f t="shared" si="2"/>
        <v>45.5</v>
      </c>
      <c r="X155" s="41"/>
    </row>
    <row r="156" spans="1:24" s="77" customFormat="1" ht="14.5">
      <c r="A156" s="96">
        <v>42228</v>
      </c>
      <c r="B156" s="95" t="s">
        <v>40</v>
      </c>
      <c r="C156" s="93">
        <v>987</v>
      </c>
      <c r="D156" s="90">
        <v>0.8</v>
      </c>
      <c r="E156" s="90"/>
      <c r="F156" s="90"/>
      <c r="G156" s="90"/>
      <c r="H156" s="90"/>
      <c r="I156" s="94"/>
      <c r="J156" s="90"/>
      <c r="K156" s="90"/>
      <c r="L156" s="90"/>
      <c r="M156" s="93"/>
      <c r="N156" s="90"/>
      <c r="O156" s="93"/>
      <c r="P156" s="92"/>
      <c r="Q156" s="91"/>
      <c r="R156" s="90"/>
      <c r="S156" s="91"/>
      <c r="T156" s="90"/>
      <c r="U156" s="90"/>
      <c r="V156" s="90"/>
      <c r="W156" s="31">
        <f t="shared" si="2"/>
        <v>789.6</v>
      </c>
      <c r="X156" s="41"/>
    </row>
    <row r="157" spans="1:24" s="77" customFormat="1" ht="14.5">
      <c r="A157" s="96">
        <v>42233</v>
      </c>
      <c r="B157" s="95" t="s">
        <v>45</v>
      </c>
      <c r="C157" s="93">
        <v>137</v>
      </c>
      <c r="D157" s="90">
        <v>1.3</v>
      </c>
      <c r="E157" s="90"/>
      <c r="F157" s="90"/>
      <c r="G157" s="90"/>
      <c r="H157" s="90"/>
      <c r="I157" s="94"/>
      <c r="J157" s="90"/>
      <c r="K157" s="90"/>
      <c r="L157" s="90"/>
      <c r="M157" s="93"/>
      <c r="N157" s="90"/>
      <c r="O157" s="93"/>
      <c r="P157" s="92"/>
      <c r="Q157" s="91"/>
      <c r="R157" s="90"/>
      <c r="S157" s="91"/>
      <c r="T157" s="90"/>
      <c r="U157" s="90"/>
      <c r="V157" s="90"/>
      <c r="W157" s="31">
        <f t="shared" si="2"/>
        <v>178.1</v>
      </c>
      <c r="X157" s="41"/>
    </row>
    <row r="158" spans="1:24" s="77" customFormat="1" ht="14.5">
      <c r="A158" s="96">
        <v>42233</v>
      </c>
      <c r="B158" s="95" t="s">
        <v>49</v>
      </c>
      <c r="C158" s="93">
        <v>550</v>
      </c>
      <c r="D158" s="90">
        <v>1.3</v>
      </c>
      <c r="E158" s="90"/>
      <c r="F158" s="90"/>
      <c r="G158" s="90"/>
      <c r="H158" s="90"/>
      <c r="I158" s="94"/>
      <c r="J158" s="90"/>
      <c r="K158" s="90"/>
      <c r="L158" s="90"/>
      <c r="M158" s="93"/>
      <c r="N158" s="90"/>
      <c r="O158" s="93"/>
      <c r="P158" s="92"/>
      <c r="Q158" s="91"/>
      <c r="R158" s="90"/>
      <c r="S158" s="91"/>
      <c r="T158" s="90"/>
      <c r="U158" s="90"/>
      <c r="V158" s="90"/>
      <c r="W158" s="31">
        <f t="shared" si="2"/>
        <v>715</v>
      </c>
      <c r="X158" s="41"/>
    </row>
    <row r="159" spans="1:24" s="77" customFormat="1" ht="14.5">
      <c r="A159" s="96">
        <v>42235</v>
      </c>
      <c r="B159" s="95" t="s">
        <v>40</v>
      </c>
      <c r="C159" s="93">
        <v>876</v>
      </c>
      <c r="D159" s="90">
        <v>0.8</v>
      </c>
      <c r="E159" s="90"/>
      <c r="F159" s="90"/>
      <c r="G159" s="90"/>
      <c r="H159" s="90"/>
      <c r="I159" s="94"/>
      <c r="J159" s="90"/>
      <c r="K159" s="90"/>
      <c r="L159" s="90"/>
      <c r="M159" s="93"/>
      <c r="N159" s="90"/>
      <c r="O159" s="93"/>
      <c r="P159" s="92"/>
      <c r="Q159" s="91"/>
      <c r="R159" s="90"/>
      <c r="S159" s="91"/>
      <c r="T159" s="90"/>
      <c r="U159" s="90"/>
      <c r="V159" s="90"/>
      <c r="W159" s="31">
        <f t="shared" si="2"/>
        <v>700.80000000000007</v>
      </c>
      <c r="X159" s="41"/>
    </row>
    <row r="160" spans="1:24" s="77" customFormat="1" ht="14.5">
      <c r="A160" s="96">
        <v>42242</v>
      </c>
      <c r="B160" s="95" t="s">
        <v>40</v>
      </c>
      <c r="C160" s="93">
        <v>904</v>
      </c>
      <c r="D160" s="90">
        <v>0.8</v>
      </c>
      <c r="E160" s="90"/>
      <c r="F160" s="90"/>
      <c r="G160" s="90"/>
      <c r="H160" s="90"/>
      <c r="I160" s="94"/>
      <c r="J160" s="90"/>
      <c r="K160" s="90"/>
      <c r="L160" s="90"/>
      <c r="M160" s="93"/>
      <c r="N160" s="90"/>
      <c r="O160" s="93"/>
      <c r="P160" s="92"/>
      <c r="Q160" s="91"/>
      <c r="R160" s="90"/>
      <c r="S160" s="91"/>
      <c r="T160" s="90"/>
      <c r="U160" s="90"/>
      <c r="V160" s="90"/>
      <c r="W160" s="31">
        <f t="shared" si="2"/>
        <v>723.2</v>
      </c>
      <c r="X160" s="41"/>
    </row>
    <row r="161" spans="1:34" s="77" customFormat="1" ht="14.5">
      <c r="A161" s="96">
        <v>42244</v>
      </c>
      <c r="B161" s="95" t="s">
        <v>40</v>
      </c>
      <c r="C161" s="93"/>
      <c r="D161" s="90"/>
      <c r="E161" s="90"/>
      <c r="F161" s="90"/>
      <c r="G161" s="90"/>
      <c r="H161" s="90"/>
      <c r="I161" s="94">
        <v>24.26</v>
      </c>
      <c r="J161" s="90">
        <v>141</v>
      </c>
      <c r="K161" s="90"/>
      <c r="L161" s="90"/>
      <c r="M161" s="93"/>
      <c r="N161" s="90"/>
      <c r="O161" s="93"/>
      <c r="P161" s="92"/>
      <c r="Q161" s="91"/>
      <c r="R161" s="90"/>
      <c r="S161" s="91"/>
      <c r="T161" s="90"/>
      <c r="U161" s="90">
        <f>14.96+25</f>
        <v>39.96</v>
      </c>
      <c r="V161" s="90"/>
      <c r="W161" s="31">
        <f t="shared" si="2"/>
        <v>3460.6200000000003</v>
      </c>
      <c r="X161" s="41"/>
    </row>
    <row r="162" spans="1:34" s="77" customFormat="1" ht="14.5">
      <c r="A162" s="96">
        <v>42247</v>
      </c>
      <c r="B162" s="95" t="s">
        <v>45</v>
      </c>
      <c r="C162" s="93">
        <v>115</v>
      </c>
      <c r="D162" s="90">
        <v>1.3</v>
      </c>
      <c r="E162" s="90"/>
      <c r="F162" s="90"/>
      <c r="G162" s="90"/>
      <c r="H162" s="90"/>
      <c r="I162" s="94"/>
      <c r="J162" s="90"/>
      <c r="K162" s="90"/>
      <c r="L162" s="90"/>
      <c r="M162" s="93"/>
      <c r="N162" s="90"/>
      <c r="O162" s="93"/>
      <c r="P162" s="92"/>
      <c r="Q162" s="91"/>
      <c r="R162" s="90"/>
      <c r="S162" s="91"/>
      <c r="T162" s="90"/>
      <c r="U162" s="90"/>
      <c r="V162" s="90"/>
      <c r="W162" s="31">
        <f t="shared" si="2"/>
        <v>149.5</v>
      </c>
      <c r="X162" s="41"/>
    </row>
    <row r="163" spans="1:34" s="77" customFormat="1" ht="14.5">
      <c r="A163" s="96">
        <v>42247</v>
      </c>
      <c r="B163" s="95" t="s">
        <v>49</v>
      </c>
      <c r="C163" s="93">
        <v>775</v>
      </c>
      <c r="D163" s="90">
        <v>1.3</v>
      </c>
      <c r="E163" s="90"/>
      <c r="F163" s="90"/>
      <c r="G163" s="90"/>
      <c r="H163" s="90"/>
      <c r="I163" s="94"/>
      <c r="J163" s="90"/>
      <c r="K163" s="90"/>
      <c r="L163" s="90"/>
      <c r="M163" s="93"/>
      <c r="N163" s="90"/>
      <c r="O163" s="93"/>
      <c r="P163" s="92"/>
      <c r="Q163" s="91"/>
      <c r="R163" s="90"/>
      <c r="S163" s="91"/>
      <c r="T163" s="90"/>
      <c r="U163" s="90"/>
      <c r="V163" s="90"/>
      <c r="W163" s="31">
        <f t="shared" si="2"/>
        <v>1007.5</v>
      </c>
      <c r="X163" s="42">
        <f>SUM(W149:W163)</f>
        <v>10084.219999999999</v>
      </c>
    </row>
    <row r="164" spans="1:34" s="77" customFormat="1" ht="14.5">
      <c r="A164" s="96">
        <v>42249</v>
      </c>
      <c r="B164" s="95" t="s">
        <v>40</v>
      </c>
      <c r="C164" s="93">
        <v>876</v>
      </c>
      <c r="D164" s="90">
        <v>0.8</v>
      </c>
      <c r="E164" s="90"/>
      <c r="F164" s="90"/>
      <c r="G164" s="90"/>
      <c r="H164" s="90"/>
      <c r="I164" s="94"/>
      <c r="J164" s="90"/>
      <c r="K164" s="90"/>
      <c r="L164" s="90"/>
      <c r="M164" s="93"/>
      <c r="N164" s="90"/>
      <c r="O164" s="93"/>
      <c r="P164" s="92"/>
      <c r="Q164" s="91"/>
      <c r="R164" s="90"/>
      <c r="S164" s="91"/>
      <c r="T164" s="90"/>
      <c r="U164" s="90"/>
      <c r="V164" s="90"/>
      <c r="W164" s="31">
        <f t="shared" si="2"/>
        <v>700.80000000000007</v>
      </c>
      <c r="X164" s="41"/>
    </row>
    <row r="165" spans="1:34" s="77" customFormat="1" ht="14.5">
      <c r="A165" s="96">
        <v>42251</v>
      </c>
      <c r="B165" s="95" t="s">
        <v>44</v>
      </c>
      <c r="C165" s="93">
        <v>306</v>
      </c>
      <c r="D165" s="90">
        <v>1.3</v>
      </c>
      <c r="E165" s="90"/>
      <c r="F165" s="90"/>
      <c r="G165" s="90"/>
      <c r="H165" s="90"/>
      <c r="I165" s="94"/>
      <c r="J165" s="90"/>
      <c r="K165" s="90"/>
      <c r="L165" s="90"/>
      <c r="M165" s="93"/>
      <c r="N165" s="90"/>
      <c r="O165" s="93"/>
      <c r="P165" s="92"/>
      <c r="Q165" s="91"/>
      <c r="R165" s="90"/>
      <c r="S165" s="91"/>
      <c r="T165" s="90"/>
      <c r="U165" s="90"/>
      <c r="V165" s="90"/>
      <c r="W165" s="31">
        <f t="shared" si="2"/>
        <v>397.8</v>
      </c>
      <c r="X165" s="41"/>
    </row>
    <row r="166" spans="1:34" s="77" customFormat="1" ht="14.5">
      <c r="A166" s="96">
        <v>42251</v>
      </c>
      <c r="B166" s="95" t="s">
        <v>43</v>
      </c>
      <c r="C166" s="93">
        <v>321</v>
      </c>
      <c r="D166" s="90">
        <v>1.3</v>
      </c>
      <c r="E166" s="90"/>
      <c r="F166" s="90"/>
      <c r="G166" s="90"/>
      <c r="H166" s="90"/>
      <c r="I166" s="94"/>
      <c r="J166" s="90"/>
      <c r="K166" s="90"/>
      <c r="L166" s="90"/>
      <c r="M166" s="93"/>
      <c r="N166" s="90"/>
      <c r="O166" s="93"/>
      <c r="P166" s="92"/>
      <c r="Q166" s="91"/>
      <c r="R166" s="90"/>
      <c r="S166" s="91"/>
      <c r="T166" s="90"/>
      <c r="U166" s="90"/>
      <c r="V166" s="90"/>
      <c r="W166" s="31">
        <f t="shared" si="2"/>
        <v>417.3</v>
      </c>
      <c r="X166" s="41"/>
    </row>
    <row r="167" spans="1:34" s="77" customFormat="1" ht="14.5">
      <c r="A167" s="96">
        <v>42251</v>
      </c>
      <c r="B167" s="95" t="s">
        <v>42</v>
      </c>
      <c r="C167" s="93">
        <v>300</v>
      </c>
      <c r="D167" s="90">
        <v>1.3</v>
      </c>
      <c r="E167" s="90"/>
      <c r="F167" s="90"/>
      <c r="G167" s="90"/>
      <c r="H167" s="90"/>
      <c r="I167" s="94"/>
      <c r="J167" s="90"/>
      <c r="K167" s="90"/>
      <c r="L167" s="90"/>
      <c r="M167" s="93"/>
      <c r="N167" s="90"/>
      <c r="O167" s="93"/>
      <c r="P167" s="92"/>
      <c r="Q167" s="91"/>
      <c r="R167" s="90"/>
      <c r="S167" s="91"/>
      <c r="T167" s="90"/>
      <c r="U167" s="90"/>
      <c r="V167" s="90"/>
      <c r="W167" s="31">
        <f t="shared" si="2"/>
        <v>390</v>
      </c>
      <c r="X167" s="41"/>
    </row>
    <row r="168" spans="1:34" s="77" customFormat="1" ht="14.5">
      <c r="A168" s="96">
        <v>42256</v>
      </c>
      <c r="B168" s="95" t="s">
        <v>40</v>
      </c>
      <c r="C168" s="93">
        <v>931</v>
      </c>
      <c r="D168" s="90">
        <v>0.8</v>
      </c>
      <c r="E168" s="90"/>
      <c r="F168" s="90"/>
      <c r="G168" s="90"/>
      <c r="H168" s="90"/>
      <c r="I168" s="94"/>
      <c r="J168" s="90"/>
      <c r="K168" s="90"/>
      <c r="L168" s="90"/>
      <c r="M168" s="93"/>
      <c r="N168" s="90"/>
      <c r="O168" s="93"/>
      <c r="P168" s="92"/>
      <c r="Q168" s="91"/>
      <c r="R168" s="90"/>
      <c r="S168" s="91"/>
      <c r="T168" s="90"/>
      <c r="U168" s="90"/>
      <c r="V168" s="90"/>
      <c r="W168" s="31">
        <f t="shared" si="2"/>
        <v>744.80000000000007</v>
      </c>
      <c r="X168" s="41"/>
    </row>
    <row r="169" spans="1:34" s="77" customFormat="1" ht="14.5">
      <c r="A169" s="96">
        <v>42258</v>
      </c>
      <c r="B169" s="95" t="s">
        <v>45</v>
      </c>
      <c r="C169" s="93">
        <v>100</v>
      </c>
      <c r="D169" s="90">
        <v>1.3</v>
      </c>
      <c r="E169" s="90"/>
      <c r="F169" s="90"/>
      <c r="G169" s="90"/>
      <c r="H169" s="90"/>
      <c r="I169" s="94"/>
      <c r="J169" s="90"/>
      <c r="K169" s="90"/>
      <c r="L169" s="90"/>
      <c r="M169" s="93"/>
      <c r="N169" s="90"/>
      <c r="O169" s="93"/>
      <c r="P169" s="92"/>
      <c r="Q169" s="91"/>
      <c r="R169" s="90"/>
      <c r="S169" s="91"/>
      <c r="T169" s="90"/>
      <c r="U169" s="90"/>
      <c r="V169" s="90"/>
      <c r="W169" s="31">
        <f t="shared" si="2"/>
        <v>130</v>
      </c>
      <c r="X169" s="41"/>
    </row>
    <row r="170" spans="1:34" s="77" customFormat="1" ht="14.5">
      <c r="A170" s="96">
        <v>42258</v>
      </c>
      <c r="B170" s="95" t="s">
        <v>49</v>
      </c>
      <c r="C170" s="93">
        <v>625</v>
      </c>
      <c r="D170" s="90">
        <v>1.3</v>
      </c>
      <c r="E170" s="90"/>
      <c r="F170" s="90"/>
      <c r="G170" s="90"/>
      <c r="H170" s="90"/>
      <c r="I170" s="94"/>
      <c r="J170" s="90"/>
      <c r="K170" s="90"/>
      <c r="L170" s="90"/>
      <c r="M170" s="93"/>
      <c r="N170" s="90"/>
      <c r="O170" s="93"/>
      <c r="P170" s="92"/>
      <c r="Q170" s="91"/>
      <c r="R170" s="90"/>
      <c r="S170" s="91"/>
      <c r="T170" s="90"/>
      <c r="U170" s="90"/>
      <c r="V170" s="90"/>
      <c r="W170" s="31">
        <f t="shared" si="2"/>
        <v>812.5</v>
      </c>
      <c r="X170" s="41"/>
    </row>
    <row r="171" spans="1:34" s="77" customFormat="1" ht="14.5">
      <c r="A171" s="96">
        <v>42261</v>
      </c>
      <c r="B171" s="95" t="s">
        <v>41</v>
      </c>
      <c r="C171" s="111"/>
      <c r="D171" s="108"/>
      <c r="E171" s="108"/>
      <c r="F171" s="108"/>
      <c r="G171" s="109">
        <v>35</v>
      </c>
      <c r="H171" s="108">
        <v>1.3</v>
      </c>
      <c r="I171" s="112"/>
      <c r="J171" s="108"/>
      <c r="K171" s="108"/>
      <c r="L171" s="108"/>
      <c r="M171" s="111"/>
      <c r="N171" s="108"/>
      <c r="O171" s="111"/>
      <c r="P171" s="110"/>
      <c r="Q171" s="109"/>
      <c r="R171" s="108"/>
      <c r="S171" s="109"/>
      <c r="T171" s="108"/>
      <c r="U171" s="108"/>
      <c r="V171" s="108"/>
      <c r="W171" s="31">
        <f t="shared" si="2"/>
        <v>45.5</v>
      </c>
      <c r="X171" s="41"/>
      <c r="Y171" s="107"/>
      <c r="Z171" s="107"/>
      <c r="AA171" s="107"/>
      <c r="AB171" s="107"/>
      <c r="AC171" s="107"/>
      <c r="AD171" s="107"/>
      <c r="AE171" s="107"/>
      <c r="AF171" s="107"/>
      <c r="AG171" s="107"/>
      <c r="AH171" s="107"/>
    </row>
    <row r="172" spans="1:34" s="77" customFormat="1" ht="14.5">
      <c r="A172" s="96">
        <v>42263</v>
      </c>
      <c r="B172" s="95" t="s">
        <v>40</v>
      </c>
      <c r="C172" s="93">
        <v>902</v>
      </c>
      <c r="D172" s="90">
        <v>0.8</v>
      </c>
      <c r="E172" s="90"/>
      <c r="F172" s="90"/>
      <c r="G172" s="90"/>
      <c r="H172" s="90"/>
      <c r="I172" s="94"/>
      <c r="J172" s="90"/>
      <c r="K172" s="90"/>
      <c r="L172" s="90"/>
      <c r="M172" s="93"/>
      <c r="N172" s="90"/>
      <c r="O172" s="93"/>
      <c r="P172" s="92"/>
      <c r="Q172" s="91"/>
      <c r="R172" s="90"/>
      <c r="S172" s="91"/>
      <c r="T172" s="90"/>
      <c r="U172" s="90"/>
      <c r="V172" s="90"/>
      <c r="W172" s="31">
        <f t="shared" si="2"/>
        <v>721.6</v>
      </c>
      <c r="X172" s="41"/>
    </row>
    <row r="173" spans="1:34" s="77" customFormat="1" ht="14.5">
      <c r="A173" s="96">
        <v>42270</v>
      </c>
      <c r="B173" s="95" t="s">
        <v>40</v>
      </c>
      <c r="C173" s="93">
        <v>973</v>
      </c>
      <c r="D173" s="90">
        <v>0.8</v>
      </c>
      <c r="E173" s="90"/>
      <c r="F173" s="90"/>
      <c r="G173" s="90"/>
      <c r="H173" s="90"/>
      <c r="I173" s="94"/>
      <c r="J173" s="90"/>
      <c r="K173" s="90"/>
      <c r="L173" s="90"/>
      <c r="M173" s="93"/>
      <c r="N173" s="90"/>
      <c r="O173" s="93"/>
      <c r="P173" s="92"/>
      <c r="Q173" s="91"/>
      <c r="R173" s="90"/>
      <c r="S173" s="91"/>
      <c r="T173" s="90"/>
      <c r="U173" s="90"/>
      <c r="V173" s="90"/>
      <c r="W173" s="31">
        <f t="shared" si="2"/>
        <v>778.40000000000009</v>
      </c>
      <c r="X173" s="41"/>
    </row>
    <row r="174" spans="1:34" s="77" customFormat="1" ht="14.5">
      <c r="A174" s="96">
        <v>42275</v>
      </c>
      <c r="B174" s="95" t="s">
        <v>44</v>
      </c>
      <c r="C174" s="93">
        <v>279</v>
      </c>
      <c r="D174" s="90">
        <v>1.3</v>
      </c>
      <c r="E174" s="90"/>
      <c r="F174" s="90"/>
      <c r="G174" s="90"/>
      <c r="H174" s="90"/>
      <c r="I174" s="94"/>
      <c r="J174" s="90"/>
      <c r="K174" s="90"/>
      <c r="L174" s="90"/>
      <c r="M174" s="93"/>
      <c r="N174" s="90"/>
      <c r="O174" s="93"/>
      <c r="P174" s="92"/>
      <c r="Q174" s="91"/>
      <c r="R174" s="90"/>
      <c r="S174" s="91"/>
      <c r="T174" s="90"/>
      <c r="U174" s="90"/>
      <c r="V174" s="90"/>
      <c r="W174" s="31">
        <f t="shared" si="2"/>
        <v>362.7</v>
      </c>
      <c r="X174" s="41"/>
    </row>
    <row r="175" spans="1:34" s="77" customFormat="1" ht="14.5">
      <c r="A175" s="96">
        <v>42275</v>
      </c>
      <c r="B175" s="95" t="s">
        <v>45</v>
      </c>
      <c r="C175" s="93">
        <v>151</v>
      </c>
      <c r="D175" s="90">
        <v>1.3</v>
      </c>
      <c r="E175" s="90"/>
      <c r="F175" s="90"/>
      <c r="G175" s="90"/>
      <c r="H175" s="90"/>
      <c r="I175" s="94"/>
      <c r="J175" s="90"/>
      <c r="K175" s="90"/>
      <c r="L175" s="90"/>
      <c r="M175" s="93"/>
      <c r="N175" s="90"/>
      <c r="O175" s="93"/>
      <c r="P175" s="92"/>
      <c r="Q175" s="91"/>
      <c r="R175" s="90"/>
      <c r="S175" s="91"/>
      <c r="T175" s="90"/>
      <c r="U175" s="90"/>
      <c r="V175" s="90"/>
      <c r="W175" s="31">
        <f t="shared" si="2"/>
        <v>196.3</v>
      </c>
      <c r="X175" s="41"/>
    </row>
    <row r="176" spans="1:34" s="77" customFormat="1" ht="14.5">
      <c r="A176" s="96">
        <v>42275</v>
      </c>
      <c r="B176" s="95" t="s">
        <v>49</v>
      </c>
      <c r="C176" s="93">
        <v>950</v>
      </c>
      <c r="D176" s="90">
        <v>1.3</v>
      </c>
      <c r="E176" s="90"/>
      <c r="F176" s="90"/>
      <c r="G176" s="90"/>
      <c r="H176" s="90"/>
      <c r="I176" s="94"/>
      <c r="J176" s="90"/>
      <c r="K176" s="90"/>
      <c r="L176" s="90"/>
      <c r="M176" s="93"/>
      <c r="N176" s="90"/>
      <c r="O176" s="93"/>
      <c r="P176" s="92"/>
      <c r="Q176" s="91"/>
      <c r="R176" s="90"/>
      <c r="S176" s="91"/>
      <c r="T176" s="90"/>
      <c r="U176" s="90"/>
      <c r="V176" s="90"/>
      <c r="W176" s="31">
        <f t="shared" si="2"/>
        <v>1235</v>
      </c>
      <c r="X176" s="41"/>
    </row>
    <row r="177" spans="1:24" s="77" customFormat="1" ht="14.5">
      <c r="A177" s="96">
        <v>42277</v>
      </c>
      <c r="B177" s="95" t="s">
        <v>40</v>
      </c>
      <c r="C177" s="93">
        <v>876</v>
      </c>
      <c r="D177" s="90">
        <v>0.8</v>
      </c>
      <c r="E177" s="90"/>
      <c r="F177" s="90"/>
      <c r="G177" s="90"/>
      <c r="H177" s="90"/>
      <c r="I177" s="94"/>
      <c r="J177" s="90"/>
      <c r="K177" s="90"/>
      <c r="L177" s="90"/>
      <c r="M177" s="93"/>
      <c r="N177" s="90"/>
      <c r="O177" s="93"/>
      <c r="P177" s="92"/>
      <c r="Q177" s="91"/>
      <c r="R177" s="90"/>
      <c r="S177" s="91"/>
      <c r="T177" s="90"/>
      <c r="U177" s="90"/>
      <c r="V177" s="90"/>
      <c r="W177" s="31">
        <f t="shared" si="2"/>
        <v>700.80000000000007</v>
      </c>
      <c r="X177" s="42">
        <f>SUM(W164:W177)</f>
        <v>7633.5000000000009</v>
      </c>
    </row>
    <row r="178" spans="1:24" s="77" customFormat="1" ht="14.5">
      <c r="A178" s="96">
        <v>42279</v>
      </c>
      <c r="B178" s="95" t="s">
        <v>44</v>
      </c>
      <c r="C178" s="93">
        <v>175</v>
      </c>
      <c r="D178" s="90">
        <v>1.3</v>
      </c>
      <c r="E178" s="90"/>
      <c r="F178" s="90"/>
      <c r="G178" s="90"/>
      <c r="H178" s="90"/>
      <c r="I178" s="94"/>
      <c r="J178" s="90"/>
      <c r="K178" s="90"/>
      <c r="L178" s="90"/>
      <c r="M178" s="93"/>
      <c r="N178" s="90"/>
      <c r="O178" s="93"/>
      <c r="P178" s="92"/>
      <c r="Q178" s="91"/>
      <c r="R178" s="90"/>
      <c r="S178" s="91"/>
      <c r="T178" s="90"/>
      <c r="U178" s="90"/>
      <c r="V178" s="90"/>
      <c r="W178" s="31">
        <f t="shared" si="2"/>
        <v>227.5</v>
      </c>
      <c r="X178" s="41"/>
    </row>
    <row r="179" spans="1:24" s="77" customFormat="1" ht="14.5">
      <c r="A179" s="96">
        <v>42279</v>
      </c>
      <c r="B179" s="95" t="s">
        <v>43</v>
      </c>
      <c r="C179" s="93">
        <v>165</v>
      </c>
      <c r="D179" s="90">
        <v>1.3</v>
      </c>
      <c r="E179" s="90"/>
      <c r="F179" s="90"/>
      <c r="G179" s="90"/>
      <c r="H179" s="90"/>
      <c r="I179" s="94"/>
      <c r="J179" s="90"/>
      <c r="K179" s="90"/>
      <c r="L179" s="90"/>
      <c r="M179" s="93"/>
      <c r="N179" s="90"/>
      <c r="O179" s="93"/>
      <c r="P179" s="92"/>
      <c r="Q179" s="91"/>
      <c r="R179" s="90"/>
      <c r="S179" s="91"/>
      <c r="T179" s="90"/>
      <c r="U179" s="90"/>
      <c r="V179" s="90"/>
      <c r="W179" s="31">
        <f t="shared" si="2"/>
        <v>214.5</v>
      </c>
      <c r="X179" s="41"/>
    </row>
    <row r="180" spans="1:24" s="77" customFormat="1" ht="14.5">
      <c r="A180" s="96">
        <v>42279</v>
      </c>
      <c r="B180" s="95" t="s">
        <v>42</v>
      </c>
      <c r="C180" s="93">
        <v>175</v>
      </c>
      <c r="D180" s="90">
        <v>1.3</v>
      </c>
      <c r="E180" s="90"/>
      <c r="F180" s="90"/>
      <c r="G180" s="90"/>
      <c r="H180" s="90"/>
      <c r="I180" s="94"/>
      <c r="J180" s="90"/>
      <c r="K180" s="90"/>
      <c r="L180" s="90"/>
      <c r="M180" s="93"/>
      <c r="N180" s="90"/>
      <c r="O180" s="93"/>
      <c r="P180" s="92"/>
      <c r="Q180" s="91"/>
      <c r="R180" s="90"/>
      <c r="S180" s="91"/>
      <c r="T180" s="90"/>
      <c r="U180" s="90"/>
      <c r="V180" s="90"/>
      <c r="W180" s="31">
        <f t="shared" si="2"/>
        <v>227.5</v>
      </c>
      <c r="X180" s="41"/>
    </row>
    <row r="181" spans="1:24" s="77" customFormat="1" ht="14.5">
      <c r="A181" s="96">
        <v>42282</v>
      </c>
      <c r="B181" s="95" t="s">
        <v>44</v>
      </c>
      <c r="C181" s="93">
        <v>295</v>
      </c>
      <c r="D181" s="90">
        <v>1.3</v>
      </c>
      <c r="E181" s="90"/>
      <c r="F181" s="90"/>
      <c r="G181" s="90"/>
      <c r="H181" s="90"/>
      <c r="I181" s="94"/>
      <c r="J181" s="90"/>
      <c r="K181" s="90"/>
      <c r="L181" s="90"/>
      <c r="M181" s="93"/>
      <c r="N181" s="90"/>
      <c r="O181" s="93"/>
      <c r="P181" s="92"/>
      <c r="Q181" s="91"/>
      <c r="R181" s="90"/>
      <c r="S181" s="91"/>
      <c r="T181" s="90"/>
      <c r="U181" s="90"/>
      <c r="V181" s="90"/>
      <c r="W181" s="31">
        <f t="shared" si="2"/>
        <v>383.5</v>
      </c>
      <c r="X181" s="41"/>
    </row>
    <row r="182" spans="1:24" s="77" customFormat="1" ht="14.5">
      <c r="A182" s="96">
        <v>42282</v>
      </c>
      <c r="B182" s="95" t="s">
        <v>43</v>
      </c>
      <c r="C182" s="93">
        <v>250</v>
      </c>
      <c r="D182" s="90">
        <v>1.3</v>
      </c>
      <c r="E182" s="90"/>
      <c r="F182" s="90"/>
      <c r="G182" s="90"/>
      <c r="H182" s="90"/>
      <c r="I182" s="94"/>
      <c r="J182" s="90"/>
      <c r="K182" s="90"/>
      <c r="L182" s="90"/>
      <c r="M182" s="93"/>
      <c r="N182" s="90"/>
      <c r="O182" s="93"/>
      <c r="P182" s="92"/>
      <c r="Q182" s="91"/>
      <c r="R182" s="90"/>
      <c r="S182" s="91"/>
      <c r="T182" s="90"/>
      <c r="U182" s="90"/>
      <c r="V182" s="90"/>
      <c r="W182" s="31">
        <f t="shared" si="2"/>
        <v>325</v>
      </c>
      <c r="X182" s="41"/>
    </row>
    <row r="183" spans="1:24" s="77" customFormat="1" ht="14.5">
      <c r="A183" s="96">
        <v>42282</v>
      </c>
      <c r="B183" s="95" t="s">
        <v>42</v>
      </c>
      <c r="C183" s="93">
        <v>220</v>
      </c>
      <c r="D183" s="90">
        <v>1.3</v>
      </c>
      <c r="E183" s="90"/>
      <c r="F183" s="90"/>
      <c r="G183" s="90"/>
      <c r="H183" s="90"/>
      <c r="I183" s="94"/>
      <c r="J183" s="90"/>
      <c r="K183" s="90"/>
      <c r="L183" s="90"/>
      <c r="M183" s="93"/>
      <c r="N183" s="90"/>
      <c r="O183" s="93"/>
      <c r="P183" s="92"/>
      <c r="Q183" s="91"/>
      <c r="R183" s="90"/>
      <c r="S183" s="91"/>
      <c r="T183" s="90"/>
      <c r="U183" s="90"/>
      <c r="V183" s="90"/>
      <c r="W183" s="31">
        <f t="shared" si="2"/>
        <v>286</v>
      </c>
      <c r="X183" s="41"/>
    </row>
    <row r="184" spans="1:24" s="77" customFormat="1" ht="14.5">
      <c r="A184" s="96">
        <v>42284</v>
      </c>
      <c r="B184" s="95" t="s">
        <v>40</v>
      </c>
      <c r="C184" s="93">
        <v>792</v>
      </c>
      <c r="D184" s="90">
        <v>0.8</v>
      </c>
      <c r="E184" s="90"/>
      <c r="F184" s="90"/>
      <c r="G184" s="90"/>
      <c r="H184" s="90"/>
      <c r="I184" s="94"/>
      <c r="J184" s="90"/>
      <c r="K184" s="90"/>
      <c r="L184" s="90"/>
      <c r="M184" s="93"/>
      <c r="N184" s="90"/>
      <c r="O184" s="93"/>
      <c r="P184" s="92"/>
      <c r="Q184" s="91"/>
      <c r="R184" s="90"/>
      <c r="S184" s="91"/>
      <c r="T184" s="90"/>
      <c r="U184" s="90"/>
      <c r="V184" s="90"/>
      <c r="W184" s="31">
        <f t="shared" si="2"/>
        <v>633.6</v>
      </c>
      <c r="X184" s="41"/>
    </row>
    <row r="185" spans="1:24" s="77" customFormat="1" ht="14.5">
      <c r="A185" s="96">
        <v>42289</v>
      </c>
      <c r="B185" s="95" t="s">
        <v>45</v>
      </c>
      <c r="C185" s="93">
        <v>172</v>
      </c>
      <c r="D185" s="90">
        <v>1.3</v>
      </c>
      <c r="E185" s="90"/>
      <c r="F185" s="90"/>
      <c r="G185" s="90"/>
      <c r="H185" s="90"/>
      <c r="I185" s="94"/>
      <c r="J185" s="90"/>
      <c r="K185" s="90"/>
      <c r="L185" s="90"/>
      <c r="M185" s="93"/>
      <c r="N185" s="90"/>
      <c r="O185" s="93"/>
      <c r="P185" s="92"/>
      <c r="Q185" s="91"/>
      <c r="R185" s="90"/>
      <c r="S185" s="91"/>
      <c r="T185" s="90"/>
      <c r="U185" s="90"/>
      <c r="V185" s="90"/>
      <c r="W185" s="31">
        <f t="shared" si="2"/>
        <v>223.6</v>
      </c>
      <c r="X185" s="41"/>
    </row>
    <row r="186" spans="1:24" s="77" customFormat="1" ht="14.5">
      <c r="A186" s="96">
        <v>42289</v>
      </c>
      <c r="B186" s="95" t="s">
        <v>49</v>
      </c>
      <c r="C186" s="93">
        <v>700</v>
      </c>
      <c r="D186" s="90">
        <v>1.3</v>
      </c>
      <c r="E186" s="90"/>
      <c r="F186" s="90"/>
      <c r="G186" s="90"/>
      <c r="H186" s="90"/>
      <c r="I186" s="94"/>
      <c r="J186" s="90"/>
      <c r="K186" s="90"/>
      <c r="L186" s="90"/>
      <c r="M186" s="93"/>
      <c r="N186" s="90"/>
      <c r="O186" s="93"/>
      <c r="P186" s="92"/>
      <c r="Q186" s="91"/>
      <c r="R186" s="90"/>
      <c r="S186" s="91"/>
      <c r="T186" s="90"/>
      <c r="U186" s="90"/>
      <c r="V186" s="90"/>
      <c r="W186" s="31">
        <f t="shared" si="2"/>
        <v>910</v>
      </c>
      <c r="X186" s="41"/>
    </row>
    <row r="187" spans="1:24" s="77" customFormat="1" ht="14.5">
      <c r="A187" s="96">
        <v>42290</v>
      </c>
      <c r="B187" s="95" t="s">
        <v>40</v>
      </c>
      <c r="C187" s="93"/>
      <c r="D187" s="90"/>
      <c r="E187" s="90"/>
      <c r="F187" s="90"/>
      <c r="G187" s="90"/>
      <c r="H187" s="90"/>
      <c r="I187" s="94">
        <v>25.5</v>
      </c>
      <c r="J187" s="90">
        <v>141</v>
      </c>
      <c r="K187" s="90"/>
      <c r="L187" s="90"/>
      <c r="M187" s="93"/>
      <c r="N187" s="90"/>
      <c r="O187" s="93"/>
      <c r="P187" s="92"/>
      <c r="Q187" s="91"/>
      <c r="R187" s="90"/>
      <c r="S187" s="91"/>
      <c r="T187" s="90"/>
      <c r="U187" s="90">
        <f>11.22+25</f>
        <v>36.22</v>
      </c>
      <c r="V187" s="90"/>
      <c r="W187" s="31">
        <f t="shared" si="2"/>
        <v>3631.72</v>
      </c>
      <c r="X187" s="41"/>
    </row>
    <row r="188" spans="1:24" s="77" customFormat="1" ht="14.5">
      <c r="A188" s="96">
        <v>42291</v>
      </c>
      <c r="B188" s="95" t="s">
        <v>40</v>
      </c>
      <c r="C188" s="93">
        <v>1015</v>
      </c>
      <c r="D188" s="90">
        <v>0.8</v>
      </c>
      <c r="E188" s="90"/>
      <c r="F188" s="90"/>
      <c r="G188" s="90"/>
      <c r="H188" s="90"/>
      <c r="I188" s="94"/>
      <c r="J188" s="90"/>
      <c r="K188" s="90"/>
      <c r="L188" s="90"/>
      <c r="M188" s="93"/>
      <c r="N188" s="90"/>
      <c r="O188" s="93"/>
      <c r="P188" s="92"/>
      <c r="Q188" s="91"/>
      <c r="R188" s="90"/>
      <c r="S188" s="91"/>
      <c r="T188" s="90"/>
      <c r="U188" s="90"/>
      <c r="V188" s="90"/>
      <c r="W188" s="31">
        <f t="shared" si="2"/>
        <v>812</v>
      </c>
      <c r="X188" s="41"/>
    </row>
    <row r="189" spans="1:24" s="77" customFormat="1" ht="14.5">
      <c r="A189" s="96">
        <v>42296</v>
      </c>
      <c r="B189" s="95" t="s">
        <v>48</v>
      </c>
      <c r="C189" s="93">
        <v>260</v>
      </c>
      <c r="D189" s="90">
        <v>1.3</v>
      </c>
      <c r="E189" s="90"/>
      <c r="F189" s="90"/>
      <c r="G189" s="90"/>
      <c r="H189" s="90"/>
      <c r="I189" s="94"/>
      <c r="J189" s="90"/>
      <c r="K189" s="90"/>
      <c r="L189" s="90"/>
      <c r="M189" s="93"/>
      <c r="N189" s="90"/>
      <c r="O189" s="93"/>
      <c r="P189" s="92"/>
      <c r="Q189" s="91"/>
      <c r="R189" s="90"/>
      <c r="S189" s="91"/>
      <c r="T189" s="90"/>
      <c r="U189" s="90"/>
      <c r="V189" s="90"/>
      <c r="W189" s="31">
        <f t="shared" si="2"/>
        <v>338</v>
      </c>
      <c r="X189" s="41"/>
    </row>
    <row r="190" spans="1:24" s="77" customFormat="1" ht="14.5">
      <c r="A190" s="96">
        <v>42296</v>
      </c>
      <c r="B190" s="95" t="s">
        <v>47</v>
      </c>
      <c r="C190" s="93">
        <v>30</v>
      </c>
      <c r="D190" s="90">
        <v>1.3</v>
      </c>
      <c r="E190" s="90"/>
      <c r="F190" s="90"/>
      <c r="G190" s="90"/>
      <c r="H190" s="90"/>
      <c r="I190" s="94"/>
      <c r="J190" s="90"/>
      <c r="K190" s="90"/>
      <c r="L190" s="90"/>
      <c r="M190" s="93"/>
      <c r="N190" s="90"/>
      <c r="O190" s="93"/>
      <c r="P190" s="92"/>
      <c r="Q190" s="91"/>
      <c r="R190" s="90"/>
      <c r="S190" s="91"/>
      <c r="T190" s="90"/>
      <c r="U190" s="90"/>
      <c r="V190" s="90"/>
      <c r="W190" s="31">
        <f t="shared" si="2"/>
        <v>39</v>
      </c>
      <c r="X190" s="41"/>
    </row>
    <row r="191" spans="1:24" s="77" customFormat="1" ht="14.5">
      <c r="A191" s="96">
        <v>42296</v>
      </c>
      <c r="B191" s="95" t="s">
        <v>46</v>
      </c>
      <c r="C191" s="93">
        <v>205</v>
      </c>
      <c r="D191" s="90">
        <v>1.3</v>
      </c>
      <c r="E191" s="90"/>
      <c r="F191" s="90"/>
      <c r="G191" s="90"/>
      <c r="H191" s="90"/>
      <c r="I191" s="94"/>
      <c r="J191" s="90"/>
      <c r="K191" s="90"/>
      <c r="L191" s="90"/>
      <c r="M191" s="93"/>
      <c r="N191" s="90"/>
      <c r="O191" s="93"/>
      <c r="P191" s="92"/>
      <c r="Q191" s="91"/>
      <c r="R191" s="90"/>
      <c r="S191" s="91"/>
      <c r="T191" s="90"/>
      <c r="U191" s="90"/>
      <c r="V191" s="90"/>
      <c r="W191" s="31">
        <f t="shared" si="2"/>
        <v>266.5</v>
      </c>
      <c r="X191" s="41"/>
    </row>
    <row r="192" spans="1:24" s="77" customFormat="1" ht="14.5">
      <c r="A192" s="96">
        <v>42298</v>
      </c>
      <c r="B192" s="95" t="s">
        <v>40</v>
      </c>
      <c r="C192" s="93">
        <v>1070</v>
      </c>
      <c r="D192" s="90">
        <v>0.8</v>
      </c>
      <c r="E192" s="90"/>
      <c r="F192" s="90"/>
      <c r="G192" s="90"/>
      <c r="H192" s="90"/>
      <c r="I192" s="94"/>
      <c r="J192" s="90"/>
      <c r="K192" s="90"/>
      <c r="L192" s="90"/>
      <c r="M192" s="93"/>
      <c r="N192" s="90"/>
      <c r="O192" s="93"/>
      <c r="P192" s="92"/>
      <c r="Q192" s="91"/>
      <c r="R192" s="90"/>
      <c r="S192" s="91"/>
      <c r="T192" s="90"/>
      <c r="U192" s="90"/>
      <c r="V192" s="90"/>
      <c r="W192" s="31">
        <f t="shared" si="2"/>
        <v>856</v>
      </c>
      <c r="X192" s="41"/>
    </row>
    <row r="193" spans="1:24 16384:16384" s="77" customFormat="1" ht="14.5">
      <c r="A193" s="96">
        <v>42303</v>
      </c>
      <c r="B193" s="95" t="s">
        <v>45</v>
      </c>
      <c r="C193" s="93">
        <v>208</v>
      </c>
      <c r="D193" s="90">
        <v>1.3</v>
      </c>
      <c r="E193" s="90"/>
      <c r="F193" s="90"/>
      <c r="G193" s="90"/>
      <c r="H193" s="90"/>
      <c r="I193" s="94"/>
      <c r="J193" s="90"/>
      <c r="K193" s="90"/>
      <c r="L193" s="90"/>
      <c r="M193" s="93"/>
      <c r="N193" s="90"/>
      <c r="O193" s="93"/>
      <c r="P193" s="92"/>
      <c r="Q193" s="91"/>
      <c r="R193" s="90"/>
      <c r="S193" s="91"/>
      <c r="T193" s="90"/>
      <c r="U193" s="90"/>
      <c r="V193" s="90"/>
      <c r="W193" s="31">
        <f t="shared" si="2"/>
        <v>270.40000000000003</v>
      </c>
      <c r="X193" s="41"/>
    </row>
    <row r="194" spans="1:24 16384:16384" s="77" customFormat="1" ht="14.5">
      <c r="A194" s="96">
        <v>42303</v>
      </c>
      <c r="B194" s="95" t="s">
        <v>49</v>
      </c>
      <c r="C194" s="93">
        <v>800</v>
      </c>
      <c r="D194" s="90">
        <v>1.3</v>
      </c>
      <c r="E194" s="90"/>
      <c r="F194" s="90"/>
      <c r="G194" s="90"/>
      <c r="H194" s="90"/>
      <c r="I194" s="94"/>
      <c r="J194" s="90"/>
      <c r="K194" s="90"/>
      <c r="L194" s="90"/>
      <c r="M194" s="93"/>
      <c r="N194" s="90"/>
      <c r="O194" s="93"/>
      <c r="P194" s="92"/>
      <c r="Q194" s="91"/>
      <c r="R194" s="90"/>
      <c r="S194" s="91"/>
      <c r="T194" s="90"/>
      <c r="U194" s="90"/>
      <c r="V194" s="90"/>
      <c r="W194" s="31">
        <f t="shared" si="2"/>
        <v>1040</v>
      </c>
      <c r="X194" s="41"/>
    </row>
    <row r="195" spans="1:24 16384:16384" s="77" customFormat="1" ht="14.5">
      <c r="A195" s="96">
        <v>42304</v>
      </c>
      <c r="B195" s="95" t="s">
        <v>50</v>
      </c>
      <c r="C195" s="93"/>
      <c r="D195" s="90"/>
      <c r="E195" s="91">
        <v>30</v>
      </c>
      <c r="F195" s="90">
        <v>1.3</v>
      </c>
      <c r="G195" s="91"/>
      <c r="H195" s="90"/>
      <c r="I195" s="94"/>
      <c r="J195" s="90"/>
      <c r="K195" s="90"/>
      <c r="L195" s="90"/>
      <c r="M195" s="93"/>
      <c r="N195" s="90"/>
      <c r="O195" s="93"/>
      <c r="P195" s="92"/>
      <c r="Q195" s="91"/>
      <c r="R195" s="90"/>
      <c r="S195" s="91"/>
      <c r="T195" s="90"/>
      <c r="U195" s="90"/>
      <c r="V195" s="90"/>
      <c r="W195" s="31">
        <f t="shared" si="2"/>
        <v>39</v>
      </c>
      <c r="X195" s="41"/>
      <c r="XFD195" s="78">
        <f>SUM(E195:XFC195)</f>
        <v>70.3</v>
      </c>
    </row>
    <row r="196" spans="1:24 16384:16384" s="77" customFormat="1" ht="14.5">
      <c r="A196" s="96">
        <v>42305</v>
      </c>
      <c r="B196" s="95" t="s">
        <v>44</v>
      </c>
      <c r="C196" s="93">
        <v>280</v>
      </c>
      <c r="D196" s="90">
        <v>1.3</v>
      </c>
      <c r="E196" s="90"/>
      <c r="F196" s="90"/>
      <c r="G196" s="90"/>
      <c r="H196" s="90"/>
      <c r="I196" s="94"/>
      <c r="J196" s="90"/>
      <c r="K196" s="90"/>
      <c r="L196" s="90"/>
      <c r="M196" s="93"/>
      <c r="N196" s="90"/>
      <c r="O196" s="93"/>
      <c r="P196" s="92"/>
      <c r="Q196" s="91"/>
      <c r="R196" s="90"/>
      <c r="S196" s="91"/>
      <c r="T196" s="90"/>
      <c r="U196" s="90"/>
      <c r="V196" s="90"/>
      <c r="W196" s="31">
        <f t="shared" si="2"/>
        <v>364</v>
      </c>
      <c r="X196" s="41"/>
    </row>
    <row r="197" spans="1:24 16384:16384" s="77" customFormat="1" ht="14.5">
      <c r="A197" s="96">
        <v>42305</v>
      </c>
      <c r="B197" s="95" t="s">
        <v>43</v>
      </c>
      <c r="C197" s="93">
        <v>150</v>
      </c>
      <c r="D197" s="90">
        <v>1.3</v>
      </c>
      <c r="E197" s="90"/>
      <c r="F197" s="90"/>
      <c r="G197" s="90"/>
      <c r="H197" s="90"/>
      <c r="I197" s="94"/>
      <c r="J197" s="90"/>
      <c r="K197" s="90"/>
      <c r="L197" s="90"/>
      <c r="M197" s="93"/>
      <c r="N197" s="90"/>
      <c r="O197" s="93"/>
      <c r="P197" s="92"/>
      <c r="Q197" s="91"/>
      <c r="R197" s="90"/>
      <c r="S197" s="91"/>
      <c r="T197" s="90"/>
      <c r="U197" s="90"/>
      <c r="V197" s="90"/>
      <c r="W197" s="31">
        <f t="shared" si="2"/>
        <v>195</v>
      </c>
      <c r="X197" s="41"/>
    </row>
    <row r="198" spans="1:24 16384:16384" s="77" customFormat="1" ht="14.5">
      <c r="A198" s="96">
        <v>42305</v>
      </c>
      <c r="B198" s="95" t="s">
        <v>40</v>
      </c>
      <c r="C198" s="93">
        <v>1084</v>
      </c>
      <c r="D198" s="90">
        <v>0.8</v>
      </c>
      <c r="E198" s="90"/>
      <c r="F198" s="90"/>
      <c r="G198" s="90"/>
      <c r="H198" s="90"/>
      <c r="I198" s="94"/>
      <c r="J198" s="90"/>
      <c r="K198" s="90"/>
      <c r="L198" s="90"/>
      <c r="M198" s="93"/>
      <c r="N198" s="90"/>
      <c r="O198" s="93"/>
      <c r="P198" s="92"/>
      <c r="Q198" s="91"/>
      <c r="R198" s="90"/>
      <c r="S198" s="91"/>
      <c r="T198" s="90"/>
      <c r="U198" s="90"/>
      <c r="V198" s="90"/>
      <c r="W198" s="31">
        <f t="shared" si="2"/>
        <v>867.2</v>
      </c>
      <c r="X198" s="41"/>
    </row>
    <row r="199" spans="1:24 16384:16384" s="77" customFormat="1" ht="14.5">
      <c r="A199" s="96">
        <v>42305</v>
      </c>
      <c r="B199" s="95" t="s">
        <v>42</v>
      </c>
      <c r="C199" s="93">
        <v>260</v>
      </c>
      <c r="D199" s="90">
        <v>1.3</v>
      </c>
      <c r="E199" s="90"/>
      <c r="F199" s="90"/>
      <c r="G199" s="90"/>
      <c r="H199" s="90"/>
      <c r="I199" s="94"/>
      <c r="J199" s="90"/>
      <c r="K199" s="90"/>
      <c r="L199" s="90"/>
      <c r="M199" s="93"/>
      <c r="N199" s="90"/>
      <c r="O199" s="93"/>
      <c r="P199" s="92"/>
      <c r="Q199" s="91"/>
      <c r="R199" s="90"/>
      <c r="S199" s="91"/>
      <c r="T199" s="90"/>
      <c r="U199" s="90"/>
      <c r="V199" s="90"/>
      <c r="W199" s="31">
        <f t="shared" si="2"/>
        <v>338</v>
      </c>
      <c r="X199" s="42">
        <f>SUM(W178:W199)</f>
        <v>12488.02</v>
      </c>
    </row>
    <row r="200" spans="1:24 16384:16384" s="77" customFormat="1" ht="14.5">
      <c r="A200" s="96">
        <v>42310</v>
      </c>
      <c r="B200" s="95" t="s">
        <v>44</v>
      </c>
      <c r="C200" s="93">
        <v>229</v>
      </c>
      <c r="D200" s="90">
        <v>1.3</v>
      </c>
      <c r="E200" s="90"/>
      <c r="F200" s="90"/>
      <c r="G200" s="90"/>
      <c r="H200" s="90"/>
      <c r="I200" s="94"/>
      <c r="J200" s="90"/>
      <c r="K200" s="90"/>
      <c r="L200" s="90"/>
      <c r="M200" s="93"/>
      <c r="N200" s="90"/>
      <c r="O200" s="93"/>
      <c r="P200" s="92"/>
      <c r="Q200" s="91"/>
      <c r="R200" s="90"/>
      <c r="S200" s="91"/>
      <c r="T200" s="90"/>
      <c r="U200" s="90"/>
      <c r="V200" s="90"/>
      <c r="W200" s="31">
        <f t="shared" si="2"/>
        <v>297.7</v>
      </c>
      <c r="X200" s="41"/>
    </row>
    <row r="201" spans="1:24 16384:16384" s="77" customFormat="1" ht="14.5">
      <c r="A201" s="96">
        <v>42310</v>
      </c>
      <c r="B201" s="95" t="s">
        <v>43</v>
      </c>
      <c r="C201" s="93">
        <v>255</v>
      </c>
      <c r="D201" s="90">
        <v>1.3</v>
      </c>
      <c r="E201" s="90"/>
      <c r="F201" s="90"/>
      <c r="G201" s="90"/>
      <c r="H201" s="90"/>
      <c r="I201" s="94"/>
      <c r="J201" s="90"/>
      <c r="K201" s="90"/>
      <c r="L201" s="90"/>
      <c r="M201" s="93"/>
      <c r="N201" s="90"/>
      <c r="O201" s="93"/>
      <c r="P201" s="92"/>
      <c r="Q201" s="91"/>
      <c r="R201" s="90"/>
      <c r="S201" s="91"/>
      <c r="T201" s="90"/>
      <c r="U201" s="90"/>
      <c r="V201" s="90"/>
      <c r="W201" s="31">
        <f t="shared" ref="W201:W264" si="3">C201*D201+E201*F201+G201*H201+I201*J201+K201*L201+M201*N201+O201*P201+Q201*R201+S201*T201+U201+V201</f>
        <v>331.5</v>
      </c>
      <c r="X201" s="41"/>
    </row>
    <row r="202" spans="1:24 16384:16384" s="77" customFormat="1" ht="14.5">
      <c r="A202" s="96">
        <v>42310</v>
      </c>
      <c r="B202" s="95" t="s">
        <v>42</v>
      </c>
      <c r="C202" s="93">
        <v>204</v>
      </c>
      <c r="D202" s="90">
        <v>1.3</v>
      </c>
      <c r="E202" s="90"/>
      <c r="F202" s="90"/>
      <c r="G202" s="90"/>
      <c r="H202" s="90"/>
      <c r="I202" s="94"/>
      <c r="J202" s="90"/>
      <c r="K202" s="90"/>
      <c r="L202" s="90"/>
      <c r="M202" s="93"/>
      <c r="N202" s="90"/>
      <c r="O202" s="93"/>
      <c r="P202" s="92"/>
      <c r="Q202" s="91"/>
      <c r="R202" s="90"/>
      <c r="S202" s="91"/>
      <c r="T202" s="90"/>
      <c r="U202" s="90"/>
      <c r="V202" s="90"/>
      <c r="W202" s="31">
        <f t="shared" si="3"/>
        <v>265.2</v>
      </c>
      <c r="X202" s="41"/>
    </row>
    <row r="203" spans="1:24 16384:16384" s="77" customFormat="1" ht="14.5">
      <c r="A203" s="96">
        <v>42312</v>
      </c>
      <c r="B203" s="95" t="s">
        <v>40</v>
      </c>
      <c r="C203" s="93">
        <v>966</v>
      </c>
      <c r="D203" s="90">
        <v>0.8</v>
      </c>
      <c r="E203" s="90"/>
      <c r="F203" s="90"/>
      <c r="G203" s="90"/>
      <c r="H203" s="90"/>
      <c r="I203" s="94"/>
      <c r="J203" s="90"/>
      <c r="K203" s="90"/>
      <c r="L203" s="90"/>
      <c r="M203" s="93"/>
      <c r="N203" s="90"/>
      <c r="O203" s="93"/>
      <c r="P203" s="92"/>
      <c r="Q203" s="91"/>
      <c r="R203" s="90"/>
      <c r="S203" s="91"/>
      <c r="T203" s="90"/>
      <c r="U203" s="90"/>
      <c r="V203" s="90"/>
      <c r="W203" s="31">
        <f t="shared" si="3"/>
        <v>772.80000000000007</v>
      </c>
      <c r="X203" s="41"/>
    </row>
    <row r="204" spans="1:24 16384:16384" s="77" customFormat="1" ht="14.5">
      <c r="A204" s="96">
        <v>42317</v>
      </c>
      <c r="B204" s="95" t="s">
        <v>45</v>
      </c>
      <c r="C204" s="93">
        <v>201</v>
      </c>
      <c r="D204" s="90">
        <v>1.3</v>
      </c>
      <c r="E204" s="90"/>
      <c r="F204" s="90"/>
      <c r="G204" s="90"/>
      <c r="H204" s="90"/>
      <c r="I204" s="94"/>
      <c r="J204" s="90"/>
      <c r="K204" s="90"/>
      <c r="L204" s="90"/>
      <c r="M204" s="93"/>
      <c r="N204" s="90"/>
      <c r="O204" s="93"/>
      <c r="P204" s="92"/>
      <c r="Q204" s="91"/>
      <c r="R204" s="90"/>
      <c r="S204" s="91"/>
      <c r="T204" s="90"/>
      <c r="U204" s="90"/>
      <c r="V204" s="90"/>
      <c r="W204" s="31">
        <f t="shared" si="3"/>
        <v>261.3</v>
      </c>
      <c r="X204" s="41"/>
    </row>
    <row r="205" spans="1:24 16384:16384" s="77" customFormat="1" ht="14.5">
      <c r="A205" s="96">
        <v>42317</v>
      </c>
      <c r="B205" s="95" t="s">
        <v>49</v>
      </c>
      <c r="C205" s="93">
        <v>790</v>
      </c>
      <c r="D205" s="90">
        <v>1.3</v>
      </c>
      <c r="E205" s="90"/>
      <c r="F205" s="90"/>
      <c r="G205" s="90"/>
      <c r="H205" s="90"/>
      <c r="I205" s="94"/>
      <c r="J205" s="90"/>
      <c r="K205" s="90"/>
      <c r="L205" s="90"/>
      <c r="M205" s="93"/>
      <c r="N205" s="90"/>
      <c r="O205" s="93"/>
      <c r="P205" s="92"/>
      <c r="Q205" s="91"/>
      <c r="R205" s="90"/>
      <c r="S205" s="91"/>
      <c r="T205" s="90"/>
      <c r="U205" s="90"/>
      <c r="V205" s="90"/>
      <c r="W205" s="31">
        <f t="shared" si="3"/>
        <v>1027</v>
      </c>
      <c r="X205" s="41"/>
    </row>
    <row r="206" spans="1:24 16384:16384" s="77" customFormat="1" ht="14.5">
      <c r="A206" s="96">
        <v>42319</v>
      </c>
      <c r="B206" s="95" t="s">
        <v>40</v>
      </c>
      <c r="C206" s="93">
        <v>1070</v>
      </c>
      <c r="D206" s="90">
        <v>0.8</v>
      </c>
      <c r="E206" s="90"/>
      <c r="F206" s="90"/>
      <c r="G206" s="90"/>
      <c r="H206" s="90"/>
      <c r="I206" s="94"/>
      <c r="J206" s="90"/>
      <c r="K206" s="90"/>
      <c r="L206" s="90"/>
      <c r="M206" s="93"/>
      <c r="N206" s="90"/>
      <c r="O206" s="93"/>
      <c r="P206" s="92"/>
      <c r="Q206" s="91"/>
      <c r="R206" s="90"/>
      <c r="S206" s="91"/>
      <c r="T206" s="90"/>
      <c r="U206" s="90"/>
      <c r="V206" s="90"/>
      <c r="W206" s="31">
        <f t="shared" si="3"/>
        <v>856</v>
      </c>
      <c r="X206" s="41"/>
    </row>
    <row r="207" spans="1:24 16384:16384" s="77" customFormat="1" ht="14.5">
      <c r="A207" s="96">
        <v>42324</v>
      </c>
      <c r="B207" s="95" t="s">
        <v>44</v>
      </c>
      <c r="C207" s="93">
        <v>250</v>
      </c>
      <c r="D207" s="90">
        <v>1.3</v>
      </c>
      <c r="E207" s="90"/>
      <c r="F207" s="90"/>
      <c r="G207" s="90"/>
      <c r="H207" s="90"/>
      <c r="I207" s="94"/>
      <c r="J207" s="90"/>
      <c r="K207" s="90"/>
      <c r="L207" s="90"/>
      <c r="M207" s="93"/>
      <c r="N207" s="90"/>
      <c r="O207" s="93"/>
      <c r="P207" s="92"/>
      <c r="Q207" s="91"/>
      <c r="R207" s="90"/>
      <c r="S207" s="91"/>
      <c r="T207" s="90"/>
      <c r="U207" s="90">
        <v>12</v>
      </c>
      <c r="V207" s="90"/>
      <c r="W207" s="31">
        <f t="shared" si="3"/>
        <v>337</v>
      </c>
      <c r="X207" s="41"/>
    </row>
    <row r="208" spans="1:24 16384:16384" s="77" customFormat="1" ht="14.5">
      <c r="A208" s="96">
        <v>42324</v>
      </c>
      <c r="B208" s="95" t="s">
        <v>42</v>
      </c>
      <c r="C208" s="93">
        <v>200</v>
      </c>
      <c r="D208" s="90">
        <v>1.3</v>
      </c>
      <c r="E208" s="90"/>
      <c r="F208" s="90"/>
      <c r="G208" s="90"/>
      <c r="H208" s="90"/>
      <c r="I208" s="94"/>
      <c r="J208" s="90"/>
      <c r="K208" s="90"/>
      <c r="L208" s="90"/>
      <c r="M208" s="93"/>
      <c r="N208" s="90"/>
      <c r="O208" s="93"/>
      <c r="P208" s="92"/>
      <c r="Q208" s="91"/>
      <c r="R208" s="90"/>
      <c r="S208" s="91"/>
      <c r="T208" s="90"/>
      <c r="U208" s="90">
        <v>12</v>
      </c>
      <c r="V208" s="90"/>
      <c r="W208" s="31">
        <f t="shared" si="3"/>
        <v>272</v>
      </c>
      <c r="X208" s="41"/>
    </row>
    <row r="209" spans="1:24" s="77" customFormat="1" ht="14.5">
      <c r="A209" s="96">
        <v>42326</v>
      </c>
      <c r="B209" s="95" t="s">
        <v>40</v>
      </c>
      <c r="C209" s="93">
        <v>1015</v>
      </c>
      <c r="D209" s="90">
        <v>0.8</v>
      </c>
      <c r="E209" s="90"/>
      <c r="F209" s="90"/>
      <c r="G209" s="90"/>
      <c r="H209" s="90"/>
      <c r="I209" s="94"/>
      <c r="J209" s="90"/>
      <c r="K209" s="90"/>
      <c r="L209" s="90"/>
      <c r="M209" s="93"/>
      <c r="N209" s="90"/>
      <c r="O209" s="93"/>
      <c r="P209" s="92"/>
      <c r="Q209" s="91"/>
      <c r="R209" s="90"/>
      <c r="S209" s="91"/>
      <c r="T209" s="90"/>
      <c r="U209" s="90"/>
      <c r="V209" s="90"/>
      <c r="W209" s="31">
        <f t="shared" si="3"/>
        <v>812</v>
      </c>
      <c r="X209" s="41"/>
    </row>
    <row r="210" spans="1:24" s="77" customFormat="1" ht="14.5">
      <c r="A210" s="96">
        <v>42328</v>
      </c>
      <c r="B210" s="95" t="s">
        <v>40</v>
      </c>
      <c r="C210" s="93"/>
      <c r="D210" s="90"/>
      <c r="E210" s="90"/>
      <c r="F210" s="90"/>
      <c r="G210" s="90"/>
      <c r="H210" s="90"/>
      <c r="I210" s="94">
        <v>24.69</v>
      </c>
      <c r="J210" s="90">
        <v>141</v>
      </c>
      <c r="K210" s="90"/>
      <c r="L210" s="90"/>
      <c r="M210" s="93"/>
      <c r="N210" s="90"/>
      <c r="O210" s="93"/>
      <c r="P210" s="92"/>
      <c r="Q210" s="91"/>
      <c r="R210" s="90"/>
      <c r="S210" s="91"/>
      <c r="T210" s="90"/>
      <c r="U210" s="90">
        <f>11.22+25</f>
        <v>36.22</v>
      </c>
      <c r="V210" s="90"/>
      <c r="W210" s="31">
        <f t="shared" si="3"/>
        <v>3517.5099999999998</v>
      </c>
      <c r="X210" s="41"/>
    </row>
    <row r="211" spans="1:24" s="77" customFormat="1" ht="14.5">
      <c r="A211" s="96">
        <v>42331</v>
      </c>
      <c r="B211" s="95" t="s">
        <v>45</v>
      </c>
      <c r="C211" s="93">
        <v>165</v>
      </c>
      <c r="D211" s="90">
        <v>1.3</v>
      </c>
      <c r="E211" s="90"/>
      <c r="F211" s="90"/>
      <c r="G211" s="90"/>
      <c r="H211" s="90"/>
      <c r="I211" s="94"/>
      <c r="J211" s="90"/>
      <c r="K211" s="90"/>
      <c r="L211" s="90"/>
      <c r="M211" s="93"/>
      <c r="N211" s="90"/>
      <c r="O211" s="93"/>
      <c r="P211" s="92"/>
      <c r="Q211" s="91"/>
      <c r="R211" s="90"/>
      <c r="S211" s="91"/>
      <c r="T211" s="90"/>
      <c r="U211" s="90">
        <v>12</v>
      </c>
      <c r="V211" s="90"/>
      <c r="W211" s="31">
        <f t="shared" si="3"/>
        <v>226.5</v>
      </c>
      <c r="X211" s="41"/>
    </row>
    <row r="212" spans="1:24" s="77" customFormat="1" ht="14.5">
      <c r="A212" s="96">
        <v>42331</v>
      </c>
      <c r="B212" s="95" t="s">
        <v>49</v>
      </c>
      <c r="C212" s="93">
        <v>700</v>
      </c>
      <c r="D212" s="90">
        <v>1.3</v>
      </c>
      <c r="E212" s="90"/>
      <c r="F212" s="90"/>
      <c r="G212" s="90"/>
      <c r="H212" s="90"/>
      <c r="I212" s="94"/>
      <c r="J212" s="90"/>
      <c r="K212" s="90"/>
      <c r="L212" s="90"/>
      <c r="M212" s="93"/>
      <c r="N212" s="90"/>
      <c r="O212" s="93"/>
      <c r="P212" s="92"/>
      <c r="Q212" s="91"/>
      <c r="R212" s="90"/>
      <c r="S212" s="91"/>
      <c r="T212" s="90"/>
      <c r="U212" s="90">
        <v>12</v>
      </c>
      <c r="V212" s="90"/>
      <c r="W212" s="31">
        <f t="shared" si="3"/>
        <v>922</v>
      </c>
      <c r="X212" s="41"/>
    </row>
    <row r="213" spans="1:24" s="77" customFormat="1" ht="14.5">
      <c r="A213" s="96">
        <v>42331</v>
      </c>
      <c r="B213" s="95" t="s">
        <v>41</v>
      </c>
      <c r="C213" s="93"/>
      <c r="D213" s="90"/>
      <c r="E213" s="90"/>
      <c r="F213" s="90"/>
      <c r="G213" s="91">
        <v>32</v>
      </c>
      <c r="H213" s="90">
        <v>1.3</v>
      </c>
      <c r="I213" s="94"/>
      <c r="J213" s="90"/>
      <c r="K213" s="90"/>
      <c r="L213" s="90"/>
      <c r="M213" s="93"/>
      <c r="N213" s="90"/>
      <c r="O213" s="93"/>
      <c r="P213" s="92"/>
      <c r="Q213" s="91"/>
      <c r="R213" s="90"/>
      <c r="S213" s="91"/>
      <c r="T213" s="90"/>
      <c r="U213" s="90">
        <v>12</v>
      </c>
      <c r="V213" s="90"/>
      <c r="W213" s="31">
        <f t="shared" si="3"/>
        <v>53.6</v>
      </c>
      <c r="X213" s="41"/>
    </row>
    <row r="214" spans="1:24" s="77" customFormat="1" ht="14.5">
      <c r="A214" s="96">
        <v>42333</v>
      </c>
      <c r="B214" s="95" t="s">
        <v>40</v>
      </c>
      <c r="C214" s="93">
        <v>1056</v>
      </c>
      <c r="D214" s="90">
        <v>0.8</v>
      </c>
      <c r="E214" s="90"/>
      <c r="F214" s="90"/>
      <c r="G214" s="90"/>
      <c r="H214" s="90"/>
      <c r="I214" s="94"/>
      <c r="J214" s="90"/>
      <c r="K214" s="90"/>
      <c r="L214" s="90"/>
      <c r="M214" s="93"/>
      <c r="N214" s="90"/>
      <c r="O214" s="93"/>
      <c r="P214" s="92"/>
      <c r="Q214" s="91"/>
      <c r="R214" s="90"/>
      <c r="S214" s="91"/>
      <c r="T214" s="90"/>
      <c r="U214" s="90"/>
      <c r="V214" s="90"/>
      <c r="W214" s="31">
        <f t="shared" si="3"/>
        <v>844.80000000000007</v>
      </c>
      <c r="X214" s="41"/>
    </row>
    <row r="215" spans="1:24" s="77" customFormat="1" ht="14.5">
      <c r="A215" s="96">
        <v>42338</v>
      </c>
      <c r="B215" s="95" t="s">
        <v>44</v>
      </c>
      <c r="C215" s="93">
        <v>226</v>
      </c>
      <c r="D215" s="90">
        <v>1.3</v>
      </c>
      <c r="E215" s="90"/>
      <c r="F215" s="90"/>
      <c r="G215" s="90"/>
      <c r="H215" s="90"/>
      <c r="I215" s="94"/>
      <c r="J215" s="90"/>
      <c r="K215" s="90"/>
      <c r="L215" s="90"/>
      <c r="M215" s="93"/>
      <c r="N215" s="90"/>
      <c r="O215" s="93"/>
      <c r="P215" s="92"/>
      <c r="Q215" s="91"/>
      <c r="R215" s="90"/>
      <c r="S215" s="91"/>
      <c r="T215" s="90"/>
      <c r="U215" s="90">
        <v>12</v>
      </c>
      <c r="V215" s="90"/>
      <c r="W215" s="31">
        <f t="shared" si="3"/>
        <v>305.8</v>
      </c>
      <c r="X215" s="41"/>
    </row>
    <row r="216" spans="1:24" s="77" customFormat="1" ht="14.5">
      <c r="A216" s="96">
        <v>42338</v>
      </c>
      <c r="B216" s="95" t="s">
        <v>43</v>
      </c>
      <c r="C216" s="93">
        <v>183</v>
      </c>
      <c r="D216" s="90">
        <v>1.3</v>
      </c>
      <c r="E216" s="90"/>
      <c r="F216" s="90"/>
      <c r="G216" s="90"/>
      <c r="H216" s="90"/>
      <c r="I216" s="94"/>
      <c r="J216" s="90"/>
      <c r="K216" s="90"/>
      <c r="L216" s="90"/>
      <c r="M216" s="93"/>
      <c r="N216" s="90"/>
      <c r="O216" s="93"/>
      <c r="P216" s="92"/>
      <c r="Q216" s="91"/>
      <c r="R216" s="90"/>
      <c r="S216" s="91"/>
      <c r="T216" s="90"/>
      <c r="U216" s="90">
        <v>12</v>
      </c>
      <c r="V216" s="90"/>
      <c r="W216" s="31">
        <f t="shared" si="3"/>
        <v>249.9</v>
      </c>
      <c r="X216" s="41"/>
    </row>
    <row r="217" spans="1:24" s="77" customFormat="1" ht="14.5">
      <c r="A217" s="96">
        <v>42338</v>
      </c>
      <c r="B217" s="95" t="s">
        <v>42</v>
      </c>
      <c r="C217" s="93">
        <v>153</v>
      </c>
      <c r="D217" s="90">
        <v>1.3</v>
      </c>
      <c r="E217" s="90"/>
      <c r="F217" s="90"/>
      <c r="G217" s="90"/>
      <c r="H217" s="90"/>
      <c r="I217" s="94"/>
      <c r="J217" s="90"/>
      <c r="K217" s="90"/>
      <c r="L217" s="90"/>
      <c r="M217" s="93"/>
      <c r="N217" s="90"/>
      <c r="O217" s="93"/>
      <c r="P217" s="92"/>
      <c r="Q217" s="91"/>
      <c r="R217" s="90"/>
      <c r="S217" s="91"/>
      <c r="T217" s="90"/>
      <c r="U217" s="90">
        <v>12</v>
      </c>
      <c r="V217" s="90"/>
      <c r="W217" s="31">
        <f t="shared" si="3"/>
        <v>210.9</v>
      </c>
      <c r="X217" s="41"/>
    </row>
    <row r="218" spans="1:24" s="77" customFormat="1" ht="14.5">
      <c r="A218" s="96">
        <v>42338</v>
      </c>
      <c r="B218" s="95" t="s">
        <v>40</v>
      </c>
      <c r="C218" s="93"/>
      <c r="D218" s="90"/>
      <c r="E218" s="90"/>
      <c r="F218" s="90"/>
      <c r="G218" s="90"/>
      <c r="H218" s="90"/>
      <c r="I218" s="94"/>
      <c r="J218" s="90"/>
      <c r="K218" s="90">
        <v>6</v>
      </c>
      <c r="L218" s="90">
        <v>120</v>
      </c>
      <c r="M218" s="93"/>
      <c r="N218" s="90"/>
      <c r="O218" s="93"/>
      <c r="P218" s="92"/>
      <c r="Q218" s="91"/>
      <c r="R218" s="90"/>
      <c r="S218" s="91"/>
      <c r="T218" s="90"/>
      <c r="U218" s="90">
        <v>12</v>
      </c>
      <c r="V218" s="90"/>
      <c r="W218" s="31">
        <f t="shared" si="3"/>
        <v>732</v>
      </c>
      <c r="X218" s="42">
        <f>SUM(W200:W218)</f>
        <v>12295.509999999998</v>
      </c>
    </row>
    <row r="219" spans="1:24" s="77" customFormat="1" ht="14.5">
      <c r="A219" s="96">
        <v>42340</v>
      </c>
      <c r="B219" s="95" t="s">
        <v>40</v>
      </c>
      <c r="C219" s="93">
        <v>883</v>
      </c>
      <c r="D219" s="90">
        <v>0.8</v>
      </c>
      <c r="E219" s="90"/>
      <c r="F219" s="90"/>
      <c r="G219" s="90"/>
      <c r="H219" s="90"/>
      <c r="I219" s="94"/>
      <c r="J219" s="90"/>
      <c r="K219" s="90"/>
      <c r="L219" s="90"/>
      <c r="M219" s="93"/>
      <c r="N219" s="90"/>
      <c r="O219" s="93"/>
      <c r="P219" s="92"/>
      <c r="Q219" s="91"/>
      <c r="R219" s="90"/>
      <c r="S219" s="91"/>
      <c r="T219" s="90"/>
      <c r="U219" s="90"/>
      <c r="V219" s="90"/>
      <c r="W219" s="31">
        <f t="shared" si="3"/>
        <v>706.40000000000009</v>
      </c>
      <c r="X219" s="41"/>
    </row>
    <row r="220" spans="1:24" s="77" customFormat="1" ht="14.5">
      <c r="A220" s="96">
        <v>42345</v>
      </c>
      <c r="B220" s="95" t="s">
        <v>45</v>
      </c>
      <c r="C220" s="93">
        <v>151</v>
      </c>
      <c r="D220" s="90">
        <v>1.3</v>
      </c>
      <c r="E220" s="90"/>
      <c r="F220" s="90"/>
      <c r="G220" s="90"/>
      <c r="H220" s="90"/>
      <c r="I220" s="94"/>
      <c r="J220" s="90"/>
      <c r="K220" s="90"/>
      <c r="L220" s="90"/>
      <c r="M220" s="93"/>
      <c r="N220" s="90"/>
      <c r="O220" s="93"/>
      <c r="P220" s="92"/>
      <c r="Q220" s="91"/>
      <c r="R220" s="90"/>
      <c r="S220" s="91"/>
      <c r="T220" s="90"/>
      <c r="U220" s="90">
        <v>12</v>
      </c>
      <c r="V220" s="90"/>
      <c r="W220" s="31">
        <f t="shared" si="3"/>
        <v>208.3</v>
      </c>
      <c r="X220" s="41"/>
    </row>
    <row r="221" spans="1:24" s="77" customFormat="1" ht="14.5">
      <c r="A221" s="96">
        <v>42345</v>
      </c>
      <c r="B221" s="95" t="s">
        <v>49</v>
      </c>
      <c r="C221" s="93">
        <v>525</v>
      </c>
      <c r="D221" s="90">
        <v>1.3</v>
      </c>
      <c r="E221" s="90"/>
      <c r="F221" s="90"/>
      <c r="G221" s="90"/>
      <c r="H221" s="90"/>
      <c r="I221" s="94"/>
      <c r="J221" s="90"/>
      <c r="K221" s="90"/>
      <c r="L221" s="90"/>
      <c r="M221" s="93"/>
      <c r="N221" s="90"/>
      <c r="O221" s="93"/>
      <c r="P221" s="92"/>
      <c r="Q221" s="91"/>
      <c r="R221" s="90"/>
      <c r="S221" s="91"/>
      <c r="T221" s="90"/>
      <c r="U221" s="90">
        <v>12</v>
      </c>
      <c r="V221" s="90"/>
      <c r="W221" s="31">
        <f t="shared" si="3"/>
        <v>694.5</v>
      </c>
      <c r="X221" s="41"/>
    </row>
    <row r="222" spans="1:24" s="77" customFormat="1" ht="14.5">
      <c r="A222" s="96">
        <v>42347</v>
      </c>
      <c r="B222" s="95" t="s">
        <v>40</v>
      </c>
      <c r="C222" s="93">
        <v>452</v>
      </c>
      <c r="D222" s="90">
        <v>0.8</v>
      </c>
      <c r="E222" s="90"/>
      <c r="F222" s="90"/>
      <c r="G222" s="90"/>
      <c r="H222" s="90"/>
      <c r="I222" s="94"/>
      <c r="J222" s="90"/>
      <c r="K222" s="90"/>
      <c r="L222" s="90"/>
      <c r="M222" s="93"/>
      <c r="N222" s="90"/>
      <c r="O222" s="93"/>
      <c r="P222" s="92"/>
      <c r="Q222" s="91"/>
      <c r="R222" s="90"/>
      <c r="S222" s="91"/>
      <c r="T222" s="90"/>
      <c r="U222" s="90"/>
      <c r="V222" s="90"/>
      <c r="W222" s="31">
        <f t="shared" si="3"/>
        <v>361.6</v>
      </c>
      <c r="X222" s="41"/>
    </row>
    <row r="223" spans="1:24" s="77" customFormat="1" ht="14.5">
      <c r="A223" s="96">
        <v>42354</v>
      </c>
      <c r="B223" s="95" t="s">
        <v>40</v>
      </c>
      <c r="C223" s="93">
        <v>910</v>
      </c>
      <c r="D223" s="90">
        <v>0.8</v>
      </c>
      <c r="E223" s="90"/>
      <c r="F223" s="90"/>
      <c r="G223" s="90"/>
      <c r="H223" s="90"/>
      <c r="I223" s="94"/>
      <c r="J223" s="90"/>
      <c r="K223" s="90"/>
      <c r="L223" s="90"/>
      <c r="M223" s="93"/>
      <c r="N223" s="90"/>
      <c r="O223" s="93"/>
      <c r="P223" s="92"/>
      <c r="Q223" s="91"/>
      <c r="R223" s="90"/>
      <c r="S223" s="91"/>
      <c r="T223" s="90"/>
      <c r="U223" s="90"/>
      <c r="V223" s="90"/>
      <c r="W223" s="31">
        <f t="shared" si="3"/>
        <v>728</v>
      </c>
      <c r="X223" s="41"/>
    </row>
    <row r="224" spans="1:24" s="77" customFormat="1" ht="14.5">
      <c r="A224" s="96">
        <v>42356</v>
      </c>
      <c r="B224" s="95" t="s">
        <v>48</v>
      </c>
      <c r="C224" s="93">
        <v>154</v>
      </c>
      <c r="D224" s="90">
        <v>1.3</v>
      </c>
      <c r="E224" s="90"/>
      <c r="F224" s="90"/>
      <c r="G224" s="90"/>
      <c r="H224" s="90"/>
      <c r="I224" s="94"/>
      <c r="J224" s="90"/>
      <c r="K224" s="90"/>
      <c r="L224" s="90"/>
      <c r="M224" s="93"/>
      <c r="N224" s="90"/>
      <c r="O224" s="93"/>
      <c r="P224" s="92"/>
      <c r="Q224" s="91"/>
      <c r="R224" s="90"/>
      <c r="S224" s="91"/>
      <c r="T224" s="90"/>
      <c r="U224" s="90"/>
      <c r="V224" s="90"/>
      <c r="W224" s="31">
        <f t="shared" si="3"/>
        <v>200.20000000000002</v>
      </c>
      <c r="X224" s="41"/>
    </row>
    <row r="225" spans="1:24" s="77" customFormat="1" ht="14.5">
      <c r="A225" s="96">
        <v>42356</v>
      </c>
      <c r="B225" s="95" t="s">
        <v>47</v>
      </c>
      <c r="C225" s="93">
        <v>32</v>
      </c>
      <c r="D225" s="90">
        <v>1.3</v>
      </c>
      <c r="E225" s="90"/>
      <c r="F225" s="90"/>
      <c r="G225" s="90"/>
      <c r="H225" s="90"/>
      <c r="I225" s="94"/>
      <c r="J225" s="90"/>
      <c r="K225" s="90"/>
      <c r="L225" s="90"/>
      <c r="M225" s="93"/>
      <c r="N225" s="90"/>
      <c r="O225" s="93"/>
      <c r="P225" s="92"/>
      <c r="Q225" s="91"/>
      <c r="R225" s="90"/>
      <c r="S225" s="91"/>
      <c r="T225" s="90"/>
      <c r="U225" s="90"/>
      <c r="V225" s="90"/>
      <c r="W225" s="31">
        <f t="shared" si="3"/>
        <v>41.6</v>
      </c>
      <c r="X225" s="41"/>
    </row>
    <row r="226" spans="1:24" s="77" customFormat="1" ht="14.5">
      <c r="A226" s="96">
        <v>42356</v>
      </c>
      <c r="B226" s="95" t="s">
        <v>46</v>
      </c>
      <c r="C226" s="93">
        <v>150</v>
      </c>
      <c r="D226" s="90">
        <v>1.3</v>
      </c>
      <c r="E226" s="90"/>
      <c r="F226" s="90"/>
      <c r="G226" s="90"/>
      <c r="H226" s="90"/>
      <c r="I226" s="94"/>
      <c r="J226" s="90"/>
      <c r="K226" s="90"/>
      <c r="L226" s="90"/>
      <c r="M226" s="93"/>
      <c r="N226" s="90"/>
      <c r="O226" s="93"/>
      <c r="P226" s="92"/>
      <c r="Q226" s="91"/>
      <c r="R226" s="90"/>
      <c r="S226" s="91"/>
      <c r="T226" s="90"/>
      <c r="U226" s="90"/>
      <c r="V226" s="90"/>
      <c r="W226" s="31">
        <f t="shared" si="3"/>
        <v>195</v>
      </c>
      <c r="X226" s="41"/>
    </row>
    <row r="227" spans="1:24" s="77" customFormat="1" ht="14.5">
      <c r="A227" s="95">
        <v>42356</v>
      </c>
      <c r="B227" s="95" t="s">
        <v>45</v>
      </c>
      <c r="C227" s="93">
        <v>180</v>
      </c>
      <c r="D227" s="90">
        <v>1.3</v>
      </c>
      <c r="E227" s="90"/>
      <c r="F227" s="90"/>
      <c r="G227" s="90"/>
      <c r="H227" s="90"/>
      <c r="I227" s="94"/>
      <c r="J227" s="90"/>
      <c r="K227" s="90"/>
      <c r="L227" s="90"/>
      <c r="M227" s="93"/>
      <c r="N227" s="90"/>
      <c r="O227" s="93"/>
      <c r="P227" s="92"/>
      <c r="Q227" s="91"/>
      <c r="R227" s="90"/>
      <c r="S227" s="91"/>
      <c r="T227" s="90"/>
      <c r="U227" s="90"/>
      <c r="V227" s="90"/>
      <c r="W227" s="31">
        <f t="shared" si="3"/>
        <v>234</v>
      </c>
      <c r="X227" s="41"/>
    </row>
    <row r="228" spans="1:24" s="77" customFormat="1" ht="14.5">
      <c r="A228" s="96">
        <v>42361</v>
      </c>
      <c r="B228" s="95" t="s">
        <v>40</v>
      </c>
      <c r="C228" s="93">
        <v>890</v>
      </c>
      <c r="D228" s="90">
        <v>0.8</v>
      </c>
      <c r="E228" s="90"/>
      <c r="F228" s="90"/>
      <c r="G228" s="90"/>
      <c r="H228" s="90"/>
      <c r="I228" s="94"/>
      <c r="J228" s="90"/>
      <c r="K228" s="90"/>
      <c r="L228" s="90"/>
      <c r="M228" s="93"/>
      <c r="N228" s="90"/>
      <c r="O228" s="93"/>
      <c r="P228" s="92"/>
      <c r="Q228" s="91"/>
      <c r="R228" s="90"/>
      <c r="S228" s="91"/>
      <c r="T228" s="90"/>
      <c r="U228" s="90"/>
      <c r="V228" s="90"/>
      <c r="W228" s="31">
        <f t="shared" si="3"/>
        <v>712</v>
      </c>
      <c r="X228" s="41"/>
    </row>
    <row r="229" spans="1:24" s="77" customFormat="1" ht="14.5">
      <c r="A229" s="96">
        <v>42366</v>
      </c>
      <c r="B229" s="95" t="s">
        <v>44</v>
      </c>
      <c r="C229" s="93">
        <v>190</v>
      </c>
      <c r="D229" s="90">
        <v>1.3</v>
      </c>
      <c r="E229" s="90"/>
      <c r="F229" s="90"/>
      <c r="G229" s="90"/>
      <c r="H229" s="90"/>
      <c r="I229" s="94"/>
      <c r="J229" s="90"/>
      <c r="K229" s="90"/>
      <c r="L229" s="90"/>
      <c r="M229" s="93"/>
      <c r="N229" s="90"/>
      <c r="O229" s="93"/>
      <c r="P229" s="92"/>
      <c r="Q229" s="91"/>
      <c r="R229" s="90"/>
      <c r="S229" s="91"/>
      <c r="T229" s="90"/>
      <c r="U229" s="90"/>
      <c r="V229" s="90"/>
      <c r="W229" s="31">
        <f t="shared" si="3"/>
        <v>247</v>
      </c>
      <c r="X229" s="41"/>
    </row>
    <row r="230" spans="1:24" s="77" customFormat="1" ht="14.5">
      <c r="A230" s="96">
        <v>42366</v>
      </c>
      <c r="B230" s="95" t="s">
        <v>43</v>
      </c>
      <c r="C230" s="93">
        <v>185</v>
      </c>
      <c r="D230" s="90">
        <v>1.3</v>
      </c>
      <c r="E230" s="90"/>
      <c r="F230" s="90"/>
      <c r="G230" s="90"/>
      <c r="H230" s="90"/>
      <c r="I230" s="94"/>
      <c r="J230" s="90"/>
      <c r="K230" s="90"/>
      <c r="L230" s="90"/>
      <c r="M230" s="93"/>
      <c r="N230" s="90"/>
      <c r="O230" s="93"/>
      <c r="P230" s="92"/>
      <c r="Q230" s="91"/>
      <c r="R230" s="90"/>
      <c r="S230" s="91"/>
      <c r="T230" s="90"/>
      <c r="U230" s="90"/>
      <c r="V230" s="90"/>
      <c r="W230" s="31">
        <f t="shared" si="3"/>
        <v>240.5</v>
      </c>
      <c r="X230" s="41"/>
    </row>
    <row r="231" spans="1:24" s="77" customFormat="1" ht="14.5">
      <c r="A231" s="96">
        <v>42366</v>
      </c>
      <c r="B231" s="95" t="s">
        <v>42</v>
      </c>
      <c r="C231" s="93">
        <v>185</v>
      </c>
      <c r="D231" s="90">
        <v>1.3</v>
      </c>
      <c r="E231" s="90"/>
      <c r="F231" s="90"/>
      <c r="G231" s="90"/>
      <c r="H231" s="90"/>
      <c r="I231" s="94"/>
      <c r="J231" s="90"/>
      <c r="K231" s="90"/>
      <c r="L231" s="90"/>
      <c r="M231" s="93"/>
      <c r="N231" s="90"/>
      <c r="O231" s="93"/>
      <c r="P231" s="92"/>
      <c r="Q231" s="91"/>
      <c r="R231" s="90"/>
      <c r="S231" s="91"/>
      <c r="T231" s="90"/>
      <c r="U231" s="90"/>
      <c r="V231" s="90"/>
      <c r="W231" s="31">
        <f t="shared" si="3"/>
        <v>240.5</v>
      </c>
      <c r="X231" s="41"/>
    </row>
    <row r="232" spans="1:24" s="77" customFormat="1" ht="14.5">
      <c r="A232" s="96">
        <v>42366</v>
      </c>
      <c r="B232" s="95" t="s">
        <v>41</v>
      </c>
      <c r="C232" s="93"/>
      <c r="D232" s="90"/>
      <c r="E232" s="90"/>
      <c r="F232" s="90"/>
      <c r="G232" s="91">
        <v>30</v>
      </c>
      <c r="H232" s="90">
        <v>1.3</v>
      </c>
      <c r="I232" s="94"/>
      <c r="J232" s="90"/>
      <c r="K232" s="90"/>
      <c r="L232" s="90"/>
      <c r="M232" s="93"/>
      <c r="N232" s="90"/>
      <c r="O232" s="93"/>
      <c r="P232" s="92"/>
      <c r="Q232" s="91"/>
      <c r="R232" s="90"/>
      <c r="S232" s="91"/>
      <c r="T232" s="90"/>
      <c r="U232" s="90"/>
      <c r="V232" s="90"/>
      <c r="W232" s="31">
        <f t="shared" si="3"/>
        <v>39</v>
      </c>
      <c r="X232" s="41"/>
    </row>
    <row r="233" spans="1:24" s="77" customFormat="1" ht="15" thickBot="1">
      <c r="A233" s="106">
        <v>42368</v>
      </c>
      <c r="B233" s="105" t="s">
        <v>40</v>
      </c>
      <c r="C233" s="103">
        <v>946</v>
      </c>
      <c r="D233" s="100">
        <v>0.8</v>
      </c>
      <c r="E233" s="100"/>
      <c r="F233" s="100"/>
      <c r="G233" s="100"/>
      <c r="H233" s="100"/>
      <c r="I233" s="104"/>
      <c r="J233" s="100"/>
      <c r="K233" s="100"/>
      <c r="L233" s="100"/>
      <c r="M233" s="103"/>
      <c r="N233" s="100"/>
      <c r="O233" s="103"/>
      <c r="P233" s="102"/>
      <c r="Q233" s="101"/>
      <c r="R233" s="100"/>
      <c r="S233" s="101"/>
      <c r="T233" s="100"/>
      <c r="U233" s="100"/>
      <c r="V233" s="100"/>
      <c r="W233" s="99">
        <f t="shared" si="3"/>
        <v>756.80000000000007</v>
      </c>
      <c r="X233" s="98">
        <f>SUM(W219:W233)</f>
        <v>5605.4000000000005</v>
      </c>
    </row>
    <row r="234" spans="1:24" s="77" customFormat="1" ht="14.5">
      <c r="A234" s="96">
        <v>42011</v>
      </c>
      <c r="B234" s="95" t="s">
        <v>40</v>
      </c>
      <c r="C234" s="93"/>
      <c r="D234" s="90"/>
      <c r="E234" s="90"/>
      <c r="F234" s="90"/>
      <c r="G234" s="90"/>
      <c r="H234" s="90"/>
      <c r="I234" s="94"/>
      <c r="J234" s="90"/>
      <c r="K234" s="90"/>
      <c r="L234" s="90"/>
      <c r="M234" s="93">
        <v>893</v>
      </c>
      <c r="N234" s="90">
        <v>0.8</v>
      </c>
      <c r="O234" s="93"/>
      <c r="P234" s="92"/>
      <c r="Q234" s="91"/>
      <c r="R234" s="90"/>
      <c r="S234" s="91"/>
      <c r="T234" s="90"/>
      <c r="U234" s="90"/>
      <c r="V234" s="90"/>
      <c r="W234" s="31">
        <f t="shared" si="3"/>
        <v>714.40000000000009</v>
      </c>
      <c r="X234" s="41"/>
    </row>
    <row r="235" spans="1:24" s="77" customFormat="1" ht="14.5">
      <c r="A235" s="96">
        <v>42018</v>
      </c>
      <c r="B235" s="95" t="s">
        <v>40</v>
      </c>
      <c r="C235" s="93"/>
      <c r="D235" s="90"/>
      <c r="E235" s="90"/>
      <c r="F235" s="90"/>
      <c r="G235" s="90"/>
      <c r="H235" s="90"/>
      <c r="I235" s="94"/>
      <c r="J235" s="90"/>
      <c r="K235" s="90"/>
      <c r="L235" s="90"/>
      <c r="M235" s="93">
        <v>602</v>
      </c>
      <c r="N235" s="90">
        <v>0.8</v>
      </c>
      <c r="O235" s="93"/>
      <c r="P235" s="92"/>
      <c r="Q235" s="91"/>
      <c r="R235" s="90"/>
      <c r="S235" s="91"/>
      <c r="T235" s="90"/>
      <c r="U235" s="90"/>
      <c r="V235" s="90"/>
      <c r="W235" s="31">
        <f t="shared" si="3"/>
        <v>481.6</v>
      </c>
      <c r="X235" s="41"/>
    </row>
    <row r="236" spans="1:24" s="77" customFormat="1" ht="14.5">
      <c r="A236" s="96">
        <v>42025</v>
      </c>
      <c r="B236" s="95" t="s">
        <v>40</v>
      </c>
      <c r="C236" s="93"/>
      <c r="D236" s="90"/>
      <c r="E236" s="90"/>
      <c r="F236" s="90"/>
      <c r="G236" s="90"/>
      <c r="H236" s="90"/>
      <c r="I236" s="94"/>
      <c r="J236" s="90"/>
      <c r="K236" s="90"/>
      <c r="L236" s="90"/>
      <c r="M236" s="93">
        <v>304</v>
      </c>
      <c r="N236" s="90">
        <v>0.8</v>
      </c>
      <c r="O236" s="93"/>
      <c r="P236" s="92"/>
      <c r="Q236" s="91"/>
      <c r="R236" s="90"/>
      <c r="S236" s="91"/>
      <c r="T236" s="90"/>
      <c r="U236" s="90"/>
      <c r="V236" s="90"/>
      <c r="W236" s="31">
        <f t="shared" si="3"/>
        <v>243.20000000000002</v>
      </c>
      <c r="X236" s="41"/>
    </row>
    <row r="237" spans="1:24" s="77" customFormat="1" ht="14.5">
      <c r="A237" s="96">
        <v>42032</v>
      </c>
      <c r="B237" s="95" t="s">
        <v>40</v>
      </c>
      <c r="C237" s="93"/>
      <c r="D237" s="90"/>
      <c r="E237" s="90"/>
      <c r="F237" s="90"/>
      <c r="G237" s="90"/>
      <c r="H237" s="90"/>
      <c r="I237" s="94"/>
      <c r="J237" s="90"/>
      <c r="K237" s="90"/>
      <c r="L237" s="90"/>
      <c r="M237" s="93">
        <v>956</v>
      </c>
      <c r="N237" s="90">
        <v>0.8</v>
      </c>
      <c r="O237" s="93"/>
      <c r="P237" s="92"/>
      <c r="Q237" s="91"/>
      <c r="R237" s="90"/>
      <c r="S237" s="91"/>
      <c r="T237" s="90"/>
      <c r="U237" s="90"/>
      <c r="V237" s="90"/>
      <c r="W237" s="31">
        <f t="shared" si="3"/>
        <v>764.80000000000007</v>
      </c>
      <c r="X237" s="42">
        <f>SUM(W234:W237)</f>
        <v>2204</v>
      </c>
    </row>
    <row r="238" spans="1:24" s="77" customFormat="1" ht="14.5">
      <c r="A238" s="96">
        <v>42039</v>
      </c>
      <c r="B238" s="95" t="s">
        <v>40</v>
      </c>
      <c r="C238" s="93"/>
      <c r="D238" s="90"/>
      <c r="E238" s="90"/>
      <c r="F238" s="90"/>
      <c r="G238" s="90"/>
      <c r="H238" s="90"/>
      <c r="I238" s="94"/>
      <c r="J238" s="90"/>
      <c r="K238" s="90"/>
      <c r="L238" s="90"/>
      <c r="M238" s="93">
        <v>1030</v>
      </c>
      <c r="N238" s="90">
        <v>0.8</v>
      </c>
      <c r="O238" s="93"/>
      <c r="P238" s="92"/>
      <c r="Q238" s="91"/>
      <c r="R238" s="90"/>
      <c r="S238" s="91"/>
      <c r="T238" s="90"/>
      <c r="U238" s="90"/>
      <c r="V238" s="90"/>
      <c r="W238" s="31">
        <f t="shared" si="3"/>
        <v>824</v>
      </c>
      <c r="X238" s="41"/>
    </row>
    <row r="239" spans="1:24" s="77" customFormat="1" ht="14.5">
      <c r="A239" s="96">
        <v>42040</v>
      </c>
      <c r="B239" s="95" t="s">
        <v>40</v>
      </c>
      <c r="C239" s="93"/>
      <c r="D239" s="90"/>
      <c r="E239" s="90"/>
      <c r="F239" s="90"/>
      <c r="G239" s="90"/>
      <c r="H239" s="90"/>
      <c r="I239" s="94"/>
      <c r="J239" s="90"/>
      <c r="K239" s="90"/>
      <c r="L239" s="90"/>
      <c r="M239" s="93"/>
      <c r="N239" s="90"/>
      <c r="O239" s="93"/>
      <c r="P239" s="92"/>
      <c r="Q239" s="91"/>
      <c r="R239" s="90"/>
      <c r="S239" s="91">
        <v>10</v>
      </c>
      <c r="T239" s="90">
        <v>85</v>
      </c>
      <c r="U239" s="90"/>
      <c r="V239" s="90"/>
      <c r="W239" s="31">
        <f t="shared" si="3"/>
        <v>850</v>
      </c>
      <c r="X239" s="41"/>
    </row>
    <row r="240" spans="1:24" s="77" customFormat="1" ht="14.5">
      <c r="A240" s="96">
        <v>42046</v>
      </c>
      <c r="B240" s="95" t="s">
        <v>40</v>
      </c>
      <c r="C240" s="93"/>
      <c r="D240" s="90"/>
      <c r="E240" s="90"/>
      <c r="F240" s="90"/>
      <c r="G240" s="90"/>
      <c r="H240" s="90"/>
      <c r="I240" s="94"/>
      <c r="J240" s="90"/>
      <c r="K240" s="90"/>
      <c r="L240" s="90"/>
      <c r="M240" s="93">
        <v>250</v>
      </c>
      <c r="N240" s="90">
        <v>0.8</v>
      </c>
      <c r="O240" s="93"/>
      <c r="P240" s="92"/>
      <c r="Q240" s="91"/>
      <c r="R240" s="90"/>
      <c r="S240" s="91"/>
      <c r="T240" s="90"/>
      <c r="U240" s="90"/>
      <c r="V240" s="90"/>
      <c r="W240" s="31">
        <f t="shared" si="3"/>
        <v>200</v>
      </c>
      <c r="X240" s="41"/>
    </row>
    <row r="241" spans="1:24" s="77" customFormat="1" ht="14.5">
      <c r="A241" s="96">
        <v>42053</v>
      </c>
      <c r="B241" s="95" t="s">
        <v>40</v>
      </c>
      <c r="C241" s="93"/>
      <c r="D241" s="90"/>
      <c r="E241" s="90"/>
      <c r="F241" s="90"/>
      <c r="G241" s="90"/>
      <c r="H241" s="90"/>
      <c r="I241" s="94"/>
      <c r="J241" s="90"/>
      <c r="K241" s="90"/>
      <c r="L241" s="90"/>
      <c r="M241" s="93">
        <v>642</v>
      </c>
      <c r="N241" s="90">
        <v>0.8</v>
      </c>
      <c r="O241" s="93"/>
      <c r="P241" s="92"/>
      <c r="Q241" s="91"/>
      <c r="R241" s="90"/>
      <c r="S241" s="91"/>
      <c r="T241" s="90"/>
      <c r="U241" s="90"/>
      <c r="V241" s="90"/>
      <c r="W241" s="31">
        <f t="shared" si="3"/>
        <v>513.6</v>
      </c>
      <c r="X241" s="41"/>
    </row>
    <row r="242" spans="1:24" s="77" customFormat="1" ht="14.5">
      <c r="A242" s="96">
        <v>42053</v>
      </c>
      <c r="B242" s="95" t="s">
        <v>40</v>
      </c>
      <c r="C242" s="93"/>
      <c r="D242" s="90"/>
      <c r="E242" s="90"/>
      <c r="F242" s="90"/>
      <c r="G242" s="90"/>
      <c r="H242" s="90"/>
      <c r="I242" s="94"/>
      <c r="J242" s="90"/>
      <c r="K242" s="90"/>
      <c r="L242" s="90"/>
      <c r="M242" s="93"/>
      <c r="N242" s="90"/>
      <c r="O242" s="93"/>
      <c r="P242" s="92"/>
      <c r="Q242" s="91">
        <v>2</v>
      </c>
      <c r="R242" s="90">
        <v>175</v>
      </c>
      <c r="S242" s="91"/>
      <c r="T242" s="90"/>
      <c r="U242" s="90"/>
      <c r="V242" s="90"/>
      <c r="W242" s="31">
        <f t="shared" si="3"/>
        <v>350</v>
      </c>
      <c r="X242" s="41"/>
    </row>
    <row r="243" spans="1:24" s="77" customFormat="1" ht="14.5">
      <c r="A243" s="96">
        <v>42060</v>
      </c>
      <c r="B243" s="95" t="s">
        <v>40</v>
      </c>
      <c r="C243" s="93"/>
      <c r="D243" s="90"/>
      <c r="E243" s="90"/>
      <c r="F243" s="90"/>
      <c r="G243" s="90"/>
      <c r="H243" s="90"/>
      <c r="I243" s="94"/>
      <c r="J243" s="90"/>
      <c r="K243" s="90"/>
      <c r="L243" s="90"/>
      <c r="M243" s="93">
        <v>308</v>
      </c>
      <c r="N243" s="90">
        <v>0.8</v>
      </c>
      <c r="O243" s="93"/>
      <c r="P243" s="92"/>
      <c r="Q243" s="91"/>
      <c r="R243" s="90"/>
      <c r="S243" s="91"/>
      <c r="T243" s="90"/>
      <c r="U243" s="90"/>
      <c r="V243" s="90"/>
      <c r="W243" s="31">
        <f t="shared" si="3"/>
        <v>246.4</v>
      </c>
      <c r="X243" s="42">
        <f>SUM(W238:W243)</f>
        <v>2984</v>
      </c>
    </row>
    <row r="244" spans="1:24" s="77" customFormat="1" ht="14.5">
      <c r="A244" s="96">
        <v>42070</v>
      </c>
      <c r="B244" s="95" t="s">
        <v>40</v>
      </c>
      <c r="C244" s="93"/>
      <c r="D244" s="90"/>
      <c r="E244" s="90"/>
      <c r="F244" s="90"/>
      <c r="G244" s="90"/>
      <c r="H244" s="90"/>
      <c r="I244" s="94"/>
      <c r="J244" s="90"/>
      <c r="K244" s="90"/>
      <c r="L244" s="90"/>
      <c r="M244" s="93"/>
      <c r="N244" s="90"/>
      <c r="O244" s="93">
        <v>450</v>
      </c>
      <c r="P244" s="92">
        <v>1.39</v>
      </c>
      <c r="Q244" s="91"/>
      <c r="R244" s="90"/>
      <c r="S244" s="91"/>
      <c r="T244" s="90"/>
      <c r="U244" s="90"/>
      <c r="V244" s="90">
        <v>40.659999999999997</v>
      </c>
      <c r="W244" s="31">
        <f t="shared" si="3"/>
        <v>666.16</v>
      </c>
      <c r="X244" s="41"/>
    </row>
    <row r="245" spans="1:24" s="77" customFormat="1" ht="14.5">
      <c r="A245" s="96">
        <v>42073</v>
      </c>
      <c r="B245" s="95" t="s">
        <v>40</v>
      </c>
      <c r="C245" s="93"/>
      <c r="D245" s="90"/>
      <c r="E245" s="90"/>
      <c r="F245" s="90"/>
      <c r="G245" s="90"/>
      <c r="H245" s="90"/>
      <c r="I245" s="94"/>
      <c r="J245" s="90"/>
      <c r="K245" s="90"/>
      <c r="L245" s="90"/>
      <c r="M245" s="93">
        <v>907</v>
      </c>
      <c r="N245" s="90">
        <v>0.8</v>
      </c>
      <c r="O245" s="93"/>
      <c r="P245" s="92"/>
      <c r="Q245" s="91"/>
      <c r="R245" s="90"/>
      <c r="S245" s="91"/>
      <c r="T245" s="90"/>
      <c r="U245" s="90"/>
      <c r="V245" s="90"/>
      <c r="W245" s="31">
        <f t="shared" si="3"/>
        <v>725.6</v>
      </c>
      <c r="X245" s="41"/>
    </row>
    <row r="246" spans="1:24" s="77" customFormat="1" ht="14.5">
      <c r="A246" s="96">
        <v>42074</v>
      </c>
      <c r="B246" s="95" t="s">
        <v>40</v>
      </c>
      <c r="C246" s="93"/>
      <c r="D246" s="90"/>
      <c r="E246" s="90"/>
      <c r="F246" s="90"/>
      <c r="G246" s="90"/>
      <c r="H246" s="90"/>
      <c r="I246" s="94"/>
      <c r="J246" s="90"/>
      <c r="K246" s="90"/>
      <c r="L246" s="90"/>
      <c r="M246" s="93">
        <v>289</v>
      </c>
      <c r="N246" s="90">
        <v>0.8</v>
      </c>
      <c r="O246" s="93"/>
      <c r="P246" s="92"/>
      <c r="Q246" s="91"/>
      <c r="R246" s="90"/>
      <c r="S246" s="91"/>
      <c r="T246" s="90"/>
      <c r="U246" s="90"/>
      <c r="V246" s="90"/>
      <c r="W246" s="31">
        <f t="shared" si="3"/>
        <v>231.20000000000002</v>
      </c>
      <c r="X246" s="41"/>
    </row>
    <row r="247" spans="1:24" s="77" customFormat="1" ht="14.5">
      <c r="A247" s="96">
        <v>42081</v>
      </c>
      <c r="B247" s="95" t="s">
        <v>40</v>
      </c>
      <c r="C247" s="93"/>
      <c r="D247" s="90"/>
      <c r="E247" s="90"/>
      <c r="F247" s="90"/>
      <c r="G247" s="90"/>
      <c r="H247" s="90"/>
      <c r="I247" s="94"/>
      <c r="J247" s="90"/>
      <c r="K247" s="90"/>
      <c r="L247" s="90"/>
      <c r="M247" s="93">
        <v>1205</v>
      </c>
      <c r="N247" s="90">
        <v>0.8</v>
      </c>
      <c r="O247" s="93"/>
      <c r="P247" s="92"/>
      <c r="Q247" s="91"/>
      <c r="R247" s="90"/>
      <c r="S247" s="91"/>
      <c r="T247" s="90"/>
      <c r="U247" s="90"/>
      <c r="V247" s="90"/>
      <c r="W247" s="31">
        <f t="shared" si="3"/>
        <v>964</v>
      </c>
      <c r="X247" s="41"/>
    </row>
    <row r="248" spans="1:24" s="77" customFormat="1" ht="14.5">
      <c r="A248" s="96">
        <v>42088</v>
      </c>
      <c r="B248" s="95" t="s">
        <v>40</v>
      </c>
      <c r="C248" s="93"/>
      <c r="D248" s="90"/>
      <c r="E248" s="90"/>
      <c r="F248" s="90"/>
      <c r="G248" s="90"/>
      <c r="H248" s="90"/>
      <c r="I248" s="94"/>
      <c r="J248" s="90"/>
      <c r="K248" s="90"/>
      <c r="L248" s="90"/>
      <c r="M248" s="93">
        <v>234</v>
      </c>
      <c r="N248" s="90">
        <v>0.8</v>
      </c>
      <c r="O248" s="93"/>
      <c r="P248" s="92"/>
      <c r="Q248" s="91"/>
      <c r="R248" s="90"/>
      <c r="S248" s="91"/>
      <c r="T248" s="90"/>
      <c r="U248" s="90"/>
      <c r="V248" s="90"/>
      <c r="W248" s="31">
        <f t="shared" si="3"/>
        <v>187.20000000000002</v>
      </c>
      <c r="X248" s="41"/>
    </row>
    <row r="249" spans="1:24" s="77" customFormat="1" ht="14.5">
      <c r="A249" s="96">
        <v>42094</v>
      </c>
      <c r="B249" s="95" t="s">
        <v>40</v>
      </c>
      <c r="C249" s="93"/>
      <c r="D249" s="90"/>
      <c r="E249" s="90"/>
      <c r="F249" s="90"/>
      <c r="G249" s="90"/>
      <c r="H249" s="90"/>
      <c r="I249" s="94"/>
      <c r="J249" s="90"/>
      <c r="K249" s="90"/>
      <c r="L249" s="90"/>
      <c r="M249" s="93"/>
      <c r="N249" s="90"/>
      <c r="O249" s="93">
        <v>450</v>
      </c>
      <c r="P249" s="92">
        <v>1.39</v>
      </c>
      <c r="Q249" s="91"/>
      <c r="R249" s="90"/>
      <c r="S249" s="91"/>
      <c r="T249" s="90"/>
      <c r="U249" s="90"/>
      <c r="V249" s="90">
        <v>40.659999999999997</v>
      </c>
      <c r="W249" s="31">
        <f t="shared" si="3"/>
        <v>666.16</v>
      </c>
      <c r="X249" s="42">
        <f>SUM(W244:W249)</f>
        <v>3440.3199999999997</v>
      </c>
    </row>
    <row r="250" spans="1:24" s="77" customFormat="1" ht="14.5">
      <c r="A250" s="96">
        <v>42095</v>
      </c>
      <c r="B250" s="95" t="s">
        <v>40</v>
      </c>
      <c r="C250" s="93"/>
      <c r="D250" s="90"/>
      <c r="E250" s="90"/>
      <c r="F250" s="90"/>
      <c r="G250" s="90"/>
      <c r="H250" s="90"/>
      <c r="I250" s="94"/>
      <c r="J250" s="90"/>
      <c r="K250" s="90"/>
      <c r="L250" s="90"/>
      <c r="M250" s="93">
        <v>1244</v>
      </c>
      <c r="N250" s="90">
        <v>0.8</v>
      </c>
      <c r="O250" s="93"/>
      <c r="P250" s="92"/>
      <c r="Q250" s="91"/>
      <c r="R250" s="90"/>
      <c r="S250" s="91"/>
      <c r="T250" s="90"/>
      <c r="U250" s="90"/>
      <c r="V250" s="90"/>
      <c r="W250" s="31">
        <f t="shared" si="3"/>
        <v>995.2</v>
      </c>
      <c r="X250" s="41"/>
    </row>
    <row r="251" spans="1:24" s="77" customFormat="1" ht="14.5">
      <c r="A251" s="96">
        <v>42095</v>
      </c>
      <c r="B251" s="95" t="s">
        <v>40</v>
      </c>
      <c r="C251" s="93"/>
      <c r="D251" s="90"/>
      <c r="E251" s="90"/>
      <c r="F251" s="90"/>
      <c r="G251" s="90"/>
      <c r="H251" s="90"/>
      <c r="I251" s="94"/>
      <c r="J251" s="90"/>
      <c r="K251" s="90"/>
      <c r="L251" s="90"/>
      <c r="M251" s="93"/>
      <c r="N251" s="90"/>
      <c r="O251" s="93"/>
      <c r="P251" s="92"/>
      <c r="Q251" s="91"/>
      <c r="R251" s="90"/>
      <c r="S251" s="91">
        <v>5</v>
      </c>
      <c r="T251" s="90">
        <v>85</v>
      </c>
      <c r="U251" s="90"/>
      <c r="V251" s="90"/>
      <c r="W251" s="31">
        <f t="shared" si="3"/>
        <v>425</v>
      </c>
      <c r="X251" s="41"/>
    </row>
    <row r="252" spans="1:24" s="77" customFormat="1" ht="14.5">
      <c r="A252" s="96">
        <v>42096</v>
      </c>
      <c r="B252" s="95" t="s">
        <v>40</v>
      </c>
      <c r="C252" s="93"/>
      <c r="D252" s="90"/>
      <c r="E252" s="90"/>
      <c r="F252" s="90"/>
      <c r="G252" s="90"/>
      <c r="H252" s="90"/>
      <c r="I252" s="94"/>
      <c r="J252" s="90"/>
      <c r="K252" s="90"/>
      <c r="L252" s="90"/>
      <c r="M252" s="93"/>
      <c r="N252" s="90"/>
      <c r="O252" s="93"/>
      <c r="P252" s="92"/>
      <c r="Q252" s="91"/>
      <c r="R252" s="90"/>
      <c r="S252" s="91">
        <v>5</v>
      </c>
      <c r="T252" s="90">
        <v>85</v>
      </c>
      <c r="U252" s="90"/>
      <c r="V252" s="90"/>
      <c r="W252" s="31">
        <f t="shared" si="3"/>
        <v>425</v>
      </c>
      <c r="X252" s="41"/>
    </row>
    <row r="253" spans="1:24" s="77" customFormat="1" ht="14.5">
      <c r="A253" s="96">
        <v>42102</v>
      </c>
      <c r="B253" s="95" t="s">
        <v>40</v>
      </c>
      <c r="C253" s="93"/>
      <c r="D253" s="90"/>
      <c r="E253" s="90"/>
      <c r="F253" s="90"/>
      <c r="G253" s="90"/>
      <c r="H253" s="90"/>
      <c r="I253" s="94"/>
      <c r="J253" s="90"/>
      <c r="K253" s="90"/>
      <c r="L253" s="90"/>
      <c r="M253" s="93">
        <v>242</v>
      </c>
      <c r="N253" s="90">
        <v>0.8</v>
      </c>
      <c r="O253" s="93"/>
      <c r="P253" s="92"/>
      <c r="Q253" s="91"/>
      <c r="R253" s="90"/>
      <c r="S253" s="91"/>
      <c r="T253" s="90"/>
      <c r="U253" s="90"/>
      <c r="V253" s="90"/>
      <c r="W253" s="31">
        <f t="shared" si="3"/>
        <v>193.60000000000002</v>
      </c>
      <c r="X253" s="41"/>
    </row>
    <row r="254" spans="1:24" s="77" customFormat="1" ht="14.5">
      <c r="A254" s="96">
        <v>42109</v>
      </c>
      <c r="B254" s="95" t="s">
        <v>40</v>
      </c>
      <c r="C254" s="93"/>
      <c r="D254" s="90"/>
      <c r="E254" s="90"/>
      <c r="F254" s="90"/>
      <c r="G254" s="90"/>
      <c r="H254" s="90"/>
      <c r="I254" s="94"/>
      <c r="J254" s="90"/>
      <c r="K254" s="90"/>
      <c r="L254" s="90"/>
      <c r="M254" s="93">
        <v>1263</v>
      </c>
      <c r="N254" s="90">
        <v>0.8</v>
      </c>
      <c r="O254" s="93"/>
      <c r="P254" s="92"/>
      <c r="Q254" s="91"/>
      <c r="R254" s="90"/>
      <c r="S254" s="91"/>
      <c r="T254" s="90"/>
      <c r="U254" s="90"/>
      <c r="V254" s="90"/>
      <c r="W254" s="31">
        <f t="shared" si="3"/>
        <v>1010.4000000000001</v>
      </c>
      <c r="X254" s="41"/>
    </row>
    <row r="255" spans="1:24" s="77" customFormat="1" ht="14.5">
      <c r="A255" s="96">
        <v>42116</v>
      </c>
      <c r="B255" s="95" t="s">
        <v>40</v>
      </c>
      <c r="C255" s="93"/>
      <c r="D255" s="90"/>
      <c r="E255" s="90"/>
      <c r="F255" s="90"/>
      <c r="G255" s="90"/>
      <c r="H255" s="90"/>
      <c r="I255" s="94"/>
      <c r="J255" s="90"/>
      <c r="K255" s="90"/>
      <c r="L255" s="90"/>
      <c r="M255" s="93">
        <v>728</v>
      </c>
      <c r="N255" s="90">
        <v>0.8</v>
      </c>
      <c r="O255" s="93"/>
      <c r="P255" s="92"/>
      <c r="Q255" s="91"/>
      <c r="R255" s="90"/>
      <c r="S255" s="91"/>
      <c r="T255" s="90"/>
      <c r="U255" s="90"/>
      <c r="V255" s="90"/>
      <c r="W255" s="31">
        <f t="shared" si="3"/>
        <v>582.4</v>
      </c>
      <c r="X255" s="41"/>
    </row>
    <row r="256" spans="1:24" s="77" customFormat="1" ht="14.5">
      <c r="A256" s="96">
        <v>42121</v>
      </c>
      <c r="B256" s="95" t="s">
        <v>40</v>
      </c>
      <c r="C256" s="93"/>
      <c r="D256" s="90"/>
      <c r="E256" s="90"/>
      <c r="F256" s="90"/>
      <c r="G256" s="90"/>
      <c r="H256" s="90"/>
      <c r="I256" s="94"/>
      <c r="J256" s="90"/>
      <c r="K256" s="90"/>
      <c r="L256" s="90"/>
      <c r="M256" s="93"/>
      <c r="N256" s="90"/>
      <c r="O256" s="93"/>
      <c r="P256" s="92"/>
      <c r="Q256" s="91">
        <v>2</v>
      </c>
      <c r="R256" s="90">
        <v>175</v>
      </c>
      <c r="S256" s="91"/>
      <c r="T256" s="90"/>
      <c r="U256" s="90"/>
      <c r="V256" s="90"/>
      <c r="W256" s="31">
        <f t="shared" si="3"/>
        <v>350</v>
      </c>
      <c r="X256" s="41"/>
    </row>
    <row r="257" spans="1:24" s="77" customFormat="1" ht="14.5">
      <c r="A257" s="96">
        <v>42123</v>
      </c>
      <c r="B257" s="95" t="s">
        <v>40</v>
      </c>
      <c r="C257" s="93"/>
      <c r="D257" s="90"/>
      <c r="E257" s="90"/>
      <c r="F257" s="90"/>
      <c r="G257" s="90"/>
      <c r="H257" s="90"/>
      <c r="I257" s="94"/>
      <c r="J257" s="90"/>
      <c r="K257" s="90"/>
      <c r="L257" s="90"/>
      <c r="M257" s="93">
        <v>335</v>
      </c>
      <c r="N257" s="90">
        <v>0.8</v>
      </c>
      <c r="O257" s="93"/>
      <c r="P257" s="92"/>
      <c r="Q257" s="91"/>
      <c r="R257" s="90"/>
      <c r="S257" s="91"/>
      <c r="T257" s="90"/>
      <c r="U257" s="90"/>
      <c r="V257" s="90"/>
      <c r="W257" s="31">
        <f t="shared" si="3"/>
        <v>268</v>
      </c>
      <c r="X257" s="42">
        <f>SUM(W250:W257)</f>
        <v>4249.6000000000004</v>
      </c>
    </row>
    <row r="258" spans="1:24" s="77" customFormat="1" ht="14.5">
      <c r="A258" s="96">
        <v>42130</v>
      </c>
      <c r="B258" s="95" t="s">
        <v>40</v>
      </c>
      <c r="C258" s="93"/>
      <c r="D258" s="90"/>
      <c r="E258" s="90"/>
      <c r="F258" s="90"/>
      <c r="G258" s="90"/>
      <c r="H258" s="90"/>
      <c r="I258" s="94"/>
      <c r="J258" s="90"/>
      <c r="K258" s="90"/>
      <c r="L258" s="90"/>
      <c r="M258" s="93">
        <v>1451</v>
      </c>
      <c r="N258" s="90">
        <v>0.8</v>
      </c>
      <c r="O258" s="93"/>
      <c r="P258" s="92"/>
      <c r="Q258" s="91"/>
      <c r="R258" s="90"/>
      <c r="S258" s="91"/>
      <c r="T258" s="90"/>
      <c r="U258" s="90"/>
      <c r="V258" s="90"/>
      <c r="W258" s="31">
        <f t="shared" si="3"/>
        <v>1160.8</v>
      </c>
      <c r="X258" s="41"/>
    </row>
    <row r="259" spans="1:24" s="77" customFormat="1" ht="14.5">
      <c r="A259" s="96">
        <v>42137</v>
      </c>
      <c r="B259" s="95" t="s">
        <v>40</v>
      </c>
      <c r="C259" s="93"/>
      <c r="D259" s="90"/>
      <c r="E259" s="90"/>
      <c r="F259" s="90"/>
      <c r="G259" s="90"/>
      <c r="H259" s="90"/>
      <c r="I259" s="94"/>
      <c r="J259" s="90"/>
      <c r="K259" s="90"/>
      <c r="L259" s="90"/>
      <c r="M259" s="93">
        <v>320</v>
      </c>
      <c r="N259" s="90">
        <v>0.8</v>
      </c>
      <c r="O259" s="93"/>
      <c r="P259" s="92"/>
      <c r="Q259" s="91"/>
      <c r="R259" s="90"/>
      <c r="S259" s="91"/>
      <c r="T259" s="90"/>
      <c r="U259" s="90"/>
      <c r="V259" s="90"/>
      <c r="W259" s="31">
        <f t="shared" si="3"/>
        <v>256</v>
      </c>
      <c r="X259" s="41"/>
    </row>
    <row r="260" spans="1:24" s="77" customFormat="1" ht="14.5">
      <c r="A260" s="96">
        <v>42144</v>
      </c>
      <c r="B260" s="95" t="s">
        <v>40</v>
      </c>
      <c r="C260" s="93"/>
      <c r="D260" s="90"/>
      <c r="E260" s="90"/>
      <c r="F260" s="90"/>
      <c r="G260" s="90"/>
      <c r="H260" s="90"/>
      <c r="I260" s="94"/>
      <c r="J260" s="90"/>
      <c r="K260" s="90"/>
      <c r="L260" s="90"/>
      <c r="M260" s="93">
        <v>918</v>
      </c>
      <c r="N260" s="90">
        <v>0.8</v>
      </c>
      <c r="O260" s="93"/>
      <c r="P260" s="92"/>
      <c r="Q260" s="91"/>
      <c r="R260" s="90"/>
      <c r="S260" s="91"/>
      <c r="T260" s="90"/>
      <c r="U260" s="90"/>
      <c r="V260" s="90"/>
      <c r="W260" s="31">
        <f t="shared" si="3"/>
        <v>734.40000000000009</v>
      </c>
      <c r="X260" s="41"/>
    </row>
    <row r="261" spans="1:24" s="77" customFormat="1" ht="14.5">
      <c r="A261" s="96">
        <v>42151</v>
      </c>
      <c r="B261" s="95" t="s">
        <v>40</v>
      </c>
      <c r="C261" s="93"/>
      <c r="D261" s="90"/>
      <c r="E261" s="90"/>
      <c r="F261" s="90"/>
      <c r="G261" s="90"/>
      <c r="H261" s="90"/>
      <c r="I261" s="94"/>
      <c r="J261" s="90"/>
      <c r="K261" s="90"/>
      <c r="L261" s="90"/>
      <c r="M261" s="93">
        <v>320</v>
      </c>
      <c r="N261" s="90">
        <v>0.8</v>
      </c>
      <c r="O261" s="93"/>
      <c r="P261" s="92"/>
      <c r="Q261" s="91"/>
      <c r="R261" s="90"/>
      <c r="S261" s="91"/>
      <c r="T261" s="90"/>
      <c r="U261" s="90"/>
      <c r="V261" s="90"/>
      <c r="W261" s="31">
        <f t="shared" si="3"/>
        <v>256</v>
      </c>
      <c r="X261" s="41"/>
    </row>
    <row r="262" spans="1:24" s="77" customFormat="1" ht="14.5">
      <c r="A262" s="96">
        <v>42153</v>
      </c>
      <c r="B262" s="95" t="s">
        <v>40</v>
      </c>
      <c r="C262" s="93"/>
      <c r="D262" s="90"/>
      <c r="E262" s="90"/>
      <c r="F262" s="90"/>
      <c r="G262" s="90"/>
      <c r="H262" s="90"/>
      <c r="I262" s="94"/>
      <c r="J262" s="90"/>
      <c r="K262" s="90"/>
      <c r="L262" s="90"/>
      <c r="M262" s="93">
        <v>606</v>
      </c>
      <c r="N262" s="90">
        <v>0.8</v>
      </c>
      <c r="O262" s="93"/>
      <c r="P262" s="92"/>
      <c r="Q262" s="91"/>
      <c r="R262" s="90"/>
      <c r="S262" s="91"/>
      <c r="T262" s="90"/>
      <c r="U262" s="90"/>
      <c r="V262" s="90"/>
      <c r="W262" s="31">
        <f t="shared" si="3"/>
        <v>484.8</v>
      </c>
      <c r="X262" s="42">
        <f>SUM(W258:W262)</f>
        <v>2892</v>
      </c>
    </row>
    <row r="263" spans="1:24" s="77" customFormat="1" ht="14.5">
      <c r="A263" s="96">
        <v>42164</v>
      </c>
      <c r="B263" s="95" t="s">
        <v>40</v>
      </c>
      <c r="C263" s="93"/>
      <c r="D263" s="90"/>
      <c r="E263" s="90"/>
      <c r="F263" s="90"/>
      <c r="G263" s="90"/>
      <c r="H263" s="90"/>
      <c r="I263" s="94"/>
      <c r="J263" s="90"/>
      <c r="K263" s="90"/>
      <c r="L263" s="90"/>
      <c r="M263" s="93">
        <v>723</v>
      </c>
      <c r="N263" s="90">
        <v>0.8</v>
      </c>
      <c r="O263" s="93"/>
      <c r="P263" s="92"/>
      <c r="Q263" s="91"/>
      <c r="R263" s="90"/>
      <c r="S263" s="91"/>
      <c r="T263" s="90"/>
      <c r="U263" s="90"/>
      <c r="V263" s="90"/>
      <c r="W263" s="31">
        <f t="shared" si="3"/>
        <v>578.4</v>
      </c>
      <c r="X263" s="41"/>
    </row>
    <row r="264" spans="1:24" s="77" customFormat="1" ht="14.5">
      <c r="A264" s="96">
        <v>42165</v>
      </c>
      <c r="B264" s="95" t="s">
        <v>40</v>
      </c>
      <c r="C264" s="93"/>
      <c r="D264" s="90"/>
      <c r="E264" s="90"/>
      <c r="F264" s="90"/>
      <c r="G264" s="90"/>
      <c r="H264" s="90"/>
      <c r="I264" s="94"/>
      <c r="J264" s="90"/>
      <c r="K264" s="90"/>
      <c r="L264" s="90"/>
      <c r="M264" s="93">
        <v>316</v>
      </c>
      <c r="N264" s="90">
        <v>0.8</v>
      </c>
      <c r="O264" s="93"/>
      <c r="P264" s="92"/>
      <c r="Q264" s="91"/>
      <c r="R264" s="90"/>
      <c r="S264" s="91"/>
      <c r="T264" s="90"/>
      <c r="U264" s="90"/>
      <c r="V264" s="90"/>
      <c r="W264" s="31">
        <f t="shared" si="3"/>
        <v>252.8</v>
      </c>
      <c r="X264" s="41"/>
    </row>
    <row r="265" spans="1:24" s="77" customFormat="1" ht="14.5">
      <c r="A265" s="96">
        <v>42166</v>
      </c>
      <c r="B265" s="95" t="s">
        <v>40</v>
      </c>
      <c r="C265" s="93"/>
      <c r="D265" s="90"/>
      <c r="E265" s="90"/>
      <c r="F265" s="90"/>
      <c r="G265" s="90"/>
      <c r="H265" s="90"/>
      <c r="I265" s="94"/>
      <c r="J265" s="90"/>
      <c r="K265" s="90"/>
      <c r="L265" s="90"/>
      <c r="M265" s="93"/>
      <c r="N265" s="90"/>
      <c r="O265" s="93">
        <v>450</v>
      </c>
      <c r="P265" s="92">
        <v>1.39</v>
      </c>
      <c r="Q265" s="91"/>
      <c r="R265" s="90"/>
      <c r="S265" s="91"/>
      <c r="T265" s="90"/>
      <c r="U265" s="90"/>
      <c r="V265" s="90">
        <v>40.659999999999997</v>
      </c>
      <c r="W265" s="31">
        <f t="shared" ref="W265:W328" si="4">C265*D265+E265*F265+G265*H265+I265*J265+K265*L265+M265*N265+O265*P265+Q265*R265+S265*T265+U265+V265</f>
        <v>666.16</v>
      </c>
      <c r="X265" s="41"/>
    </row>
    <row r="266" spans="1:24" s="77" customFormat="1" ht="14.5">
      <c r="A266" s="96">
        <v>42172</v>
      </c>
      <c r="B266" s="95" t="s">
        <v>40</v>
      </c>
      <c r="C266" s="93"/>
      <c r="D266" s="90"/>
      <c r="E266" s="90"/>
      <c r="F266" s="90"/>
      <c r="G266" s="90"/>
      <c r="H266" s="90"/>
      <c r="I266" s="94"/>
      <c r="J266" s="90"/>
      <c r="K266" s="90"/>
      <c r="L266" s="90"/>
      <c r="M266" s="93">
        <v>336</v>
      </c>
      <c r="N266" s="90">
        <v>0.8</v>
      </c>
      <c r="O266" s="93"/>
      <c r="P266" s="92"/>
      <c r="Q266" s="91"/>
      <c r="R266" s="90"/>
      <c r="S266" s="91"/>
      <c r="T266" s="90"/>
      <c r="U266" s="90"/>
      <c r="V266" s="90"/>
      <c r="W266" s="31">
        <f t="shared" si="4"/>
        <v>268.8</v>
      </c>
      <c r="X266" s="41"/>
    </row>
    <row r="267" spans="1:24" s="77" customFormat="1" ht="14.5">
      <c r="A267" s="96">
        <v>42179</v>
      </c>
      <c r="B267" s="95" t="s">
        <v>40</v>
      </c>
      <c r="C267" s="93"/>
      <c r="D267" s="90"/>
      <c r="E267" s="90"/>
      <c r="F267" s="90"/>
      <c r="G267" s="90"/>
      <c r="H267" s="90"/>
      <c r="I267" s="94"/>
      <c r="J267" s="90"/>
      <c r="K267" s="90"/>
      <c r="L267" s="90"/>
      <c r="M267" s="93">
        <v>771</v>
      </c>
      <c r="N267" s="90">
        <v>0.8</v>
      </c>
      <c r="O267" s="93"/>
      <c r="P267" s="92"/>
      <c r="Q267" s="91"/>
      <c r="R267" s="90"/>
      <c r="S267" s="91"/>
      <c r="T267" s="90"/>
      <c r="U267" s="90"/>
      <c r="V267" s="90"/>
      <c r="W267" s="31">
        <f t="shared" si="4"/>
        <v>616.80000000000007</v>
      </c>
      <c r="X267" s="41"/>
    </row>
    <row r="268" spans="1:24" s="77" customFormat="1" ht="14.5">
      <c r="A268" s="96">
        <v>42184</v>
      </c>
      <c r="B268" s="95" t="s">
        <v>40</v>
      </c>
      <c r="C268" s="93"/>
      <c r="D268" s="90"/>
      <c r="E268" s="90"/>
      <c r="F268" s="90"/>
      <c r="G268" s="90"/>
      <c r="H268" s="90"/>
      <c r="I268" s="94"/>
      <c r="J268" s="90"/>
      <c r="K268" s="90"/>
      <c r="L268" s="90"/>
      <c r="M268" s="93"/>
      <c r="N268" s="90"/>
      <c r="O268" s="93"/>
      <c r="P268" s="92"/>
      <c r="Q268" s="91">
        <v>2</v>
      </c>
      <c r="R268" s="90">
        <v>175</v>
      </c>
      <c r="S268" s="91"/>
      <c r="T268" s="90"/>
      <c r="U268" s="90"/>
      <c r="V268" s="90"/>
      <c r="W268" s="31">
        <f t="shared" si="4"/>
        <v>350</v>
      </c>
      <c r="X268" s="41"/>
    </row>
    <row r="269" spans="1:24" s="77" customFormat="1" ht="14.5">
      <c r="A269" s="96">
        <v>42185</v>
      </c>
      <c r="B269" s="95" t="s">
        <v>40</v>
      </c>
      <c r="C269" s="93"/>
      <c r="D269" s="90"/>
      <c r="E269" s="90"/>
      <c r="F269" s="90"/>
      <c r="G269" s="90"/>
      <c r="H269" s="90"/>
      <c r="I269" s="94"/>
      <c r="J269" s="90"/>
      <c r="K269" s="90"/>
      <c r="L269" s="90"/>
      <c r="M269" s="93"/>
      <c r="N269" s="90"/>
      <c r="O269" s="93">
        <v>450</v>
      </c>
      <c r="P269" s="92">
        <v>1.39</v>
      </c>
      <c r="Q269" s="91"/>
      <c r="R269" s="90"/>
      <c r="S269" s="91"/>
      <c r="T269" s="90"/>
      <c r="U269" s="90"/>
      <c r="V269" s="90">
        <v>40.659999999999997</v>
      </c>
      <c r="W269" s="31">
        <f t="shared" si="4"/>
        <v>666.16</v>
      </c>
      <c r="X269" s="42">
        <f>SUM(W263:W269)</f>
        <v>3399.12</v>
      </c>
    </row>
    <row r="270" spans="1:24" s="77" customFormat="1" ht="14.5">
      <c r="A270" s="96">
        <v>42186</v>
      </c>
      <c r="B270" s="95" t="s">
        <v>40</v>
      </c>
      <c r="C270" s="93"/>
      <c r="D270" s="90"/>
      <c r="E270" s="90"/>
      <c r="F270" s="90"/>
      <c r="G270" s="90"/>
      <c r="H270" s="90"/>
      <c r="I270" s="94"/>
      <c r="J270" s="90"/>
      <c r="K270" s="90"/>
      <c r="L270" s="90"/>
      <c r="M270" s="93">
        <v>669</v>
      </c>
      <c r="N270" s="90">
        <v>0.8</v>
      </c>
      <c r="O270" s="93"/>
      <c r="P270" s="92"/>
      <c r="Q270" s="91"/>
      <c r="R270" s="90"/>
      <c r="S270" s="91"/>
      <c r="T270" s="90"/>
      <c r="U270" s="90"/>
      <c r="V270" s="90"/>
      <c r="W270" s="31">
        <f t="shared" si="4"/>
        <v>535.20000000000005</v>
      </c>
      <c r="X270" s="41"/>
    </row>
    <row r="271" spans="1:24" s="77" customFormat="1" ht="14.5">
      <c r="A271" s="96">
        <v>42193</v>
      </c>
      <c r="B271" s="95" t="s">
        <v>40</v>
      </c>
      <c r="C271" s="93"/>
      <c r="D271" s="90"/>
      <c r="E271" s="90"/>
      <c r="F271" s="90"/>
      <c r="G271" s="90"/>
      <c r="H271" s="90"/>
      <c r="I271" s="94"/>
      <c r="J271" s="90"/>
      <c r="K271" s="90"/>
      <c r="L271" s="90"/>
      <c r="M271" s="93">
        <v>565</v>
      </c>
      <c r="N271" s="90">
        <v>0.8</v>
      </c>
      <c r="O271" s="93"/>
      <c r="P271" s="92"/>
      <c r="Q271" s="91"/>
      <c r="R271" s="90"/>
      <c r="S271" s="91"/>
      <c r="T271" s="90"/>
      <c r="U271" s="90"/>
      <c r="V271" s="90"/>
      <c r="W271" s="31">
        <f t="shared" si="4"/>
        <v>452</v>
      </c>
      <c r="X271" s="41"/>
    </row>
    <row r="272" spans="1:24" s="77" customFormat="1" ht="14.5">
      <c r="A272" s="96">
        <v>42200</v>
      </c>
      <c r="B272" s="95" t="s">
        <v>40</v>
      </c>
      <c r="C272" s="93"/>
      <c r="D272" s="90"/>
      <c r="E272" s="90"/>
      <c r="F272" s="90"/>
      <c r="G272" s="90"/>
      <c r="H272" s="90"/>
      <c r="I272" s="94"/>
      <c r="J272" s="90"/>
      <c r="K272" s="90"/>
      <c r="L272" s="90"/>
      <c r="M272" s="93">
        <v>698</v>
      </c>
      <c r="N272" s="90">
        <v>0.8</v>
      </c>
      <c r="O272" s="93"/>
      <c r="P272" s="92"/>
      <c r="Q272" s="91"/>
      <c r="R272" s="90"/>
      <c r="S272" s="91"/>
      <c r="T272" s="90"/>
      <c r="U272" s="90"/>
      <c r="V272" s="90"/>
      <c r="W272" s="31">
        <f t="shared" si="4"/>
        <v>558.4</v>
      </c>
      <c r="X272" s="41"/>
    </row>
    <row r="273" spans="1:24" s="77" customFormat="1" ht="14.5">
      <c r="A273" s="96">
        <v>42202</v>
      </c>
      <c r="B273" s="95" t="s">
        <v>40</v>
      </c>
      <c r="C273" s="93"/>
      <c r="D273" s="90"/>
      <c r="E273" s="90"/>
      <c r="F273" s="90"/>
      <c r="G273" s="90"/>
      <c r="H273" s="90"/>
      <c r="I273" s="94"/>
      <c r="J273" s="90"/>
      <c r="K273" s="90"/>
      <c r="L273" s="90"/>
      <c r="M273" s="93"/>
      <c r="N273" s="90"/>
      <c r="O273" s="93"/>
      <c r="P273" s="92"/>
      <c r="Q273" s="91"/>
      <c r="R273" s="90"/>
      <c r="S273" s="91">
        <v>5</v>
      </c>
      <c r="T273" s="90">
        <v>85</v>
      </c>
      <c r="U273" s="90"/>
      <c r="V273" s="90"/>
      <c r="W273" s="31">
        <f t="shared" si="4"/>
        <v>425</v>
      </c>
      <c r="X273" s="41"/>
    </row>
    <row r="274" spans="1:24" s="77" customFormat="1" ht="14.5">
      <c r="A274" s="96">
        <v>42207</v>
      </c>
      <c r="B274" s="95" t="s">
        <v>40</v>
      </c>
      <c r="C274" s="93"/>
      <c r="D274" s="90"/>
      <c r="E274" s="90"/>
      <c r="F274" s="90"/>
      <c r="G274" s="90"/>
      <c r="H274" s="90"/>
      <c r="I274" s="94"/>
      <c r="J274" s="90"/>
      <c r="K274" s="90"/>
      <c r="L274" s="90"/>
      <c r="M274" s="93">
        <v>585</v>
      </c>
      <c r="N274" s="90">
        <v>0.8</v>
      </c>
      <c r="O274" s="93"/>
      <c r="P274" s="92"/>
      <c r="Q274" s="91"/>
      <c r="R274" s="90"/>
      <c r="S274" s="91"/>
      <c r="T274" s="90"/>
      <c r="U274" s="90"/>
      <c r="V274" s="90"/>
      <c r="W274" s="31">
        <f t="shared" si="4"/>
        <v>468</v>
      </c>
      <c r="X274" s="41"/>
    </row>
    <row r="275" spans="1:24" s="77" customFormat="1" ht="14.5">
      <c r="A275" s="96">
        <v>42214</v>
      </c>
      <c r="B275" s="95" t="s">
        <v>40</v>
      </c>
      <c r="C275" s="93"/>
      <c r="D275" s="90"/>
      <c r="E275" s="90"/>
      <c r="F275" s="90"/>
      <c r="G275" s="90"/>
      <c r="H275" s="90"/>
      <c r="I275" s="94"/>
      <c r="J275" s="90"/>
      <c r="K275" s="90"/>
      <c r="L275" s="90"/>
      <c r="M275" s="93">
        <v>685</v>
      </c>
      <c r="N275" s="90">
        <v>0.8</v>
      </c>
      <c r="O275" s="93"/>
      <c r="P275" s="92"/>
      <c r="Q275" s="91"/>
      <c r="R275" s="90"/>
      <c r="S275" s="91"/>
      <c r="T275" s="90"/>
      <c r="U275" s="90"/>
      <c r="V275" s="90"/>
      <c r="W275" s="31">
        <f t="shared" si="4"/>
        <v>548</v>
      </c>
      <c r="X275" s="42">
        <f>SUM(W270:W275)</f>
        <v>2986.6</v>
      </c>
    </row>
    <row r="276" spans="1:24" s="77" customFormat="1" ht="14.5">
      <c r="A276" s="96">
        <v>42221</v>
      </c>
      <c r="B276" s="95" t="s">
        <v>40</v>
      </c>
      <c r="C276" s="93"/>
      <c r="D276" s="90"/>
      <c r="E276" s="90"/>
      <c r="F276" s="90"/>
      <c r="G276" s="90"/>
      <c r="H276" s="90"/>
      <c r="I276" s="94"/>
      <c r="J276" s="90"/>
      <c r="K276" s="90"/>
      <c r="L276" s="90"/>
      <c r="M276" s="93">
        <v>606</v>
      </c>
      <c r="N276" s="90">
        <v>0.8</v>
      </c>
      <c r="O276" s="93"/>
      <c r="P276" s="92"/>
      <c r="Q276" s="91"/>
      <c r="R276" s="90"/>
      <c r="S276" s="91"/>
      <c r="T276" s="90"/>
      <c r="U276" s="90"/>
      <c r="V276" s="90"/>
      <c r="W276" s="31">
        <f t="shared" si="4"/>
        <v>484.8</v>
      </c>
      <c r="X276" s="41"/>
    </row>
    <row r="277" spans="1:24" s="77" customFormat="1" ht="14.5">
      <c r="A277" s="95">
        <v>42228</v>
      </c>
      <c r="B277" s="95" t="s">
        <v>40</v>
      </c>
      <c r="C277" s="93"/>
      <c r="D277" s="90"/>
      <c r="E277" s="90"/>
      <c r="F277" s="90"/>
      <c r="G277" s="90"/>
      <c r="H277" s="90"/>
      <c r="I277" s="94"/>
      <c r="J277" s="90"/>
      <c r="K277" s="90"/>
      <c r="L277" s="90"/>
      <c r="M277" s="93">
        <v>907</v>
      </c>
      <c r="N277" s="90">
        <v>0.8</v>
      </c>
      <c r="O277" s="93"/>
      <c r="P277" s="92"/>
      <c r="Q277" s="91"/>
      <c r="R277" s="90"/>
      <c r="S277" s="91"/>
      <c r="T277" s="90"/>
      <c r="U277" s="90"/>
      <c r="V277" s="90"/>
      <c r="W277" s="31">
        <f t="shared" si="4"/>
        <v>725.6</v>
      </c>
      <c r="X277" s="41"/>
    </row>
    <row r="278" spans="1:24" s="77" customFormat="1" ht="14.5">
      <c r="A278" s="96">
        <v>42234</v>
      </c>
      <c r="B278" s="95" t="s">
        <v>40</v>
      </c>
      <c r="C278" s="93"/>
      <c r="D278" s="90"/>
      <c r="E278" s="90"/>
      <c r="F278" s="90"/>
      <c r="G278" s="90"/>
      <c r="H278" s="90"/>
      <c r="I278" s="94"/>
      <c r="J278" s="90"/>
      <c r="K278" s="90"/>
      <c r="L278" s="90"/>
      <c r="M278" s="93"/>
      <c r="N278" s="90"/>
      <c r="O278" s="93">
        <v>450</v>
      </c>
      <c r="P278" s="92">
        <v>1.39</v>
      </c>
      <c r="Q278" s="91"/>
      <c r="R278" s="90"/>
      <c r="S278" s="91"/>
      <c r="T278" s="90"/>
      <c r="U278" s="90"/>
      <c r="V278" s="90">
        <v>40.659999999999997</v>
      </c>
      <c r="W278" s="31">
        <f t="shared" si="4"/>
        <v>666.16</v>
      </c>
      <c r="X278" s="41"/>
    </row>
    <row r="279" spans="1:24" s="77" customFormat="1" ht="14.5">
      <c r="A279" s="96">
        <v>42235</v>
      </c>
      <c r="B279" s="95" t="s">
        <v>40</v>
      </c>
      <c r="C279" s="93"/>
      <c r="D279" s="90"/>
      <c r="E279" s="90"/>
      <c r="F279" s="90"/>
      <c r="G279" s="90"/>
      <c r="H279" s="90"/>
      <c r="I279" s="94"/>
      <c r="J279" s="90"/>
      <c r="K279" s="90"/>
      <c r="L279" s="90"/>
      <c r="M279" s="93">
        <v>959</v>
      </c>
      <c r="N279" s="90">
        <v>0.8</v>
      </c>
      <c r="O279" s="93"/>
      <c r="P279" s="92"/>
      <c r="Q279" s="91"/>
      <c r="R279" s="90"/>
      <c r="S279" s="91"/>
      <c r="T279" s="90"/>
      <c r="U279" s="90"/>
      <c r="V279" s="90"/>
      <c r="W279" s="31">
        <f t="shared" si="4"/>
        <v>767.2</v>
      </c>
      <c r="X279" s="41"/>
    </row>
    <row r="280" spans="1:24" s="77" customFormat="1" ht="14.5">
      <c r="A280" s="96">
        <v>42242</v>
      </c>
      <c r="B280" s="95" t="s">
        <v>40</v>
      </c>
      <c r="C280" s="93"/>
      <c r="D280" s="90"/>
      <c r="E280" s="90"/>
      <c r="F280" s="90"/>
      <c r="G280" s="90"/>
      <c r="H280" s="90"/>
      <c r="I280" s="94"/>
      <c r="J280" s="90"/>
      <c r="K280" s="90"/>
      <c r="L280" s="90"/>
      <c r="M280" s="93">
        <v>995</v>
      </c>
      <c r="N280" s="90">
        <v>0.8</v>
      </c>
      <c r="O280" s="93"/>
      <c r="P280" s="92"/>
      <c r="Q280" s="91"/>
      <c r="R280" s="90"/>
      <c r="S280" s="91"/>
      <c r="T280" s="90"/>
      <c r="U280" s="90"/>
      <c r="V280" s="90"/>
      <c r="W280" s="31">
        <f t="shared" si="4"/>
        <v>796</v>
      </c>
      <c r="X280" s="42">
        <f>SUM(W276:W280)</f>
        <v>3439.76</v>
      </c>
    </row>
    <row r="281" spans="1:24" s="77" customFormat="1" ht="14.5">
      <c r="A281" s="96">
        <v>42249</v>
      </c>
      <c r="B281" s="95" t="s">
        <v>40</v>
      </c>
      <c r="C281" s="93"/>
      <c r="D281" s="90"/>
      <c r="E281" s="90"/>
      <c r="F281" s="90"/>
      <c r="G281" s="90"/>
      <c r="H281" s="90"/>
      <c r="I281" s="94"/>
      <c r="J281" s="90"/>
      <c r="K281" s="90"/>
      <c r="L281" s="90"/>
      <c r="M281" s="93">
        <v>764</v>
      </c>
      <c r="N281" s="90">
        <v>0.8</v>
      </c>
      <c r="O281" s="93"/>
      <c r="P281" s="92"/>
      <c r="Q281" s="91"/>
      <c r="R281" s="90"/>
      <c r="S281" s="91"/>
      <c r="T281" s="90"/>
      <c r="U281" s="90"/>
      <c r="V281" s="90"/>
      <c r="W281" s="31">
        <f t="shared" si="4"/>
        <v>611.20000000000005</v>
      </c>
      <c r="X281" s="41"/>
    </row>
    <row r="282" spans="1:24" s="77" customFormat="1" ht="14.5">
      <c r="A282" s="96">
        <v>42256</v>
      </c>
      <c r="B282" s="95" t="s">
        <v>40</v>
      </c>
      <c r="C282" s="93"/>
      <c r="D282" s="90"/>
      <c r="E282" s="90"/>
      <c r="F282" s="90"/>
      <c r="G282" s="90"/>
      <c r="H282" s="90"/>
      <c r="I282" s="94"/>
      <c r="J282" s="90"/>
      <c r="K282" s="90"/>
      <c r="L282" s="90"/>
      <c r="M282" s="93">
        <v>698</v>
      </c>
      <c r="N282" s="90">
        <v>0.8</v>
      </c>
      <c r="O282" s="93"/>
      <c r="P282" s="92"/>
      <c r="Q282" s="91"/>
      <c r="R282" s="90"/>
      <c r="S282" s="91"/>
      <c r="T282" s="90"/>
      <c r="U282" s="90"/>
      <c r="V282" s="90"/>
      <c r="W282" s="31">
        <f t="shared" si="4"/>
        <v>558.4</v>
      </c>
      <c r="X282" s="41"/>
    </row>
    <row r="283" spans="1:24" s="77" customFormat="1" ht="14.5">
      <c r="A283" s="96">
        <v>42256</v>
      </c>
      <c r="B283" s="95" t="s">
        <v>40</v>
      </c>
      <c r="C283" s="93"/>
      <c r="D283" s="90"/>
      <c r="E283" s="90"/>
      <c r="F283" s="90"/>
      <c r="G283" s="90"/>
      <c r="H283" s="90"/>
      <c r="I283" s="94"/>
      <c r="J283" s="90"/>
      <c r="K283" s="90"/>
      <c r="L283" s="90"/>
      <c r="M283" s="93"/>
      <c r="N283" s="90"/>
      <c r="O283" s="93"/>
      <c r="P283" s="92"/>
      <c r="Q283" s="91">
        <v>3</v>
      </c>
      <c r="R283" s="90">
        <v>175</v>
      </c>
      <c r="S283" s="91"/>
      <c r="T283" s="90"/>
      <c r="U283" s="90"/>
      <c r="V283" s="90"/>
      <c r="W283" s="31">
        <f t="shared" si="4"/>
        <v>525</v>
      </c>
      <c r="X283" s="41"/>
    </row>
    <row r="284" spans="1:24" s="77" customFormat="1" ht="14.5">
      <c r="A284" s="96">
        <v>42263</v>
      </c>
      <c r="B284" s="95" t="s">
        <v>40</v>
      </c>
      <c r="C284" s="93"/>
      <c r="D284" s="90"/>
      <c r="E284" s="90"/>
      <c r="F284" s="90"/>
      <c r="G284" s="90"/>
      <c r="H284" s="90"/>
      <c r="I284" s="94"/>
      <c r="J284" s="90"/>
      <c r="K284" s="90"/>
      <c r="L284" s="90"/>
      <c r="M284" s="93">
        <v>703</v>
      </c>
      <c r="N284" s="90">
        <v>0.8</v>
      </c>
      <c r="O284" s="93"/>
      <c r="P284" s="92"/>
      <c r="Q284" s="91"/>
      <c r="R284" s="90"/>
      <c r="S284" s="91"/>
      <c r="T284" s="90"/>
      <c r="U284" s="90"/>
      <c r="V284" s="90"/>
      <c r="W284" s="31">
        <f t="shared" si="4"/>
        <v>562.4</v>
      </c>
      <c r="X284" s="41"/>
    </row>
    <row r="285" spans="1:24" s="77" customFormat="1" ht="14.5">
      <c r="A285" s="96">
        <v>42270</v>
      </c>
      <c r="B285" s="95" t="s">
        <v>40</v>
      </c>
      <c r="C285" s="93"/>
      <c r="D285" s="90"/>
      <c r="E285" s="90"/>
      <c r="F285" s="90"/>
      <c r="G285" s="90"/>
      <c r="H285" s="90"/>
      <c r="I285" s="94"/>
      <c r="J285" s="90"/>
      <c r="K285" s="90"/>
      <c r="L285" s="90"/>
      <c r="M285" s="93">
        <v>692</v>
      </c>
      <c r="N285" s="90">
        <v>0.8</v>
      </c>
      <c r="O285" s="93"/>
      <c r="P285" s="92"/>
      <c r="Q285" s="91"/>
      <c r="R285" s="90"/>
      <c r="S285" s="91"/>
      <c r="T285" s="90"/>
      <c r="U285" s="90"/>
      <c r="V285" s="90"/>
      <c r="W285" s="31">
        <f t="shared" si="4"/>
        <v>553.6</v>
      </c>
      <c r="X285" s="41"/>
    </row>
    <row r="286" spans="1:24" s="77" customFormat="1" ht="14.5">
      <c r="A286" s="96">
        <v>42270</v>
      </c>
      <c r="B286" s="95" t="s">
        <v>40</v>
      </c>
      <c r="C286" s="93"/>
      <c r="D286" s="90"/>
      <c r="E286" s="90"/>
      <c r="F286" s="90"/>
      <c r="G286" s="90"/>
      <c r="H286" s="90"/>
      <c r="I286" s="94"/>
      <c r="J286" s="90"/>
      <c r="K286" s="90"/>
      <c r="L286" s="90"/>
      <c r="M286" s="97"/>
      <c r="N286" s="90"/>
      <c r="O286" s="93"/>
      <c r="P286" s="92"/>
      <c r="Q286" s="91"/>
      <c r="R286" s="90"/>
      <c r="S286" s="91">
        <v>10</v>
      </c>
      <c r="T286" s="90">
        <v>85</v>
      </c>
      <c r="U286" s="90"/>
      <c r="V286" s="90"/>
      <c r="W286" s="31">
        <f t="shared" si="4"/>
        <v>850</v>
      </c>
      <c r="X286" s="41"/>
    </row>
    <row r="287" spans="1:24" s="77" customFormat="1" ht="14.5">
      <c r="A287" s="96">
        <v>42275</v>
      </c>
      <c r="B287" s="95" t="s">
        <v>40</v>
      </c>
      <c r="C287" s="93"/>
      <c r="D287" s="90"/>
      <c r="E287" s="90"/>
      <c r="F287" s="90"/>
      <c r="G287" s="90"/>
      <c r="H287" s="90"/>
      <c r="I287" s="94"/>
      <c r="J287" s="90"/>
      <c r="K287" s="90"/>
      <c r="L287" s="90"/>
      <c r="M287" s="93"/>
      <c r="N287" s="90"/>
      <c r="O287" s="93">
        <v>450</v>
      </c>
      <c r="P287" s="92">
        <v>1.39</v>
      </c>
      <c r="Q287" s="91"/>
      <c r="R287" s="90"/>
      <c r="S287" s="91"/>
      <c r="T287" s="90"/>
      <c r="U287" s="90"/>
      <c r="V287" s="90">
        <v>40.659999999999997</v>
      </c>
      <c r="W287" s="31">
        <f t="shared" si="4"/>
        <v>666.16</v>
      </c>
      <c r="X287" s="41"/>
    </row>
    <row r="288" spans="1:24" s="77" customFormat="1" ht="14.5">
      <c r="A288" s="96">
        <v>42277</v>
      </c>
      <c r="B288" s="95" t="s">
        <v>40</v>
      </c>
      <c r="C288" s="93"/>
      <c r="D288" s="90"/>
      <c r="E288" s="90"/>
      <c r="F288" s="90"/>
      <c r="G288" s="90"/>
      <c r="H288" s="90"/>
      <c r="I288" s="94"/>
      <c r="J288" s="90"/>
      <c r="K288" s="90"/>
      <c r="L288" s="90"/>
      <c r="M288" s="93">
        <v>706</v>
      </c>
      <c r="N288" s="90">
        <v>0.8</v>
      </c>
      <c r="O288" s="93"/>
      <c r="P288" s="92"/>
      <c r="Q288" s="91"/>
      <c r="R288" s="90"/>
      <c r="S288" s="91"/>
      <c r="T288" s="90"/>
      <c r="U288" s="90"/>
      <c r="V288" s="90"/>
      <c r="W288" s="31">
        <f t="shared" si="4"/>
        <v>564.80000000000007</v>
      </c>
      <c r="X288" s="42">
        <f>SUM(W281:W288)</f>
        <v>4891.5600000000004</v>
      </c>
    </row>
    <row r="289" spans="1:24" s="77" customFormat="1" ht="14.5">
      <c r="A289" s="96">
        <v>42284</v>
      </c>
      <c r="B289" s="95" t="s">
        <v>40</v>
      </c>
      <c r="C289" s="93"/>
      <c r="D289" s="90"/>
      <c r="E289" s="90"/>
      <c r="F289" s="90"/>
      <c r="G289" s="90"/>
      <c r="H289" s="90"/>
      <c r="I289" s="94"/>
      <c r="J289" s="90"/>
      <c r="K289" s="90"/>
      <c r="L289" s="90"/>
      <c r="M289" s="93">
        <v>690</v>
      </c>
      <c r="N289" s="90">
        <v>0.8</v>
      </c>
      <c r="O289" s="93"/>
      <c r="P289" s="92"/>
      <c r="Q289" s="91"/>
      <c r="R289" s="90"/>
      <c r="S289" s="91"/>
      <c r="T289" s="90"/>
      <c r="U289" s="90"/>
      <c r="V289" s="90"/>
      <c r="W289" s="31">
        <f t="shared" si="4"/>
        <v>552</v>
      </c>
      <c r="X289" s="41"/>
    </row>
    <row r="290" spans="1:24" s="77" customFormat="1" ht="14.5">
      <c r="A290" s="96">
        <v>42291</v>
      </c>
      <c r="B290" s="95" t="s">
        <v>40</v>
      </c>
      <c r="C290" s="93"/>
      <c r="D290" s="90"/>
      <c r="E290" s="90"/>
      <c r="F290" s="90"/>
      <c r="G290" s="90"/>
      <c r="H290" s="90"/>
      <c r="I290" s="94"/>
      <c r="J290" s="90"/>
      <c r="K290" s="90"/>
      <c r="L290" s="90"/>
      <c r="M290" s="93">
        <v>725</v>
      </c>
      <c r="N290" s="90">
        <v>0.8</v>
      </c>
      <c r="O290" s="93"/>
      <c r="P290" s="92"/>
      <c r="Q290" s="91"/>
      <c r="R290" s="90"/>
      <c r="S290" s="91"/>
      <c r="T290" s="90"/>
      <c r="U290" s="90"/>
      <c r="V290" s="90"/>
      <c r="W290" s="31">
        <f t="shared" si="4"/>
        <v>580</v>
      </c>
      <c r="X290" s="41"/>
    </row>
    <row r="291" spans="1:24" s="77" customFormat="1" ht="14.5">
      <c r="A291" s="96">
        <v>42298</v>
      </c>
      <c r="B291" s="95" t="s">
        <v>40</v>
      </c>
      <c r="C291" s="93"/>
      <c r="D291" s="90"/>
      <c r="E291" s="90"/>
      <c r="F291" s="90"/>
      <c r="G291" s="90"/>
      <c r="H291" s="90"/>
      <c r="I291" s="94"/>
      <c r="J291" s="90"/>
      <c r="K291" s="90"/>
      <c r="L291" s="90"/>
      <c r="M291" s="93">
        <v>718</v>
      </c>
      <c r="N291" s="90">
        <v>0.8</v>
      </c>
      <c r="O291" s="93"/>
      <c r="P291" s="92"/>
      <c r="Q291" s="91"/>
      <c r="R291" s="90"/>
      <c r="S291" s="91"/>
      <c r="T291" s="90"/>
      <c r="U291" s="90"/>
      <c r="V291" s="90"/>
      <c r="W291" s="31">
        <f t="shared" si="4"/>
        <v>574.4</v>
      </c>
      <c r="X291" s="41"/>
    </row>
    <row r="292" spans="1:24" s="77" customFormat="1" ht="14.5">
      <c r="A292" s="96">
        <v>42300</v>
      </c>
      <c r="B292" s="95" t="s">
        <v>40</v>
      </c>
      <c r="C292" s="93"/>
      <c r="D292" s="90"/>
      <c r="E292" s="90"/>
      <c r="F292" s="90"/>
      <c r="G292" s="90"/>
      <c r="H292" s="90"/>
      <c r="I292" s="94"/>
      <c r="J292" s="90"/>
      <c r="K292" s="90"/>
      <c r="L292" s="90"/>
      <c r="M292" s="93"/>
      <c r="N292" s="90"/>
      <c r="O292" s="93"/>
      <c r="P292" s="92"/>
      <c r="Q292" s="91"/>
      <c r="R292" s="90"/>
      <c r="S292" s="91"/>
      <c r="T292" s="90"/>
      <c r="U292" s="90">
        <v>37.5</v>
      </c>
      <c r="V292" s="90"/>
      <c r="W292" s="31">
        <f t="shared" si="4"/>
        <v>37.5</v>
      </c>
      <c r="X292" s="41"/>
    </row>
    <row r="293" spans="1:24" s="77" customFormat="1" ht="14.5">
      <c r="A293" s="96">
        <v>42305</v>
      </c>
      <c r="B293" s="95" t="s">
        <v>40</v>
      </c>
      <c r="C293" s="93"/>
      <c r="D293" s="90"/>
      <c r="E293" s="90"/>
      <c r="F293" s="90"/>
      <c r="G293" s="90"/>
      <c r="H293" s="90"/>
      <c r="I293" s="94"/>
      <c r="J293" s="90"/>
      <c r="K293" s="90"/>
      <c r="L293" s="90"/>
      <c r="M293" s="93">
        <v>719</v>
      </c>
      <c r="N293" s="90">
        <v>0.8</v>
      </c>
      <c r="O293" s="93"/>
      <c r="P293" s="92"/>
      <c r="Q293" s="91"/>
      <c r="R293" s="90"/>
      <c r="S293" s="91"/>
      <c r="T293" s="90"/>
      <c r="U293" s="90"/>
      <c r="V293" s="90"/>
      <c r="W293" s="31">
        <f t="shared" si="4"/>
        <v>575.20000000000005</v>
      </c>
      <c r="X293" s="42">
        <f>SUM(W289:W293)</f>
        <v>2319.1000000000004</v>
      </c>
    </row>
    <row r="294" spans="1:24" s="77" customFormat="1" ht="14.5">
      <c r="A294" s="96">
        <v>42312</v>
      </c>
      <c r="B294" s="95" t="s">
        <v>40</v>
      </c>
      <c r="C294" s="93"/>
      <c r="D294" s="90"/>
      <c r="E294" s="90"/>
      <c r="F294" s="90"/>
      <c r="G294" s="90"/>
      <c r="H294" s="90"/>
      <c r="I294" s="94"/>
      <c r="J294" s="90"/>
      <c r="K294" s="90"/>
      <c r="L294" s="90"/>
      <c r="M294" s="93">
        <v>558</v>
      </c>
      <c r="N294" s="90">
        <v>0.8</v>
      </c>
      <c r="O294" s="93"/>
      <c r="P294" s="92"/>
      <c r="Q294" s="91"/>
      <c r="R294" s="90"/>
      <c r="S294" s="91"/>
      <c r="T294" s="90"/>
      <c r="U294" s="90"/>
      <c r="V294" s="90"/>
      <c r="W294" s="31">
        <f t="shared" si="4"/>
        <v>446.40000000000003</v>
      </c>
      <c r="X294" s="41"/>
    </row>
    <row r="295" spans="1:24" s="77" customFormat="1" ht="14.5">
      <c r="A295" s="96">
        <v>42319</v>
      </c>
      <c r="B295" s="95" t="s">
        <v>40</v>
      </c>
      <c r="C295" s="93"/>
      <c r="D295" s="90"/>
      <c r="E295" s="90"/>
      <c r="F295" s="90"/>
      <c r="G295" s="90"/>
      <c r="H295" s="90"/>
      <c r="I295" s="94"/>
      <c r="J295" s="90"/>
      <c r="K295" s="90"/>
      <c r="L295" s="90"/>
      <c r="M295" s="93">
        <v>905</v>
      </c>
      <c r="N295" s="90">
        <v>0.8</v>
      </c>
      <c r="O295" s="93"/>
      <c r="P295" s="92"/>
      <c r="Q295" s="91"/>
      <c r="R295" s="90"/>
      <c r="S295" s="91"/>
      <c r="T295" s="90"/>
      <c r="U295" s="90"/>
      <c r="V295" s="90"/>
      <c r="W295" s="31">
        <f t="shared" si="4"/>
        <v>724</v>
      </c>
      <c r="X295" s="41"/>
    </row>
    <row r="296" spans="1:24" s="77" customFormat="1" ht="14.5">
      <c r="A296" s="96">
        <v>42319</v>
      </c>
      <c r="B296" s="95" t="s">
        <v>40</v>
      </c>
      <c r="C296" s="93"/>
      <c r="D296" s="90"/>
      <c r="E296" s="90"/>
      <c r="F296" s="90"/>
      <c r="G296" s="90"/>
      <c r="H296" s="90"/>
      <c r="I296" s="94"/>
      <c r="J296" s="90"/>
      <c r="K296" s="90"/>
      <c r="L296" s="90"/>
      <c r="M296" s="93"/>
      <c r="N296" s="90"/>
      <c r="O296" s="93"/>
      <c r="P296" s="92"/>
      <c r="Q296" s="91"/>
      <c r="R296" s="90"/>
      <c r="S296" s="91">
        <v>5</v>
      </c>
      <c r="T296" s="90">
        <v>85</v>
      </c>
      <c r="U296" s="90"/>
      <c r="V296" s="90"/>
      <c r="W296" s="31">
        <f t="shared" si="4"/>
        <v>425</v>
      </c>
      <c r="X296" s="41"/>
    </row>
    <row r="297" spans="1:24" s="77" customFormat="1" ht="14.5">
      <c r="A297" s="96">
        <v>42326</v>
      </c>
      <c r="B297" s="95" t="s">
        <v>40</v>
      </c>
      <c r="C297" s="93"/>
      <c r="D297" s="90"/>
      <c r="E297" s="90"/>
      <c r="F297" s="90"/>
      <c r="G297" s="90"/>
      <c r="H297" s="90"/>
      <c r="I297" s="94"/>
      <c r="J297" s="90"/>
      <c r="K297" s="90"/>
      <c r="L297" s="90"/>
      <c r="M297" s="93">
        <v>723</v>
      </c>
      <c r="N297" s="90">
        <v>0.8</v>
      </c>
      <c r="O297" s="93"/>
      <c r="P297" s="92"/>
      <c r="Q297" s="91"/>
      <c r="R297" s="90"/>
      <c r="S297" s="91"/>
      <c r="T297" s="90"/>
      <c r="U297" s="90"/>
      <c r="V297" s="90"/>
      <c r="W297" s="31">
        <f t="shared" si="4"/>
        <v>578.4</v>
      </c>
      <c r="X297" s="41"/>
    </row>
    <row r="298" spans="1:24" s="77" customFormat="1" ht="14.5">
      <c r="A298" s="96">
        <v>42332</v>
      </c>
      <c r="B298" s="95" t="s">
        <v>40</v>
      </c>
      <c r="C298" s="93"/>
      <c r="D298" s="90"/>
      <c r="E298" s="90"/>
      <c r="F298" s="90"/>
      <c r="G298" s="90"/>
      <c r="H298" s="90"/>
      <c r="I298" s="94"/>
      <c r="J298" s="90"/>
      <c r="K298" s="90"/>
      <c r="L298" s="90"/>
      <c r="M298" s="93"/>
      <c r="N298" s="90"/>
      <c r="O298" s="93">
        <v>450</v>
      </c>
      <c r="P298" s="92">
        <v>1.39</v>
      </c>
      <c r="Q298" s="91"/>
      <c r="R298" s="90"/>
      <c r="S298" s="91"/>
      <c r="T298" s="90"/>
      <c r="U298" s="90"/>
      <c r="V298" s="90">
        <v>40.659999999999997</v>
      </c>
      <c r="W298" s="31">
        <f t="shared" si="4"/>
        <v>666.16</v>
      </c>
      <c r="X298" s="41"/>
    </row>
    <row r="299" spans="1:24" s="77" customFormat="1" ht="14.5">
      <c r="A299" s="96">
        <v>42333</v>
      </c>
      <c r="B299" s="95" t="s">
        <v>40</v>
      </c>
      <c r="C299" s="93"/>
      <c r="D299" s="90"/>
      <c r="E299" s="90"/>
      <c r="F299" s="90"/>
      <c r="G299" s="90"/>
      <c r="H299" s="90"/>
      <c r="I299" s="94"/>
      <c r="J299" s="90"/>
      <c r="K299" s="90"/>
      <c r="L299" s="90"/>
      <c r="M299" s="93">
        <v>913</v>
      </c>
      <c r="N299" s="90">
        <v>0.8</v>
      </c>
      <c r="O299" s="93"/>
      <c r="P299" s="92"/>
      <c r="Q299" s="91"/>
      <c r="R299" s="90"/>
      <c r="S299" s="91"/>
      <c r="T299" s="90"/>
      <c r="U299" s="90"/>
      <c r="V299" s="90"/>
      <c r="W299" s="31">
        <f t="shared" si="4"/>
        <v>730.40000000000009</v>
      </c>
      <c r="X299" s="42">
        <f>SUM(W294:W299)</f>
        <v>3570.36</v>
      </c>
    </row>
    <row r="300" spans="1:24" s="77" customFormat="1" ht="14.5">
      <c r="A300" s="96">
        <v>42340</v>
      </c>
      <c r="B300" s="95" t="s">
        <v>40</v>
      </c>
      <c r="C300" s="93"/>
      <c r="D300" s="90"/>
      <c r="E300" s="90"/>
      <c r="F300" s="90"/>
      <c r="G300" s="90"/>
      <c r="H300" s="90"/>
      <c r="I300" s="94"/>
      <c r="J300" s="90"/>
      <c r="K300" s="90"/>
      <c r="L300" s="90"/>
      <c r="M300" s="93">
        <v>612</v>
      </c>
      <c r="N300" s="90">
        <v>0.8</v>
      </c>
      <c r="O300" s="93"/>
      <c r="P300" s="92"/>
      <c r="Q300" s="91"/>
      <c r="R300" s="90"/>
      <c r="S300" s="91"/>
      <c r="T300" s="90"/>
      <c r="U300" s="90"/>
      <c r="V300" s="90"/>
      <c r="W300" s="31">
        <f t="shared" si="4"/>
        <v>489.6</v>
      </c>
      <c r="X300" s="41"/>
    </row>
    <row r="301" spans="1:24" s="77" customFormat="1" ht="14.5">
      <c r="A301" s="96">
        <v>42347</v>
      </c>
      <c r="B301" s="95" t="s">
        <v>40</v>
      </c>
      <c r="C301" s="93"/>
      <c r="D301" s="90"/>
      <c r="E301" s="90"/>
      <c r="F301" s="90"/>
      <c r="G301" s="90"/>
      <c r="H301" s="90"/>
      <c r="I301" s="94"/>
      <c r="J301" s="90"/>
      <c r="K301" s="90"/>
      <c r="L301" s="90"/>
      <c r="M301" s="93">
        <v>675</v>
      </c>
      <c r="N301" s="90">
        <v>0.8</v>
      </c>
      <c r="O301" s="93"/>
      <c r="P301" s="92"/>
      <c r="Q301" s="91"/>
      <c r="R301" s="90"/>
      <c r="S301" s="91"/>
      <c r="T301" s="90"/>
      <c r="U301" s="90"/>
      <c r="V301" s="90"/>
      <c r="W301" s="31">
        <f t="shared" si="4"/>
        <v>540</v>
      </c>
      <c r="X301" s="41"/>
    </row>
    <row r="302" spans="1:24" s="77" customFormat="1" ht="14.5">
      <c r="A302" s="96">
        <v>42354</v>
      </c>
      <c r="B302" s="95" t="s">
        <v>40</v>
      </c>
      <c r="C302" s="93"/>
      <c r="D302" s="90"/>
      <c r="E302" s="90"/>
      <c r="F302" s="90"/>
      <c r="G302" s="90"/>
      <c r="H302" s="90"/>
      <c r="I302" s="94"/>
      <c r="J302" s="90"/>
      <c r="K302" s="90"/>
      <c r="L302" s="90"/>
      <c r="M302" s="93">
        <v>711</v>
      </c>
      <c r="N302" s="90">
        <v>0.8</v>
      </c>
      <c r="O302" s="93"/>
      <c r="P302" s="92"/>
      <c r="Q302" s="91"/>
      <c r="R302" s="90"/>
      <c r="S302" s="91"/>
      <c r="T302" s="90"/>
      <c r="U302" s="90"/>
      <c r="V302" s="90"/>
      <c r="W302" s="31">
        <f t="shared" si="4"/>
        <v>568.80000000000007</v>
      </c>
      <c r="X302" s="41"/>
    </row>
    <row r="303" spans="1:24" s="77" customFormat="1" ht="14.5">
      <c r="A303" s="96">
        <v>42361</v>
      </c>
      <c r="B303" s="95" t="s">
        <v>40</v>
      </c>
      <c r="C303" s="93"/>
      <c r="D303" s="90"/>
      <c r="E303" s="90"/>
      <c r="F303" s="90"/>
      <c r="G303" s="90"/>
      <c r="H303" s="90"/>
      <c r="I303" s="94"/>
      <c r="J303" s="90"/>
      <c r="K303" s="90"/>
      <c r="L303" s="90"/>
      <c r="M303" s="93">
        <v>683</v>
      </c>
      <c r="N303" s="90">
        <v>0.8</v>
      </c>
      <c r="O303" s="93"/>
      <c r="P303" s="92"/>
      <c r="Q303" s="91"/>
      <c r="R303" s="90"/>
      <c r="S303" s="91"/>
      <c r="T303" s="90"/>
      <c r="U303" s="90"/>
      <c r="V303" s="90"/>
      <c r="W303" s="31">
        <f t="shared" si="4"/>
        <v>546.4</v>
      </c>
      <c r="X303" s="41"/>
    </row>
    <row r="304" spans="1:24" s="77" customFormat="1" ht="14.5">
      <c r="A304" s="96">
        <v>42368</v>
      </c>
      <c r="B304" s="95" t="s">
        <v>40</v>
      </c>
      <c r="C304" s="93"/>
      <c r="D304" s="90"/>
      <c r="E304" s="90"/>
      <c r="F304" s="90"/>
      <c r="G304" s="90"/>
      <c r="H304" s="90"/>
      <c r="I304" s="94"/>
      <c r="J304" s="90"/>
      <c r="K304" s="90"/>
      <c r="L304" s="90"/>
      <c r="M304" s="93">
        <v>634</v>
      </c>
      <c r="N304" s="90">
        <v>0.8</v>
      </c>
      <c r="O304" s="93"/>
      <c r="P304" s="92"/>
      <c r="Q304" s="91"/>
      <c r="R304" s="90"/>
      <c r="S304" s="91"/>
      <c r="T304" s="90"/>
      <c r="U304" s="90"/>
      <c r="V304" s="90"/>
      <c r="W304" s="31">
        <f t="shared" si="4"/>
        <v>507.20000000000005</v>
      </c>
      <c r="X304" s="42">
        <f>SUM(W300:W304)</f>
        <v>2652</v>
      </c>
    </row>
    <row r="305" spans="1:24" ht="13.5" thickBot="1">
      <c r="A305" s="89"/>
      <c r="B305" s="89"/>
      <c r="C305" s="86">
        <f>SUM(C9:C304)</f>
        <v>83675</v>
      </c>
      <c r="D305" s="85"/>
      <c r="E305" s="86">
        <f>SUM(E9:E304)</f>
        <v>113</v>
      </c>
      <c r="F305" s="85"/>
      <c r="G305" s="86">
        <f>SUM(G9:G304)</f>
        <v>336</v>
      </c>
      <c r="H305" s="85"/>
      <c r="I305" s="88">
        <f>SUM(I9:I304)</f>
        <v>223.916</v>
      </c>
      <c r="J305" s="85"/>
      <c r="K305" s="86">
        <f>SUM(K9:K304)</f>
        <v>24</v>
      </c>
      <c r="L305" s="85"/>
      <c r="M305" s="86">
        <f>SUM(M9:M304)</f>
        <v>36691</v>
      </c>
      <c r="N305" s="85"/>
      <c r="O305" s="86">
        <f>SUM(O9:O304)</f>
        <v>3150</v>
      </c>
      <c r="P305" s="87"/>
      <c r="Q305" s="86">
        <f>SUM(Q9:Q304)</f>
        <v>9</v>
      </c>
      <c r="R305" s="87"/>
      <c r="S305" s="86">
        <f>SUM(S9:S304)</f>
        <v>40</v>
      </c>
      <c r="T305" s="85"/>
      <c r="U305" s="84"/>
      <c r="V305" s="84"/>
      <c r="W305" s="83">
        <f>SUM(W9:W304)</f>
        <v>159041.39599999998</v>
      </c>
      <c r="X305" s="82">
        <f>SUM(X9:X304)</f>
        <v>159041.39600000001</v>
      </c>
    </row>
    <row r="306" spans="1:24" ht="13" thickTop="1">
      <c r="C306" s="80"/>
      <c r="D306" s="77"/>
      <c r="E306" s="77"/>
      <c r="F306" s="77"/>
      <c r="G306" s="77"/>
      <c r="H306" s="77"/>
      <c r="I306" s="81"/>
      <c r="J306" s="77"/>
      <c r="K306" s="77"/>
      <c r="L306" s="77"/>
      <c r="M306" s="80"/>
      <c r="N306" s="77"/>
      <c r="O306" s="80"/>
      <c r="P306" s="79"/>
      <c r="Q306" s="78"/>
      <c r="R306" s="77"/>
      <c r="S306" s="78"/>
      <c r="T306" s="77"/>
      <c r="U306" s="77"/>
      <c r="V306" s="76"/>
      <c r="W306" s="19"/>
    </row>
    <row r="307" spans="1:24">
      <c r="E307" s="41"/>
      <c r="G307" s="41"/>
    </row>
    <row r="308" spans="1:24" s="48" customFormat="1">
      <c r="A308" s="75" t="s">
        <v>15</v>
      </c>
      <c r="B308" s="75"/>
      <c r="C308" s="74">
        <f>C305</f>
        <v>83675</v>
      </c>
      <c r="E308" s="74">
        <f>E305</f>
        <v>113</v>
      </c>
      <c r="G308" s="74">
        <f>G305</f>
        <v>336</v>
      </c>
      <c r="I308" s="74">
        <f>I305*2000</f>
        <v>447832</v>
      </c>
      <c r="K308" s="74">
        <f>K305*100</f>
        <v>2400</v>
      </c>
      <c r="M308" s="74">
        <f>M305</f>
        <v>36691</v>
      </c>
      <c r="O308" s="74">
        <f>O305</f>
        <v>3150</v>
      </c>
      <c r="P308" s="52"/>
      <c r="Q308" s="74">
        <f>Q305*100</f>
        <v>900</v>
      </c>
      <c r="R308" s="52"/>
      <c r="S308" s="74">
        <f>S305</f>
        <v>40</v>
      </c>
      <c r="V308" s="50"/>
      <c r="W308" s="49"/>
    </row>
    <row r="309" spans="1:24" s="48" customFormat="1">
      <c r="A309" s="57" t="s">
        <v>14</v>
      </c>
      <c r="B309" s="57"/>
      <c r="C309" s="647" t="s">
        <v>13</v>
      </c>
      <c r="D309" s="647"/>
      <c r="E309" s="647" t="s">
        <v>13</v>
      </c>
      <c r="F309" s="647"/>
      <c r="G309" s="647" t="s">
        <v>13</v>
      </c>
      <c r="H309" s="647"/>
      <c r="I309" s="646" t="s">
        <v>12</v>
      </c>
      <c r="J309" s="647"/>
      <c r="K309" s="646" t="s">
        <v>12</v>
      </c>
      <c r="L309" s="647"/>
      <c r="M309" s="647" t="s">
        <v>13</v>
      </c>
      <c r="N309" s="647"/>
      <c r="O309" s="646" t="s">
        <v>12</v>
      </c>
      <c r="P309" s="647"/>
      <c r="Q309" s="646" t="s">
        <v>12</v>
      </c>
      <c r="R309" s="647"/>
      <c r="S309" s="73"/>
      <c r="T309" s="72"/>
      <c r="V309" s="50"/>
      <c r="W309" s="49"/>
    </row>
    <row r="310" spans="1:24" s="48" customFormat="1">
      <c r="A310" s="57" t="s">
        <v>11</v>
      </c>
      <c r="B310" s="61"/>
      <c r="C310" s="71"/>
      <c r="D310" s="70">
        <f>AVERAGE(D9:D304)</f>
        <v>1.1686868686868728</v>
      </c>
      <c r="E310" s="70"/>
      <c r="F310" s="70">
        <f>AVERAGE(F9:F304)</f>
        <v>1.3</v>
      </c>
      <c r="G310" s="70"/>
      <c r="H310" s="70">
        <f>AVERAGE(H9:H304)</f>
        <v>1.3000000000000003</v>
      </c>
      <c r="I310" s="70"/>
      <c r="J310" s="70">
        <f>AVERAGE(J9:J304)</f>
        <v>138.22222222222223</v>
      </c>
      <c r="K310" s="70"/>
      <c r="L310" s="70">
        <f>AVERAGE(L9:L304)</f>
        <v>120</v>
      </c>
      <c r="M310" s="71"/>
      <c r="N310" s="70">
        <f>AVERAGE(N9:N304)</f>
        <v>0.7999999999999996</v>
      </c>
      <c r="O310" s="71"/>
      <c r="P310" s="70">
        <f>AVERAGE(P9:P304)</f>
        <v>1.3900000000000001</v>
      </c>
      <c r="Q310" s="71"/>
      <c r="R310" s="70">
        <f>AVERAGE(R9:R304)</f>
        <v>175</v>
      </c>
      <c r="S310" s="71"/>
      <c r="T310" s="70">
        <f>AVERAGE(T9:T304)</f>
        <v>85</v>
      </c>
      <c r="V310" s="50"/>
      <c r="W310" s="49"/>
    </row>
    <row r="311" spans="1:24" s="48" customFormat="1">
      <c r="A311" s="57" t="s">
        <v>10</v>
      </c>
      <c r="B311" s="57"/>
      <c r="C311" s="644" t="s">
        <v>39</v>
      </c>
      <c r="D311" s="644"/>
      <c r="E311" s="644" t="s">
        <v>39</v>
      </c>
      <c r="F311" s="644"/>
      <c r="G311" s="644" t="s">
        <v>39</v>
      </c>
      <c r="H311" s="644"/>
      <c r="I311" s="644" t="s">
        <v>39</v>
      </c>
      <c r="J311" s="645"/>
      <c r="K311" s="644" t="s">
        <v>39</v>
      </c>
      <c r="L311" s="645"/>
      <c r="M311" s="644" t="s">
        <v>38</v>
      </c>
      <c r="N311" s="645"/>
      <c r="O311" s="644" t="s">
        <v>38</v>
      </c>
      <c r="P311" s="645"/>
      <c r="Q311" s="644" t="s">
        <v>38</v>
      </c>
      <c r="R311" s="645"/>
      <c r="S311" s="644" t="s">
        <v>38</v>
      </c>
      <c r="T311" s="645"/>
      <c r="V311" s="50"/>
      <c r="W311" s="49"/>
    </row>
    <row r="312" spans="1:24" s="48" customFormat="1">
      <c r="A312" s="57"/>
      <c r="B312" s="57"/>
      <c r="C312" s="53"/>
      <c r="I312" s="54"/>
      <c r="M312" s="53"/>
      <c r="O312" s="53"/>
      <c r="P312" s="52"/>
      <c r="Q312" s="51"/>
      <c r="S312" s="51"/>
      <c r="V312" s="50"/>
      <c r="W312" s="49"/>
    </row>
    <row r="313" spans="1:24" s="48" customFormat="1">
      <c r="A313" s="57"/>
      <c r="B313" s="57"/>
      <c r="C313" s="53"/>
      <c r="I313" s="54"/>
      <c r="M313" s="53"/>
      <c r="O313" s="53"/>
      <c r="P313" s="52"/>
      <c r="Q313" s="51"/>
      <c r="S313" s="51"/>
      <c r="V313" s="50"/>
      <c r="W313" s="49"/>
    </row>
    <row r="314" spans="1:24" s="48" customFormat="1">
      <c r="A314" s="69" t="s">
        <v>37</v>
      </c>
      <c r="B314" s="69"/>
      <c r="C314" s="646" t="s">
        <v>34</v>
      </c>
      <c r="D314" s="647"/>
      <c r="E314" s="646" t="s">
        <v>34</v>
      </c>
      <c r="F314" s="647"/>
      <c r="G314" s="646" t="s">
        <v>34</v>
      </c>
      <c r="H314" s="647"/>
      <c r="I314" s="648" t="s">
        <v>36</v>
      </c>
      <c r="J314" s="648"/>
      <c r="K314" s="646" t="s">
        <v>35</v>
      </c>
      <c r="L314" s="647"/>
      <c r="M314" s="646" t="s">
        <v>34</v>
      </c>
      <c r="N314" s="647"/>
      <c r="O314" s="646" t="s">
        <v>6</v>
      </c>
      <c r="P314" s="647"/>
      <c r="Q314" s="649" t="s">
        <v>33</v>
      </c>
      <c r="R314" s="649"/>
      <c r="S314" s="649" t="s">
        <v>32</v>
      </c>
      <c r="T314" s="649"/>
      <c r="V314" s="50"/>
      <c r="W314" s="49"/>
    </row>
    <row r="315" spans="1:24" s="48" customFormat="1">
      <c r="A315" s="57"/>
      <c r="B315" s="57"/>
      <c r="C315" s="53"/>
      <c r="I315" s="54"/>
      <c r="M315" s="53"/>
      <c r="O315" s="53"/>
      <c r="P315" s="52"/>
      <c r="Q315" s="51"/>
      <c r="S315" s="51"/>
      <c r="V315" s="50"/>
      <c r="W315" s="49"/>
    </row>
    <row r="316" spans="1:24" s="48" customFormat="1">
      <c r="A316" s="57" t="s">
        <v>5</v>
      </c>
      <c r="B316" s="61"/>
      <c r="C316" s="641">
        <f>C308</f>
        <v>83675</v>
      </c>
      <c r="D316" s="641"/>
      <c r="E316" s="641">
        <f>E308</f>
        <v>113</v>
      </c>
      <c r="F316" s="641"/>
      <c r="G316" s="641">
        <f>G308</f>
        <v>336</v>
      </c>
      <c r="H316" s="641"/>
      <c r="I316" s="641">
        <f>I308</f>
        <v>447832</v>
      </c>
      <c r="J316" s="641"/>
      <c r="K316" s="60"/>
      <c r="L316" s="59"/>
      <c r="M316" s="59"/>
      <c r="N316" s="59"/>
      <c r="O316" s="59"/>
      <c r="P316" s="68"/>
      <c r="Q316" s="59"/>
      <c r="R316" s="59"/>
      <c r="S316" s="59"/>
      <c r="T316" s="59"/>
      <c r="V316" s="50"/>
      <c r="W316" s="49"/>
    </row>
    <row r="317" spans="1:24" s="48" customFormat="1">
      <c r="A317" s="57" t="s">
        <v>4</v>
      </c>
      <c r="B317" s="58"/>
      <c r="C317" s="639">
        <f>0.1*C316/C318</f>
        <v>5.9506411473589962</v>
      </c>
      <c r="D317" s="639"/>
      <c r="E317" s="639">
        <f>0.1*E316/E318</f>
        <v>1.6266014106808695</v>
      </c>
      <c r="F317" s="639"/>
      <c r="G317" s="639">
        <f>0.1*G316/G318</f>
        <v>7.7011230804492321</v>
      </c>
      <c r="H317" s="639"/>
      <c r="I317" s="643">
        <f>0.933*I316/I318/15.24/8.34</f>
        <v>6.3643181296829532</v>
      </c>
      <c r="J317" s="643"/>
      <c r="K317" s="638" t="s">
        <v>0</v>
      </c>
      <c r="L317" s="638"/>
      <c r="M317" s="638" t="s">
        <v>0</v>
      </c>
      <c r="N317" s="638"/>
      <c r="O317" s="638" t="s">
        <v>0</v>
      </c>
      <c r="P317" s="638"/>
      <c r="Q317" s="638" t="s">
        <v>0</v>
      </c>
      <c r="R317" s="638"/>
      <c r="S317" s="638" t="s">
        <v>0</v>
      </c>
      <c r="T317" s="638"/>
      <c r="V317" s="50"/>
      <c r="W317" s="49"/>
    </row>
    <row r="318" spans="1:24" s="48" customFormat="1">
      <c r="A318" s="57" t="s">
        <v>1</v>
      </c>
      <c r="B318" s="57"/>
      <c r="C318" s="642">
        <v>1406.1510000000001</v>
      </c>
      <c r="D318" s="642"/>
      <c r="E318" s="56">
        <v>6.9470000000000001</v>
      </c>
      <c r="F318" s="56"/>
      <c r="G318" s="56">
        <v>4.3630000000000004</v>
      </c>
      <c r="H318" s="56"/>
      <c r="I318" s="56">
        <v>516.52800000000002</v>
      </c>
      <c r="J318" s="56"/>
      <c r="K318" s="56"/>
      <c r="L318" s="55"/>
      <c r="M318" s="55"/>
      <c r="N318" s="55"/>
      <c r="O318" s="55"/>
      <c r="P318" s="67"/>
      <c r="Q318" s="55"/>
      <c r="R318" s="55"/>
      <c r="S318" s="55"/>
      <c r="T318" s="55"/>
      <c r="V318" s="50"/>
      <c r="W318" s="49"/>
    </row>
    <row r="319" spans="1:24" s="48" customFormat="1">
      <c r="A319" s="57"/>
      <c r="B319" s="57"/>
      <c r="C319" s="65"/>
      <c r="D319" s="62"/>
      <c r="E319" s="62"/>
      <c r="F319" s="62"/>
      <c r="G319" s="62"/>
      <c r="H319" s="62"/>
      <c r="I319" s="66"/>
      <c r="J319" s="62"/>
      <c r="K319" s="62"/>
      <c r="L319" s="62"/>
      <c r="M319" s="65"/>
      <c r="N319" s="62"/>
      <c r="O319" s="65"/>
      <c r="P319" s="64"/>
      <c r="Q319" s="63"/>
      <c r="R319" s="62"/>
      <c r="S319" s="63"/>
      <c r="T319" s="62"/>
      <c r="V319" s="50"/>
      <c r="W319" s="49"/>
    </row>
    <row r="320" spans="1:24" s="48" customFormat="1">
      <c r="A320" s="57" t="s">
        <v>3</v>
      </c>
      <c r="B320" s="61"/>
      <c r="C320" s="641"/>
      <c r="D320" s="641"/>
      <c r="E320" s="641"/>
      <c r="F320" s="641"/>
      <c r="G320" s="641"/>
      <c r="H320" s="641"/>
      <c r="I320" s="641"/>
      <c r="J320" s="641"/>
      <c r="K320" s="60"/>
      <c r="L320" s="59"/>
      <c r="M320" s="641">
        <f>M308</f>
        <v>36691</v>
      </c>
      <c r="N320" s="641"/>
      <c r="O320" s="641"/>
      <c r="P320" s="641"/>
      <c r="Q320" s="59"/>
      <c r="R320" s="59"/>
      <c r="S320" s="59"/>
      <c r="T320" s="59"/>
      <c r="V320" s="50"/>
      <c r="W320" s="49"/>
    </row>
    <row r="321" spans="1:23" s="48" customFormat="1">
      <c r="A321" s="57" t="s">
        <v>2</v>
      </c>
      <c r="B321" s="58"/>
      <c r="C321" s="638" t="s">
        <v>0</v>
      </c>
      <c r="D321" s="638"/>
      <c r="E321" s="638" t="s">
        <v>0</v>
      </c>
      <c r="F321" s="638"/>
      <c r="G321" s="638" t="s">
        <v>0</v>
      </c>
      <c r="H321" s="638"/>
      <c r="I321" s="638" t="s">
        <v>0</v>
      </c>
      <c r="J321" s="638"/>
      <c r="K321" s="638" t="s">
        <v>0</v>
      </c>
      <c r="L321" s="638"/>
      <c r="M321" s="639">
        <f>0.1*M320/M322</f>
        <v>22.282885946799468</v>
      </c>
      <c r="N321" s="639"/>
      <c r="O321" s="638" t="s">
        <v>0</v>
      </c>
      <c r="P321" s="638"/>
      <c r="Q321" s="638" t="s">
        <v>0</v>
      </c>
      <c r="R321" s="638"/>
      <c r="S321" s="638" t="s">
        <v>0</v>
      </c>
      <c r="T321" s="638"/>
      <c r="V321" s="50"/>
      <c r="W321" s="49"/>
    </row>
    <row r="322" spans="1:23" s="48" customFormat="1">
      <c r="A322" s="57" t="s">
        <v>1</v>
      </c>
      <c r="B322" s="57"/>
      <c r="C322" s="640"/>
      <c r="D322" s="640"/>
      <c r="E322" s="640"/>
      <c r="F322" s="640"/>
      <c r="G322" s="640"/>
      <c r="H322" s="640"/>
      <c r="I322" s="640"/>
      <c r="J322" s="640"/>
      <c r="K322" s="56"/>
      <c r="L322" s="55"/>
      <c r="M322" s="640">
        <v>164.66</v>
      </c>
      <c r="N322" s="640"/>
      <c r="O322" s="640"/>
      <c r="P322" s="640"/>
      <c r="Q322" s="55"/>
      <c r="R322" s="55"/>
      <c r="S322" s="55"/>
      <c r="T322" s="55"/>
      <c r="V322" s="50"/>
      <c r="W322" s="49"/>
    </row>
    <row r="323" spans="1:23" s="48" customFormat="1">
      <c r="C323" s="53"/>
      <c r="I323" s="54"/>
      <c r="M323" s="53"/>
      <c r="O323" s="53"/>
      <c r="P323" s="52"/>
      <c r="Q323" s="51"/>
      <c r="S323" s="51"/>
      <c r="V323" s="50"/>
      <c r="W323" s="49"/>
    </row>
  </sheetData>
  <autoFilter ref="A8:W323"/>
  <mergeCells count="71">
    <mergeCell ref="S7:T7"/>
    <mergeCell ref="K7:L7"/>
    <mergeCell ref="C6:D6"/>
    <mergeCell ref="C7:D7"/>
    <mergeCell ref="E7:F7"/>
    <mergeCell ref="G7:H7"/>
    <mergeCell ref="I7:J7"/>
    <mergeCell ref="C309:D309"/>
    <mergeCell ref="E309:F309"/>
    <mergeCell ref="G309:H309"/>
    <mergeCell ref="I309:J309"/>
    <mergeCell ref="K309:L309"/>
    <mergeCell ref="O309:P309"/>
    <mergeCell ref="Q309:R309"/>
    <mergeCell ref="M7:N7"/>
    <mergeCell ref="O7:P7"/>
    <mergeCell ref="Q7:R7"/>
    <mergeCell ref="M309:N309"/>
    <mergeCell ref="S317:T317"/>
    <mergeCell ref="S311:T311"/>
    <mergeCell ref="C314:D314"/>
    <mergeCell ref="E314:F314"/>
    <mergeCell ref="G314:H314"/>
    <mergeCell ref="I314:J314"/>
    <mergeCell ref="K314:L314"/>
    <mergeCell ref="M314:N314"/>
    <mergeCell ref="O314:P314"/>
    <mergeCell ref="Q314:R314"/>
    <mergeCell ref="S314:T314"/>
    <mergeCell ref="M311:N311"/>
    <mergeCell ref="O311:P311"/>
    <mergeCell ref="Q311:R311"/>
    <mergeCell ref="C311:D311"/>
    <mergeCell ref="E311:F311"/>
    <mergeCell ref="G311:H311"/>
    <mergeCell ref="I311:J311"/>
    <mergeCell ref="K311:L311"/>
    <mergeCell ref="C318:D318"/>
    <mergeCell ref="C316:D316"/>
    <mergeCell ref="E316:F316"/>
    <mergeCell ref="G316:H316"/>
    <mergeCell ref="I316:J316"/>
    <mergeCell ref="C317:D317"/>
    <mergeCell ref="E317:F317"/>
    <mergeCell ref="G317:H317"/>
    <mergeCell ref="I317:J317"/>
    <mergeCell ref="C320:D320"/>
    <mergeCell ref="E320:F320"/>
    <mergeCell ref="G320:H320"/>
    <mergeCell ref="I320:J320"/>
    <mergeCell ref="M320:N320"/>
    <mergeCell ref="O320:P320"/>
    <mergeCell ref="K317:L317"/>
    <mergeCell ref="M317:N317"/>
    <mergeCell ref="O317:P317"/>
    <mergeCell ref="Q317:R317"/>
    <mergeCell ref="O321:P321"/>
    <mergeCell ref="Q321:R321"/>
    <mergeCell ref="S321:T321"/>
    <mergeCell ref="C322:D322"/>
    <mergeCell ref="E322:F322"/>
    <mergeCell ref="G322:H322"/>
    <mergeCell ref="I322:J322"/>
    <mergeCell ref="M322:N322"/>
    <mergeCell ref="O322:P322"/>
    <mergeCell ref="C321:D321"/>
    <mergeCell ref="E321:F321"/>
    <mergeCell ref="G321:H321"/>
    <mergeCell ref="I321:J321"/>
    <mergeCell ref="K321:L321"/>
    <mergeCell ref="M321:N321"/>
  </mergeCells>
  <pageMargins left="0.75" right="0.75" top="1" bottom="1" header="0.5" footer="0.5"/>
  <pageSetup paperSize="5" scale="56" fitToHeight="28" orientation="landscape" r:id="rId1"/>
  <headerFooter alignWithMargins="0">
    <oddFooter>&amp;LExhibit H&amp;CPage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zoomScaleSheetLayoutView="100" workbookViewId="0">
      <pane xSplit="1" ySplit="8" topLeftCell="B66" activePane="bottomRight" state="frozen"/>
      <selection activeCell="L243" sqref="L243"/>
      <selection pane="topRight" activeCell="L243" sqref="L243"/>
      <selection pane="bottomLeft" activeCell="L243" sqref="L243"/>
      <selection pane="bottomRight" activeCell="L243" sqref="L243"/>
    </sheetView>
  </sheetViews>
  <sheetFormatPr defaultColWidth="10" defaultRowHeight="14.5"/>
  <cols>
    <col min="1" max="1" width="27.81640625" style="127" customWidth="1"/>
    <col min="2" max="2" width="8.26953125" style="130" bestFit="1" customWidth="1"/>
    <col min="3" max="3" width="12.26953125" style="129" bestFit="1" customWidth="1"/>
    <col min="4" max="4" width="11" style="130" customWidth="1"/>
    <col min="5" max="5" width="10.81640625" style="129" customWidth="1"/>
    <col min="6" max="6" width="11.7265625" style="130" customWidth="1"/>
    <col min="7" max="7" width="11.1796875" style="129" customWidth="1"/>
    <col min="8" max="8" width="9.7265625" style="129" customWidth="1"/>
    <col min="9" max="9" width="10.54296875" style="129" customWidth="1"/>
    <col min="10" max="10" width="9.7265625" style="129" customWidth="1"/>
    <col min="11" max="11" width="12.7265625" style="127" bestFit="1" customWidth="1"/>
    <col min="12" max="12" width="12.54296875" style="127" customWidth="1"/>
    <col min="13" max="13" width="12.7265625" style="128" customWidth="1"/>
    <col min="14" max="14" width="11" style="128" customWidth="1"/>
    <col min="15" max="16384" width="10" style="127"/>
  </cols>
  <sheetData>
    <row r="1" spans="1:14">
      <c r="A1" s="190" t="s">
        <v>31</v>
      </c>
      <c r="B1" s="189"/>
      <c r="C1" s="188"/>
      <c r="D1" s="189"/>
      <c r="E1" s="188"/>
      <c r="F1" s="189"/>
      <c r="G1" s="188"/>
      <c r="H1" s="188"/>
      <c r="I1" s="188"/>
      <c r="J1" s="188"/>
    </row>
    <row r="2" spans="1:14">
      <c r="A2" s="190" t="s">
        <v>108</v>
      </c>
      <c r="B2" s="189"/>
      <c r="C2" s="188"/>
      <c r="D2" s="189"/>
      <c r="E2" s="188"/>
      <c r="F2" s="189"/>
      <c r="G2" s="188"/>
      <c r="H2" s="188"/>
      <c r="I2" s="188"/>
      <c r="J2" s="188"/>
    </row>
    <row r="3" spans="1:14">
      <c r="A3" s="191" t="s">
        <v>72</v>
      </c>
      <c r="B3" s="189"/>
      <c r="C3" s="188"/>
      <c r="D3" s="189"/>
      <c r="E3" s="188"/>
      <c r="F3" s="189"/>
      <c r="G3" s="188"/>
      <c r="H3" s="188"/>
      <c r="I3" s="188"/>
      <c r="J3" s="188"/>
    </row>
    <row r="4" spans="1:14">
      <c r="A4" s="190" t="s">
        <v>29</v>
      </c>
      <c r="B4" s="189"/>
      <c r="C4" s="188"/>
      <c r="D4" s="189"/>
      <c r="E4" s="188"/>
      <c r="F4" s="189"/>
      <c r="G4" s="188"/>
      <c r="H4" s="188"/>
      <c r="I4" s="188"/>
      <c r="J4" s="188"/>
    </row>
    <row r="5" spans="1:14">
      <c r="A5" s="190" t="s">
        <v>28</v>
      </c>
      <c r="B5" s="189"/>
      <c r="C5" s="188"/>
      <c r="D5" s="189"/>
      <c r="E5" s="188"/>
      <c r="F5" s="189"/>
      <c r="G5" s="188"/>
      <c r="H5" s="188"/>
      <c r="I5" s="188"/>
      <c r="J5" s="188"/>
    </row>
    <row r="6" spans="1:14" ht="15" customHeight="1">
      <c r="B6" s="655" t="s">
        <v>107</v>
      </c>
      <c r="C6" s="655"/>
      <c r="D6" s="655" t="s">
        <v>106</v>
      </c>
      <c r="E6" s="655"/>
      <c r="F6" s="655" t="s">
        <v>88</v>
      </c>
      <c r="G6" s="655"/>
      <c r="H6" s="655" t="s">
        <v>105</v>
      </c>
      <c r="I6" s="655"/>
      <c r="J6" s="187"/>
    </row>
    <row r="7" spans="1:14">
      <c r="B7" s="655"/>
      <c r="C7" s="655"/>
      <c r="D7" s="655"/>
      <c r="E7" s="655"/>
      <c r="F7" s="655"/>
      <c r="G7" s="655"/>
      <c r="H7" s="655"/>
      <c r="I7" s="655"/>
      <c r="J7" s="187"/>
      <c r="L7" s="186" t="s">
        <v>62</v>
      </c>
      <c r="M7" s="128" t="s">
        <v>104</v>
      </c>
    </row>
    <row r="8" spans="1:14" s="181" customFormat="1" ht="15" thickBot="1">
      <c r="A8" s="183" t="s">
        <v>19</v>
      </c>
      <c r="B8" s="185" t="s">
        <v>103</v>
      </c>
      <c r="C8" s="184" t="s">
        <v>58</v>
      </c>
      <c r="D8" s="185" t="s">
        <v>103</v>
      </c>
      <c r="E8" s="184" t="s">
        <v>58</v>
      </c>
      <c r="F8" s="185" t="s">
        <v>59</v>
      </c>
      <c r="G8" s="184" t="s">
        <v>58</v>
      </c>
      <c r="H8" s="184" t="s">
        <v>102</v>
      </c>
      <c r="I8" s="184" t="s">
        <v>58</v>
      </c>
      <c r="J8" s="184" t="s">
        <v>53</v>
      </c>
      <c r="K8" s="183" t="s">
        <v>52</v>
      </c>
      <c r="L8" s="183" t="s">
        <v>52</v>
      </c>
      <c r="M8" s="182" t="s">
        <v>101</v>
      </c>
      <c r="N8" s="182" t="s">
        <v>100</v>
      </c>
    </row>
    <row r="9" spans="1:14" s="173" customFormat="1">
      <c r="A9" s="172">
        <v>42030</v>
      </c>
      <c r="B9" s="162">
        <v>80</v>
      </c>
      <c r="C9" s="175">
        <v>1.3</v>
      </c>
      <c r="D9" s="161"/>
      <c r="E9" s="160"/>
      <c r="F9" s="161"/>
      <c r="G9" s="160"/>
      <c r="H9" s="160"/>
      <c r="I9" s="160"/>
      <c r="J9" s="160"/>
      <c r="K9" s="174">
        <f t="shared" ref="K9:K40" si="0">B9*C9+F9*G9+D9*E9+H9*I9+J9</f>
        <v>104</v>
      </c>
      <c r="L9" s="170"/>
      <c r="M9" s="169"/>
      <c r="N9" s="169"/>
    </row>
    <row r="10" spans="1:14" s="173" customFormat="1">
      <c r="A10" s="172">
        <v>42030</v>
      </c>
      <c r="B10" s="162"/>
      <c r="C10" s="175"/>
      <c r="D10" s="161">
        <v>185</v>
      </c>
      <c r="E10" s="160">
        <v>1.3</v>
      </c>
      <c r="F10" s="161"/>
      <c r="G10" s="160"/>
      <c r="H10" s="160"/>
      <c r="I10" s="160"/>
      <c r="J10" s="160"/>
      <c r="K10" s="174">
        <f t="shared" si="0"/>
        <v>240.5</v>
      </c>
      <c r="L10" s="170">
        <f>SUM(K9:K10)</f>
        <v>344.5</v>
      </c>
      <c r="M10" s="169">
        <v>344.5</v>
      </c>
      <c r="N10" s="169">
        <f>+M10-L10</f>
        <v>0</v>
      </c>
    </row>
    <row r="11" spans="1:14" s="173" customFormat="1">
      <c r="A11" s="172">
        <v>42037</v>
      </c>
      <c r="B11" s="161"/>
      <c r="C11" s="160"/>
      <c r="D11" s="161"/>
      <c r="E11" s="160"/>
      <c r="F11" s="161">
        <v>1</v>
      </c>
      <c r="G11" s="160">
        <v>70</v>
      </c>
      <c r="H11" s="160"/>
      <c r="I11" s="160"/>
      <c r="J11" s="160"/>
      <c r="K11" s="174">
        <f t="shared" si="0"/>
        <v>70</v>
      </c>
      <c r="L11" s="170"/>
      <c r="M11" s="169"/>
      <c r="N11" s="169"/>
    </row>
    <row r="12" spans="1:14" s="173" customFormat="1">
      <c r="A12" s="172">
        <v>42058</v>
      </c>
      <c r="B12" s="161">
        <v>65</v>
      </c>
      <c r="C12" s="160">
        <v>1.3</v>
      </c>
      <c r="D12" s="161"/>
      <c r="E12" s="160"/>
      <c r="F12" s="161"/>
      <c r="G12" s="160"/>
      <c r="H12" s="160"/>
      <c r="I12" s="160"/>
      <c r="J12" s="160"/>
      <c r="K12" s="174">
        <f t="shared" si="0"/>
        <v>84.5</v>
      </c>
      <c r="L12" s="170"/>
      <c r="M12" s="169"/>
      <c r="N12" s="169"/>
    </row>
    <row r="13" spans="1:14" s="173" customFormat="1">
      <c r="A13" s="172">
        <v>42058</v>
      </c>
      <c r="B13" s="161"/>
      <c r="C13" s="160"/>
      <c r="D13" s="161">
        <v>170</v>
      </c>
      <c r="E13" s="160">
        <v>1.3</v>
      </c>
      <c r="F13" s="161"/>
      <c r="G13" s="160"/>
      <c r="H13" s="160"/>
      <c r="I13" s="160"/>
      <c r="J13" s="160"/>
      <c r="K13" s="174">
        <f t="shared" si="0"/>
        <v>221</v>
      </c>
      <c r="L13" s="170">
        <f>SUM(K11:K13)</f>
        <v>375.5</v>
      </c>
      <c r="M13" s="169">
        <v>375.5</v>
      </c>
      <c r="N13" s="169">
        <f>+M13-L13</f>
        <v>0</v>
      </c>
    </row>
    <row r="14" spans="1:14" s="173" customFormat="1">
      <c r="A14" s="172">
        <v>42079</v>
      </c>
      <c r="B14" s="161"/>
      <c r="C14" s="160"/>
      <c r="D14" s="161">
        <v>325</v>
      </c>
      <c r="E14" s="160">
        <v>1.3</v>
      </c>
      <c r="F14" s="161"/>
      <c r="G14" s="160"/>
      <c r="H14" s="160"/>
      <c r="I14" s="160"/>
      <c r="J14" s="160"/>
      <c r="K14" s="174">
        <f t="shared" si="0"/>
        <v>422.5</v>
      </c>
      <c r="L14" s="170"/>
      <c r="M14" s="169"/>
      <c r="N14" s="169"/>
    </row>
    <row r="15" spans="1:14" s="173" customFormat="1">
      <c r="A15" s="172">
        <v>42086</v>
      </c>
      <c r="B15" s="161">
        <v>100</v>
      </c>
      <c r="C15" s="160">
        <v>1.3</v>
      </c>
      <c r="D15" s="161"/>
      <c r="E15" s="160"/>
      <c r="F15" s="161"/>
      <c r="G15" s="160"/>
      <c r="H15" s="160"/>
      <c r="I15" s="160"/>
      <c r="J15" s="160"/>
      <c r="K15" s="174">
        <f t="shared" si="0"/>
        <v>130</v>
      </c>
      <c r="L15" s="170"/>
      <c r="M15" s="169"/>
      <c r="N15" s="169"/>
    </row>
    <row r="16" spans="1:14" s="173" customFormat="1">
      <c r="A16" s="172">
        <v>42086</v>
      </c>
      <c r="B16" s="161"/>
      <c r="C16" s="160"/>
      <c r="D16" s="161">
        <v>50</v>
      </c>
      <c r="E16" s="160">
        <v>1.3</v>
      </c>
      <c r="F16" s="161"/>
      <c r="G16" s="160"/>
      <c r="H16" s="160"/>
      <c r="I16" s="160"/>
      <c r="J16" s="160"/>
      <c r="K16" s="174">
        <f t="shared" si="0"/>
        <v>65</v>
      </c>
      <c r="L16" s="170">
        <f>SUM(K14:K16)</f>
        <v>617.5</v>
      </c>
      <c r="M16" s="169">
        <v>195</v>
      </c>
      <c r="N16" s="169">
        <f>+M16-L16</f>
        <v>-422.5</v>
      </c>
    </row>
    <row r="17" spans="1:14" s="173" customFormat="1">
      <c r="A17" s="172">
        <v>42107</v>
      </c>
      <c r="B17" s="161">
        <v>55</v>
      </c>
      <c r="C17" s="160">
        <v>1.3</v>
      </c>
      <c r="D17" s="161"/>
      <c r="E17" s="160"/>
      <c r="F17" s="161"/>
      <c r="G17" s="160"/>
      <c r="H17" s="160"/>
      <c r="I17" s="160"/>
      <c r="J17" s="160"/>
      <c r="K17" s="174">
        <f t="shared" si="0"/>
        <v>71.5</v>
      </c>
      <c r="L17" s="170"/>
      <c r="M17" s="169"/>
      <c r="N17" s="169"/>
    </row>
    <row r="18" spans="1:14" s="173" customFormat="1">
      <c r="A18" s="172">
        <v>42107</v>
      </c>
      <c r="B18" s="161"/>
      <c r="C18" s="160"/>
      <c r="D18" s="161"/>
      <c r="E18" s="160"/>
      <c r="F18" s="161">
        <v>2</v>
      </c>
      <c r="G18" s="160">
        <v>70</v>
      </c>
      <c r="H18" s="160">
        <v>1</v>
      </c>
      <c r="I18" s="160">
        <v>160</v>
      </c>
      <c r="J18" s="160"/>
      <c r="K18" s="174">
        <f t="shared" si="0"/>
        <v>300</v>
      </c>
      <c r="L18" s="170"/>
      <c r="M18" s="169"/>
      <c r="N18" s="169"/>
    </row>
    <row r="19" spans="1:14" s="173" customFormat="1">
      <c r="A19" s="172">
        <v>42114</v>
      </c>
      <c r="B19" s="161"/>
      <c r="C19" s="160"/>
      <c r="D19" s="161">
        <v>200</v>
      </c>
      <c r="E19" s="160">
        <v>1.3</v>
      </c>
      <c r="F19" s="161"/>
      <c r="G19" s="160"/>
      <c r="H19" s="160">
        <v>1</v>
      </c>
      <c r="I19" s="160">
        <v>160</v>
      </c>
      <c r="J19" s="160"/>
      <c r="K19" s="174">
        <f t="shared" si="0"/>
        <v>420</v>
      </c>
      <c r="L19" s="170">
        <f>SUM(K17:K19)</f>
        <v>791.5</v>
      </c>
      <c r="M19" s="169">
        <v>1214</v>
      </c>
      <c r="N19" s="169">
        <f>+M19-L19</f>
        <v>422.5</v>
      </c>
    </row>
    <row r="20" spans="1:14" s="173" customFormat="1">
      <c r="A20" s="172">
        <v>42142</v>
      </c>
      <c r="B20" s="161">
        <v>100</v>
      </c>
      <c r="C20" s="160">
        <v>1.3</v>
      </c>
      <c r="D20" s="161"/>
      <c r="E20" s="160"/>
      <c r="F20" s="161"/>
      <c r="G20" s="160"/>
      <c r="H20" s="160"/>
      <c r="I20" s="160"/>
      <c r="J20" s="160"/>
      <c r="K20" s="174">
        <f t="shared" si="0"/>
        <v>130</v>
      </c>
      <c r="L20" s="170"/>
      <c r="M20" s="169"/>
      <c r="N20" s="169"/>
    </row>
    <row r="21" spans="1:14" s="173" customFormat="1">
      <c r="A21" s="180">
        <v>42142</v>
      </c>
      <c r="B21" s="179"/>
      <c r="C21" s="178"/>
      <c r="D21" s="179">
        <v>245</v>
      </c>
      <c r="E21" s="178">
        <v>1.3</v>
      </c>
      <c r="F21" s="179"/>
      <c r="G21" s="178"/>
      <c r="H21" s="178"/>
      <c r="I21" s="178"/>
      <c r="J21" s="178"/>
      <c r="K21" s="177">
        <f t="shared" si="0"/>
        <v>318.5</v>
      </c>
      <c r="L21" s="176">
        <f>SUM(K20:K21)</f>
        <v>448.5</v>
      </c>
      <c r="M21" s="169">
        <v>448.5</v>
      </c>
      <c r="N21" s="169">
        <f>+M21-L21</f>
        <v>0</v>
      </c>
    </row>
    <row r="22" spans="1:14" s="173" customFormat="1">
      <c r="A22" s="172">
        <v>42170</v>
      </c>
      <c r="B22" s="161">
        <v>130</v>
      </c>
      <c r="C22" s="160">
        <v>1.3</v>
      </c>
      <c r="D22" s="161"/>
      <c r="E22" s="160"/>
      <c r="F22" s="161"/>
      <c r="G22" s="160"/>
      <c r="H22" s="160"/>
      <c r="I22" s="160"/>
      <c r="J22" s="160"/>
      <c r="K22" s="174">
        <f t="shared" si="0"/>
        <v>169</v>
      </c>
      <c r="L22" s="170"/>
      <c r="M22" s="169"/>
      <c r="N22" s="169"/>
    </row>
    <row r="23" spans="1:14" s="173" customFormat="1">
      <c r="A23" s="172">
        <v>42170</v>
      </c>
      <c r="B23" s="161"/>
      <c r="C23" s="160"/>
      <c r="D23" s="161">
        <v>240</v>
      </c>
      <c r="E23" s="160">
        <v>1.3</v>
      </c>
      <c r="F23" s="161"/>
      <c r="G23" s="160"/>
      <c r="H23" s="160"/>
      <c r="I23" s="160"/>
      <c r="J23" s="160"/>
      <c r="K23" s="174">
        <f t="shared" si="0"/>
        <v>312</v>
      </c>
      <c r="L23" s="170">
        <f>SUM(K22:K23)</f>
        <v>481</v>
      </c>
      <c r="M23" s="169">
        <v>481</v>
      </c>
      <c r="N23" s="169">
        <f>+M23-L23</f>
        <v>0</v>
      </c>
    </row>
    <row r="24" spans="1:14" s="173" customFormat="1">
      <c r="A24" s="172">
        <v>42198</v>
      </c>
      <c r="B24" s="161">
        <v>100</v>
      </c>
      <c r="C24" s="160">
        <v>1.3</v>
      </c>
      <c r="D24" s="161"/>
      <c r="E24" s="160"/>
      <c r="F24" s="161"/>
      <c r="G24" s="160"/>
      <c r="H24" s="160"/>
      <c r="I24" s="160"/>
      <c r="J24" s="160"/>
      <c r="K24" s="174">
        <f t="shared" si="0"/>
        <v>130</v>
      </c>
      <c r="L24" s="170"/>
      <c r="M24" s="169"/>
      <c r="N24" s="169"/>
    </row>
    <row r="25" spans="1:14" s="173" customFormat="1">
      <c r="A25" s="172">
        <v>42198</v>
      </c>
      <c r="B25" s="161"/>
      <c r="C25" s="160"/>
      <c r="D25" s="161">
        <v>210</v>
      </c>
      <c r="E25" s="160">
        <v>1.3</v>
      </c>
      <c r="F25" s="161"/>
      <c r="G25" s="160"/>
      <c r="H25" s="160"/>
      <c r="I25" s="160"/>
      <c r="J25" s="160"/>
      <c r="K25" s="174">
        <f t="shared" si="0"/>
        <v>273</v>
      </c>
      <c r="L25" s="170">
        <f>SUM(K24:K25)</f>
        <v>403</v>
      </c>
      <c r="M25" s="169">
        <v>403</v>
      </c>
      <c r="N25" s="169">
        <f>+M25-L25</f>
        <v>0</v>
      </c>
    </row>
    <row r="26" spans="1:14" s="173" customFormat="1">
      <c r="A26" s="172">
        <v>42226</v>
      </c>
      <c r="B26" s="161">
        <v>90</v>
      </c>
      <c r="C26" s="160">
        <v>1.3</v>
      </c>
      <c r="D26" s="161"/>
      <c r="E26" s="160"/>
      <c r="F26" s="161"/>
      <c r="G26" s="160"/>
      <c r="H26" s="160"/>
      <c r="I26" s="160"/>
      <c r="J26" s="160"/>
      <c r="K26" s="174">
        <f t="shared" si="0"/>
        <v>117</v>
      </c>
      <c r="L26" s="170"/>
      <c r="M26" s="169"/>
      <c r="N26" s="169"/>
    </row>
    <row r="27" spans="1:14" s="173" customFormat="1">
      <c r="A27" s="172">
        <v>42226</v>
      </c>
      <c r="B27" s="161"/>
      <c r="C27" s="160"/>
      <c r="D27" s="161">
        <v>145</v>
      </c>
      <c r="E27" s="160">
        <v>1.3</v>
      </c>
      <c r="F27" s="161"/>
      <c r="G27" s="160"/>
      <c r="H27" s="160"/>
      <c r="I27" s="160"/>
      <c r="J27" s="160"/>
      <c r="K27" s="174">
        <f t="shared" si="0"/>
        <v>188.5</v>
      </c>
      <c r="L27" s="170">
        <f>SUM(K26:K27)</f>
        <v>305.5</v>
      </c>
      <c r="M27" s="169">
        <v>305.5</v>
      </c>
      <c r="N27" s="169">
        <f>+M27-L27</f>
        <v>0</v>
      </c>
    </row>
    <row r="28" spans="1:14" s="173" customFormat="1">
      <c r="A28" s="172">
        <v>42255</v>
      </c>
      <c r="B28" s="161">
        <v>65</v>
      </c>
      <c r="C28" s="160">
        <v>1.3</v>
      </c>
      <c r="D28" s="161"/>
      <c r="E28" s="160"/>
      <c r="F28" s="161"/>
      <c r="G28" s="160"/>
      <c r="H28" s="160"/>
      <c r="I28" s="160"/>
      <c r="J28" s="160"/>
      <c r="K28" s="174">
        <f t="shared" si="0"/>
        <v>84.5</v>
      </c>
      <c r="L28" s="170"/>
      <c r="M28" s="169"/>
      <c r="N28" s="169"/>
    </row>
    <row r="29" spans="1:14" s="173" customFormat="1">
      <c r="A29" s="172">
        <v>42255</v>
      </c>
      <c r="B29" s="161"/>
      <c r="C29" s="160"/>
      <c r="D29" s="161">
        <v>210</v>
      </c>
      <c r="E29" s="160">
        <v>1.3</v>
      </c>
      <c r="F29" s="161"/>
      <c r="G29" s="160"/>
      <c r="H29" s="160"/>
      <c r="I29" s="160"/>
      <c r="J29" s="160"/>
      <c r="K29" s="174">
        <f t="shared" si="0"/>
        <v>273</v>
      </c>
      <c r="L29" s="170">
        <f>SUM(K28:K29)</f>
        <v>357.5</v>
      </c>
      <c r="M29" s="169">
        <v>357.5</v>
      </c>
      <c r="N29" s="169">
        <f>+M29-L29</f>
        <v>0</v>
      </c>
    </row>
    <row r="30" spans="1:14" s="173" customFormat="1">
      <c r="A30" s="172">
        <v>42282</v>
      </c>
      <c r="B30" s="161">
        <v>90</v>
      </c>
      <c r="C30" s="160">
        <v>1.3</v>
      </c>
      <c r="D30" s="161"/>
      <c r="E30" s="160"/>
      <c r="F30" s="161"/>
      <c r="G30" s="160"/>
      <c r="H30" s="160"/>
      <c r="I30" s="160"/>
      <c r="J30" s="160"/>
      <c r="K30" s="174">
        <f t="shared" si="0"/>
        <v>117</v>
      </c>
      <c r="L30" s="170"/>
      <c r="M30" s="169"/>
      <c r="N30" s="169"/>
    </row>
    <row r="31" spans="1:14" s="173" customFormat="1">
      <c r="A31" s="172">
        <v>42282</v>
      </c>
      <c r="B31" s="161"/>
      <c r="C31" s="160"/>
      <c r="D31" s="161">
        <v>180</v>
      </c>
      <c r="E31" s="160">
        <v>1.3</v>
      </c>
      <c r="F31" s="161"/>
      <c r="G31" s="160"/>
      <c r="H31" s="160"/>
      <c r="I31" s="160"/>
      <c r="J31" s="160"/>
      <c r="K31" s="174">
        <f t="shared" si="0"/>
        <v>234</v>
      </c>
      <c r="L31" s="170"/>
      <c r="M31" s="169"/>
      <c r="N31" s="169"/>
    </row>
    <row r="32" spans="1:14" s="173" customFormat="1">
      <c r="A32" s="172">
        <v>42282</v>
      </c>
      <c r="B32" s="161"/>
      <c r="C32" s="160"/>
      <c r="D32" s="161"/>
      <c r="E32" s="160"/>
      <c r="F32" s="161">
        <v>2</v>
      </c>
      <c r="G32" s="160">
        <v>70</v>
      </c>
      <c r="H32" s="160"/>
      <c r="I32" s="160"/>
      <c r="J32" s="160"/>
      <c r="K32" s="174">
        <f t="shared" si="0"/>
        <v>140</v>
      </c>
      <c r="L32" s="170"/>
      <c r="M32" s="169"/>
      <c r="N32" s="169"/>
    </row>
    <row r="33" spans="1:30" s="173" customFormat="1">
      <c r="A33" s="172">
        <v>42282</v>
      </c>
      <c r="B33" s="161"/>
      <c r="C33" s="160"/>
      <c r="D33" s="161"/>
      <c r="E33" s="160"/>
      <c r="F33" s="161"/>
      <c r="G33" s="160"/>
      <c r="H33" s="160">
        <v>1</v>
      </c>
      <c r="I33" s="160">
        <v>150</v>
      </c>
      <c r="J33" s="160"/>
      <c r="K33" s="174">
        <f t="shared" si="0"/>
        <v>150</v>
      </c>
      <c r="L33" s="170"/>
      <c r="M33" s="169"/>
      <c r="N33" s="169"/>
    </row>
    <row r="34" spans="1:30" s="173" customFormat="1">
      <c r="A34" s="172">
        <v>42282</v>
      </c>
      <c r="B34" s="161"/>
      <c r="C34" s="160"/>
      <c r="D34" s="161"/>
      <c r="E34" s="160"/>
      <c r="F34" s="161"/>
      <c r="G34" s="160"/>
      <c r="H34" s="160">
        <v>1</v>
      </c>
      <c r="I34" s="160">
        <v>150</v>
      </c>
      <c r="J34" s="160"/>
      <c r="K34" s="174">
        <f t="shared" si="0"/>
        <v>150</v>
      </c>
      <c r="L34" s="170">
        <f>SUM(K30:K34)</f>
        <v>791</v>
      </c>
      <c r="M34" s="128">
        <v>791</v>
      </c>
      <c r="N34" s="169">
        <f>+M34-L34</f>
        <v>0</v>
      </c>
    </row>
    <row r="35" spans="1:30" s="173" customFormat="1">
      <c r="A35" s="172">
        <v>42310</v>
      </c>
      <c r="B35" s="161">
        <v>120</v>
      </c>
      <c r="C35" s="160">
        <v>1.3</v>
      </c>
      <c r="D35" s="161"/>
      <c r="E35" s="160"/>
      <c r="F35" s="161"/>
      <c r="G35" s="160"/>
      <c r="H35" s="160"/>
      <c r="I35" s="160"/>
      <c r="J35" s="160"/>
      <c r="K35" s="174">
        <f t="shared" si="0"/>
        <v>156</v>
      </c>
      <c r="L35" s="170"/>
      <c r="M35" s="169"/>
      <c r="N35" s="169"/>
    </row>
    <row r="36" spans="1:30" s="173" customFormat="1">
      <c r="A36" s="172">
        <v>42310</v>
      </c>
      <c r="B36" s="161"/>
      <c r="C36" s="160"/>
      <c r="D36" s="161">
        <v>195</v>
      </c>
      <c r="E36" s="160">
        <v>1.3</v>
      </c>
      <c r="F36" s="161"/>
      <c r="G36" s="160"/>
      <c r="H36" s="160"/>
      <c r="I36" s="160"/>
      <c r="J36" s="160"/>
      <c r="K36" s="174">
        <f t="shared" si="0"/>
        <v>253.5</v>
      </c>
      <c r="L36" s="170"/>
      <c r="M36" s="169"/>
      <c r="N36" s="169"/>
    </row>
    <row r="37" spans="1:30" s="173" customFormat="1">
      <c r="A37" s="172">
        <v>42338</v>
      </c>
      <c r="B37" s="161">
        <v>150</v>
      </c>
      <c r="C37" s="160">
        <v>1.3</v>
      </c>
      <c r="D37" s="161"/>
      <c r="E37" s="160"/>
      <c r="F37" s="161"/>
      <c r="G37" s="160"/>
      <c r="H37" s="160"/>
      <c r="I37" s="160"/>
      <c r="J37" s="160">
        <v>12</v>
      </c>
      <c r="K37" s="171">
        <f t="shared" si="0"/>
        <v>207</v>
      </c>
      <c r="L37" s="170"/>
      <c r="M37" s="169"/>
      <c r="N37" s="169"/>
    </row>
    <row r="38" spans="1:30" s="173" customFormat="1">
      <c r="A38" s="172">
        <v>42338</v>
      </c>
      <c r="B38" s="161"/>
      <c r="C38" s="160"/>
      <c r="D38" s="161">
        <v>300</v>
      </c>
      <c r="E38" s="160">
        <v>1.3</v>
      </c>
      <c r="F38" s="161"/>
      <c r="G38" s="160"/>
      <c r="H38" s="160"/>
      <c r="I38" s="160"/>
      <c r="J38" s="160">
        <v>12</v>
      </c>
      <c r="K38" s="174">
        <f t="shared" si="0"/>
        <v>402</v>
      </c>
      <c r="L38" s="170">
        <f>SUM(K35:K38)</f>
        <v>1018.5</v>
      </c>
      <c r="M38" s="169">
        <v>409.5</v>
      </c>
      <c r="N38" s="169">
        <f>+M38-L38</f>
        <v>-609</v>
      </c>
      <c r="O38" s="127"/>
      <c r="P38" s="127"/>
      <c r="Q38" s="127"/>
      <c r="R38" s="127"/>
      <c r="S38" s="127"/>
      <c r="T38" s="127"/>
      <c r="U38" s="127"/>
      <c r="V38" s="127"/>
      <c r="W38" s="127"/>
      <c r="X38" s="127"/>
      <c r="Y38" s="127"/>
      <c r="Z38" s="127"/>
      <c r="AA38" s="127"/>
      <c r="AB38" s="127"/>
      <c r="AC38" s="127"/>
      <c r="AD38" s="127"/>
    </row>
    <row r="39" spans="1:30">
      <c r="A39" s="172">
        <v>42366</v>
      </c>
      <c r="B39" s="162">
        <v>140</v>
      </c>
      <c r="C39" s="175">
        <v>1.3</v>
      </c>
      <c r="D39" s="161"/>
      <c r="E39" s="160"/>
      <c r="F39" s="161"/>
      <c r="G39" s="160"/>
      <c r="H39" s="160"/>
      <c r="I39" s="160"/>
      <c r="J39" s="160"/>
      <c r="K39" s="174">
        <f t="shared" si="0"/>
        <v>182</v>
      </c>
      <c r="L39" s="170"/>
      <c r="M39" s="169"/>
      <c r="N39" s="169"/>
      <c r="O39" s="173"/>
      <c r="P39" s="173"/>
      <c r="Q39" s="173"/>
      <c r="R39" s="173"/>
      <c r="S39" s="173"/>
      <c r="T39" s="173"/>
      <c r="U39" s="173"/>
      <c r="V39" s="173"/>
      <c r="W39" s="173"/>
      <c r="X39" s="173"/>
      <c r="Y39" s="173"/>
      <c r="Z39" s="173"/>
      <c r="AA39" s="173"/>
      <c r="AB39" s="173"/>
      <c r="AC39" s="173"/>
      <c r="AD39" s="173"/>
    </row>
    <row r="40" spans="1:30">
      <c r="A40" s="172">
        <v>42732</v>
      </c>
      <c r="B40" s="161"/>
      <c r="C40" s="160"/>
      <c r="D40" s="161">
        <v>318</v>
      </c>
      <c r="E40" s="160">
        <v>1.3</v>
      </c>
      <c r="F40" s="161"/>
      <c r="G40" s="160"/>
      <c r="H40" s="160"/>
      <c r="I40" s="160"/>
      <c r="J40" s="160"/>
      <c r="K40" s="171">
        <f t="shared" si="0"/>
        <v>413.40000000000003</v>
      </c>
      <c r="L40" s="170">
        <f>SUM(K39:K40)</f>
        <v>595.40000000000009</v>
      </c>
      <c r="M40" s="169">
        <v>1047</v>
      </c>
      <c r="N40" s="169">
        <f>+M40-L40</f>
        <v>451.59999999999991</v>
      </c>
    </row>
    <row r="41" spans="1:30" ht="15" thickBot="1">
      <c r="A41" s="168" t="s">
        <v>99</v>
      </c>
      <c r="B41" s="167">
        <f>SUM(B9:B40)</f>
        <v>1285</v>
      </c>
      <c r="C41" s="166"/>
      <c r="D41" s="167">
        <f>SUM(D9:D40)</f>
        <v>2973</v>
      </c>
      <c r="E41" s="166"/>
      <c r="F41" s="167">
        <f>SUM(F9:F40)</f>
        <v>5</v>
      </c>
      <c r="G41" s="166"/>
      <c r="H41" s="167">
        <f>SUM(H9:H40)</f>
        <v>4</v>
      </c>
      <c r="I41" s="166"/>
      <c r="J41" s="166"/>
      <c r="K41" s="165">
        <f>SUM(K9:K40)</f>
        <v>6529.4</v>
      </c>
      <c r="L41" s="164">
        <f>SUM(L9:L40)</f>
        <v>6529.4</v>
      </c>
      <c r="M41" s="164">
        <f>SUM(M9:M40)</f>
        <v>6372</v>
      </c>
      <c r="N41" s="164">
        <f>SUM(N9:N40)</f>
        <v>-157.40000000000009</v>
      </c>
    </row>
    <row r="42" spans="1:30" ht="15" thickTop="1">
      <c r="A42" s="163"/>
      <c r="B42" s="162"/>
      <c r="C42" s="160"/>
      <c r="D42" s="161"/>
      <c r="E42" s="160"/>
      <c r="F42" s="161"/>
      <c r="G42" s="160"/>
      <c r="H42" s="160"/>
      <c r="I42" s="160"/>
      <c r="J42" s="160"/>
      <c r="K42" s="159"/>
      <c r="L42" s="158"/>
    </row>
    <row r="43" spans="1:30" s="138" customFormat="1">
      <c r="A43" s="157" t="s">
        <v>15</v>
      </c>
      <c r="B43" s="156">
        <f>B41</f>
        <v>1285</v>
      </c>
      <c r="C43" s="155"/>
      <c r="D43" s="156">
        <f>D41</f>
        <v>2973</v>
      </c>
      <c r="E43" s="155"/>
      <c r="F43" s="156">
        <f>F41*50</f>
        <v>250</v>
      </c>
      <c r="G43" s="155"/>
      <c r="H43" s="156">
        <f>H41*50</f>
        <v>200</v>
      </c>
      <c r="I43" s="155"/>
      <c r="J43" s="155"/>
      <c r="M43" s="139"/>
      <c r="N43" s="139"/>
    </row>
    <row r="44" spans="1:30" s="138" customFormat="1">
      <c r="A44" s="141" t="s">
        <v>14</v>
      </c>
      <c r="B44" s="154" t="s">
        <v>13</v>
      </c>
      <c r="C44" s="153"/>
      <c r="D44" s="154" t="s">
        <v>13</v>
      </c>
      <c r="E44" s="153"/>
      <c r="F44" s="154" t="s">
        <v>12</v>
      </c>
      <c r="G44" s="153"/>
      <c r="H44" s="153" t="s">
        <v>12</v>
      </c>
      <c r="I44" s="153"/>
      <c r="J44" s="153"/>
      <c r="M44" s="139"/>
      <c r="N44" s="139"/>
    </row>
    <row r="45" spans="1:30" s="138" customFormat="1">
      <c r="A45" s="141" t="s">
        <v>11</v>
      </c>
      <c r="B45" s="152"/>
      <c r="C45" s="152">
        <f>AVERAGE(C9:C39)</f>
        <v>1.3000000000000003</v>
      </c>
      <c r="D45" s="149"/>
      <c r="E45" s="152">
        <f>AVERAGE(E9:E39)</f>
        <v>1.3000000000000003</v>
      </c>
      <c r="F45" s="152"/>
      <c r="G45" s="152">
        <f>AVERAGE(G9:G39)</f>
        <v>70</v>
      </c>
      <c r="H45" s="152"/>
      <c r="I45" s="152">
        <f>AVERAGE(I9:I39)</f>
        <v>155</v>
      </c>
      <c r="J45" s="152"/>
      <c r="M45" s="139"/>
      <c r="N45" s="139"/>
    </row>
    <row r="46" spans="1:30" s="138" customFormat="1">
      <c r="A46" s="141" t="s">
        <v>10</v>
      </c>
      <c r="B46" s="656" t="s">
        <v>39</v>
      </c>
      <c r="C46" s="656"/>
      <c r="D46" s="656" t="s">
        <v>38</v>
      </c>
      <c r="E46" s="656"/>
      <c r="F46" s="656" t="s">
        <v>38</v>
      </c>
      <c r="G46" s="656"/>
      <c r="H46" s="656" t="s">
        <v>38</v>
      </c>
      <c r="I46" s="656"/>
      <c r="J46" s="151"/>
      <c r="M46" s="139"/>
      <c r="N46" s="139"/>
    </row>
    <row r="47" spans="1:30" s="138" customFormat="1" ht="15" thickBot="1">
      <c r="A47" s="150" t="s">
        <v>98</v>
      </c>
      <c r="B47" s="149"/>
      <c r="C47" s="146">
        <f>+B43*C45</f>
        <v>1670.5000000000005</v>
      </c>
      <c r="D47" s="148"/>
      <c r="E47" s="146">
        <f>+D43*E45</f>
        <v>3864.900000000001</v>
      </c>
      <c r="F47" s="148"/>
      <c r="G47" s="146">
        <f>+(F43/50)*G45</f>
        <v>350</v>
      </c>
      <c r="H47" s="147"/>
      <c r="I47" s="146">
        <f>+(H43/50)*I45</f>
        <v>620</v>
      </c>
      <c r="J47" s="147">
        <f>SUM(J9:J39)</f>
        <v>24</v>
      </c>
      <c r="K47" s="146">
        <f>SUM(C47:J47)</f>
        <v>6529.4000000000015</v>
      </c>
      <c r="M47" s="139"/>
      <c r="N47" s="139"/>
    </row>
    <row r="48" spans="1:30" s="138" customFormat="1" ht="15" thickTop="1">
      <c r="A48" s="141" t="s">
        <v>97</v>
      </c>
      <c r="B48" s="657" t="s">
        <v>7</v>
      </c>
      <c r="C48" s="657"/>
      <c r="D48" s="657" t="s">
        <v>7</v>
      </c>
      <c r="E48" s="657"/>
      <c r="F48" s="657" t="s">
        <v>96</v>
      </c>
      <c r="G48" s="657"/>
      <c r="H48" s="657" t="s">
        <v>33</v>
      </c>
      <c r="I48" s="657"/>
      <c r="J48" s="145"/>
      <c r="M48" s="139"/>
      <c r="N48" s="139"/>
    </row>
    <row r="49" spans="1:30" s="138" customFormat="1">
      <c r="A49" s="141"/>
      <c r="B49" s="144"/>
      <c r="C49" s="143"/>
      <c r="D49" s="144"/>
      <c r="E49" s="143"/>
      <c r="F49" s="144"/>
      <c r="G49" s="143"/>
      <c r="H49" s="143"/>
      <c r="I49" s="143"/>
      <c r="J49" s="143"/>
      <c r="M49" s="139"/>
      <c r="N49" s="139"/>
    </row>
    <row r="50" spans="1:30" s="138" customFormat="1">
      <c r="A50" s="141" t="s">
        <v>95</v>
      </c>
      <c r="B50" s="658">
        <f>B43</f>
        <v>1285</v>
      </c>
      <c r="C50" s="658"/>
      <c r="D50" s="658"/>
      <c r="E50" s="658"/>
      <c r="F50" s="658"/>
      <c r="G50" s="658"/>
      <c r="H50" s="658"/>
      <c r="I50" s="658"/>
      <c r="J50" s="140"/>
      <c r="M50" s="139"/>
      <c r="N50" s="139"/>
    </row>
    <row r="51" spans="1:30" s="138" customFormat="1">
      <c r="A51" s="141" t="s">
        <v>94</v>
      </c>
      <c r="B51" s="659">
        <f>0.1*B50/B52</f>
        <v>2.3069603777310999</v>
      </c>
      <c r="C51" s="659"/>
      <c r="D51" s="659" t="s">
        <v>0</v>
      </c>
      <c r="E51" s="659"/>
      <c r="F51" s="659" t="s">
        <v>0</v>
      </c>
      <c r="G51" s="659"/>
      <c r="H51" s="659" t="s">
        <v>0</v>
      </c>
      <c r="I51" s="659"/>
      <c r="J51" s="142"/>
      <c r="M51" s="139"/>
      <c r="N51" s="139"/>
    </row>
    <row r="52" spans="1:30" s="138" customFormat="1">
      <c r="A52" s="141" t="s">
        <v>1</v>
      </c>
      <c r="B52" s="660">
        <v>55.701000000000001</v>
      </c>
      <c r="C52" s="660"/>
      <c r="D52" s="660"/>
      <c r="E52" s="660"/>
      <c r="F52" s="660"/>
      <c r="G52" s="660"/>
      <c r="H52" s="660"/>
      <c r="I52" s="660"/>
      <c r="J52" s="140"/>
      <c r="M52" s="139"/>
      <c r="N52" s="139"/>
    </row>
    <row r="53" spans="1:30">
      <c r="K53" s="138"/>
      <c r="L53" s="138"/>
    </row>
    <row r="54" spans="1:30" s="138" customFormat="1">
      <c r="A54" s="141" t="s">
        <v>93</v>
      </c>
      <c r="B54" s="658"/>
      <c r="C54" s="658"/>
      <c r="D54" s="658">
        <f>D43</f>
        <v>2973</v>
      </c>
      <c r="E54" s="658"/>
      <c r="F54" s="658"/>
      <c r="G54" s="658"/>
      <c r="H54" s="658"/>
      <c r="I54" s="658"/>
      <c r="J54" s="140"/>
      <c r="M54" s="139"/>
      <c r="N54" s="139"/>
    </row>
    <row r="55" spans="1:30" s="138" customFormat="1">
      <c r="A55" s="141" t="s">
        <v>2</v>
      </c>
      <c r="B55" s="659" t="s">
        <v>0</v>
      </c>
      <c r="C55" s="659"/>
      <c r="D55" s="659">
        <f>0.1*D54/D56</f>
        <v>49.550000000000004</v>
      </c>
      <c r="E55" s="659"/>
      <c r="F55" s="659" t="s">
        <v>0</v>
      </c>
      <c r="G55" s="659"/>
      <c r="H55" s="659" t="s">
        <v>0</v>
      </c>
      <c r="I55" s="659"/>
      <c r="J55" s="142"/>
      <c r="M55" s="139"/>
      <c r="N55" s="139"/>
    </row>
    <row r="56" spans="1:30" s="138" customFormat="1">
      <c r="A56" s="141" t="s">
        <v>1</v>
      </c>
      <c r="B56" s="660"/>
      <c r="C56" s="660"/>
      <c r="D56" s="660">
        <v>6</v>
      </c>
      <c r="E56" s="660"/>
      <c r="F56" s="660"/>
      <c r="G56" s="660"/>
      <c r="H56" s="660"/>
      <c r="I56" s="660"/>
      <c r="J56" s="140"/>
      <c r="M56" s="139"/>
      <c r="N56" s="139"/>
    </row>
    <row r="59" spans="1:30">
      <c r="A59" s="132" t="s">
        <v>92</v>
      </c>
      <c r="B59" s="132"/>
      <c r="C59" s="132"/>
      <c r="D59" s="133"/>
      <c r="E59" s="134"/>
      <c r="F59" s="132"/>
      <c r="G59" s="132"/>
      <c r="H59" s="132"/>
      <c r="I59" s="132"/>
      <c r="J59" s="132"/>
      <c r="K59" s="132"/>
      <c r="L59" s="132"/>
      <c r="M59" s="133"/>
      <c r="N59" s="133"/>
      <c r="O59" s="132"/>
      <c r="P59" s="132"/>
      <c r="Q59" s="132"/>
      <c r="R59" s="132"/>
      <c r="S59" s="132"/>
      <c r="T59" s="132"/>
      <c r="U59" s="132"/>
      <c r="V59" s="132"/>
      <c r="W59" s="132"/>
      <c r="X59" s="132"/>
      <c r="Y59" s="132"/>
      <c r="Z59" s="132"/>
      <c r="AA59" s="132"/>
      <c r="AB59" s="132"/>
      <c r="AC59" s="132"/>
      <c r="AD59" s="132"/>
    </row>
    <row r="60" spans="1:30">
      <c r="A60" s="132">
        <v>252</v>
      </c>
      <c r="B60" s="132">
        <v>252129</v>
      </c>
      <c r="C60" s="132">
        <v>5480</v>
      </c>
      <c r="D60" s="133">
        <v>104</v>
      </c>
      <c r="E60" s="134">
        <v>42034</v>
      </c>
      <c r="F60" s="132" t="s">
        <v>75</v>
      </c>
      <c r="G60" s="132" t="s">
        <v>91</v>
      </c>
      <c r="H60" s="132"/>
      <c r="I60" s="132"/>
      <c r="J60" s="132">
        <v>660483</v>
      </c>
      <c r="K60" s="132">
        <v>200159</v>
      </c>
      <c r="L60" s="132"/>
      <c r="M60" s="133"/>
      <c r="N60" s="133"/>
      <c r="O60" s="132"/>
      <c r="P60" s="132"/>
      <c r="Q60" s="132"/>
      <c r="R60" s="132"/>
      <c r="S60" s="132"/>
      <c r="T60" s="132"/>
      <c r="U60" s="132"/>
      <c r="V60" s="132"/>
      <c r="W60" s="132"/>
      <c r="X60" s="132"/>
      <c r="Y60" s="132"/>
      <c r="Z60" s="132"/>
      <c r="AA60" s="132"/>
      <c r="AB60" s="132"/>
      <c r="AC60" s="132"/>
      <c r="AD60" s="132"/>
    </row>
    <row r="61" spans="1:30">
      <c r="A61" s="132">
        <v>252</v>
      </c>
      <c r="B61" s="132">
        <v>252130</v>
      </c>
      <c r="C61" s="132">
        <v>5480</v>
      </c>
      <c r="D61" s="133">
        <v>240.5</v>
      </c>
      <c r="E61" s="134">
        <v>42034</v>
      </c>
      <c r="F61" s="132" t="s">
        <v>75</v>
      </c>
      <c r="G61" s="132" t="s">
        <v>91</v>
      </c>
      <c r="H61" s="132"/>
      <c r="I61" s="132"/>
      <c r="J61" s="132">
        <v>660482</v>
      </c>
      <c r="K61" s="132">
        <v>200159</v>
      </c>
      <c r="L61" s="132"/>
      <c r="M61" s="133"/>
      <c r="N61" s="133"/>
      <c r="O61" s="132"/>
      <c r="P61" s="132"/>
      <c r="Q61" s="132"/>
      <c r="R61" s="132"/>
      <c r="S61" s="132"/>
      <c r="T61" s="132"/>
      <c r="U61" s="132"/>
      <c r="V61" s="132"/>
      <c r="W61" s="132"/>
      <c r="X61" s="132"/>
      <c r="Y61" s="132"/>
      <c r="Z61" s="132"/>
      <c r="AA61" s="132"/>
      <c r="AB61" s="132"/>
      <c r="AC61" s="132"/>
      <c r="AD61" s="132"/>
    </row>
    <row r="62" spans="1:30">
      <c r="A62" s="132">
        <v>252</v>
      </c>
      <c r="B62" s="132">
        <v>252129</v>
      </c>
      <c r="C62" s="132">
        <v>5490</v>
      </c>
      <c r="D62" s="133">
        <v>70</v>
      </c>
      <c r="E62" s="134">
        <v>42041</v>
      </c>
      <c r="F62" s="132" t="s">
        <v>75</v>
      </c>
      <c r="G62" s="132" t="s">
        <v>91</v>
      </c>
      <c r="H62" s="132"/>
      <c r="I62" s="132"/>
      <c r="J62" s="132">
        <v>661643</v>
      </c>
      <c r="K62" s="132">
        <v>200706</v>
      </c>
      <c r="L62" s="132"/>
      <c r="M62" s="133"/>
      <c r="N62" s="133"/>
      <c r="O62" s="132"/>
      <c r="P62" s="132"/>
      <c r="Q62" s="132"/>
      <c r="R62" s="132"/>
      <c r="S62" s="132"/>
      <c r="T62" s="132"/>
      <c r="U62" s="132"/>
      <c r="V62" s="132"/>
      <c r="W62" s="132"/>
      <c r="X62" s="132"/>
      <c r="Y62" s="132"/>
      <c r="Z62" s="132"/>
      <c r="AA62" s="132"/>
      <c r="AB62" s="132"/>
      <c r="AC62" s="132"/>
      <c r="AD62" s="132"/>
    </row>
    <row r="63" spans="1:30">
      <c r="A63" s="132">
        <v>252</v>
      </c>
      <c r="B63" s="132">
        <v>252129</v>
      </c>
      <c r="C63" s="132">
        <v>5480</v>
      </c>
      <c r="D63" s="133">
        <v>84.5</v>
      </c>
      <c r="E63" s="134">
        <v>42060</v>
      </c>
      <c r="F63" s="132" t="s">
        <v>75</v>
      </c>
      <c r="G63" s="132" t="s">
        <v>91</v>
      </c>
      <c r="H63" s="132"/>
      <c r="I63" s="132"/>
      <c r="J63" s="132">
        <v>666298</v>
      </c>
      <c r="K63" s="132">
        <v>201938</v>
      </c>
      <c r="L63" s="132"/>
      <c r="M63" s="133"/>
      <c r="N63" s="133"/>
      <c r="O63" s="132"/>
      <c r="P63" s="132"/>
      <c r="Q63" s="132"/>
      <c r="R63" s="132"/>
      <c r="S63" s="132"/>
      <c r="T63" s="132"/>
      <c r="U63" s="132"/>
      <c r="V63" s="132"/>
      <c r="W63" s="132"/>
      <c r="X63" s="132"/>
      <c r="Y63" s="132"/>
      <c r="Z63" s="132"/>
      <c r="AA63" s="132"/>
      <c r="AB63" s="132"/>
      <c r="AC63" s="132"/>
      <c r="AD63" s="132"/>
    </row>
    <row r="64" spans="1:30">
      <c r="A64" s="132">
        <v>252</v>
      </c>
      <c r="B64" s="132">
        <v>252130</v>
      </c>
      <c r="C64" s="132">
        <v>5480</v>
      </c>
      <c r="D64" s="133">
        <v>221</v>
      </c>
      <c r="E64" s="134">
        <v>42060</v>
      </c>
      <c r="F64" s="132" t="s">
        <v>75</v>
      </c>
      <c r="G64" s="132" t="s">
        <v>91</v>
      </c>
      <c r="H64" s="132"/>
      <c r="I64" s="132"/>
      <c r="J64" s="132">
        <v>666297</v>
      </c>
      <c r="K64" s="132">
        <v>201938</v>
      </c>
      <c r="L64" s="132"/>
      <c r="M64" s="133"/>
      <c r="N64" s="133"/>
      <c r="O64" s="132"/>
      <c r="P64" s="132"/>
      <c r="Q64" s="132"/>
      <c r="R64" s="132"/>
      <c r="S64" s="132"/>
      <c r="T64" s="132"/>
      <c r="U64" s="132"/>
      <c r="V64" s="132"/>
      <c r="W64" s="132"/>
      <c r="X64" s="132"/>
      <c r="Y64" s="132"/>
      <c r="Z64" s="132"/>
      <c r="AA64" s="132"/>
      <c r="AB64" s="132"/>
      <c r="AC64" s="132"/>
      <c r="AD64" s="132"/>
    </row>
    <row r="65" spans="1:30">
      <c r="A65" s="132">
        <v>252</v>
      </c>
      <c r="B65" s="132">
        <v>252129</v>
      </c>
      <c r="C65" s="132">
        <v>5480</v>
      </c>
      <c r="D65" s="133">
        <v>130</v>
      </c>
      <c r="E65" s="134">
        <v>42093</v>
      </c>
      <c r="F65" s="132" t="s">
        <v>75</v>
      </c>
      <c r="G65" s="132" t="s">
        <v>81</v>
      </c>
      <c r="H65" s="132"/>
      <c r="I65" s="132"/>
      <c r="J65" s="132">
        <v>672974</v>
      </c>
      <c r="K65" s="132">
        <v>204208</v>
      </c>
      <c r="L65" s="132"/>
      <c r="M65" s="133"/>
      <c r="N65" s="133"/>
      <c r="O65" s="132"/>
      <c r="P65" s="132"/>
      <c r="Q65" s="132"/>
      <c r="R65" s="132"/>
      <c r="S65" s="132"/>
      <c r="T65" s="132"/>
      <c r="U65" s="132"/>
      <c r="V65" s="132"/>
      <c r="W65" s="132"/>
      <c r="X65" s="132"/>
      <c r="Y65" s="132"/>
      <c r="Z65" s="132"/>
      <c r="AA65" s="132"/>
      <c r="AB65" s="132"/>
      <c r="AC65" s="132"/>
      <c r="AD65" s="132"/>
    </row>
    <row r="66" spans="1:30">
      <c r="A66" s="132">
        <v>252</v>
      </c>
      <c r="B66" s="132">
        <v>252130</v>
      </c>
      <c r="C66" s="132">
        <v>5480</v>
      </c>
      <c r="D66" s="133">
        <v>65</v>
      </c>
      <c r="E66" s="134">
        <v>42093</v>
      </c>
      <c r="F66" s="132" t="s">
        <v>75</v>
      </c>
      <c r="G66" s="132" t="s">
        <v>81</v>
      </c>
      <c r="H66" s="132"/>
      <c r="I66" s="132"/>
      <c r="J66" s="132">
        <v>672973</v>
      </c>
      <c r="K66" s="132">
        <v>204208</v>
      </c>
      <c r="L66" s="132"/>
      <c r="M66" s="133"/>
      <c r="N66" s="133"/>
      <c r="O66" s="132"/>
      <c r="P66" s="132"/>
      <c r="Q66" s="132"/>
      <c r="R66" s="132"/>
      <c r="S66" s="132"/>
      <c r="T66" s="132"/>
      <c r="U66" s="132"/>
      <c r="V66" s="132"/>
      <c r="W66" s="132"/>
      <c r="X66" s="132"/>
      <c r="Y66" s="132"/>
      <c r="Z66" s="132"/>
      <c r="AA66" s="132"/>
      <c r="AB66" s="132"/>
      <c r="AC66" s="132"/>
      <c r="AD66" s="132"/>
    </row>
    <row r="67" spans="1:30">
      <c r="A67" s="132">
        <v>252</v>
      </c>
      <c r="B67" s="132">
        <v>252130</v>
      </c>
      <c r="C67" s="132">
        <v>5480</v>
      </c>
      <c r="D67" s="133">
        <v>422.5</v>
      </c>
      <c r="E67" s="134">
        <v>42101</v>
      </c>
      <c r="F67" s="132" t="s">
        <v>75</v>
      </c>
      <c r="G67" s="132" t="s">
        <v>81</v>
      </c>
      <c r="H67" s="132" t="s">
        <v>90</v>
      </c>
      <c r="I67" s="132"/>
      <c r="J67" s="132">
        <v>192022</v>
      </c>
      <c r="K67" s="132">
        <v>204987</v>
      </c>
      <c r="L67" s="132"/>
      <c r="M67" s="133"/>
      <c r="N67" s="133"/>
      <c r="O67" s="132"/>
      <c r="P67" s="132"/>
      <c r="Q67" s="132"/>
      <c r="R67" s="132"/>
      <c r="S67" s="132"/>
      <c r="T67" s="132"/>
      <c r="U67" s="132"/>
      <c r="V67" s="132"/>
      <c r="W67" s="132"/>
      <c r="X67" s="132"/>
      <c r="Y67" s="132"/>
      <c r="Z67" s="132"/>
      <c r="AA67" s="132"/>
      <c r="AB67" s="132"/>
      <c r="AC67" s="132"/>
      <c r="AD67" s="132"/>
    </row>
    <row r="68" spans="1:30">
      <c r="A68" s="132">
        <v>252</v>
      </c>
      <c r="B68" s="132">
        <v>252130</v>
      </c>
      <c r="C68" s="132">
        <v>5480</v>
      </c>
      <c r="D68" s="133">
        <v>71.5</v>
      </c>
      <c r="E68" s="134">
        <v>42116</v>
      </c>
      <c r="F68" s="132" t="s">
        <v>75</v>
      </c>
      <c r="G68" s="132" t="s">
        <v>81</v>
      </c>
      <c r="H68" s="132" t="s">
        <v>89</v>
      </c>
      <c r="I68" s="132"/>
      <c r="J68" s="132">
        <v>193129</v>
      </c>
      <c r="K68" s="132">
        <v>206115</v>
      </c>
      <c r="L68" s="132"/>
      <c r="M68" s="133"/>
      <c r="N68" s="133"/>
      <c r="O68" s="132"/>
      <c r="P68" s="132"/>
      <c r="Q68" s="132"/>
      <c r="R68" s="132"/>
      <c r="S68" s="132"/>
      <c r="T68" s="132"/>
      <c r="U68" s="132"/>
      <c r="V68" s="132"/>
      <c r="W68" s="132"/>
      <c r="X68" s="132"/>
      <c r="Y68" s="132"/>
      <c r="Z68" s="132"/>
      <c r="AA68" s="132"/>
      <c r="AB68" s="132"/>
      <c r="AC68" s="132"/>
      <c r="AD68" s="132"/>
    </row>
    <row r="69" spans="1:30">
      <c r="A69" s="132">
        <v>252</v>
      </c>
      <c r="B69" s="132">
        <v>252130</v>
      </c>
      <c r="C69" s="132">
        <v>5480</v>
      </c>
      <c r="D69" s="133">
        <v>160</v>
      </c>
      <c r="E69" s="134">
        <v>42116</v>
      </c>
      <c r="F69" s="132" t="s">
        <v>75</v>
      </c>
      <c r="G69" s="132" t="s">
        <v>81</v>
      </c>
      <c r="H69" s="132" t="s">
        <v>87</v>
      </c>
      <c r="I69" s="132"/>
      <c r="J69" s="132">
        <v>193129</v>
      </c>
      <c r="K69" s="132">
        <v>206115</v>
      </c>
      <c r="L69" s="132"/>
      <c r="M69" s="133"/>
      <c r="N69" s="133"/>
      <c r="O69" s="132"/>
      <c r="P69" s="132"/>
      <c r="Q69" s="132"/>
      <c r="R69" s="132"/>
      <c r="S69" s="132"/>
      <c r="T69" s="132"/>
      <c r="U69" s="132"/>
      <c r="V69" s="132"/>
      <c r="W69" s="132"/>
      <c r="X69" s="132"/>
      <c r="Y69" s="132"/>
      <c r="Z69" s="132"/>
      <c r="AA69" s="132"/>
      <c r="AB69" s="132"/>
      <c r="AC69" s="132"/>
      <c r="AD69" s="132"/>
    </row>
    <row r="70" spans="1:30">
      <c r="A70" s="132">
        <v>252</v>
      </c>
      <c r="B70" s="132">
        <v>252130</v>
      </c>
      <c r="C70" s="132">
        <v>5480</v>
      </c>
      <c r="D70" s="133">
        <v>140</v>
      </c>
      <c r="E70" s="134">
        <v>42116</v>
      </c>
      <c r="F70" s="132" t="s">
        <v>75</v>
      </c>
      <c r="G70" s="132" t="s">
        <v>81</v>
      </c>
      <c r="H70" s="132" t="s">
        <v>88</v>
      </c>
      <c r="I70" s="132"/>
      <c r="J70" s="132">
        <v>193129</v>
      </c>
      <c r="K70" s="132">
        <v>206115</v>
      </c>
      <c r="L70" s="132"/>
      <c r="M70" s="133"/>
      <c r="N70" s="133"/>
      <c r="O70" s="132"/>
      <c r="P70" s="132"/>
      <c r="Q70" s="132"/>
      <c r="R70" s="132"/>
      <c r="S70" s="132"/>
      <c r="T70" s="132"/>
      <c r="U70" s="132"/>
      <c r="V70" s="132"/>
      <c r="W70" s="132"/>
      <c r="X70" s="132"/>
      <c r="Y70" s="132"/>
      <c r="Z70" s="132"/>
      <c r="AA70" s="132"/>
      <c r="AB70" s="132"/>
      <c r="AC70" s="132"/>
      <c r="AD70" s="132"/>
    </row>
    <row r="71" spans="1:30">
      <c r="A71" s="132">
        <v>252</v>
      </c>
      <c r="B71" s="132">
        <v>252130</v>
      </c>
      <c r="C71" s="132">
        <v>5480</v>
      </c>
      <c r="D71" s="133">
        <v>260</v>
      </c>
      <c r="E71" s="134">
        <v>42122</v>
      </c>
      <c r="F71" s="132" t="s">
        <v>75</v>
      </c>
      <c r="G71" s="132" t="s">
        <v>81</v>
      </c>
      <c r="H71" s="132" t="s">
        <v>26</v>
      </c>
      <c r="I71" s="132"/>
      <c r="J71" s="132">
        <v>193755</v>
      </c>
      <c r="K71" s="132">
        <v>206570</v>
      </c>
      <c r="L71" s="132"/>
      <c r="M71" s="133"/>
      <c r="N71" s="133"/>
      <c r="O71" s="132"/>
      <c r="P71" s="132"/>
      <c r="Q71" s="132"/>
      <c r="R71" s="132"/>
      <c r="S71" s="132"/>
      <c r="T71" s="132"/>
      <c r="U71" s="132"/>
      <c r="V71" s="132"/>
      <c r="W71" s="132"/>
      <c r="X71" s="132"/>
      <c r="Y71" s="132"/>
      <c r="Z71" s="132"/>
      <c r="AA71" s="132"/>
      <c r="AB71" s="132"/>
      <c r="AC71" s="132"/>
      <c r="AD71" s="132"/>
    </row>
    <row r="72" spans="1:30">
      <c r="A72" s="132">
        <v>252</v>
      </c>
      <c r="B72" s="132">
        <v>252130</v>
      </c>
      <c r="C72" s="132">
        <v>5480</v>
      </c>
      <c r="D72" s="133">
        <v>160</v>
      </c>
      <c r="E72" s="134">
        <v>42122</v>
      </c>
      <c r="F72" s="132" t="s">
        <v>75</v>
      </c>
      <c r="G72" s="132" t="s">
        <v>81</v>
      </c>
      <c r="H72" s="132" t="s">
        <v>87</v>
      </c>
      <c r="I72" s="132"/>
      <c r="J72" s="132">
        <v>193755</v>
      </c>
      <c r="K72" s="132">
        <v>206570</v>
      </c>
      <c r="L72" s="132"/>
      <c r="M72" s="133"/>
      <c r="N72" s="133"/>
      <c r="O72" s="132"/>
      <c r="P72" s="132"/>
      <c r="Q72" s="132"/>
      <c r="R72" s="132"/>
      <c r="S72" s="132"/>
      <c r="T72" s="132"/>
      <c r="U72" s="132"/>
      <c r="V72" s="132"/>
      <c r="W72" s="132"/>
      <c r="X72" s="132"/>
      <c r="Y72" s="132"/>
      <c r="Z72" s="132"/>
      <c r="AA72" s="132"/>
      <c r="AB72" s="132"/>
      <c r="AC72" s="132"/>
      <c r="AD72" s="132"/>
    </row>
    <row r="73" spans="1:30">
      <c r="A73" s="132">
        <v>252</v>
      </c>
      <c r="B73" s="132">
        <v>252130</v>
      </c>
      <c r="C73" s="132">
        <v>5480</v>
      </c>
      <c r="D73" s="133">
        <v>130</v>
      </c>
      <c r="E73" s="134">
        <v>42152</v>
      </c>
      <c r="F73" s="132" t="s">
        <v>75</v>
      </c>
      <c r="G73" s="132" t="s">
        <v>81</v>
      </c>
      <c r="H73" s="132"/>
      <c r="I73" s="132"/>
      <c r="J73" s="132">
        <v>686626</v>
      </c>
      <c r="K73" s="132">
        <v>208852</v>
      </c>
      <c r="L73" s="132"/>
      <c r="M73" s="133"/>
      <c r="N73" s="133"/>
      <c r="O73" s="132"/>
      <c r="P73" s="132"/>
      <c r="Q73" s="132"/>
      <c r="R73" s="132"/>
      <c r="S73" s="132"/>
      <c r="T73" s="132"/>
      <c r="U73" s="132"/>
      <c r="V73" s="132"/>
      <c r="W73" s="132"/>
      <c r="X73" s="132"/>
      <c r="Y73" s="132"/>
      <c r="Z73" s="132"/>
      <c r="AA73" s="132"/>
      <c r="AB73" s="132"/>
      <c r="AC73" s="132"/>
      <c r="AD73" s="132"/>
    </row>
    <row r="74" spans="1:30">
      <c r="A74" s="132">
        <v>252</v>
      </c>
      <c r="B74" s="132">
        <v>252130</v>
      </c>
      <c r="C74" s="132">
        <v>5480</v>
      </c>
      <c r="D74" s="133">
        <v>318.5</v>
      </c>
      <c r="E74" s="134">
        <v>42153</v>
      </c>
      <c r="F74" s="132" t="s">
        <v>75</v>
      </c>
      <c r="G74" s="132" t="s">
        <v>81</v>
      </c>
      <c r="H74" s="132" t="s">
        <v>26</v>
      </c>
      <c r="I74" s="132"/>
      <c r="J74" s="132">
        <v>196204</v>
      </c>
      <c r="K74" s="132">
        <v>208956</v>
      </c>
      <c r="L74" s="132"/>
      <c r="M74" s="133"/>
      <c r="N74" s="133"/>
      <c r="O74" s="132"/>
      <c r="P74" s="132"/>
      <c r="Q74" s="132"/>
      <c r="R74" s="132"/>
      <c r="S74" s="132"/>
      <c r="T74" s="132"/>
      <c r="U74" s="132"/>
      <c r="V74" s="132"/>
      <c r="W74" s="132"/>
      <c r="X74" s="132"/>
      <c r="Y74" s="132"/>
      <c r="Z74" s="132"/>
      <c r="AA74" s="132"/>
      <c r="AB74" s="132"/>
      <c r="AC74" s="132"/>
      <c r="AD74" s="132"/>
    </row>
    <row r="75" spans="1:30">
      <c r="A75" s="132">
        <v>252</v>
      </c>
      <c r="B75" s="132">
        <v>252130</v>
      </c>
      <c r="C75" s="132">
        <v>5480</v>
      </c>
      <c r="D75" s="133">
        <v>169</v>
      </c>
      <c r="E75" s="134">
        <v>42178</v>
      </c>
      <c r="F75" s="132" t="s">
        <v>75</v>
      </c>
      <c r="G75" s="132" t="s">
        <v>81</v>
      </c>
      <c r="H75" s="132"/>
      <c r="I75" s="132"/>
      <c r="J75" s="132">
        <v>692940</v>
      </c>
      <c r="K75" s="132">
        <v>210942</v>
      </c>
      <c r="L75" s="132"/>
      <c r="M75" s="133"/>
      <c r="N75" s="133"/>
      <c r="O75" s="132"/>
      <c r="P75" s="132"/>
      <c r="Q75" s="132"/>
      <c r="R75" s="132"/>
      <c r="S75" s="132"/>
      <c r="T75" s="132"/>
      <c r="U75" s="132"/>
      <c r="V75" s="132"/>
      <c r="W75" s="132"/>
      <c r="X75" s="132"/>
      <c r="Y75" s="132"/>
      <c r="Z75" s="132"/>
      <c r="AA75" s="132"/>
      <c r="AB75" s="132"/>
      <c r="AC75" s="132"/>
      <c r="AD75" s="132"/>
    </row>
    <row r="76" spans="1:30">
      <c r="A76" s="132">
        <v>252</v>
      </c>
      <c r="B76" s="132">
        <v>252130</v>
      </c>
      <c r="C76" s="132">
        <v>5480</v>
      </c>
      <c r="D76" s="133">
        <v>312</v>
      </c>
      <c r="E76" s="134">
        <v>42180</v>
      </c>
      <c r="F76" s="132" t="s">
        <v>75</v>
      </c>
      <c r="G76" s="132" t="s">
        <v>81</v>
      </c>
      <c r="H76" s="132" t="s">
        <v>86</v>
      </c>
      <c r="I76" s="132"/>
      <c r="J76" s="132">
        <v>198468</v>
      </c>
      <c r="K76" s="132">
        <v>211106</v>
      </c>
      <c r="L76" s="132"/>
      <c r="M76" s="133"/>
      <c r="N76" s="133"/>
      <c r="O76" s="132"/>
      <c r="P76" s="132"/>
      <c r="Q76" s="132"/>
      <c r="R76" s="132"/>
      <c r="S76" s="132"/>
      <c r="T76" s="132"/>
      <c r="U76" s="132"/>
      <c r="V76" s="132"/>
      <c r="W76" s="132"/>
      <c r="X76" s="132"/>
      <c r="Y76" s="132"/>
      <c r="Z76" s="132"/>
      <c r="AA76" s="132"/>
      <c r="AB76" s="132"/>
      <c r="AC76" s="132"/>
      <c r="AD76" s="132"/>
    </row>
    <row r="77" spans="1:30">
      <c r="A77" s="132">
        <v>252</v>
      </c>
      <c r="B77" s="132">
        <v>252130</v>
      </c>
      <c r="C77" s="132">
        <v>5480</v>
      </c>
      <c r="D77" s="133">
        <v>273</v>
      </c>
      <c r="E77" s="134">
        <v>42206</v>
      </c>
      <c r="F77" s="132" t="s">
        <v>75</v>
      </c>
      <c r="G77" s="132" t="s">
        <v>81</v>
      </c>
      <c r="H77" s="132" t="s">
        <v>26</v>
      </c>
      <c r="I77" s="132"/>
      <c r="J77" s="132">
        <v>200537</v>
      </c>
      <c r="K77" s="132">
        <v>213134</v>
      </c>
      <c r="L77" s="132"/>
      <c r="M77" s="133"/>
      <c r="N77" s="133"/>
      <c r="O77" s="132"/>
      <c r="P77" s="132"/>
      <c r="Q77" s="132"/>
      <c r="R77" s="132"/>
      <c r="S77" s="132"/>
      <c r="T77" s="132"/>
      <c r="U77" s="132"/>
      <c r="V77" s="132"/>
      <c r="W77" s="132"/>
      <c r="X77" s="132"/>
      <c r="Y77" s="132"/>
      <c r="Z77" s="132"/>
      <c r="AA77" s="132"/>
      <c r="AB77" s="132"/>
      <c r="AC77" s="132"/>
      <c r="AD77" s="132"/>
    </row>
    <row r="78" spans="1:30">
      <c r="A78" s="132">
        <v>252</v>
      </c>
      <c r="B78" s="132">
        <v>252130</v>
      </c>
      <c r="C78" s="132">
        <v>5480</v>
      </c>
      <c r="D78" s="133">
        <v>130</v>
      </c>
      <c r="E78" s="134">
        <v>42206</v>
      </c>
      <c r="F78" s="132" t="s">
        <v>75</v>
      </c>
      <c r="G78" s="132" t="s">
        <v>81</v>
      </c>
      <c r="H78" s="132"/>
      <c r="I78" s="132"/>
      <c r="J78" s="132">
        <v>699357</v>
      </c>
      <c r="K78" s="132">
        <v>213159</v>
      </c>
      <c r="L78" s="132"/>
      <c r="M78" s="133"/>
      <c r="N78" s="133"/>
      <c r="O78" s="132"/>
      <c r="P78" s="132"/>
      <c r="Q78" s="132"/>
      <c r="R78" s="132"/>
      <c r="S78" s="132"/>
      <c r="T78" s="132"/>
      <c r="U78" s="132"/>
      <c r="V78" s="132"/>
      <c r="W78" s="132"/>
      <c r="X78" s="132"/>
      <c r="Y78" s="132"/>
      <c r="Z78" s="132"/>
      <c r="AA78" s="132"/>
      <c r="AB78" s="132"/>
      <c r="AC78" s="132"/>
      <c r="AD78" s="132"/>
    </row>
    <row r="79" spans="1:30">
      <c r="A79" s="132">
        <v>252</v>
      </c>
      <c r="B79" s="132">
        <v>252130</v>
      </c>
      <c r="C79" s="132">
        <v>5480</v>
      </c>
      <c r="D79" s="133">
        <v>188.5</v>
      </c>
      <c r="E79" s="134">
        <v>42237</v>
      </c>
      <c r="F79" s="132" t="s">
        <v>75</v>
      </c>
      <c r="G79" s="132" t="s">
        <v>81</v>
      </c>
      <c r="H79" s="132"/>
      <c r="I79" s="132"/>
      <c r="J79" s="132">
        <v>707607</v>
      </c>
      <c r="K79" s="132">
        <v>216109</v>
      </c>
      <c r="L79" s="132"/>
      <c r="M79" s="133"/>
      <c r="N79" s="133"/>
      <c r="O79" s="132"/>
      <c r="P79" s="132"/>
      <c r="Q79" s="132"/>
      <c r="R79" s="132"/>
      <c r="S79" s="132"/>
      <c r="T79" s="132"/>
      <c r="U79" s="132"/>
      <c r="V79" s="132"/>
      <c r="W79" s="132"/>
      <c r="X79" s="132"/>
      <c r="Y79" s="132"/>
      <c r="Z79" s="132"/>
      <c r="AA79" s="132"/>
      <c r="AB79" s="132"/>
      <c r="AC79" s="132"/>
      <c r="AD79" s="132"/>
    </row>
    <row r="80" spans="1:30">
      <c r="A80" s="132">
        <v>252</v>
      </c>
      <c r="B80" s="132">
        <v>252130</v>
      </c>
      <c r="C80" s="132">
        <v>5480</v>
      </c>
      <c r="D80" s="133">
        <v>117</v>
      </c>
      <c r="E80" s="134">
        <v>42237</v>
      </c>
      <c r="F80" s="132" t="s">
        <v>75</v>
      </c>
      <c r="G80" s="132" t="s">
        <v>81</v>
      </c>
      <c r="H80" s="132"/>
      <c r="I80" s="132"/>
      <c r="J80" s="132">
        <v>707608</v>
      </c>
      <c r="K80" s="132">
        <v>216109</v>
      </c>
      <c r="L80" s="132"/>
      <c r="M80" s="133"/>
      <c r="N80" s="133"/>
      <c r="O80" s="132"/>
      <c r="P80" s="132"/>
      <c r="Q80" s="132"/>
      <c r="R80" s="132"/>
      <c r="S80" s="132"/>
      <c r="T80" s="132"/>
      <c r="U80" s="132"/>
      <c r="V80" s="132"/>
      <c r="W80" s="132"/>
      <c r="X80" s="132"/>
      <c r="Y80" s="132"/>
      <c r="Z80" s="132"/>
      <c r="AA80" s="132"/>
      <c r="AB80" s="132"/>
      <c r="AC80" s="132"/>
      <c r="AD80" s="132"/>
    </row>
    <row r="81" spans="1:30">
      <c r="A81" s="132">
        <v>252</v>
      </c>
      <c r="B81" s="132">
        <v>252130</v>
      </c>
      <c r="C81" s="132">
        <v>5480</v>
      </c>
      <c r="D81" s="133">
        <v>273</v>
      </c>
      <c r="E81" s="134">
        <v>42261</v>
      </c>
      <c r="F81" s="132" t="s">
        <v>75</v>
      </c>
      <c r="G81" s="132" t="s">
        <v>81</v>
      </c>
      <c r="H81" s="132" t="s">
        <v>85</v>
      </c>
      <c r="I81" s="132"/>
      <c r="J81" s="132">
        <v>205377</v>
      </c>
      <c r="K81" s="132">
        <v>217948</v>
      </c>
      <c r="L81" s="132"/>
      <c r="M81" s="133"/>
      <c r="N81" s="133"/>
      <c r="O81" s="132"/>
      <c r="P81" s="132"/>
      <c r="Q81" s="132"/>
      <c r="R81" s="132"/>
      <c r="S81" s="132"/>
      <c r="T81" s="132"/>
      <c r="U81" s="132"/>
      <c r="V81" s="132"/>
      <c r="W81" s="132"/>
      <c r="X81" s="132"/>
      <c r="Y81" s="132"/>
      <c r="Z81" s="132"/>
      <c r="AA81" s="132"/>
      <c r="AB81" s="132"/>
      <c r="AC81" s="132"/>
      <c r="AD81" s="132"/>
    </row>
    <row r="82" spans="1:30">
      <c r="A82" s="132">
        <v>252</v>
      </c>
      <c r="B82" s="132">
        <v>252130</v>
      </c>
      <c r="C82" s="132">
        <v>5480</v>
      </c>
      <c r="D82" s="133">
        <v>84.5</v>
      </c>
      <c r="E82" s="134">
        <v>42264</v>
      </c>
      <c r="F82" s="132" t="s">
        <v>75</v>
      </c>
      <c r="G82" s="132" t="s">
        <v>81</v>
      </c>
      <c r="H82" s="132"/>
      <c r="I82" s="132"/>
      <c r="J82" s="132">
        <v>713939</v>
      </c>
      <c r="K82" s="132">
        <v>218261</v>
      </c>
      <c r="L82" s="132"/>
      <c r="M82" s="133"/>
      <c r="N82" s="133"/>
      <c r="O82" s="132"/>
      <c r="P82" s="132"/>
      <c r="Q82" s="132"/>
      <c r="R82" s="132"/>
      <c r="S82" s="132"/>
      <c r="T82" s="132"/>
      <c r="U82" s="132"/>
      <c r="V82" s="132"/>
      <c r="W82" s="132"/>
      <c r="X82" s="132"/>
      <c r="Y82" s="132"/>
      <c r="Z82" s="132"/>
      <c r="AA82" s="132"/>
      <c r="AB82" s="132"/>
      <c r="AC82" s="132"/>
      <c r="AD82" s="132"/>
    </row>
    <row r="83" spans="1:30">
      <c r="A83" s="132">
        <v>252</v>
      </c>
      <c r="B83" s="132">
        <v>252130</v>
      </c>
      <c r="C83" s="132">
        <v>5480</v>
      </c>
      <c r="D83" s="133">
        <v>234</v>
      </c>
      <c r="E83" s="134">
        <v>42290</v>
      </c>
      <c r="F83" s="132" t="s">
        <v>75</v>
      </c>
      <c r="G83" s="132" t="s">
        <v>81</v>
      </c>
      <c r="H83" s="132"/>
      <c r="I83" s="132"/>
      <c r="J83" s="132">
        <v>719941</v>
      </c>
      <c r="K83" s="132">
        <v>220236</v>
      </c>
      <c r="L83" s="132"/>
      <c r="M83" s="133"/>
      <c r="N83" s="133"/>
      <c r="O83" s="132"/>
      <c r="P83" s="132"/>
      <c r="Q83" s="132"/>
      <c r="R83" s="132"/>
      <c r="S83" s="132"/>
      <c r="T83" s="132"/>
      <c r="U83" s="132"/>
      <c r="V83" s="132"/>
      <c r="W83" s="132"/>
      <c r="X83" s="132"/>
      <c r="Y83" s="132"/>
      <c r="Z83" s="132"/>
      <c r="AA83" s="132"/>
      <c r="AB83" s="132"/>
      <c r="AC83" s="132"/>
      <c r="AD83" s="132"/>
    </row>
    <row r="84" spans="1:30">
      <c r="A84" s="132">
        <v>252</v>
      </c>
      <c r="B84" s="132">
        <v>252130</v>
      </c>
      <c r="C84" s="132">
        <v>5490</v>
      </c>
      <c r="D84" s="133">
        <v>150</v>
      </c>
      <c r="E84" s="134">
        <v>42290</v>
      </c>
      <c r="F84" s="132" t="s">
        <v>75</v>
      </c>
      <c r="G84" s="132" t="s">
        <v>81</v>
      </c>
      <c r="H84" s="132"/>
      <c r="I84" s="132"/>
      <c r="J84" s="132">
        <v>719942</v>
      </c>
      <c r="K84" s="132">
        <v>220236</v>
      </c>
      <c r="L84" s="132"/>
      <c r="M84" s="133"/>
      <c r="N84" s="133"/>
      <c r="O84" s="132"/>
      <c r="P84" s="132"/>
      <c r="Q84" s="132"/>
      <c r="R84" s="132"/>
      <c r="S84" s="132"/>
      <c r="T84" s="132"/>
      <c r="U84" s="132"/>
      <c r="V84" s="132"/>
      <c r="W84" s="132"/>
      <c r="X84" s="132"/>
      <c r="Y84" s="132"/>
      <c r="Z84" s="132"/>
      <c r="AA84" s="132"/>
      <c r="AB84" s="132"/>
      <c r="AC84" s="132"/>
      <c r="AD84" s="132"/>
    </row>
    <row r="85" spans="1:30">
      <c r="A85" s="132">
        <v>252</v>
      </c>
      <c r="B85" s="132">
        <v>252130</v>
      </c>
      <c r="C85" s="132">
        <v>5490</v>
      </c>
      <c r="D85" s="133">
        <v>140</v>
      </c>
      <c r="E85" s="134">
        <v>42290</v>
      </c>
      <c r="F85" s="132" t="s">
        <v>75</v>
      </c>
      <c r="G85" s="132" t="s">
        <v>81</v>
      </c>
      <c r="H85" s="132"/>
      <c r="I85" s="132"/>
      <c r="J85" s="132">
        <v>719943</v>
      </c>
      <c r="K85" s="132">
        <v>220236</v>
      </c>
      <c r="L85" s="132"/>
      <c r="M85" s="133"/>
      <c r="N85" s="133"/>
      <c r="O85" s="132"/>
      <c r="P85" s="132"/>
      <c r="Q85" s="132"/>
      <c r="R85" s="132"/>
      <c r="S85" s="132"/>
      <c r="T85" s="132"/>
      <c r="U85" s="132"/>
      <c r="V85" s="132"/>
      <c r="W85" s="132"/>
      <c r="X85" s="132"/>
      <c r="Y85" s="132"/>
      <c r="Z85" s="132"/>
      <c r="AA85" s="132"/>
      <c r="AB85" s="132"/>
      <c r="AC85" s="132"/>
      <c r="AD85" s="132"/>
    </row>
    <row r="86" spans="1:30">
      <c r="A86" s="132">
        <v>252</v>
      </c>
      <c r="B86" s="132">
        <v>252130</v>
      </c>
      <c r="C86" s="132">
        <v>5480</v>
      </c>
      <c r="D86" s="133">
        <v>117</v>
      </c>
      <c r="E86" s="134">
        <v>42290</v>
      </c>
      <c r="F86" s="132" t="s">
        <v>75</v>
      </c>
      <c r="G86" s="132" t="s">
        <v>81</v>
      </c>
      <c r="H86" s="132"/>
      <c r="I86" s="132"/>
      <c r="J86" s="132">
        <v>719944</v>
      </c>
      <c r="K86" s="132">
        <v>220236</v>
      </c>
      <c r="L86" s="132"/>
      <c r="M86" s="133"/>
      <c r="N86" s="133"/>
      <c r="O86" s="132"/>
      <c r="P86" s="132"/>
      <c r="Q86" s="132"/>
      <c r="R86" s="132"/>
      <c r="S86" s="132"/>
      <c r="T86" s="132"/>
      <c r="U86" s="132"/>
      <c r="V86" s="132"/>
      <c r="W86" s="132"/>
      <c r="X86" s="132"/>
      <c r="Y86" s="132"/>
      <c r="Z86" s="132"/>
      <c r="AA86" s="132"/>
      <c r="AB86" s="132"/>
      <c r="AC86" s="132"/>
      <c r="AD86" s="132"/>
    </row>
    <row r="87" spans="1:30">
      <c r="A87" s="132">
        <v>252</v>
      </c>
      <c r="B87" s="132">
        <v>252130</v>
      </c>
      <c r="C87" s="132">
        <v>5490</v>
      </c>
      <c r="D87" s="133">
        <v>150</v>
      </c>
      <c r="E87" s="134">
        <v>42290</v>
      </c>
      <c r="F87" s="132" t="s">
        <v>75</v>
      </c>
      <c r="G87" s="132" t="s">
        <v>81</v>
      </c>
      <c r="H87" s="132"/>
      <c r="I87" s="132"/>
      <c r="J87" s="132">
        <v>719945</v>
      </c>
      <c r="K87" s="132">
        <v>220236</v>
      </c>
      <c r="L87" s="132"/>
      <c r="M87" s="133"/>
      <c r="N87" s="133"/>
      <c r="O87" s="132"/>
      <c r="P87" s="132"/>
      <c r="Q87" s="132"/>
      <c r="R87" s="132"/>
      <c r="S87" s="132"/>
      <c r="T87" s="132"/>
      <c r="U87" s="132"/>
      <c r="V87" s="132"/>
      <c r="W87" s="132"/>
      <c r="X87" s="132"/>
      <c r="Y87" s="132"/>
      <c r="Z87" s="132"/>
      <c r="AA87" s="132"/>
      <c r="AB87" s="132"/>
      <c r="AC87" s="132"/>
      <c r="AD87" s="132"/>
    </row>
    <row r="88" spans="1:30">
      <c r="A88" s="132">
        <v>252</v>
      </c>
      <c r="B88" s="132">
        <v>252130</v>
      </c>
      <c r="C88" s="132">
        <v>5480</v>
      </c>
      <c r="D88" s="133">
        <v>253.5</v>
      </c>
      <c r="E88" s="134">
        <v>42317</v>
      </c>
      <c r="F88" s="132" t="s">
        <v>75</v>
      </c>
      <c r="G88" s="132" t="s">
        <v>81</v>
      </c>
      <c r="H88" s="132" t="s">
        <v>84</v>
      </c>
      <c r="I88" s="132"/>
      <c r="J88" s="132">
        <v>209829</v>
      </c>
      <c r="K88" s="132">
        <v>222402</v>
      </c>
      <c r="L88" s="132"/>
      <c r="M88" s="133"/>
      <c r="N88" s="133"/>
      <c r="O88" s="132"/>
      <c r="P88" s="132"/>
      <c r="Q88" s="132"/>
      <c r="R88" s="132"/>
      <c r="S88" s="132"/>
      <c r="T88" s="132"/>
      <c r="U88" s="132"/>
      <c r="V88" s="132"/>
      <c r="W88" s="132"/>
      <c r="X88" s="132"/>
      <c r="Y88" s="132"/>
      <c r="Z88" s="132"/>
      <c r="AA88" s="132"/>
      <c r="AB88" s="132"/>
      <c r="AC88" s="132"/>
      <c r="AD88" s="132"/>
    </row>
    <row r="89" spans="1:30">
      <c r="A89" s="132">
        <v>252</v>
      </c>
      <c r="B89" s="132">
        <v>252130</v>
      </c>
      <c r="C89" s="132">
        <v>5480</v>
      </c>
      <c r="D89" s="133">
        <v>156</v>
      </c>
      <c r="E89" s="134">
        <v>42320</v>
      </c>
      <c r="F89" s="132" t="s">
        <v>75</v>
      </c>
      <c r="G89" s="132" t="s">
        <v>81</v>
      </c>
      <c r="H89" s="132"/>
      <c r="I89" s="132"/>
      <c r="J89" s="132">
        <v>727425</v>
      </c>
      <c r="K89" s="132">
        <v>222740</v>
      </c>
      <c r="L89" s="132"/>
      <c r="M89" s="133"/>
      <c r="N89" s="133"/>
      <c r="O89" s="132"/>
      <c r="P89" s="132"/>
      <c r="Q89" s="132"/>
      <c r="R89" s="132"/>
      <c r="S89" s="132"/>
      <c r="T89" s="132"/>
      <c r="U89" s="132"/>
      <c r="V89" s="132"/>
      <c r="W89" s="132"/>
      <c r="X89" s="132"/>
      <c r="Y89" s="132"/>
      <c r="Z89" s="132"/>
      <c r="AA89" s="132"/>
      <c r="AB89" s="132"/>
      <c r="AC89" s="132"/>
      <c r="AD89" s="132"/>
    </row>
    <row r="90" spans="1:30">
      <c r="A90" s="132">
        <v>252</v>
      </c>
      <c r="B90" s="132">
        <v>252129</v>
      </c>
      <c r="C90" s="132">
        <v>5480</v>
      </c>
      <c r="D90" s="137">
        <v>300</v>
      </c>
      <c r="E90" s="136">
        <v>42369</v>
      </c>
      <c r="F90" s="135" t="s">
        <v>75</v>
      </c>
      <c r="G90" s="135" t="s">
        <v>79</v>
      </c>
      <c r="H90" s="135" t="s">
        <v>78</v>
      </c>
      <c r="I90" s="135"/>
      <c r="J90" s="135">
        <v>302867</v>
      </c>
      <c r="K90" s="135">
        <v>198905</v>
      </c>
      <c r="L90" s="132"/>
      <c r="M90" s="133"/>
      <c r="N90" s="133"/>
      <c r="O90" s="132"/>
      <c r="P90" s="132"/>
      <c r="Q90" s="132"/>
      <c r="R90" s="132"/>
      <c r="S90" s="132"/>
      <c r="T90" s="132"/>
      <c r="U90" s="132"/>
      <c r="V90" s="132"/>
      <c r="W90" s="132"/>
      <c r="X90" s="132"/>
      <c r="Y90" s="132"/>
      <c r="Z90" s="132"/>
      <c r="AA90" s="132"/>
      <c r="AB90" s="132"/>
      <c r="AC90" s="132"/>
      <c r="AD90" s="132"/>
    </row>
    <row r="91" spans="1:30">
      <c r="A91" s="132">
        <v>252</v>
      </c>
      <c r="B91" s="132">
        <v>252129</v>
      </c>
      <c r="C91" s="132">
        <v>5480</v>
      </c>
      <c r="D91" s="137">
        <v>200</v>
      </c>
      <c r="E91" s="136">
        <v>42369</v>
      </c>
      <c r="F91" s="135" t="s">
        <v>75</v>
      </c>
      <c r="G91" s="135" t="s">
        <v>83</v>
      </c>
      <c r="H91" s="135" t="s">
        <v>82</v>
      </c>
      <c r="I91" s="135"/>
      <c r="J91" s="135">
        <v>307046</v>
      </c>
      <c r="K91" s="135">
        <v>227337</v>
      </c>
      <c r="L91" s="132"/>
      <c r="M91" s="133"/>
      <c r="N91" s="133"/>
      <c r="O91" s="132"/>
      <c r="P91" s="132"/>
      <c r="Q91" s="132"/>
      <c r="R91" s="132"/>
      <c r="S91" s="132"/>
      <c r="T91" s="132"/>
      <c r="U91" s="132"/>
      <c r="V91" s="132"/>
      <c r="W91" s="132"/>
      <c r="X91" s="132"/>
      <c r="Y91" s="132"/>
      <c r="Z91" s="132"/>
      <c r="AA91" s="132"/>
      <c r="AB91" s="132"/>
      <c r="AC91" s="132"/>
      <c r="AD91" s="132"/>
    </row>
    <row r="92" spans="1:30">
      <c r="A92" s="132">
        <v>252</v>
      </c>
      <c r="B92" s="132">
        <v>252129</v>
      </c>
      <c r="C92" s="132">
        <v>5490</v>
      </c>
      <c r="D92" s="137">
        <v>140</v>
      </c>
      <c r="E92" s="136">
        <v>42369</v>
      </c>
      <c r="F92" s="135" t="s">
        <v>75</v>
      </c>
      <c r="G92" s="135" t="s">
        <v>83</v>
      </c>
      <c r="H92" s="135" t="s">
        <v>82</v>
      </c>
      <c r="I92" s="135"/>
      <c r="J92" s="135">
        <v>307046</v>
      </c>
      <c r="K92" s="135">
        <v>227337</v>
      </c>
      <c r="L92" s="132"/>
      <c r="M92" s="133"/>
      <c r="N92" s="133"/>
      <c r="O92" s="132"/>
      <c r="P92" s="132"/>
      <c r="Q92" s="132"/>
      <c r="R92" s="132"/>
      <c r="S92" s="132"/>
      <c r="T92" s="132"/>
      <c r="U92" s="132"/>
      <c r="V92" s="132"/>
      <c r="W92" s="132"/>
      <c r="X92" s="132"/>
      <c r="Y92" s="132"/>
      <c r="Z92" s="132"/>
      <c r="AA92" s="132"/>
      <c r="AB92" s="132"/>
      <c r="AC92" s="132"/>
      <c r="AD92" s="132"/>
    </row>
    <row r="93" spans="1:30">
      <c r="A93" s="132">
        <v>252</v>
      </c>
      <c r="B93" s="132">
        <v>252129</v>
      </c>
      <c r="C93" s="132">
        <v>5480</v>
      </c>
      <c r="D93" s="133">
        <v>402</v>
      </c>
      <c r="E93" s="134">
        <v>42369</v>
      </c>
      <c r="F93" s="132" t="s">
        <v>75</v>
      </c>
      <c r="G93" s="132" t="s">
        <v>81</v>
      </c>
      <c r="H93" s="132" t="s">
        <v>80</v>
      </c>
      <c r="I93" s="132"/>
      <c r="J93" s="132">
        <v>213577</v>
      </c>
      <c r="K93" s="132">
        <v>225965</v>
      </c>
      <c r="L93" s="132"/>
      <c r="M93" s="133"/>
      <c r="N93" s="133"/>
      <c r="O93" s="132"/>
      <c r="P93" s="132"/>
      <c r="Q93" s="132"/>
      <c r="R93" s="132"/>
      <c r="S93" s="132"/>
      <c r="T93" s="132"/>
      <c r="U93" s="132"/>
      <c r="V93" s="132"/>
      <c r="W93" s="132"/>
      <c r="X93" s="132"/>
      <c r="Y93" s="132"/>
      <c r="Z93" s="132"/>
      <c r="AA93" s="132"/>
      <c r="AB93" s="132"/>
      <c r="AC93" s="132"/>
      <c r="AD93" s="132"/>
    </row>
    <row r="94" spans="1:30">
      <c r="A94" s="132">
        <v>252</v>
      </c>
      <c r="B94" s="132">
        <v>252130</v>
      </c>
      <c r="C94" s="132">
        <v>5480</v>
      </c>
      <c r="D94" s="137">
        <v>266</v>
      </c>
      <c r="E94" s="136">
        <v>42369</v>
      </c>
      <c r="F94" s="135" t="s">
        <v>75</v>
      </c>
      <c r="G94" s="135" t="s">
        <v>79</v>
      </c>
      <c r="H94" s="135" t="s">
        <v>78</v>
      </c>
      <c r="I94" s="135"/>
      <c r="J94" s="135">
        <v>302867</v>
      </c>
      <c r="K94" s="135">
        <v>198905</v>
      </c>
      <c r="L94" s="132"/>
      <c r="M94" s="133"/>
      <c r="N94" s="133"/>
      <c r="O94" s="132"/>
      <c r="P94" s="132"/>
      <c r="Q94" s="132"/>
      <c r="R94" s="132"/>
      <c r="S94" s="132"/>
      <c r="T94" s="132"/>
      <c r="U94" s="132"/>
      <c r="V94" s="132"/>
      <c r="W94" s="132"/>
      <c r="X94" s="132"/>
      <c r="Y94" s="132"/>
      <c r="Z94" s="132"/>
      <c r="AA94" s="132"/>
      <c r="AB94" s="132"/>
      <c r="AC94" s="132"/>
      <c r="AD94" s="132"/>
    </row>
    <row r="95" spans="1:30">
      <c r="A95" s="132">
        <v>252</v>
      </c>
      <c r="B95" s="132">
        <v>252130</v>
      </c>
      <c r="C95" s="132">
        <v>5480</v>
      </c>
      <c r="D95" s="137">
        <v>-443</v>
      </c>
      <c r="E95" s="136">
        <v>42369</v>
      </c>
      <c r="F95" s="135" t="s">
        <v>75</v>
      </c>
      <c r="G95" s="135" t="s">
        <v>77</v>
      </c>
      <c r="H95" s="135" t="s">
        <v>76</v>
      </c>
      <c r="I95" s="135"/>
      <c r="J95" s="135">
        <v>307003</v>
      </c>
      <c r="K95" s="135">
        <v>227108</v>
      </c>
      <c r="L95" s="132"/>
      <c r="M95" s="133"/>
      <c r="N95" s="133"/>
      <c r="O95" s="132"/>
      <c r="P95" s="132"/>
      <c r="Q95" s="132"/>
      <c r="R95" s="132"/>
      <c r="S95" s="132"/>
      <c r="T95" s="132"/>
      <c r="U95" s="132"/>
      <c r="V95" s="132"/>
      <c r="W95" s="132"/>
      <c r="X95" s="132"/>
      <c r="Y95" s="132"/>
      <c r="Z95" s="132"/>
      <c r="AA95" s="132"/>
      <c r="AB95" s="132"/>
      <c r="AC95" s="132"/>
      <c r="AD95" s="132"/>
    </row>
    <row r="96" spans="1:30">
      <c r="A96" s="132">
        <v>252</v>
      </c>
      <c r="B96" s="132">
        <v>252130</v>
      </c>
      <c r="C96" s="132">
        <v>5480</v>
      </c>
      <c r="D96" s="133">
        <v>182</v>
      </c>
      <c r="E96" s="134">
        <v>42369</v>
      </c>
      <c r="F96" s="132" t="s">
        <v>75</v>
      </c>
      <c r="G96" s="132" t="s">
        <v>74</v>
      </c>
      <c r="H96" s="132"/>
      <c r="I96" s="132"/>
      <c r="J96" s="132">
        <v>739553</v>
      </c>
      <c r="K96" s="132">
        <v>226404</v>
      </c>
      <c r="L96" s="132"/>
      <c r="M96" s="133"/>
      <c r="N96" s="133"/>
      <c r="O96" s="132"/>
      <c r="P96" s="132"/>
      <c r="Q96" s="132"/>
      <c r="R96" s="132"/>
      <c r="S96" s="132"/>
      <c r="T96" s="132"/>
      <c r="U96" s="132"/>
      <c r="V96" s="132"/>
      <c r="W96" s="132"/>
      <c r="X96" s="132"/>
      <c r="Y96" s="132"/>
      <c r="Z96" s="132"/>
      <c r="AA96" s="132"/>
      <c r="AB96" s="132"/>
      <c r="AC96" s="132"/>
      <c r="AD96" s="132"/>
    </row>
    <row r="97" spans="4:4" s="127" customFormat="1" ht="15" thickBot="1">
      <c r="D97" s="131">
        <f>SUM(D60:D96)</f>
        <v>6372</v>
      </c>
    </row>
    <row r="98" spans="4:4" s="127" customFormat="1" ht="15" thickTop="1">
      <c r="D98" s="130"/>
    </row>
  </sheetData>
  <autoFilter ref="A8:L8"/>
  <mergeCells count="36">
    <mergeCell ref="B56:C56"/>
    <mergeCell ref="D56:E56"/>
    <mergeCell ref="F56:G56"/>
    <mergeCell ref="H56:I56"/>
    <mergeCell ref="B54:C54"/>
    <mergeCell ref="D54:E54"/>
    <mergeCell ref="F54:G54"/>
    <mergeCell ref="H54:I54"/>
    <mergeCell ref="B55:C55"/>
    <mergeCell ref="D55:E55"/>
    <mergeCell ref="F55:G55"/>
    <mergeCell ref="H55:I55"/>
    <mergeCell ref="B51:C51"/>
    <mergeCell ref="D51:E51"/>
    <mergeCell ref="F51:G51"/>
    <mergeCell ref="H51:I51"/>
    <mergeCell ref="B52:C52"/>
    <mergeCell ref="D52:E52"/>
    <mergeCell ref="F52:G52"/>
    <mergeCell ref="H52:I52"/>
    <mergeCell ref="B48:C48"/>
    <mergeCell ref="D48:E48"/>
    <mergeCell ref="F48:G48"/>
    <mergeCell ref="H48:I48"/>
    <mergeCell ref="B50:C50"/>
    <mergeCell ref="D50:E50"/>
    <mergeCell ref="F50:G50"/>
    <mergeCell ref="H50:I50"/>
    <mergeCell ref="B6:C7"/>
    <mergeCell ref="D6:E7"/>
    <mergeCell ref="F6:G7"/>
    <mergeCell ref="H6:I7"/>
    <mergeCell ref="B46:C46"/>
    <mergeCell ref="D46:E46"/>
    <mergeCell ref="F46:G46"/>
    <mergeCell ref="H46:I46"/>
  </mergeCells>
  <pageMargins left="0.45" right="0"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42"/>
  <sheetViews>
    <sheetView view="pageBreakPreview" zoomScaleNormal="100" zoomScaleSheetLayoutView="100" workbookViewId="0">
      <pane xSplit="1" ySplit="9" topLeftCell="C32" activePane="bottomRight" state="frozen"/>
      <selection pane="topRight" activeCell="B1" sqref="B1"/>
      <selection pane="bottomLeft" activeCell="A8" sqref="A8"/>
      <selection pane="bottomRight" activeCell="A10" sqref="A10"/>
    </sheetView>
  </sheetViews>
  <sheetFormatPr defaultColWidth="9.1796875" defaultRowHeight="12.5"/>
  <cols>
    <col min="1" max="1" width="30.26953125" style="41" customWidth="1"/>
    <col min="2" max="2" width="10.81640625" style="41" customWidth="1"/>
    <col min="3" max="3" width="9.81640625" style="41" bestFit="1" customWidth="1"/>
    <col min="4" max="4" width="10.7265625" style="48" customWidth="1"/>
    <col min="5" max="5" width="9.81640625" style="48" bestFit="1" customWidth="1"/>
    <col min="6" max="6" width="11.26953125" style="53" bestFit="1" customWidth="1"/>
    <col min="7" max="7" width="9.81640625" style="48" bestFit="1" customWidth="1"/>
    <col min="8" max="8" width="10.7265625" style="53" customWidth="1"/>
    <col min="9" max="9" width="9.7265625" style="372" bestFit="1" customWidth="1"/>
    <col min="10" max="10" width="10" style="41" customWidth="1"/>
    <col min="11" max="11" width="9.81640625" style="41" bestFit="1" customWidth="1"/>
    <col min="12" max="12" width="9.81640625" style="51" customWidth="1"/>
    <col min="13" max="13" width="9.81640625" style="371" customWidth="1"/>
    <col min="14" max="14" width="10.81640625" style="41" customWidth="1"/>
    <col min="15" max="15" width="9.81640625" style="41" bestFit="1" customWidth="1"/>
    <col min="16" max="16" width="8.1796875" style="48" customWidth="1"/>
    <col min="17" max="17" width="9.81640625" style="372" bestFit="1" customWidth="1"/>
    <col min="18" max="18" width="9.26953125" style="48" customWidth="1"/>
    <col min="19" max="19" width="9.81640625" style="371" bestFit="1" customWidth="1"/>
    <col min="20" max="20" width="9.81640625" style="48" customWidth="1"/>
    <col min="21" max="21" width="9.81640625" style="52" customWidth="1"/>
    <col min="22" max="22" width="20.81640625" style="370" customWidth="1"/>
    <col min="23" max="23" width="0" style="126" hidden="1" customWidth="1"/>
    <col min="24" max="24" width="10.7265625" style="41" bestFit="1" customWidth="1"/>
    <col min="25" max="16384" width="9.1796875" style="41"/>
  </cols>
  <sheetData>
    <row r="1" spans="1:24">
      <c r="A1" s="126" t="s">
        <v>31</v>
      </c>
    </row>
    <row r="2" spans="1:24">
      <c r="A2" s="126" t="s">
        <v>194</v>
      </c>
    </row>
    <row r="3" spans="1:24">
      <c r="A3" s="41" t="s">
        <v>29</v>
      </c>
    </row>
    <row r="4" spans="1:24">
      <c r="A4" s="41" t="s">
        <v>28</v>
      </c>
    </row>
    <row r="5" spans="1:24">
      <c r="A5" s="41" t="s">
        <v>72</v>
      </c>
    </row>
    <row r="7" spans="1:24" ht="13">
      <c r="B7" s="654" t="s">
        <v>26</v>
      </c>
      <c r="C7" s="654"/>
      <c r="D7" s="647" t="s">
        <v>193</v>
      </c>
      <c r="E7" s="647"/>
      <c r="F7" s="647" t="s">
        <v>192</v>
      </c>
      <c r="G7" s="647"/>
      <c r="H7" s="646" t="s">
        <v>191</v>
      </c>
      <c r="I7" s="647"/>
      <c r="J7" s="668" t="s">
        <v>190</v>
      </c>
      <c r="K7" s="654"/>
      <c r="L7" s="670" t="s">
        <v>189</v>
      </c>
      <c r="M7" s="669"/>
      <c r="N7" s="668" t="s">
        <v>188</v>
      </c>
      <c r="O7" s="654"/>
      <c r="P7" s="646" t="s">
        <v>162</v>
      </c>
      <c r="Q7" s="647"/>
      <c r="R7" s="669" t="s">
        <v>187</v>
      </c>
      <c r="S7" s="669"/>
      <c r="T7" s="498" t="s">
        <v>186</v>
      </c>
      <c r="U7" s="497" t="s">
        <v>24</v>
      </c>
      <c r="X7" s="495" t="s">
        <v>185</v>
      </c>
    </row>
    <row r="8" spans="1:24" ht="15.5">
      <c r="B8" s="668" t="s">
        <v>183</v>
      </c>
      <c r="C8" s="654"/>
      <c r="D8" s="647" t="s">
        <v>184</v>
      </c>
      <c r="E8" s="647"/>
      <c r="F8" s="646" t="s">
        <v>183</v>
      </c>
      <c r="G8" s="647"/>
      <c r="H8" s="646" t="s">
        <v>182</v>
      </c>
      <c r="I8" s="647"/>
      <c r="J8" s="668" t="s">
        <v>181</v>
      </c>
      <c r="K8" s="654"/>
      <c r="L8" s="668" t="s">
        <v>180</v>
      </c>
      <c r="M8" s="654"/>
      <c r="N8" s="668" t="s">
        <v>179</v>
      </c>
      <c r="O8" s="654"/>
      <c r="P8" s="646" t="s">
        <v>178</v>
      </c>
      <c r="Q8" s="647"/>
      <c r="R8" s="647" t="s">
        <v>177</v>
      </c>
      <c r="S8" s="647"/>
      <c r="T8" s="72"/>
      <c r="U8" s="497" t="s">
        <v>176</v>
      </c>
      <c r="V8" s="496" t="s">
        <v>20</v>
      </c>
      <c r="W8" s="126" t="s">
        <v>175</v>
      </c>
      <c r="X8" s="495" t="s">
        <v>174</v>
      </c>
    </row>
    <row r="9" spans="1:24" s="114" customFormat="1" ht="13.5" thickBot="1">
      <c r="A9" s="114" t="s">
        <v>19</v>
      </c>
      <c r="B9" s="114" t="s">
        <v>17</v>
      </c>
      <c r="C9" s="114" t="s">
        <v>16</v>
      </c>
      <c r="D9" s="487" t="s">
        <v>17</v>
      </c>
      <c r="E9" s="487" t="s">
        <v>16</v>
      </c>
      <c r="F9" s="494" t="s">
        <v>17</v>
      </c>
      <c r="G9" s="487" t="s">
        <v>16</v>
      </c>
      <c r="H9" s="493" t="s">
        <v>12</v>
      </c>
      <c r="I9" s="490" t="s">
        <v>16</v>
      </c>
      <c r="J9" s="489" t="s">
        <v>56</v>
      </c>
      <c r="K9" s="114" t="s">
        <v>16</v>
      </c>
      <c r="L9" s="492" t="s">
        <v>173</v>
      </c>
      <c r="M9" s="491" t="s">
        <v>58</v>
      </c>
      <c r="N9" s="369" t="s">
        <v>172</v>
      </c>
      <c r="O9" s="114" t="s">
        <v>16</v>
      </c>
      <c r="P9" s="489" t="s">
        <v>56</v>
      </c>
      <c r="Q9" s="490" t="s">
        <v>16</v>
      </c>
      <c r="R9" s="489" t="s">
        <v>171</v>
      </c>
      <c r="S9" s="488" t="s">
        <v>16</v>
      </c>
      <c r="T9" s="487"/>
      <c r="U9" s="486" t="s">
        <v>170</v>
      </c>
      <c r="V9" s="485"/>
      <c r="W9" s="369" t="s">
        <v>169</v>
      </c>
      <c r="X9" s="484"/>
    </row>
    <row r="10" spans="1:24">
      <c r="A10" s="475">
        <v>42006</v>
      </c>
      <c r="B10" s="480"/>
      <c r="C10" s="478"/>
      <c r="D10" s="478">
        <v>275</v>
      </c>
      <c r="E10" s="478">
        <v>2.75</v>
      </c>
      <c r="F10" s="482"/>
      <c r="G10" s="478"/>
      <c r="H10" s="482"/>
      <c r="I10" s="479"/>
      <c r="J10" s="478"/>
      <c r="K10" s="478"/>
      <c r="L10" s="481"/>
      <c r="M10" s="477"/>
      <c r="N10" s="480"/>
      <c r="O10" s="478"/>
      <c r="P10" s="478"/>
      <c r="Q10" s="479"/>
      <c r="R10" s="478"/>
      <c r="S10" s="477"/>
      <c r="T10" s="477"/>
      <c r="U10" s="476"/>
      <c r="V10" s="467">
        <f t="shared" ref="V10:V41" si="0">B10*C10+D10*E10+F10*G10+H10*I10+J10*K10+L10*M10+N10*O10+P10*Q10+R10*S10+T10+U10</f>
        <v>756.25</v>
      </c>
    </row>
    <row r="11" spans="1:24" s="126" customFormat="1">
      <c r="A11" s="475">
        <v>42006</v>
      </c>
      <c r="B11" s="472">
        <v>1250</v>
      </c>
      <c r="C11" s="469">
        <v>1.3</v>
      </c>
      <c r="D11" s="470"/>
      <c r="E11" s="470"/>
      <c r="F11" s="474"/>
      <c r="G11" s="470"/>
      <c r="H11" s="474"/>
      <c r="I11" s="471"/>
      <c r="J11" s="470"/>
      <c r="K11" s="470"/>
      <c r="L11" s="473"/>
      <c r="M11" s="469"/>
      <c r="N11" s="472"/>
      <c r="O11" s="470"/>
      <c r="P11" s="470"/>
      <c r="Q11" s="471"/>
      <c r="R11" s="470"/>
      <c r="S11" s="469"/>
      <c r="T11" s="469"/>
      <c r="U11" s="468"/>
      <c r="V11" s="467">
        <f t="shared" si="0"/>
        <v>1625</v>
      </c>
      <c r="W11" s="126">
        <v>56</v>
      </c>
    </row>
    <row r="12" spans="1:24">
      <c r="A12" s="466">
        <v>42013</v>
      </c>
      <c r="B12" s="462">
        <v>550</v>
      </c>
      <c r="C12" s="459">
        <v>1.3</v>
      </c>
      <c r="D12" s="465"/>
      <c r="E12" s="465"/>
      <c r="F12" s="464"/>
      <c r="G12" s="460"/>
      <c r="H12" s="464"/>
      <c r="I12" s="461"/>
      <c r="J12" s="462"/>
      <c r="K12" s="460"/>
      <c r="L12" s="463"/>
      <c r="M12" s="459"/>
      <c r="N12" s="462"/>
      <c r="O12" s="460"/>
      <c r="P12" s="462"/>
      <c r="Q12" s="461"/>
      <c r="R12" s="460"/>
      <c r="S12" s="459"/>
      <c r="T12" s="459"/>
      <c r="U12" s="458"/>
      <c r="V12" s="457">
        <f t="shared" si="0"/>
        <v>715</v>
      </c>
      <c r="W12" s="126">
        <v>1</v>
      </c>
    </row>
    <row r="13" spans="1:24">
      <c r="A13" s="475">
        <v>42017</v>
      </c>
      <c r="B13" s="480"/>
      <c r="C13" s="478"/>
      <c r="D13" s="478"/>
      <c r="E13" s="478"/>
      <c r="F13" s="482"/>
      <c r="G13" s="478"/>
      <c r="H13" s="482"/>
      <c r="I13" s="479"/>
      <c r="J13" s="478"/>
      <c r="K13" s="478"/>
      <c r="L13" s="481"/>
      <c r="M13" s="477"/>
      <c r="N13" s="480"/>
      <c r="O13" s="478"/>
      <c r="P13" s="478">
        <v>40</v>
      </c>
      <c r="Q13" s="479">
        <v>3.2974999999999999</v>
      </c>
      <c r="R13" s="478"/>
      <c r="S13" s="477"/>
      <c r="T13" s="477">
        <v>25.9</v>
      </c>
      <c r="U13" s="476">
        <v>9.24</v>
      </c>
      <c r="V13" s="467">
        <f t="shared" si="0"/>
        <v>167.04000000000002</v>
      </c>
      <c r="W13" s="126">
        <v>59</v>
      </c>
    </row>
    <row r="14" spans="1:24" s="126" customFormat="1">
      <c r="A14" s="475">
        <v>42018</v>
      </c>
      <c r="B14" s="472"/>
      <c r="C14" s="469"/>
      <c r="D14" s="470"/>
      <c r="E14" s="470"/>
      <c r="F14" s="474"/>
      <c r="G14" s="470"/>
      <c r="H14" s="474"/>
      <c r="I14" s="471"/>
      <c r="J14" s="470"/>
      <c r="K14" s="470"/>
      <c r="L14" s="473">
        <v>1</v>
      </c>
      <c r="M14" s="469">
        <v>220</v>
      </c>
      <c r="N14" s="472"/>
      <c r="O14" s="470"/>
      <c r="P14" s="470"/>
      <c r="Q14" s="471"/>
      <c r="R14" s="470"/>
      <c r="S14" s="469"/>
      <c r="T14" s="469"/>
      <c r="U14" s="468">
        <v>15.4</v>
      </c>
      <c r="V14" s="467">
        <f t="shared" si="0"/>
        <v>235.4</v>
      </c>
      <c r="W14" s="126">
        <v>3</v>
      </c>
    </row>
    <row r="15" spans="1:24">
      <c r="A15" s="466">
        <v>42020</v>
      </c>
      <c r="B15" s="462"/>
      <c r="C15" s="459"/>
      <c r="D15" s="465">
        <v>200</v>
      </c>
      <c r="E15" s="465">
        <v>2.75</v>
      </c>
      <c r="F15" s="464"/>
      <c r="G15" s="460"/>
      <c r="H15" s="464"/>
      <c r="I15" s="461"/>
      <c r="J15" s="462"/>
      <c r="K15" s="460"/>
      <c r="L15" s="463"/>
      <c r="M15" s="459"/>
      <c r="N15" s="462"/>
      <c r="O15" s="460"/>
      <c r="P15" s="462"/>
      <c r="Q15" s="461"/>
      <c r="R15" s="460"/>
      <c r="S15" s="459"/>
      <c r="T15" s="459"/>
      <c r="U15" s="458"/>
      <c r="V15" s="457">
        <f t="shared" si="0"/>
        <v>550</v>
      </c>
      <c r="W15" s="126">
        <v>2</v>
      </c>
    </row>
    <row r="16" spans="1:24">
      <c r="A16" s="475">
        <v>42020</v>
      </c>
      <c r="B16" s="480">
        <v>900</v>
      </c>
      <c r="C16" s="478">
        <v>1.3</v>
      </c>
      <c r="D16" s="478"/>
      <c r="E16" s="478"/>
      <c r="F16" s="482"/>
      <c r="G16" s="478"/>
      <c r="H16" s="482"/>
      <c r="I16" s="479"/>
      <c r="J16" s="478"/>
      <c r="K16" s="478"/>
      <c r="L16" s="481"/>
      <c r="M16" s="477"/>
      <c r="N16" s="480"/>
      <c r="O16" s="478"/>
      <c r="P16" s="478"/>
      <c r="Q16" s="479"/>
      <c r="R16" s="478"/>
      <c r="S16" s="477"/>
      <c r="T16" s="477"/>
      <c r="U16" s="476"/>
      <c r="V16" s="467">
        <f t="shared" si="0"/>
        <v>1170</v>
      </c>
      <c r="W16" s="126">
        <v>58</v>
      </c>
    </row>
    <row r="17" spans="1:24" s="126" customFormat="1">
      <c r="A17" s="475">
        <v>42025</v>
      </c>
      <c r="B17" s="472"/>
      <c r="C17" s="469"/>
      <c r="D17" s="470"/>
      <c r="E17" s="470"/>
      <c r="F17" s="474"/>
      <c r="G17" s="470"/>
      <c r="H17" s="474"/>
      <c r="I17" s="471"/>
      <c r="J17" s="470">
        <v>450</v>
      </c>
      <c r="K17" s="470">
        <v>1.72</v>
      </c>
      <c r="L17" s="473"/>
      <c r="M17" s="469"/>
      <c r="N17" s="472"/>
      <c r="O17" s="470"/>
      <c r="P17" s="470"/>
      <c r="Q17" s="471"/>
      <c r="R17" s="470"/>
      <c r="S17" s="469"/>
      <c r="T17" s="469"/>
      <c r="U17" s="468">
        <v>50.31</v>
      </c>
      <c r="V17" s="467">
        <f t="shared" si="0"/>
        <v>824.31</v>
      </c>
      <c r="W17" s="126">
        <v>60</v>
      </c>
    </row>
    <row r="18" spans="1:24">
      <c r="A18" s="466">
        <v>42025</v>
      </c>
      <c r="B18" s="462"/>
      <c r="C18" s="459"/>
      <c r="D18" s="465"/>
      <c r="E18" s="465"/>
      <c r="F18" s="464"/>
      <c r="G18" s="460"/>
      <c r="H18" s="464">
        <v>45920</v>
      </c>
      <c r="I18" s="461">
        <v>0.1825</v>
      </c>
      <c r="J18" s="462"/>
      <c r="K18" s="460"/>
      <c r="L18" s="463"/>
      <c r="M18" s="459"/>
      <c r="N18" s="462"/>
      <c r="O18" s="460"/>
      <c r="P18" s="462"/>
      <c r="Q18" s="461"/>
      <c r="R18" s="460"/>
      <c r="S18" s="459"/>
      <c r="T18" s="459"/>
      <c r="U18" s="458">
        <v>544.73</v>
      </c>
      <c r="V18" s="457">
        <f t="shared" si="0"/>
        <v>8925.1299999999992</v>
      </c>
      <c r="W18" s="126">
        <v>6</v>
      </c>
    </row>
    <row r="19" spans="1:24">
      <c r="A19" s="475">
        <v>42027</v>
      </c>
      <c r="B19" s="480">
        <v>650</v>
      </c>
      <c r="C19" s="478">
        <v>1.3</v>
      </c>
      <c r="D19" s="478"/>
      <c r="E19" s="478"/>
      <c r="F19" s="482"/>
      <c r="G19" s="478"/>
      <c r="H19" s="482"/>
      <c r="I19" s="479"/>
      <c r="J19" s="478"/>
      <c r="K19" s="478"/>
      <c r="L19" s="481"/>
      <c r="M19" s="477"/>
      <c r="N19" s="480"/>
      <c r="O19" s="478"/>
      <c r="P19" s="478"/>
      <c r="Q19" s="479"/>
      <c r="R19" s="478"/>
      <c r="S19" s="477"/>
      <c r="T19" s="477"/>
      <c r="U19" s="476"/>
      <c r="V19" s="467">
        <f t="shared" si="0"/>
        <v>845</v>
      </c>
      <c r="W19" s="126">
        <v>5</v>
      </c>
    </row>
    <row r="20" spans="1:24" s="126" customFormat="1">
      <c r="A20" s="475">
        <v>42034</v>
      </c>
      <c r="B20" s="472"/>
      <c r="C20" s="469"/>
      <c r="D20" s="470">
        <v>210</v>
      </c>
      <c r="E20" s="470">
        <v>2.75</v>
      </c>
      <c r="F20" s="474"/>
      <c r="G20" s="470"/>
      <c r="H20" s="474"/>
      <c r="I20" s="471"/>
      <c r="J20" s="470"/>
      <c r="K20" s="470"/>
      <c r="L20" s="473"/>
      <c r="M20" s="469"/>
      <c r="N20" s="472"/>
      <c r="O20" s="470"/>
      <c r="P20" s="470"/>
      <c r="Q20" s="471"/>
      <c r="R20" s="470"/>
      <c r="S20" s="469"/>
      <c r="T20" s="469"/>
      <c r="U20" s="468"/>
      <c r="V20" s="467">
        <f t="shared" si="0"/>
        <v>577.5</v>
      </c>
      <c r="W20" s="126">
        <v>61</v>
      </c>
    </row>
    <row r="21" spans="1:24">
      <c r="A21" s="466">
        <v>42034</v>
      </c>
      <c r="B21" s="462">
        <v>750</v>
      </c>
      <c r="C21" s="459">
        <v>1.3</v>
      </c>
      <c r="D21" s="465"/>
      <c r="E21" s="465"/>
      <c r="F21" s="464"/>
      <c r="G21" s="460"/>
      <c r="H21" s="464"/>
      <c r="I21" s="461"/>
      <c r="J21" s="462"/>
      <c r="K21" s="460"/>
      <c r="L21" s="463"/>
      <c r="M21" s="459"/>
      <c r="N21" s="462"/>
      <c r="O21" s="460"/>
      <c r="P21" s="462"/>
      <c r="Q21" s="461"/>
      <c r="R21" s="460"/>
      <c r="S21" s="459"/>
      <c r="T21" s="459"/>
      <c r="U21" s="458"/>
      <c r="V21" s="457">
        <f t="shared" si="0"/>
        <v>975</v>
      </c>
      <c r="X21" s="483">
        <f>SUM(V10:V21)</f>
        <v>17365.629999999997</v>
      </c>
    </row>
    <row r="22" spans="1:24">
      <c r="A22" s="442">
        <v>42041</v>
      </c>
      <c r="B22" s="443">
        <v>750</v>
      </c>
      <c r="C22" s="41">
        <v>1.3</v>
      </c>
      <c r="N22" s="443"/>
      <c r="T22" s="371"/>
      <c r="V22" s="370">
        <f t="shared" si="0"/>
        <v>975</v>
      </c>
      <c r="W22" s="126">
        <v>4</v>
      </c>
    </row>
    <row r="23" spans="1:24" s="126" customFormat="1">
      <c r="A23" s="442">
        <v>42048</v>
      </c>
      <c r="B23" s="438"/>
      <c r="C23" s="441"/>
      <c r="D23" s="373">
        <v>220</v>
      </c>
      <c r="E23" s="373">
        <v>2.75</v>
      </c>
      <c r="F23" s="440"/>
      <c r="G23" s="373"/>
      <c r="H23" s="440"/>
      <c r="I23" s="437"/>
      <c r="L23" s="439"/>
      <c r="M23" s="436"/>
      <c r="N23" s="438"/>
      <c r="P23" s="373"/>
      <c r="Q23" s="437"/>
      <c r="R23" s="373"/>
      <c r="S23" s="436"/>
      <c r="T23" s="436"/>
      <c r="U23" s="435"/>
      <c r="V23" s="370">
        <f t="shared" si="0"/>
        <v>605</v>
      </c>
      <c r="W23" s="126">
        <v>7</v>
      </c>
    </row>
    <row r="24" spans="1:24">
      <c r="A24" s="456">
        <v>42048</v>
      </c>
      <c r="B24" s="451">
        <v>700</v>
      </c>
      <c r="C24" s="455">
        <v>1.3</v>
      </c>
      <c r="D24" s="454"/>
      <c r="E24" s="454"/>
      <c r="F24" s="453"/>
      <c r="G24" s="447"/>
      <c r="H24" s="453"/>
      <c r="I24" s="448"/>
      <c r="J24" s="451"/>
      <c r="K24" s="450"/>
      <c r="L24" s="452"/>
      <c r="M24" s="446"/>
      <c r="N24" s="451"/>
      <c r="O24" s="450"/>
      <c r="P24" s="449"/>
      <c r="Q24" s="448"/>
      <c r="R24" s="447"/>
      <c r="S24" s="446"/>
      <c r="T24" s="446"/>
      <c r="U24" s="445"/>
      <c r="V24" s="444">
        <f t="shared" si="0"/>
        <v>910</v>
      </c>
      <c r="W24" s="126">
        <v>62</v>
      </c>
    </row>
    <row r="25" spans="1:24">
      <c r="A25" s="442">
        <v>42055</v>
      </c>
      <c r="B25" s="443">
        <v>650</v>
      </c>
      <c r="C25" s="41">
        <v>1.3</v>
      </c>
      <c r="N25" s="443"/>
      <c r="T25" s="371"/>
      <c r="V25" s="370">
        <f t="shared" si="0"/>
        <v>845</v>
      </c>
      <c r="W25" s="126">
        <v>8</v>
      </c>
    </row>
    <row r="26" spans="1:24" s="126" customFormat="1">
      <c r="A26" s="442">
        <v>42062</v>
      </c>
      <c r="B26" s="438"/>
      <c r="C26" s="441"/>
      <c r="D26" s="373">
        <v>180</v>
      </c>
      <c r="E26" s="373">
        <v>2.75</v>
      </c>
      <c r="F26" s="440"/>
      <c r="G26" s="373"/>
      <c r="H26" s="440"/>
      <c r="I26" s="437"/>
      <c r="L26" s="439"/>
      <c r="M26" s="436"/>
      <c r="N26" s="438"/>
      <c r="P26" s="373"/>
      <c r="Q26" s="437"/>
      <c r="R26" s="373"/>
      <c r="S26" s="436"/>
      <c r="T26" s="436"/>
      <c r="U26" s="435"/>
      <c r="V26" s="370">
        <f t="shared" si="0"/>
        <v>495</v>
      </c>
      <c r="W26" s="126">
        <v>63</v>
      </c>
    </row>
    <row r="27" spans="1:24">
      <c r="A27" s="456">
        <v>42062</v>
      </c>
      <c r="B27" s="451">
        <v>500</v>
      </c>
      <c r="C27" s="455">
        <v>1.3</v>
      </c>
      <c r="D27" s="454"/>
      <c r="E27" s="454"/>
      <c r="F27" s="453"/>
      <c r="G27" s="447"/>
      <c r="H27" s="453"/>
      <c r="I27" s="448"/>
      <c r="J27" s="451"/>
      <c r="K27" s="450"/>
      <c r="L27" s="452"/>
      <c r="M27" s="446"/>
      <c r="N27" s="451"/>
      <c r="O27" s="450"/>
      <c r="P27" s="449"/>
      <c r="Q27" s="448"/>
      <c r="R27" s="447"/>
      <c r="S27" s="446"/>
      <c r="T27" s="446"/>
      <c r="U27" s="445"/>
      <c r="V27" s="444">
        <f t="shared" si="0"/>
        <v>650</v>
      </c>
      <c r="W27" s="126">
        <v>9</v>
      </c>
    </row>
    <row r="28" spans="1:24">
      <c r="A28" s="442">
        <v>42062</v>
      </c>
      <c r="B28" s="443"/>
      <c r="F28" s="53">
        <v>4981</v>
      </c>
      <c r="G28" s="48">
        <v>2.31</v>
      </c>
      <c r="N28" s="443"/>
      <c r="T28" s="371"/>
      <c r="U28" s="52">
        <v>747.9</v>
      </c>
      <c r="V28" s="370">
        <f t="shared" si="0"/>
        <v>12254.01</v>
      </c>
      <c r="W28" s="126">
        <v>64</v>
      </c>
      <c r="X28" s="425">
        <f>SUM(V22:V28)</f>
        <v>16734.010000000002</v>
      </c>
    </row>
    <row r="29" spans="1:24" s="126" customFormat="1">
      <c r="A29" s="475">
        <v>42069</v>
      </c>
      <c r="B29" s="472">
        <v>750</v>
      </c>
      <c r="C29" s="469">
        <v>1.3</v>
      </c>
      <c r="D29" s="470"/>
      <c r="E29" s="470"/>
      <c r="F29" s="474"/>
      <c r="G29" s="470"/>
      <c r="H29" s="474"/>
      <c r="I29" s="471"/>
      <c r="J29" s="470"/>
      <c r="K29" s="470"/>
      <c r="L29" s="473"/>
      <c r="M29" s="469"/>
      <c r="N29" s="472"/>
      <c r="O29" s="470"/>
      <c r="P29" s="470"/>
      <c r="Q29" s="471"/>
      <c r="R29" s="470"/>
      <c r="S29" s="469"/>
      <c r="T29" s="469"/>
      <c r="U29" s="468"/>
      <c r="V29" s="467">
        <f t="shared" si="0"/>
        <v>975</v>
      </c>
      <c r="W29" s="126">
        <v>10</v>
      </c>
    </row>
    <row r="30" spans="1:24">
      <c r="A30" s="466">
        <v>42069</v>
      </c>
      <c r="B30" s="462"/>
      <c r="C30" s="459"/>
      <c r="D30" s="465"/>
      <c r="E30" s="465"/>
      <c r="F30" s="464"/>
      <c r="G30" s="460"/>
      <c r="H30" s="464"/>
      <c r="I30" s="461"/>
      <c r="J30" s="462"/>
      <c r="K30" s="460"/>
      <c r="L30" s="463">
        <v>1</v>
      </c>
      <c r="M30" s="459">
        <v>228</v>
      </c>
      <c r="N30" s="462"/>
      <c r="O30" s="460"/>
      <c r="P30" s="462"/>
      <c r="Q30" s="461"/>
      <c r="R30" s="460"/>
      <c r="S30" s="459"/>
      <c r="T30" s="459"/>
      <c r="U30" s="458">
        <v>15.96</v>
      </c>
      <c r="V30" s="457">
        <f t="shared" si="0"/>
        <v>243.96</v>
      </c>
      <c r="W30" s="126">
        <v>65</v>
      </c>
    </row>
    <row r="31" spans="1:24">
      <c r="A31" s="475">
        <v>42076</v>
      </c>
      <c r="B31" s="480"/>
      <c r="C31" s="478"/>
      <c r="D31" s="478">
        <v>275</v>
      </c>
      <c r="E31" s="478">
        <v>2.75</v>
      </c>
      <c r="F31" s="482"/>
      <c r="G31" s="478"/>
      <c r="H31" s="482"/>
      <c r="I31" s="479"/>
      <c r="J31" s="478"/>
      <c r="K31" s="478"/>
      <c r="L31" s="481"/>
      <c r="M31" s="477"/>
      <c r="N31" s="480"/>
      <c r="O31" s="478"/>
      <c r="P31" s="478"/>
      <c r="Q31" s="479"/>
      <c r="R31" s="478"/>
      <c r="S31" s="477"/>
      <c r="T31" s="477"/>
      <c r="U31" s="476"/>
      <c r="V31" s="467">
        <f t="shared" si="0"/>
        <v>756.25</v>
      </c>
      <c r="W31" s="126">
        <v>11</v>
      </c>
    </row>
    <row r="32" spans="1:24" s="126" customFormat="1">
      <c r="A32" s="475">
        <v>42076</v>
      </c>
      <c r="B32" s="472">
        <v>800</v>
      </c>
      <c r="C32" s="469">
        <v>1.3</v>
      </c>
      <c r="D32" s="470"/>
      <c r="E32" s="470"/>
      <c r="F32" s="474"/>
      <c r="G32" s="470"/>
      <c r="H32" s="474"/>
      <c r="I32" s="471"/>
      <c r="J32" s="470"/>
      <c r="K32" s="470"/>
      <c r="L32" s="473"/>
      <c r="M32" s="469"/>
      <c r="N32" s="472"/>
      <c r="O32" s="470"/>
      <c r="P32" s="470"/>
      <c r="Q32" s="471"/>
      <c r="R32" s="470"/>
      <c r="S32" s="469"/>
      <c r="T32" s="469"/>
      <c r="U32" s="468"/>
      <c r="V32" s="467">
        <f t="shared" si="0"/>
        <v>1040</v>
      </c>
      <c r="W32" s="126">
        <v>68</v>
      </c>
    </row>
    <row r="33" spans="1:24">
      <c r="A33" s="466">
        <v>42082</v>
      </c>
      <c r="B33" s="462"/>
      <c r="C33" s="459"/>
      <c r="D33" s="465"/>
      <c r="E33" s="465"/>
      <c r="F33" s="464"/>
      <c r="G33" s="460"/>
      <c r="H33" s="464"/>
      <c r="I33" s="461"/>
      <c r="J33" s="462">
        <v>450</v>
      </c>
      <c r="K33" s="460">
        <v>1.72</v>
      </c>
      <c r="L33" s="463"/>
      <c r="M33" s="459"/>
      <c r="N33" s="462"/>
      <c r="O33" s="460"/>
      <c r="P33" s="462"/>
      <c r="Q33" s="461"/>
      <c r="R33" s="460"/>
      <c r="S33" s="459"/>
      <c r="T33" s="459"/>
      <c r="U33" s="458">
        <v>50.31</v>
      </c>
      <c r="V33" s="457">
        <f t="shared" si="0"/>
        <v>824.31</v>
      </c>
      <c r="W33" s="126">
        <v>66</v>
      </c>
    </row>
    <row r="34" spans="1:24">
      <c r="A34" s="475">
        <v>42082</v>
      </c>
      <c r="B34" s="480">
        <v>525</v>
      </c>
      <c r="C34" s="478">
        <v>1.3</v>
      </c>
      <c r="D34" s="478"/>
      <c r="E34" s="478"/>
      <c r="F34" s="482"/>
      <c r="G34" s="478"/>
      <c r="H34" s="482"/>
      <c r="I34" s="479"/>
      <c r="J34" s="478"/>
      <c r="K34" s="478"/>
      <c r="L34" s="481"/>
      <c r="M34" s="477"/>
      <c r="N34" s="480"/>
      <c r="O34" s="478"/>
      <c r="P34" s="478"/>
      <c r="Q34" s="479"/>
      <c r="R34" s="478"/>
      <c r="S34" s="477"/>
      <c r="T34" s="477"/>
      <c r="U34" s="476"/>
      <c r="V34" s="467">
        <f t="shared" si="0"/>
        <v>682.5</v>
      </c>
      <c r="W34" s="126">
        <v>12</v>
      </c>
    </row>
    <row r="35" spans="1:24" s="126" customFormat="1">
      <c r="A35" s="475">
        <v>42090</v>
      </c>
      <c r="B35" s="472"/>
      <c r="C35" s="469"/>
      <c r="D35" s="470">
        <v>220</v>
      </c>
      <c r="E35" s="470">
        <v>2.75</v>
      </c>
      <c r="F35" s="474"/>
      <c r="G35" s="470"/>
      <c r="H35" s="474"/>
      <c r="I35" s="471"/>
      <c r="J35" s="470"/>
      <c r="K35" s="470"/>
      <c r="L35" s="473"/>
      <c r="M35" s="469"/>
      <c r="N35" s="472"/>
      <c r="O35" s="470"/>
      <c r="P35" s="470"/>
      <c r="Q35" s="471"/>
      <c r="R35" s="470"/>
      <c r="S35" s="469"/>
      <c r="T35" s="469"/>
      <c r="U35" s="468"/>
      <c r="V35" s="467">
        <f t="shared" si="0"/>
        <v>605</v>
      </c>
      <c r="W35" s="126">
        <v>67</v>
      </c>
    </row>
    <row r="36" spans="1:24">
      <c r="A36" s="466">
        <v>42090</v>
      </c>
      <c r="B36" s="462">
        <v>675</v>
      </c>
      <c r="C36" s="459">
        <v>1.3</v>
      </c>
      <c r="D36" s="465"/>
      <c r="E36" s="465"/>
      <c r="F36" s="464"/>
      <c r="G36" s="460"/>
      <c r="H36" s="464"/>
      <c r="I36" s="461"/>
      <c r="J36" s="462"/>
      <c r="K36" s="460"/>
      <c r="L36" s="463"/>
      <c r="M36" s="459"/>
      <c r="N36" s="462"/>
      <c r="O36" s="460"/>
      <c r="P36" s="462"/>
      <c r="Q36" s="461"/>
      <c r="R36" s="460"/>
      <c r="S36" s="459"/>
      <c r="T36" s="459"/>
      <c r="U36" s="458"/>
      <c r="V36" s="457">
        <f t="shared" si="0"/>
        <v>877.5</v>
      </c>
      <c r="W36" s="126">
        <v>69</v>
      </c>
      <c r="X36" s="425">
        <f>SUM(V29:V36)</f>
        <v>6004.52</v>
      </c>
    </row>
    <row r="37" spans="1:24">
      <c r="A37" s="442">
        <v>42097</v>
      </c>
      <c r="B37" s="443"/>
      <c r="N37" s="443"/>
      <c r="R37" s="48">
        <v>7</v>
      </c>
      <c r="S37" s="371">
        <v>15</v>
      </c>
      <c r="T37" s="371"/>
      <c r="V37" s="370">
        <f t="shared" si="0"/>
        <v>105</v>
      </c>
      <c r="W37" s="126">
        <v>13</v>
      </c>
    </row>
    <row r="38" spans="1:24" s="126" customFormat="1">
      <c r="A38" s="442">
        <v>42097</v>
      </c>
      <c r="B38" s="438">
        <v>555</v>
      </c>
      <c r="C38" s="441">
        <v>1.3</v>
      </c>
      <c r="D38" s="373"/>
      <c r="E38" s="373"/>
      <c r="F38" s="440"/>
      <c r="G38" s="373"/>
      <c r="H38" s="440"/>
      <c r="I38" s="437"/>
      <c r="L38" s="439"/>
      <c r="M38" s="436"/>
      <c r="N38" s="438"/>
      <c r="P38" s="373"/>
      <c r="Q38" s="437"/>
      <c r="R38" s="373"/>
      <c r="S38" s="436"/>
      <c r="T38" s="436"/>
      <c r="U38" s="435"/>
      <c r="V38" s="370">
        <f t="shared" si="0"/>
        <v>721.5</v>
      </c>
      <c r="W38" s="126">
        <v>70</v>
      </c>
    </row>
    <row r="39" spans="1:24">
      <c r="A39" s="456">
        <v>42097</v>
      </c>
      <c r="B39" s="451"/>
      <c r="C39" s="455"/>
      <c r="D39" s="454"/>
      <c r="E39" s="454"/>
      <c r="F39" s="453"/>
      <c r="G39" s="447"/>
      <c r="H39" s="453"/>
      <c r="I39" s="448"/>
      <c r="J39" s="451">
        <v>450</v>
      </c>
      <c r="K39" s="450">
        <v>1.72</v>
      </c>
      <c r="L39" s="452"/>
      <c r="M39" s="446"/>
      <c r="N39" s="451"/>
      <c r="O39" s="450"/>
      <c r="P39" s="449"/>
      <c r="Q39" s="448"/>
      <c r="R39" s="447"/>
      <c r="S39" s="446"/>
      <c r="T39" s="446"/>
      <c r="U39" s="445">
        <v>50.31</v>
      </c>
      <c r="V39" s="444">
        <f t="shared" si="0"/>
        <v>824.31</v>
      </c>
      <c r="W39" s="126">
        <v>14</v>
      </c>
    </row>
    <row r="40" spans="1:24">
      <c r="A40" s="442">
        <v>42103</v>
      </c>
      <c r="B40" s="443"/>
      <c r="N40" s="443">
        <v>1</v>
      </c>
      <c r="O40" s="41">
        <v>18.95</v>
      </c>
      <c r="P40" s="48">
        <v>40</v>
      </c>
      <c r="Q40" s="372">
        <v>3.2974999999999999</v>
      </c>
      <c r="T40" s="371">
        <v>25.9</v>
      </c>
      <c r="U40" s="52">
        <v>10.56</v>
      </c>
      <c r="V40" s="370">
        <f t="shared" si="0"/>
        <v>187.31</v>
      </c>
      <c r="W40" s="126">
        <v>15</v>
      </c>
    </row>
    <row r="41" spans="1:24" s="126" customFormat="1">
      <c r="A41" s="442">
        <v>42104</v>
      </c>
      <c r="B41" s="438">
        <v>500</v>
      </c>
      <c r="C41" s="441">
        <v>1.3</v>
      </c>
      <c r="D41" s="373"/>
      <c r="E41" s="373"/>
      <c r="F41" s="440"/>
      <c r="G41" s="373"/>
      <c r="H41" s="440"/>
      <c r="I41" s="437"/>
      <c r="L41" s="439"/>
      <c r="M41" s="436"/>
      <c r="N41" s="438"/>
      <c r="P41" s="373"/>
      <c r="Q41" s="437"/>
      <c r="R41" s="373"/>
      <c r="S41" s="436"/>
      <c r="T41" s="436"/>
      <c r="U41" s="435"/>
      <c r="V41" s="370">
        <f t="shared" si="0"/>
        <v>650</v>
      </c>
      <c r="W41" s="126">
        <v>72</v>
      </c>
    </row>
    <row r="42" spans="1:24">
      <c r="A42" s="456">
        <v>42104</v>
      </c>
      <c r="B42" s="451"/>
      <c r="C42" s="455"/>
      <c r="D42" s="454">
        <v>200</v>
      </c>
      <c r="E42" s="454">
        <v>2.75</v>
      </c>
      <c r="F42" s="453"/>
      <c r="G42" s="447"/>
      <c r="H42" s="453"/>
      <c r="I42" s="448"/>
      <c r="J42" s="451"/>
      <c r="K42" s="450"/>
      <c r="L42" s="452"/>
      <c r="M42" s="446"/>
      <c r="N42" s="451"/>
      <c r="O42" s="450"/>
      <c r="P42" s="449"/>
      <c r="Q42" s="448"/>
      <c r="R42" s="447"/>
      <c r="S42" s="446"/>
      <c r="T42" s="446"/>
      <c r="U42" s="445"/>
      <c r="V42" s="444">
        <f t="shared" ref="V42:V73" si="1">B42*C42+D42*E42+F42*G42+H42*I42+J42*K42+L42*M42+N42*O42+P42*Q42+R42*S42+T42+U42</f>
        <v>550</v>
      </c>
      <c r="W42" s="126">
        <v>16</v>
      </c>
    </row>
    <row r="43" spans="1:24">
      <c r="A43" s="442">
        <v>42108</v>
      </c>
      <c r="B43" s="443"/>
      <c r="L43" s="51">
        <v>1</v>
      </c>
      <c r="M43" s="371">
        <v>69</v>
      </c>
      <c r="N43" s="443"/>
      <c r="T43" s="371">
        <v>10.08</v>
      </c>
      <c r="U43" s="52">
        <v>4.83</v>
      </c>
      <c r="V43" s="370">
        <f t="shared" si="1"/>
        <v>83.91</v>
      </c>
      <c r="W43" s="126">
        <v>71</v>
      </c>
    </row>
    <row r="44" spans="1:24" s="126" customFormat="1">
      <c r="A44" s="442">
        <v>42111</v>
      </c>
      <c r="B44" s="438">
        <v>500</v>
      </c>
      <c r="C44" s="441">
        <v>1.3</v>
      </c>
      <c r="D44" s="373"/>
      <c r="E44" s="373"/>
      <c r="F44" s="440"/>
      <c r="G44" s="373"/>
      <c r="H44" s="440"/>
      <c r="I44" s="437"/>
      <c r="L44" s="439"/>
      <c r="M44" s="436"/>
      <c r="N44" s="438"/>
      <c r="P44" s="373"/>
      <c r="Q44" s="437"/>
      <c r="R44" s="373"/>
      <c r="S44" s="436"/>
      <c r="T44" s="436"/>
      <c r="U44" s="435"/>
      <c r="V44" s="370">
        <f t="shared" si="1"/>
        <v>650</v>
      </c>
      <c r="W44" s="126">
        <v>73</v>
      </c>
    </row>
    <row r="45" spans="1:24">
      <c r="A45" s="456">
        <v>42118</v>
      </c>
      <c r="B45" s="451">
        <v>500</v>
      </c>
      <c r="C45" s="455">
        <v>1.3</v>
      </c>
      <c r="D45" s="454"/>
      <c r="E45" s="454"/>
      <c r="F45" s="453"/>
      <c r="G45" s="447"/>
      <c r="H45" s="453"/>
      <c r="I45" s="448"/>
      <c r="J45" s="451"/>
      <c r="K45" s="450"/>
      <c r="L45" s="452"/>
      <c r="M45" s="446"/>
      <c r="N45" s="451"/>
      <c r="O45" s="450"/>
      <c r="P45" s="449"/>
      <c r="Q45" s="448"/>
      <c r="R45" s="447"/>
      <c r="S45" s="446"/>
      <c r="T45" s="446"/>
      <c r="U45" s="445"/>
      <c r="V45" s="444">
        <f t="shared" si="1"/>
        <v>650</v>
      </c>
      <c r="W45" s="126">
        <v>74</v>
      </c>
    </row>
    <row r="46" spans="1:24">
      <c r="A46" s="442">
        <v>42118</v>
      </c>
      <c r="B46" s="443"/>
      <c r="D46" s="48">
        <v>160</v>
      </c>
      <c r="E46" s="48">
        <v>2.75</v>
      </c>
      <c r="N46" s="443"/>
      <c r="T46" s="371"/>
      <c r="V46" s="370">
        <f t="shared" si="1"/>
        <v>440</v>
      </c>
      <c r="W46" s="126">
        <v>18</v>
      </c>
    </row>
    <row r="47" spans="1:24" s="126" customFormat="1">
      <c r="A47" s="442">
        <v>42121</v>
      </c>
      <c r="B47" s="438"/>
      <c r="C47" s="441"/>
      <c r="D47" s="373"/>
      <c r="E47" s="373"/>
      <c r="F47" s="440"/>
      <c r="G47" s="373"/>
      <c r="H47" s="440">
        <v>46080</v>
      </c>
      <c r="I47" s="437">
        <v>0.1825</v>
      </c>
      <c r="L47" s="439"/>
      <c r="M47" s="436"/>
      <c r="N47" s="438"/>
      <c r="P47" s="373"/>
      <c r="Q47" s="437"/>
      <c r="R47" s="373"/>
      <c r="S47" s="436"/>
      <c r="T47" s="436"/>
      <c r="U47" s="435">
        <v>546.62</v>
      </c>
      <c r="V47" s="370">
        <f t="shared" si="1"/>
        <v>8956.2200000000012</v>
      </c>
      <c r="W47" s="126">
        <v>21</v>
      </c>
    </row>
    <row r="48" spans="1:24">
      <c r="A48" s="456">
        <v>42124</v>
      </c>
      <c r="B48" s="451"/>
      <c r="C48" s="455"/>
      <c r="D48" s="454"/>
      <c r="E48" s="454"/>
      <c r="F48" s="453"/>
      <c r="G48" s="447"/>
      <c r="H48" s="453"/>
      <c r="I48" s="448"/>
      <c r="J48" s="451">
        <v>450</v>
      </c>
      <c r="K48" s="450">
        <v>1.72</v>
      </c>
      <c r="L48" s="452"/>
      <c r="M48" s="446"/>
      <c r="N48" s="451"/>
      <c r="O48" s="450"/>
      <c r="P48" s="449"/>
      <c r="Q48" s="448"/>
      <c r="R48" s="447"/>
      <c r="S48" s="446"/>
      <c r="T48" s="446"/>
      <c r="U48" s="445">
        <v>50.31</v>
      </c>
      <c r="V48" s="444">
        <f t="shared" si="1"/>
        <v>824.31</v>
      </c>
      <c r="W48" s="126">
        <v>17</v>
      </c>
      <c r="X48" s="425">
        <f>SUM(V37:V48)</f>
        <v>14642.56</v>
      </c>
    </row>
    <row r="49" spans="1:24">
      <c r="A49" s="475">
        <v>42130</v>
      </c>
      <c r="B49" s="480">
        <v>650</v>
      </c>
      <c r="C49" s="478">
        <v>1.3</v>
      </c>
      <c r="D49" s="478"/>
      <c r="E49" s="478"/>
      <c r="F49" s="482"/>
      <c r="G49" s="478"/>
      <c r="H49" s="482"/>
      <c r="I49" s="479"/>
      <c r="J49" s="478"/>
      <c r="K49" s="478"/>
      <c r="L49" s="481"/>
      <c r="M49" s="477"/>
      <c r="N49" s="480"/>
      <c r="O49" s="478"/>
      <c r="P49" s="478"/>
      <c r="Q49" s="479"/>
      <c r="R49" s="478"/>
      <c r="S49" s="477"/>
      <c r="T49" s="477"/>
      <c r="U49" s="476"/>
      <c r="V49" s="467">
        <f t="shared" si="1"/>
        <v>845</v>
      </c>
      <c r="W49" s="126">
        <v>19</v>
      </c>
    </row>
    <row r="50" spans="1:24" s="126" customFormat="1">
      <c r="A50" s="475">
        <v>42130</v>
      </c>
      <c r="B50" s="472"/>
      <c r="C50" s="469"/>
      <c r="D50" s="470">
        <v>150</v>
      </c>
      <c r="E50" s="470">
        <v>2.75</v>
      </c>
      <c r="F50" s="474"/>
      <c r="G50" s="470"/>
      <c r="H50" s="474"/>
      <c r="I50" s="471"/>
      <c r="J50" s="470"/>
      <c r="K50" s="470"/>
      <c r="L50" s="473"/>
      <c r="M50" s="469"/>
      <c r="N50" s="472"/>
      <c r="O50" s="470"/>
      <c r="P50" s="470"/>
      <c r="Q50" s="471"/>
      <c r="R50" s="470"/>
      <c r="S50" s="469"/>
      <c r="T50" s="469"/>
      <c r="U50" s="468"/>
      <c r="V50" s="467">
        <f t="shared" si="1"/>
        <v>412.5</v>
      </c>
      <c r="W50" s="126">
        <v>75</v>
      </c>
    </row>
    <row r="51" spans="1:24">
      <c r="A51" s="466">
        <v>42130</v>
      </c>
      <c r="B51" s="462"/>
      <c r="C51" s="459"/>
      <c r="D51" s="465"/>
      <c r="E51" s="465"/>
      <c r="F51" s="464"/>
      <c r="G51" s="460"/>
      <c r="H51" s="464"/>
      <c r="I51" s="461"/>
      <c r="J51" s="462"/>
      <c r="K51" s="460"/>
      <c r="L51" s="463">
        <v>1</v>
      </c>
      <c r="M51" s="459">
        <v>228</v>
      </c>
      <c r="N51" s="462">
        <v>1</v>
      </c>
      <c r="O51" s="460">
        <v>19.5</v>
      </c>
      <c r="P51" s="462"/>
      <c r="Q51" s="461"/>
      <c r="R51" s="460"/>
      <c r="S51" s="459"/>
      <c r="T51" s="459">
        <f>52</f>
        <v>52</v>
      </c>
      <c r="U51" s="458">
        <v>17.329999999999998</v>
      </c>
      <c r="V51" s="457">
        <f t="shared" si="1"/>
        <v>316.83</v>
      </c>
      <c r="W51" s="126">
        <v>79</v>
      </c>
    </row>
    <row r="52" spans="1:24">
      <c r="A52" s="475">
        <v>42132</v>
      </c>
      <c r="B52" s="480"/>
      <c r="C52" s="478"/>
      <c r="D52" s="478"/>
      <c r="E52" s="478"/>
      <c r="F52" s="482">
        <v>4942.67</v>
      </c>
      <c r="G52" s="478">
        <v>2.0499999999999998</v>
      </c>
      <c r="H52" s="482"/>
      <c r="I52" s="479"/>
      <c r="J52" s="478"/>
      <c r="K52" s="478"/>
      <c r="L52" s="481"/>
      <c r="M52" s="477"/>
      <c r="N52" s="480"/>
      <c r="O52" s="478"/>
      <c r="P52" s="478"/>
      <c r="Q52" s="479"/>
      <c r="R52" s="478"/>
      <c r="S52" s="477"/>
      <c r="T52" s="477"/>
      <c r="U52" s="476">
        <f>20+709.27+291.62</f>
        <v>1020.89</v>
      </c>
      <c r="V52" s="467">
        <f t="shared" si="1"/>
        <v>11153.363499999999</v>
      </c>
      <c r="W52" s="126">
        <v>78</v>
      </c>
    </row>
    <row r="53" spans="1:24" s="126" customFormat="1">
      <c r="A53" s="475">
        <v>42139</v>
      </c>
      <c r="B53" s="472">
        <v>645</v>
      </c>
      <c r="C53" s="469">
        <v>1.3</v>
      </c>
      <c r="D53" s="470"/>
      <c r="E53" s="470"/>
      <c r="F53" s="474"/>
      <c r="G53" s="470"/>
      <c r="H53" s="474"/>
      <c r="I53" s="471"/>
      <c r="J53" s="470"/>
      <c r="K53" s="470"/>
      <c r="L53" s="473"/>
      <c r="M53" s="469"/>
      <c r="N53" s="472"/>
      <c r="O53" s="470"/>
      <c r="P53" s="470"/>
      <c r="Q53" s="471"/>
      <c r="R53" s="470"/>
      <c r="S53" s="469"/>
      <c r="T53" s="469"/>
      <c r="U53" s="468"/>
      <c r="V53" s="467">
        <f t="shared" si="1"/>
        <v>838.5</v>
      </c>
      <c r="W53" s="126">
        <v>20</v>
      </c>
    </row>
    <row r="54" spans="1:24">
      <c r="A54" s="466">
        <v>42146</v>
      </c>
      <c r="B54" s="462"/>
      <c r="C54" s="459"/>
      <c r="D54" s="465">
        <v>180</v>
      </c>
      <c r="E54" s="465">
        <v>2.75</v>
      </c>
      <c r="F54" s="464"/>
      <c r="G54" s="460"/>
      <c r="H54" s="464"/>
      <c r="I54" s="461"/>
      <c r="J54" s="462"/>
      <c r="K54" s="460"/>
      <c r="L54" s="463"/>
      <c r="M54" s="459"/>
      <c r="N54" s="462"/>
      <c r="O54" s="460"/>
      <c r="P54" s="462"/>
      <c r="Q54" s="461"/>
      <c r="R54" s="460"/>
      <c r="S54" s="459"/>
      <c r="T54" s="459"/>
      <c r="U54" s="458"/>
      <c r="V54" s="457">
        <f t="shared" si="1"/>
        <v>495</v>
      </c>
      <c r="W54" s="126">
        <v>77</v>
      </c>
    </row>
    <row r="55" spans="1:24">
      <c r="A55" s="475">
        <v>42146</v>
      </c>
      <c r="B55" s="480">
        <v>450</v>
      </c>
      <c r="C55" s="478">
        <v>1.3</v>
      </c>
      <c r="D55" s="478"/>
      <c r="E55" s="478"/>
      <c r="F55" s="482"/>
      <c r="G55" s="478"/>
      <c r="H55" s="482"/>
      <c r="I55" s="479"/>
      <c r="J55" s="478"/>
      <c r="K55" s="478"/>
      <c r="L55" s="481"/>
      <c r="M55" s="477"/>
      <c r="N55" s="480"/>
      <c r="O55" s="478"/>
      <c r="P55" s="478"/>
      <c r="Q55" s="479"/>
      <c r="R55" s="478"/>
      <c r="S55" s="477"/>
      <c r="T55" s="477"/>
      <c r="U55" s="476"/>
      <c r="V55" s="467">
        <f t="shared" si="1"/>
        <v>585</v>
      </c>
      <c r="W55" s="126">
        <v>22</v>
      </c>
    </row>
    <row r="56" spans="1:24" s="126" customFormat="1">
      <c r="A56" s="475">
        <v>42152</v>
      </c>
      <c r="B56" s="472">
        <v>645</v>
      </c>
      <c r="C56" s="469">
        <v>1.3</v>
      </c>
      <c r="D56" s="470"/>
      <c r="E56" s="470"/>
      <c r="F56" s="474"/>
      <c r="G56" s="470"/>
      <c r="H56" s="474"/>
      <c r="I56" s="471"/>
      <c r="J56" s="470"/>
      <c r="K56" s="470"/>
      <c r="L56" s="473"/>
      <c r="M56" s="469"/>
      <c r="N56" s="472"/>
      <c r="O56" s="470"/>
      <c r="P56" s="470"/>
      <c r="Q56" s="471"/>
      <c r="R56" s="470"/>
      <c r="S56" s="469"/>
      <c r="T56" s="469"/>
      <c r="U56" s="468"/>
      <c r="V56" s="467">
        <f t="shared" si="1"/>
        <v>838.5</v>
      </c>
      <c r="W56" s="126">
        <v>28</v>
      </c>
      <c r="X56" s="483">
        <f>SUM(V49:V56)</f>
        <v>15484.693499999999</v>
      </c>
    </row>
    <row r="57" spans="1:24">
      <c r="A57" s="456">
        <v>42157</v>
      </c>
      <c r="B57" s="451"/>
      <c r="C57" s="455"/>
      <c r="D57" s="454"/>
      <c r="E57" s="454"/>
      <c r="F57" s="453"/>
      <c r="G57" s="447"/>
      <c r="H57" s="453"/>
      <c r="I57" s="448"/>
      <c r="J57" s="451"/>
      <c r="K57" s="450"/>
      <c r="L57" s="452">
        <v>1</v>
      </c>
      <c r="M57" s="446">
        <v>228</v>
      </c>
      <c r="N57" s="451"/>
      <c r="O57" s="450"/>
      <c r="P57" s="449"/>
      <c r="Q57" s="448"/>
      <c r="R57" s="447"/>
      <c r="S57" s="446"/>
      <c r="T57" s="446">
        <v>54</v>
      </c>
      <c r="U57" s="445">
        <v>15.96</v>
      </c>
      <c r="V57" s="444">
        <f t="shared" si="1"/>
        <v>297.95999999999998</v>
      </c>
      <c r="W57" s="126">
        <v>84</v>
      </c>
    </row>
    <row r="58" spans="1:24">
      <c r="A58" s="442">
        <v>42159</v>
      </c>
      <c r="B58" s="443"/>
      <c r="N58" s="443"/>
      <c r="R58" s="48">
        <v>8</v>
      </c>
      <c r="S58" s="371">
        <v>15</v>
      </c>
      <c r="T58" s="371"/>
      <c r="V58" s="370">
        <f t="shared" si="1"/>
        <v>120</v>
      </c>
      <c r="W58" s="126">
        <v>80</v>
      </c>
    </row>
    <row r="59" spans="1:24" s="126" customFormat="1">
      <c r="A59" s="442">
        <v>42159</v>
      </c>
      <c r="B59" s="438"/>
      <c r="C59" s="441"/>
      <c r="D59" s="373">
        <v>200</v>
      </c>
      <c r="E59" s="373">
        <v>2.75</v>
      </c>
      <c r="F59" s="440"/>
      <c r="G59" s="373"/>
      <c r="H59" s="440"/>
      <c r="I59" s="437"/>
      <c r="L59" s="439"/>
      <c r="M59" s="436"/>
      <c r="N59" s="438"/>
      <c r="P59" s="373"/>
      <c r="Q59" s="437"/>
      <c r="R59" s="373"/>
      <c r="S59" s="436"/>
      <c r="T59" s="436"/>
      <c r="U59" s="435"/>
      <c r="V59" s="370">
        <f t="shared" si="1"/>
        <v>550</v>
      </c>
      <c r="W59" s="126">
        <v>23</v>
      </c>
    </row>
    <row r="60" spans="1:24">
      <c r="A60" s="456">
        <v>42159</v>
      </c>
      <c r="B60" s="451">
        <v>550</v>
      </c>
      <c r="C60" s="455">
        <v>1.3</v>
      </c>
      <c r="D60" s="454"/>
      <c r="E60" s="454"/>
      <c r="F60" s="453"/>
      <c r="G60" s="447"/>
      <c r="H60" s="453"/>
      <c r="I60" s="448"/>
      <c r="J60" s="451"/>
      <c r="K60" s="450"/>
      <c r="L60" s="452"/>
      <c r="M60" s="446"/>
      <c r="N60" s="451"/>
      <c r="O60" s="450"/>
      <c r="P60" s="449"/>
      <c r="Q60" s="448"/>
      <c r="R60" s="447"/>
      <c r="S60" s="446"/>
      <c r="T60" s="446"/>
      <c r="U60" s="445"/>
      <c r="V60" s="444">
        <f t="shared" si="1"/>
        <v>715</v>
      </c>
      <c r="W60" s="126">
        <v>81</v>
      </c>
    </row>
    <row r="61" spans="1:24">
      <c r="A61" s="442">
        <v>42164</v>
      </c>
      <c r="B61" s="443"/>
      <c r="N61" s="443"/>
      <c r="P61" s="48">
        <v>40</v>
      </c>
      <c r="Q61" s="372">
        <v>3.2974999999999999</v>
      </c>
      <c r="T61" s="371">
        <v>25.9</v>
      </c>
      <c r="U61" s="52">
        <v>9.24</v>
      </c>
      <c r="V61" s="370">
        <f t="shared" si="1"/>
        <v>167.04000000000002</v>
      </c>
      <c r="W61" s="126">
        <v>82</v>
      </c>
    </row>
    <row r="62" spans="1:24" s="126" customFormat="1">
      <c r="A62" s="442">
        <v>42166</v>
      </c>
      <c r="B62" s="438"/>
      <c r="C62" s="441"/>
      <c r="D62" s="373"/>
      <c r="E62" s="373"/>
      <c r="F62" s="440"/>
      <c r="G62" s="373"/>
      <c r="H62" s="440"/>
      <c r="I62" s="437"/>
      <c r="J62" s="126">
        <v>450</v>
      </c>
      <c r="K62" s="126">
        <v>1.72</v>
      </c>
      <c r="L62" s="439"/>
      <c r="M62" s="436"/>
      <c r="N62" s="438"/>
      <c r="P62" s="373"/>
      <c r="Q62" s="437"/>
      <c r="R62" s="373"/>
      <c r="S62" s="436"/>
      <c r="T62" s="436"/>
      <c r="U62" s="435">
        <v>50.31</v>
      </c>
      <c r="V62" s="370">
        <f t="shared" si="1"/>
        <v>824.31</v>
      </c>
      <c r="W62" s="126">
        <v>76</v>
      </c>
    </row>
    <row r="63" spans="1:24">
      <c r="A63" s="456">
        <v>42166</v>
      </c>
      <c r="B63" s="451">
        <v>625</v>
      </c>
      <c r="C63" s="455">
        <v>1.3</v>
      </c>
      <c r="D63" s="454"/>
      <c r="E63" s="454"/>
      <c r="F63" s="453"/>
      <c r="G63" s="447"/>
      <c r="H63" s="453"/>
      <c r="I63" s="448"/>
      <c r="J63" s="451"/>
      <c r="K63" s="450"/>
      <c r="L63" s="452"/>
      <c r="M63" s="446"/>
      <c r="N63" s="451"/>
      <c r="O63" s="450"/>
      <c r="P63" s="449"/>
      <c r="Q63" s="448"/>
      <c r="R63" s="447"/>
      <c r="S63" s="446"/>
      <c r="T63" s="446"/>
      <c r="U63" s="445"/>
      <c r="V63" s="444">
        <f t="shared" si="1"/>
        <v>812.5</v>
      </c>
      <c r="W63" s="126">
        <v>24</v>
      </c>
    </row>
    <row r="64" spans="1:24">
      <c r="A64" s="442">
        <v>42172</v>
      </c>
      <c r="B64" s="443"/>
      <c r="H64" s="53">
        <v>46200</v>
      </c>
      <c r="I64" s="372">
        <v>0.1825</v>
      </c>
      <c r="N64" s="443"/>
      <c r="T64" s="371"/>
      <c r="U64" s="52">
        <v>548.04999999999995</v>
      </c>
      <c r="V64" s="370">
        <f t="shared" si="1"/>
        <v>8979.5499999999993</v>
      </c>
      <c r="W64" s="126">
        <v>25</v>
      </c>
    </row>
    <row r="65" spans="1:24" s="126" customFormat="1">
      <c r="A65" s="442">
        <v>42173</v>
      </c>
      <c r="B65" s="438"/>
      <c r="C65" s="441"/>
      <c r="D65" s="373">
        <v>165</v>
      </c>
      <c r="E65" s="373">
        <v>2.75</v>
      </c>
      <c r="F65" s="440"/>
      <c r="G65" s="373"/>
      <c r="H65" s="440"/>
      <c r="I65" s="437"/>
      <c r="L65" s="439"/>
      <c r="M65" s="436"/>
      <c r="N65" s="438"/>
      <c r="P65" s="373"/>
      <c r="Q65" s="437"/>
      <c r="R65" s="373"/>
      <c r="S65" s="436"/>
      <c r="T65" s="436"/>
      <c r="U65" s="435"/>
      <c r="V65" s="370">
        <f t="shared" si="1"/>
        <v>453.75</v>
      </c>
      <c r="W65" s="126">
        <v>26</v>
      </c>
    </row>
    <row r="66" spans="1:24">
      <c r="A66" s="456">
        <v>42173</v>
      </c>
      <c r="B66" s="451">
        <v>650</v>
      </c>
      <c r="C66" s="455">
        <v>1.3</v>
      </c>
      <c r="D66" s="454"/>
      <c r="E66" s="454"/>
      <c r="F66" s="453"/>
      <c r="G66" s="447"/>
      <c r="H66" s="453"/>
      <c r="I66" s="448"/>
      <c r="J66" s="451"/>
      <c r="K66" s="450"/>
      <c r="L66" s="452"/>
      <c r="M66" s="446"/>
      <c r="N66" s="451"/>
      <c r="O66" s="450"/>
      <c r="P66" s="449"/>
      <c r="Q66" s="448"/>
      <c r="R66" s="447"/>
      <c r="S66" s="446"/>
      <c r="T66" s="446"/>
      <c r="U66" s="445"/>
      <c r="V66" s="444">
        <f t="shared" si="1"/>
        <v>845</v>
      </c>
      <c r="W66" s="126">
        <v>85</v>
      </c>
    </row>
    <row r="67" spans="1:24">
      <c r="A67" s="442">
        <v>42180</v>
      </c>
      <c r="B67" s="443">
        <v>700</v>
      </c>
      <c r="C67" s="41">
        <v>1.3</v>
      </c>
      <c r="N67" s="443"/>
      <c r="T67" s="371"/>
      <c r="V67" s="370">
        <f t="shared" si="1"/>
        <v>910</v>
      </c>
      <c r="W67" s="126">
        <v>86</v>
      </c>
      <c r="X67" s="425">
        <f>SUM(V57:V67)</f>
        <v>14675.109999999999</v>
      </c>
    </row>
    <row r="68" spans="1:24" s="126" customFormat="1">
      <c r="A68" s="475">
        <v>42186</v>
      </c>
      <c r="B68" s="472"/>
      <c r="C68" s="469"/>
      <c r="D68" s="470">
        <v>185</v>
      </c>
      <c r="E68" s="470">
        <v>2.75</v>
      </c>
      <c r="F68" s="474"/>
      <c r="G68" s="470"/>
      <c r="H68" s="474"/>
      <c r="I68" s="471"/>
      <c r="J68" s="470"/>
      <c r="K68" s="470"/>
      <c r="L68" s="473"/>
      <c r="M68" s="469"/>
      <c r="N68" s="472"/>
      <c r="O68" s="470"/>
      <c r="P68" s="470"/>
      <c r="Q68" s="471"/>
      <c r="R68" s="470"/>
      <c r="S68" s="469"/>
      <c r="T68" s="469"/>
      <c r="U68" s="468"/>
      <c r="V68" s="467">
        <f t="shared" si="1"/>
        <v>508.75</v>
      </c>
      <c r="W68" s="126">
        <v>27</v>
      </c>
    </row>
    <row r="69" spans="1:24">
      <c r="A69" s="466">
        <v>42186</v>
      </c>
      <c r="B69" s="462">
        <v>550</v>
      </c>
      <c r="C69" s="459">
        <v>1.3</v>
      </c>
      <c r="D69" s="465"/>
      <c r="E69" s="465"/>
      <c r="F69" s="464"/>
      <c r="G69" s="460"/>
      <c r="H69" s="464"/>
      <c r="I69" s="461"/>
      <c r="J69" s="462"/>
      <c r="K69" s="460"/>
      <c r="L69" s="463"/>
      <c r="M69" s="459"/>
      <c r="N69" s="462"/>
      <c r="O69" s="460"/>
      <c r="P69" s="462"/>
      <c r="Q69" s="461"/>
      <c r="R69" s="460"/>
      <c r="S69" s="459"/>
      <c r="T69" s="459"/>
      <c r="U69" s="458"/>
      <c r="V69" s="457">
        <f t="shared" si="1"/>
        <v>715</v>
      </c>
      <c r="W69" s="126">
        <v>83</v>
      </c>
    </row>
    <row r="70" spans="1:24">
      <c r="A70" s="475">
        <v>42191</v>
      </c>
      <c r="B70" s="480"/>
      <c r="C70" s="478"/>
      <c r="D70" s="478"/>
      <c r="E70" s="478"/>
      <c r="F70" s="482"/>
      <c r="G70" s="478"/>
      <c r="H70" s="482"/>
      <c r="I70" s="479"/>
      <c r="J70" s="478"/>
      <c r="K70" s="478"/>
      <c r="L70" s="481">
        <v>1</v>
      </c>
      <c r="M70" s="477">
        <v>233</v>
      </c>
      <c r="N70" s="480"/>
      <c r="O70" s="478"/>
      <c r="P70" s="478"/>
      <c r="Q70" s="479"/>
      <c r="R70" s="478"/>
      <c r="S70" s="477"/>
      <c r="T70" s="477"/>
      <c r="U70" s="476">
        <v>16.309999999999999</v>
      </c>
      <c r="V70" s="467">
        <f t="shared" si="1"/>
        <v>249.31</v>
      </c>
      <c r="W70" s="126">
        <v>89</v>
      </c>
    </row>
    <row r="71" spans="1:24" s="126" customFormat="1">
      <c r="A71" s="475">
        <v>42194</v>
      </c>
      <c r="B71" s="472">
        <v>600</v>
      </c>
      <c r="C71" s="469">
        <v>1.3</v>
      </c>
      <c r="D71" s="470"/>
      <c r="E71" s="470"/>
      <c r="F71" s="474"/>
      <c r="G71" s="470"/>
      <c r="H71" s="474"/>
      <c r="I71" s="471"/>
      <c r="J71" s="470"/>
      <c r="K71" s="470"/>
      <c r="L71" s="473"/>
      <c r="M71" s="469"/>
      <c r="N71" s="472"/>
      <c r="O71" s="470"/>
      <c r="P71" s="470"/>
      <c r="Q71" s="471"/>
      <c r="R71" s="470"/>
      <c r="S71" s="469"/>
      <c r="T71" s="469"/>
      <c r="U71" s="468"/>
      <c r="V71" s="467">
        <f t="shared" si="1"/>
        <v>780</v>
      </c>
      <c r="W71" s="126">
        <v>29</v>
      </c>
    </row>
    <row r="72" spans="1:24">
      <c r="A72" s="466">
        <v>42201</v>
      </c>
      <c r="B72" s="462">
        <v>550</v>
      </c>
      <c r="C72" s="459">
        <v>1.3</v>
      </c>
      <c r="D72" s="465"/>
      <c r="E72" s="465"/>
      <c r="F72" s="464"/>
      <c r="G72" s="460"/>
      <c r="H72" s="464"/>
      <c r="I72" s="461"/>
      <c r="J72" s="462"/>
      <c r="K72" s="460"/>
      <c r="L72" s="463"/>
      <c r="M72" s="459"/>
      <c r="N72" s="462"/>
      <c r="O72" s="460"/>
      <c r="P72" s="462"/>
      <c r="Q72" s="461"/>
      <c r="R72" s="460"/>
      <c r="S72" s="459"/>
      <c r="T72" s="459"/>
      <c r="U72" s="458"/>
      <c r="V72" s="457">
        <f t="shared" si="1"/>
        <v>715</v>
      </c>
      <c r="W72" s="126">
        <v>90</v>
      </c>
    </row>
    <row r="73" spans="1:24">
      <c r="A73" s="475">
        <v>42201</v>
      </c>
      <c r="B73" s="480"/>
      <c r="C73" s="478"/>
      <c r="D73" s="478">
        <v>160</v>
      </c>
      <c r="E73" s="478">
        <v>2.75</v>
      </c>
      <c r="F73" s="482"/>
      <c r="G73" s="478"/>
      <c r="H73" s="482"/>
      <c r="I73" s="479"/>
      <c r="J73" s="478"/>
      <c r="K73" s="478"/>
      <c r="L73" s="481"/>
      <c r="M73" s="477"/>
      <c r="N73" s="480"/>
      <c r="O73" s="478"/>
      <c r="P73" s="478"/>
      <c r="Q73" s="479"/>
      <c r="R73" s="478"/>
      <c r="S73" s="477"/>
      <c r="T73" s="477"/>
      <c r="U73" s="476"/>
      <c r="V73" s="467">
        <f t="shared" si="1"/>
        <v>440</v>
      </c>
      <c r="W73" s="126">
        <v>30</v>
      </c>
    </row>
    <row r="74" spans="1:24" s="126" customFormat="1">
      <c r="A74" s="475">
        <v>42201</v>
      </c>
      <c r="B74" s="472"/>
      <c r="C74" s="469"/>
      <c r="D74" s="470"/>
      <c r="E74" s="470"/>
      <c r="F74" s="474"/>
      <c r="G74" s="470"/>
      <c r="H74" s="474"/>
      <c r="I74" s="471"/>
      <c r="J74" s="470">
        <v>900</v>
      </c>
      <c r="K74" s="470">
        <v>1.72</v>
      </c>
      <c r="L74" s="473"/>
      <c r="M74" s="469"/>
      <c r="N74" s="472"/>
      <c r="O74" s="470"/>
      <c r="P74" s="470"/>
      <c r="Q74" s="471"/>
      <c r="R74" s="470"/>
      <c r="S74" s="469"/>
      <c r="T74" s="469"/>
      <c r="U74" s="468">
        <v>100.62</v>
      </c>
      <c r="V74" s="467">
        <f t="shared" ref="V74:V105" si="2">B74*C74+D74*E74+F74*G74+H74*I74+J74*K74+L74*M74+N74*O74+P74*Q74+R74*S74+T74+U74</f>
        <v>1648.62</v>
      </c>
      <c r="W74" s="126">
        <v>91</v>
      </c>
    </row>
    <row r="75" spans="1:24">
      <c r="A75" s="466">
        <v>42207</v>
      </c>
      <c r="B75" s="462">
        <v>650</v>
      </c>
      <c r="C75" s="459">
        <v>1.3</v>
      </c>
      <c r="D75" s="465"/>
      <c r="E75" s="465"/>
      <c r="F75" s="464"/>
      <c r="G75" s="460"/>
      <c r="H75" s="464"/>
      <c r="I75" s="461"/>
      <c r="J75" s="462"/>
      <c r="K75" s="460"/>
      <c r="L75" s="463"/>
      <c r="M75" s="459"/>
      <c r="N75" s="462"/>
      <c r="O75" s="460"/>
      <c r="P75" s="462"/>
      <c r="Q75" s="461"/>
      <c r="R75" s="460"/>
      <c r="S75" s="459"/>
      <c r="T75" s="459"/>
      <c r="U75" s="458"/>
      <c r="V75" s="457">
        <f t="shared" si="2"/>
        <v>845</v>
      </c>
      <c r="W75" s="126">
        <v>88</v>
      </c>
    </row>
    <row r="76" spans="1:24">
      <c r="A76" s="475">
        <v>42215</v>
      </c>
      <c r="B76" s="480"/>
      <c r="C76" s="478"/>
      <c r="D76" s="478">
        <v>200</v>
      </c>
      <c r="E76" s="478">
        <v>2.75</v>
      </c>
      <c r="F76" s="482"/>
      <c r="G76" s="478"/>
      <c r="H76" s="482"/>
      <c r="I76" s="479"/>
      <c r="J76" s="478"/>
      <c r="K76" s="478"/>
      <c r="L76" s="481"/>
      <c r="M76" s="477"/>
      <c r="N76" s="480"/>
      <c r="O76" s="478"/>
      <c r="P76" s="478"/>
      <c r="Q76" s="479"/>
      <c r="R76" s="478"/>
      <c r="S76" s="477"/>
      <c r="T76" s="477"/>
      <c r="U76" s="476"/>
      <c r="V76" s="467">
        <f t="shared" si="2"/>
        <v>550</v>
      </c>
      <c r="W76" s="126">
        <v>31</v>
      </c>
    </row>
    <row r="77" spans="1:24" s="126" customFormat="1">
      <c r="A77" s="475">
        <v>42215</v>
      </c>
      <c r="B77" s="472">
        <v>1150</v>
      </c>
      <c r="C77" s="469">
        <v>1.3</v>
      </c>
      <c r="D77" s="470"/>
      <c r="E77" s="470"/>
      <c r="F77" s="474"/>
      <c r="G77" s="470"/>
      <c r="H77" s="474"/>
      <c r="I77" s="471"/>
      <c r="J77" s="470"/>
      <c r="K77" s="470"/>
      <c r="L77" s="473"/>
      <c r="M77" s="469"/>
      <c r="N77" s="472"/>
      <c r="O77" s="470"/>
      <c r="P77" s="470"/>
      <c r="Q77" s="471"/>
      <c r="R77" s="470"/>
      <c r="S77" s="469"/>
      <c r="T77" s="469"/>
      <c r="U77" s="468"/>
      <c r="V77" s="467">
        <f t="shared" si="2"/>
        <v>1495</v>
      </c>
      <c r="W77" s="126">
        <v>92</v>
      </c>
      <c r="X77" s="483">
        <f>SUM(V68:V77)</f>
        <v>7946.68</v>
      </c>
    </row>
    <row r="78" spans="1:24">
      <c r="A78" s="456">
        <v>42222</v>
      </c>
      <c r="B78" s="451">
        <v>900</v>
      </c>
      <c r="C78" s="455">
        <v>1.3</v>
      </c>
      <c r="D78" s="454"/>
      <c r="E78" s="454"/>
      <c r="F78" s="453"/>
      <c r="G78" s="447"/>
      <c r="H78" s="453"/>
      <c r="I78" s="448"/>
      <c r="J78" s="451"/>
      <c r="K78" s="450"/>
      <c r="L78" s="452"/>
      <c r="M78" s="446"/>
      <c r="N78" s="451"/>
      <c r="O78" s="450"/>
      <c r="P78" s="449"/>
      <c r="Q78" s="448"/>
      <c r="R78" s="447"/>
      <c r="S78" s="446"/>
      <c r="T78" s="446"/>
      <c r="U78" s="445"/>
      <c r="V78" s="444">
        <f t="shared" si="2"/>
        <v>1170</v>
      </c>
      <c r="W78" s="126">
        <v>87</v>
      </c>
    </row>
    <row r="79" spans="1:24">
      <c r="A79" s="442">
        <v>42229</v>
      </c>
      <c r="B79" s="443"/>
      <c r="N79" s="443"/>
      <c r="R79" s="48">
        <v>9</v>
      </c>
      <c r="S79" s="371">
        <v>15</v>
      </c>
      <c r="T79" s="371"/>
      <c r="V79" s="370">
        <f t="shared" si="2"/>
        <v>135</v>
      </c>
      <c r="W79" s="126">
        <v>32</v>
      </c>
    </row>
    <row r="80" spans="1:24" s="126" customFormat="1">
      <c r="A80" s="442">
        <v>42229</v>
      </c>
      <c r="B80" s="438"/>
      <c r="C80" s="441"/>
      <c r="D80" s="373">
        <v>300</v>
      </c>
      <c r="E80" s="373">
        <v>2.75</v>
      </c>
      <c r="F80" s="440"/>
      <c r="G80" s="373"/>
      <c r="H80" s="440"/>
      <c r="I80" s="437"/>
      <c r="L80" s="439"/>
      <c r="M80" s="436"/>
      <c r="N80" s="438"/>
      <c r="P80" s="373"/>
      <c r="Q80" s="437"/>
      <c r="R80" s="373"/>
      <c r="S80" s="436"/>
      <c r="T80" s="436"/>
      <c r="U80" s="435"/>
      <c r="V80" s="370">
        <f t="shared" si="2"/>
        <v>825</v>
      </c>
      <c r="W80" s="126">
        <v>93</v>
      </c>
    </row>
    <row r="81" spans="1:24">
      <c r="A81" s="456">
        <v>42229</v>
      </c>
      <c r="B81" s="451">
        <v>1150</v>
      </c>
      <c r="C81" s="455">
        <v>1.3</v>
      </c>
      <c r="D81" s="454"/>
      <c r="E81" s="454"/>
      <c r="F81" s="453"/>
      <c r="G81" s="447"/>
      <c r="H81" s="453"/>
      <c r="I81" s="448"/>
      <c r="J81" s="451"/>
      <c r="K81" s="450"/>
      <c r="L81" s="452"/>
      <c r="M81" s="446"/>
      <c r="N81" s="451"/>
      <c r="O81" s="450"/>
      <c r="P81" s="449"/>
      <c r="Q81" s="448"/>
      <c r="R81" s="447"/>
      <c r="S81" s="446"/>
      <c r="T81" s="446"/>
      <c r="U81" s="445"/>
      <c r="V81" s="444">
        <f t="shared" si="2"/>
        <v>1495</v>
      </c>
      <c r="W81" s="126">
        <v>100</v>
      </c>
    </row>
    <row r="82" spans="1:24">
      <c r="A82" s="442">
        <v>42236</v>
      </c>
      <c r="B82" s="443">
        <v>1000</v>
      </c>
      <c r="C82" s="41">
        <v>1.3</v>
      </c>
      <c r="N82" s="443"/>
      <c r="T82" s="371"/>
      <c r="V82" s="370">
        <f t="shared" si="2"/>
        <v>1300</v>
      </c>
      <c r="W82" s="126">
        <v>94</v>
      </c>
    </row>
    <row r="83" spans="1:24" s="126" customFormat="1">
      <c r="A83" s="442">
        <v>42242</v>
      </c>
      <c r="B83" s="438"/>
      <c r="C83" s="441"/>
      <c r="D83" s="373"/>
      <c r="E83" s="373"/>
      <c r="F83" s="440"/>
      <c r="G83" s="373"/>
      <c r="H83" s="440">
        <v>46280</v>
      </c>
      <c r="I83" s="437">
        <v>0.1825</v>
      </c>
      <c r="L83" s="439"/>
      <c r="M83" s="436"/>
      <c r="N83" s="438"/>
      <c r="P83" s="373"/>
      <c r="Q83" s="437"/>
      <c r="R83" s="373"/>
      <c r="S83" s="436"/>
      <c r="T83" s="436"/>
      <c r="U83" s="435">
        <v>549</v>
      </c>
      <c r="V83" s="370">
        <f t="shared" si="2"/>
        <v>8995.1</v>
      </c>
      <c r="W83" s="126">
        <v>95</v>
      </c>
    </row>
    <row r="84" spans="1:24">
      <c r="A84" s="456">
        <v>42242</v>
      </c>
      <c r="B84" s="451"/>
      <c r="C84" s="455"/>
      <c r="D84" s="454"/>
      <c r="E84" s="454"/>
      <c r="F84" s="453">
        <v>4932</v>
      </c>
      <c r="G84" s="447">
        <v>1.92</v>
      </c>
      <c r="H84" s="453"/>
      <c r="I84" s="448"/>
      <c r="J84" s="451"/>
      <c r="K84" s="450"/>
      <c r="L84" s="452"/>
      <c r="M84" s="446"/>
      <c r="N84" s="451"/>
      <c r="O84" s="450"/>
      <c r="P84" s="449"/>
      <c r="Q84" s="448"/>
      <c r="R84" s="447"/>
      <c r="S84" s="446"/>
      <c r="T84" s="446"/>
      <c r="U84" s="445">
        <v>615.51</v>
      </c>
      <c r="V84" s="444">
        <f t="shared" si="2"/>
        <v>10084.950000000001</v>
      </c>
      <c r="W84" s="126">
        <v>33</v>
      </c>
    </row>
    <row r="85" spans="1:24">
      <c r="A85" s="442">
        <v>42242</v>
      </c>
      <c r="B85" s="443"/>
      <c r="J85" s="41">
        <v>900</v>
      </c>
      <c r="K85" s="41">
        <v>1.72</v>
      </c>
      <c r="N85" s="443"/>
      <c r="T85" s="371"/>
      <c r="U85" s="52">
        <v>100.62</v>
      </c>
      <c r="V85" s="370">
        <f t="shared" si="2"/>
        <v>1648.62</v>
      </c>
      <c r="W85" s="126">
        <v>96</v>
      </c>
    </row>
    <row r="86" spans="1:24" s="126" customFormat="1">
      <c r="A86" s="442">
        <v>42244</v>
      </c>
      <c r="B86" s="438"/>
      <c r="C86" s="441"/>
      <c r="D86" s="373">
        <v>275</v>
      </c>
      <c r="E86" s="373">
        <v>2.75</v>
      </c>
      <c r="F86" s="440"/>
      <c r="G86" s="373"/>
      <c r="H86" s="440"/>
      <c r="I86" s="437"/>
      <c r="L86" s="439"/>
      <c r="M86" s="436"/>
      <c r="N86" s="438"/>
      <c r="P86" s="373"/>
      <c r="Q86" s="437"/>
      <c r="R86" s="373"/>
      <c r="S86" s="436"/>
      <c r="T86" s="436"/>
      <c r="U86" s="435"/>
      <c r="V86" s="370">
        <f t="shared" si="2"/>
        <v>756.25</v>
      </c>
      <c r="W86" s="126">
        <v>34</v>
      </c>
    </row>
    <row r="87" spans="1:24">
      <c r="A87" s="456">
        <v>42244</v>
      </c>
      <c r="B87" s="451">
        <v>950</v>
      </c>
      <c r="C87" s="455">
        <v>1.3</v>
      </c>
      <c r="D87" s="454"/>
      <c r="E87" s="454"/>
      <c r="F87" s="453"/>
      <c r="G87" s="447"/>
      <c r="H87" s="453"/>
      <c r="I87" s="448"/>
      <c r="J87" s="451"/>
      <c r="K87" s="450"/>
      <c r="L87" s="452"/>
      <c r="M87" s="446"/>
      <c r="N87" s="451"/>
      <c r="O87" s="450"/>
      <c r="P87" s="449"/>
      <c r="Q87" s="448"/>
      <c r="R87" s="447"/>
      <c r="S87" s="446"/>
      <c r="T87" s="446"/>
      <c r="U87" s="445"/>
      <c r="V87" s="444">
        <f t="shared" si="2"/>
        <v>1235</v>
      </c>
      <c r="W87" s="126">
        <v>97</v>
      </c>
      <c r="X87" s="425">
        <f>SUM(V78:V87)</f>
        <v>27644.920000000002</v>
      </c>
    </row>
    <row r="88" spans="1:24">
      <c r="A88" s="475">
        <v>42250</v>
      </c>
      <c r="B88" s="480">
        <v>650</v>
      </c>
      <c r="C88" s="478">
        <v>1.3</v>
      </c>
      <c r="D88" s="478"/>
      <c r="E88" s="478"/>
      <c r="F88" s="482"/>
      <c r="G88" s="478"/>
      <c r="H88" s="482"/>
      <c r="I88" s="479"/>
      <c r="J88" s="478"/>
      <c r="K88" s="478"/>
      <c r="L88" s="481"/>
      <c r="M88" s="477"/>
      <c r="N88" s="480"/>
      <c r="O88" s="478"/>
      <c r="P88" s="478"/>
      <c r="Q88" s="479"/>
      <c r="R88" s="478"/>
      <c r="S88" s="477"/>
      <c r="T88" s="477"/>
      <c r="U88" s="476"/>
      <c r="V88" s="467">
        <f t="shared" si="2"/>
        <v>845</v>
      </c>
      <c r="W88" s="126">
        <v>35</v>
      </c>
    </row>
    <row r="89" spans="1:24" s="126" customFormat="1">
      <c r="A89" s="475">
        <v>42257</v>
      </c>
      <c r="B89" s="472"/>
      <c r="C89" s="469"/>
      <c r="D89" s="470">
        <v>205</v>
      </c>
      <c r="E89" s="470">
        <v>2.75</v>
      </c>
      <c r="F89" s="474"/>
      <c r="G89" s="470"/>
      <c r="H89" s="474"/>
      <c r="I89" s="471"/>
      <c r="J89" s="470"/>
      <c r="K89" s="470"/>
      <c r="L89" s="473"/>
      <c r="M89" s="469"/>
      <c r="N89" s="472"/>
      <c r="O89" s="470"/>
      <c r="P89" s="470"/>
      <c r="Q89" s="471"/>
      <c r="R89" s="470"/>
      <c r="S89" s="469"/>
      <c r="T89" s="469"/>
      <c r="U89" s="468"/>
      <c r="V89" s="467">
        <f t="shared" si="2"/>
        <v>563.75</v>
      </c>
      <c r="W89" s="126">
        <v>98</v>
      </c>
    </row>
    <row r="90" spans="1:24">
      <c r="A90" s="466">
        <v>42257</v>
      </c>
      <c r="B90" s="462"/>
      <c r="C90" s="459"/>
      <c r="D90" s="465"/>
      <c r="E90" s="465"/>
      <c r="F90" s="464"/>
      <c r="G90" s="460"/>
      <c r="H90" s="464"/>
      <c r="I90" s="461"/>
      <c r="J90" s="462"/>
      <c r="K90" s="460"/>
      <c r="L90" s="463"/>
      <c r="M90" s="459"/>
      <c r="N90" s="462"/>
      <c r="O90" s="460"/>
      <c r="P90" s="462">
        <v>40</v>
      </c>
      <c r="Q90" s="461">
        <v>3.2974999999999999</v>
      </c>
      <c r="R90" s="460"/>
      <c r="S90" s="459"/>
      <c r="T90" s="459">
        <v>25.9</v>
      </c>
      <c r="U90" s="458">
        <v>9.24</v>
      </c>
      <c r="V90" s="457">
        <f t="shared" si="2"/>
        <v>167.04000000000002</v>
      </c>
      <c r="W90" s="126">
        <v>99</v>
      </c>
    </row>
    <row r="91" spans="1:24">
      <c r="A91" s="475">
        <v>42257</v>
      </c>
      <c r="B91" s="480">
        <v>850</v>
      </c>
      <c r="C91" s="478">
        <v>1.3</v>
      </c>
      <c r="D91" s="478"/>
      <c r="E91" s="478"/>
      <c r="F91" s="482"/>
      <c r="G91" s="478"/>
      <c r="H91" s="482"/>
      <c r="I91" s="479"/>
      <c r="J91" s="478"/>
      <c r="K91" s="478"/>
      <c r="L91" s="481"/>
      <c r="M91" s="477"/>
      <c r="N91" s="480"/>
      <c r="O91" s="478"/>
      <c r="P91" s="478"/>
      <c r="Q91" s="479"/>
      <c r="R91" s="478"/>
      <c r="S91" s="477"/>
      <c r="T91" s="477"/>
      <c r="U91" s="476"/>
      <c r="V91" s="467">
        <f t="shared" si="2"/>
        <v>1105</v>
      </c>
      <c r="W91" s="126">
        <v>36</v>
      </c>
    </row>
    <row r="92" spans="1:24" s="126" customFormat="1">
      <c r="A92" s="475">
        <v>42262</v>
      </c>
      <c r="B92" s="472">
        <v>650</v>
      </c>
      <c r="C92" s="469">
        <v>1.3</v>
      </c>
      <c r="D92" s="470"/>
      <c r="E92" s="470"/>
      <c r="F92" s="474"/>
      <c r="G92" s="470"/>
      <c r="H92" s="474"/>
      <c r="I92" s="471"/>
      <c r="J92" s="470"/>
      <c r="K92" s="470"/>
      <c r="L92" s="473"/>
      <c r="M92" s="469"/>
      <c r="N92" s="472"/>
      <c r="O92" s="470"/>
      <c r="P92" s="470"/>
      <c r="Q92" s="471"/>
      <c r="R92" s="470"/>
      <c r="S92" s="469"/>
      <c r="T92" s="469"/>
      <c r="U92" s="468"/>
      <c r="V92" s="467">
        <f t="shared" si="2"/>
        <v>845</v>
      </c>
      <c r="W92" s="126">
        <v>37</v>
      </c>
    </row>
    <row r="93" spans="1:24">
      <c r="A93" s="466">
        <v>42272</v>
      </c>
      <c r="B93" s="462">
        <v>975</v>
      </c>
      <c r="C93" s="459">
        <v>1.3</v>
      </c>
      <c r="D93" s="465"/>
      <c r="E93" s="465"/>
      <c r="F93" s="464"/>
      <c r="G93" s="460"/>
      <c r="H93" s="464"/>
      <c r="I93" s="461"/>
      <c r="J93" s="462"/>
      <c r="K93" s="460"/>
      <c r="L93" s="463"/>
      <c r="M93" s="459"/>
      <c r="N93" s="462"/>
      <c r="O93" s="460"/>
      <c r="P93" s="462"/>
      <c r="Q93" s="461"/>
      <c r="R93" s="460"/>
      <c r="S93" s="459"/>
      <c r="T93" s="459"/>
      <c r="U93" s="458"/>
      <c r="V93" s="457">
        <f t="shared" si="2"/>
        <v>1267.5</v>
      </c>
      <c r="W93" s="126">
        <v>38</v>
      </c>
    </row>
    <row r="94" spans="1:24">
      <c r="A94" s="475">
        <v>42272</v>
      </c>
      <c r="B94" s="480"/>
      <c r="C94" s="478"/>
      <c r="D94" s="478">
        <v>235</v>
      </c>
      <c r="E94" s="478">
        <v>2.75</v>
      </c>
      <c r="F94" s="482"/>
      <c r="G94" s="478"/>
      <c r="H94" s="482"/>
      <c r="I94" s="479"/>
      <c r="J94" s="478"/>
      <c r="K94" s="478"/>
      <c r="L94" s="481"/>
      <c r="M94" s="477"/>
      <c r="N94" s="480"/>
      <c r="O94" s="478"/>
      <c r="P94" s="478"/>
      <c r="Q94" s="479"/>
      <c r="R94" s="478"/>
      <c r="S94" s="477"/>
      <c r="T94" s="477"/>
      <c r="U94" s="476"/>
      <c r="V94" s="467">
        <f t="shared" si="2"/>
        <v>646.25</v>
      </c>
      <c r="W94" s="126">
        <v>101</v>
      </c>
    </row>
    <row r="95" spans="1:24" s="126" customFormat="1">
      <c r="A95" s="475">
        <v>42275</v>
      </c>
      <c r="B95" s="472"/>
      <c r="C95" s="469"/>
      <c r="D95" s="470"/>
      <c r="E95" s="470"/>
      <c r="F95" s="474"/>
      <c r="G95" s="470"/>
      <c r="H95" s="474"/>
      <c r="I95" s="471"/>
      <c r="J95" s="470">
        <v>450</v>
      </c>
      <c r="K95" s="470">
        <v>1.72</v>
      </c>
      <c r="L95" s="473"/>
      <c r="M95" s="469"/>
      <c r="N95" s="472"/>
      <c r="O95" s="470"/>
      <c r="P95" s="470"/>
      <c r="Q95" s="471"/>
      <c r="R95" s="470"/>
      <c r="S95" s="469"/>
      <c r="T95" s="469"/>
      <c r="U95" s="468">
        <v>50.31</v>
      </c>
      <c r="V95" s="467">
        <f t="shared" si="2"/>
        <v>824.31</v>
      </c>
      <c r="W95" s="126">
        <v>102</v>
      </c>
      <c r="X95" s="483">
        <f>SUM(V88:V95)</f>
        <v>6263.85</v>
      </c>
    </row>
    <row r="96" spans="1:24">
      <c r="A96" s="456">
        <v>42279</v>
      </c>
      <c r="B96" s="451">
        <v>800</v>
      </c>
      <c r="C96" s="455">
        <v>1.3</v>
      </c>
      <c r="D96" s="454"/>
      <c r="E96" s="454"/>
      <c r="F96" s="453"/>
      <c r="G96" s="447"/>
      <c r="H96" s="453"/>
      <c r="I96" s="448"/>
      <c r="J96" s="451"/>
      <c r="K96" s="450"/>
      <c r="L96" s="452"/>
      <c r="M96" s="446"/>
      <c r="N96" s="451"/>
      <c r="O96" s="450"/>
      <c r="P96" s="449"/>
      <c r="Q96" s="448"/>
      <c r="R96" s="447"/>
      <c r="S96" s="446"/>
      <c r="T96" s="446"/>
      <c r="U96" s="445"/>
      <c r="V96" s="444">
        <f t="shared" si="2"/>
        <v>1040</v>
      </c>
      <c r="W96" s="126">
        <v>39</v>
      </c>
    </row>
    <row r="97" spans="1:24">
      <c r="A97" s="442">
        <v>42286</v>
      </c>
      <c r="B97" s="443"/>
      <c r="D97" s="48">
        <v>220</v>
      </c>
      <c r="E97" s="48">
        <v>2.75</v>
      </c>
      <c r="N97" s="443"/>
      <c r="T97" s="371"/>
      <c r="V97" s="370">
        <f t="shared" si="2"/>
        <v>605</v>
      </c>
      <c r="W97" s="126">
        <v>103</v>
      </c>
    </row>
    <row r="98" spans="1:24" s="126" customFormat="1">
      <c r="A98" s="442">
        <v>42286</v>
      </c>
      <c r="B98" s="438">
        <v>725</v>
      </c>
      <c r="C98" s="441">
        <v>1.3</v>
      </c>
      <c r="D98" s="373"/>
      <c r="E98" s="373"/>
      <c r="F98" s="440"/>
      <c r="G98" s="373"/>
      <c r="H98" s="440"/>
      <c r="I98" s="437"/>
      <c r="L98" s="439"/>
      <c r="M98" s="436"/>
      <c r="N98" s="438"/>
      <c r="P98" s="373"/>
      <c r="Q98" s="437"/>
      <c r="R98" s="373"/>
      <c r="S98" s="436"/>
      <c r="T98" s="436"/>
      <c r="U98" s="435"/>
      <c r="V98" s="370">
        <f t="shared" si="2"/>
        <v>942.5</v>
      </c>
      <c r="W98" s="126">
        <v>40</v>
      </c>
    </row>
    <row r="99" spans="1:24">
      <c r="A99" s="456">
        <v>42293</v>
      </c>
      <c r="B99" s="451">
        <v>650</v>
      </c>
      <c r="C99" s="455">
        <v>1.3</v>
      </c>
      <c r="D99" s="454"/>
      <c r="E99" s="454"/>
      <c r="F99" s="453"/>
      <c r="G99" s="447"/>
      <c r="H99" s="453"/>
      <c r="I99" s="448"/>
      <c r="J99" s="451"/>
      <c r="K99" s="450"/>
      <c r="L99" s="452"/>
      <c r="M99" s="446"/>
      <c r="N99" s="451"/>
      <c r="O99" s="450"/>
      <c r="P99" s="449"/>
      <c r="Q99" s="448"/>
      <c r="R99" s="447"/>
      <c r="S99" s="446"/>
      <c r="T99" s="446"/>
      <c r="U99" s="445"/>
      <c r="V99" s="444">
        <f t="shared" si="2"/>
        <v>845</v>
      </c>
      <c r="W99" s="126">
        <v>104</v>
      </c>
    </row>
    <row r="100" spans="1:24">
      <c r="A100" s="442">
        <v>42300</v>
      </c>
      <c r="B100" s="443">
        <v>675</v>
      </c>
      <c r="C100" s="41">
        <v>1.3</v>
      </c>
      <c r="N100" s="443"/>
      <c r="T100" s="371"/>
      <c r="V100" s="370">
        <f t="shared" si="2"/>
        <v>877.5</v>
      </c>
      <c r="W100" s="126">
        <v>41</v>
      </c>
    </row>
    <row r="101" spans="1:24" s="126" customFormat="1">
      <c r="A101" s="442">
        <v>42300</v>
      </c>
      <c r="B101" s="438"/>
      <c r="C101" s="441"/>
      <c r="D101" s="373">
        <v>150</v>
      </c>
      <c r="E101" s="373">
        <v>2.75</v>
      </c>
      <c r="F101" s="440"/>
      <c r="G101" s="373"/>
      <c r="H101" s="440"/>
      <c r="I101" s="437"/>
      <c r="L101" s="439"/>
      <c r="M101" s="436"/>
      <c r="N101" s="438"/>
      <c r="P101" s="373"/>
      <c r="Q101" s="437"/>
      <c r="R101" s="373"/>
      <c r="S101" s="436"/>
      <c r="T101" s="436"/>
      <c r="U101" s="435"/>
      <c r="V101" s="370">
        <f t="shared" si="2"/>
        <v>412.5</v>
      </c>
      <c r="W101" s="126">
        <v>105</v>
      </c>
    </row>
    <row r="102" spans="1:24">
      <c r="A102" s="456">
        <v>42304</v>
      </c>
      <c r="B102" s="451"/>
      <c r="C102" s="455"/>
      <c r="D102" s="454"/>
      <c r="E102" s="454"/>
      <c r="F102" s="453"/>
      <c r="G102" s="447"/>
      <c r="H102" s="453"/>
      <c r="I102" s="448"/>
      <c r="J102" s="451">
        <v>450</v>
      </c>
      <c r="K102" s="450">
        <v>1.72</v>
      </c>
      <c r="L102" s="452"/>
      <c r="M102" s="446"/>
      <c r="N102" s="451"/>
      <c r="O102" s="450"/>
      <c r="P102" s="449"/>
      <c r="Q102" s="448"/>
      <c r="R102" s="447"/>
      <c r="S102" s="446"/>
      <c r="T102" s="446"/>
      <c r="U102" s="445">
        <v>50.31</v>
      </c>
      <c r="V102" s="444">
        <f t="shared" si="2"/>
        <v>824.31</v>
      </c>
      <c r="W102" s="126">
        <v>44</v>
      </c>
    </row>
    <row r="103" spans="1:24">
      <c r="A103" s="442">
        <v>42307</v>
      </c>
      <c r="B103" s="443">
        <v>200</v>
      </c>
      <c r="C103" s="41">
        <v>1.3</v>
      </c>
      <c r="N103" s="443"/>
      <c r="T103" s="371"/>
      <c r="V103" s="370">
        <f t="shared" si="2"/>
        <v>260</v>
      </c>
      <c r="W103" s="126">
        <v>106</v>
      </c>
    </row>
    <row r="104" spans="1:24" s="126" customFormat="1">
      <c r="A104" s="442">
        <v>42307</v>
      </c>
      <c r="B104" s="438"/>
      <c r="C104" s="441"/>
      <c r="D104" s="373"/>
      <c r="E104" s="373"/>
      <c r="F104" s="440"/>
      <c r="G104" s="373"/>
      <c r="H104" s="440"/>
      <c r="I104" s="437"/>
      <c r="L104" s="439"/>
      <c r="M104" s="436"/>
      <c r="N104" s="438"/>
      <c r="P104" s="373"/>
      <c r="Q104" s="437"/>
      <c r="R104" s="373">
        <v>5</v>
      </c>
      <c r="S104" s="436">
        <v>15</v>
      </c>
      <c r="T104" s="436"/>
      <c r="U104" s="435"/>
      <c r="V104" s="370">
        <f t="shared" si="2"/>
        <v>75</v>
      </c>
      <c r="W104" s="126">
        <v>42</v>
      </c>
      <c r="X104" s="483">
        <f>SUM(V96:V104)</f>
        <v>5881.8099999999995</v>
      </c>
    </row>
    <row r="105" spans="1:24">
      <c r="A105" s="466">
        <v>42314</v>
      </c>
      <c r="B105" s="462"/>
      <c r="C105" s="459"/>
      <c r="D105" s="465">
        <v>250</v>
      </c>
      <c r="E105" s="465">
        <v>2.75</v>
      </c>
      <c r="F105" s="464"/>
      <c r="G105" s="460"/>
      <c r="H105" s="464"/>
      <c r="I105" s="461"/>
      <c r="J105" s="462"/>
      <c r="K105" s="460"/>
      <c r="L105" s="463"/>
      <c r="M105" s="459"/>
      <c r="N105" s="462"/>
      <c r="O105" s="460"/>
      <c r="P105" s="462"/>
      <c r="Q105" s="461"/>
      <c r="R105" s="460"/>
      <c r="S105" s="459"/>
      <c r="T105" s="459"/>
      <c r="U105" s="458"/>
      <c r="V105" s="457">
        <f t="shared" si="2"/>
        <v>687.5</v>
      </c>
      <c r="W105" s="126">
        <v>110</v>
      </c>
    </row>
    <row r="106" spans="1:24">
      <c r="A106" s="475">
        <v>42314</v>
      </c>
      <c r="B106" s="480">
        <v>700</v>
      </c>
      <c r="C106" s="478">
        <v>1.3</v>
      </c>
      <c r="D106" s="478"/>
      <c r="E106" s="478"/>
      <c r="F106" s="482"/>
      <c r="G106" s="478"/>
      <c r="H106" s="482"/>
      <c r="I106" s="479"/>
      <c r="J106" s="478"/>
      <c r="K106" s="478"/>
      <c r="L106" s="481"/>
      <c r="M106" s="477"/>
      <c r="N106" s="480"/>
      <c r="O106" s="478"/>
      <c r="P106" s="478"/>
      <c r="Q106" s="479"/>
      <c r="R106" s="478"/>
      <c r="S106" s="477"/>
      <c r="T106" s="477"/>
      <c r="U106" s="476"/>
      <c r="V106" s="467">
        <f t="shared" ref="V106:V137" si="3">B106*C106+D106*E106+F106*G106+H106*I106+J106*K106+L106*M106+N106*O106+P106*Q106+R106*S106+T106+U106</f>
        <v>910</v>
      </c>
      <c r="W106" s="126">
        <v>107</v>
      </c>
    </row>
    <row r="107" spans="1:24" s="126" customFormat="1">
      <c r="A107" s="475">
        <v>42317</v>
      </c>
      <c r="B107" s="472"/>
      <c r="C107" s="469"/>
      <c r="D107" s="470"/>
      <c r="E107" s="470"/>
      <c r="F107" s="474">
        <v>4968</v>
      </c>
      <c r="G107" s="470">
        <v>1.65</v>
      </c>
      <c r="H107" s="474"/>
      <c r="I107" s="471"/>
      <c r="J107" s="470"/>
      <c r="K107" s="470"/>
      <c r="L107" s="473"/>
      <c r="M107" s="469"/>
      <c r="N107" s="472"/>
      <c r="O107" s="470"/>
      <c r="P107" s="470"/>
      <c r="Q107" s="471"/>
      <c r="R107" s="470"/>
      <c r="S107" s="469"/>
      <c r="T107" s="469"/>
      <c r="U107" s="468">
        <v>532.82000000000005</v>
      </c>
      <c r="V107" s="467">
        <f t="shared" si="3"/>
        <v>8730.0199999999986</v>
      </c>
      <c r="W107" s="126">
        <v>43</v>
      </c>
    </row>
    <row r="108" spans="1:24">
      <c r="A108" s="466">
        <v>42320</v>
      </c>
      <c r="B108" s="462">
        <v>600</v>
      </c>
      <c r="C108" s="459">
        <v>1.3</v>
      </c>
      <c r="D108" s="465"/>
      <c r="E108" s="465"/>
      <c r="F108" s="464"/>
      <c r="G108" s="460"/>
      <c r="H108" s="464"/>
      <c r="I108" s="461"/>
      <c r="J108" s="462"/>
      <c r="K108" s="460"/>
      <c r="L108" s="463"/>
      <c r="M108" s="459"/>
      <c r="N108" s="462"/>
      <c r="O108" s="460"/>
      <c r="P108" s="462"/>
      <c r="Q108" s="461"/>
      <c r="R108" s="460"/>
      <c r="S108" s="459"/>
      <c r="T108" s="459"/>
      <c r="U108" s="458"/>
      <c r="V108" s="457">
        <f t="shared" si="3"/>
        <v>780</v>
      </c>
      <c r="W108" s="126">
        <v>111</v>
      </c>
    </row>
    <row r="109" spans="1:24">
      <c r="A109" s="475">
        <v>42328</v>
      </c>
      <c r="B109" s="480">
        <v>850</v>
      </c>
      <c r="C109" s="478">
        <v>1.3</v>
      </c>
      <c r="D109" s="478"/>
      <c r="E109" s="478"/>
      <c r="F109" s="482"/>
      <c r="G109" s="478"/>
      <c r="H109" s="482"/>
      <c r="I109" s="479"/>
      <c r="J109" s="478"/>
      <c r="K109" s="478"/>
      <c r="L109" s="481"/>
      <c r="M109" s="477"/>
      <c r="N109" s="480"/>
      <c r="O109" s="478"/>
      <c r="P109" s="478"/>
      <c r="Q109" s="479"/>
      <c r="R109" s="478"/>
      <c r="S109" s="477"/>
      <c r="T109" s="477"/>
      <c r="U109" s="476"/>
      <c r="V109" s="467">
        <f t="shared" si="3"/>
        <v>1105</v>
      </c>
      <c r="W109" s="126">
        <v>108</v>
      </c>
    </row>
    <row r="110" spans="1:24" s="126" customFormat="1">
      <c r="A110" s="475">
        <v>42328</v>
      </c>
      <c r="B110" s="472"/>
      <c r="C110" s="469"/>
      <c r="D110" s="470">
        <v>210</v>
      </c>
      <c r="E110" s="470">
        <v>2.75</v>
      </c>
      <c r="F110" s="474"/>
      <c r="G110" s="470"/>
      <c r="H110" s="474"/>
      <c r="I110" s="471"/>
      <c r="J110" s="470"/>
      <c r="K110" s="470"/>
      <c r="L110" s="473"/>
      <c r="M110" s="469"/>
      <c r="N110" s="472"/>
      <c r="O110" s="470"/>
      <c r="P110" s="470"/>
      <c r="Q110" s="471"/>
      <c r="R110" s="470"/>
      <c r="S110" s="469"/>
      <c r="T110" s="469"/>
      <c r="U110" s="468"/>
      <c r="V110" s="467">
        <f t="shared" si="3"/>
        <v>577.5</v>
      </c>
      <c r="W110" s="126">
        <v>45</v>
      </c>
    </row>
    <row r="111" spans="1:24">
      <c r="A111" s="466">
        <v>42335</v>
      </c>
      <c r="B111" s="462">
        <v>450</v>
      </c>
      <c r="C111" s="459">
        <v>1.3</v>
      </c>
      <c r="D111" s="465"/>
      <c r="E111" s="465"/>
      <c r="F111" s="464"/>
      <c r="G111" s="460"/>
      <c r="H111" s="464"/>
      <c r="I111" s="461"/>
      <c r="J111" s="462"/>
      <c r="K111" s="460"/>
      <c r="L111" s="463"/>
      <c r="M111" s="459"/>
      <c r="N111" s="462"/>
      <c r="O111" s="460"/>
      <c r="P111" s="462"/>
      <c r="Q111" s="461"/>
      <c r="R111" s="460"/>
      <c r="S111" s="459"/>
      <c r="T111" s="459"/>
      <c r="U111" s="458"/>
      <c r="V111" s="457">
        <f t="shared" si="3"/>
        <v>585</v>
      </c>
      <c r="X111" s="425">
        <f>SUM(V105:V111)</f>
        <v>13375.019999999999</v>
      </c>
    </row>
    <row r="112" spans="1:24">
      <c r="A112" s="442">
        <v>42342</v>
      </c>
      <c r="B112" s="443"/>
      <c r="D112" s="48">
        <v>200</v>
      </c>
      <c r="E112" s="48">
        <v>2.75</v>
      </c>
      <c r="N112" s="443"/>
      <c r="T112" s="371"/>
      <c r="V112" s="370">
        <f t="shared" si="3"/>
        <v>550</v>
      </c>
      <c r="W112" s="126">
        <v>113</v>
      </c>
    </row>
    <row r="113" spans="1:25" s="126" customFormat="1">
      <c r="A113" s="442">
        <v>42342</v>
      </c>
      <c r="B113" s="438">
        <v>550</v>
      </c>
      <c r="C113" s="441">
        <v>1.3</v>
      </c>
      <c r="D113" s="373"/>
      <c r="E113" s="373"/>
      <c r="F113" s="440"/>
      <c r="G113" s="373"/>
      <c r="H113" s="440"/>
      <c r="I113" s="437"/>
      <c r="L113" s="439"/>
      <c r="M113" s="436"/>
      <c r="N113" s="438"/>
      <c r="P113" s="373"/>
      <c r="Q113" s="437"/>
      <c r="R113" s="373"/>
      <c r="S113" s="436"/>
      <c r="T113" s="436"/>
      <c r="U113" s="435"/>
      <c r="V113" s="370">
        <f t="shared" si="3"/>
        <v>715</v>
      </c>
      <c r="W113" s="126">
        <v>114</v>
      </c>
    </row>
    <row r="114" spans="1:25">
      <c r="A114" s="456">
        <v>42345</v>
      </c>
      <c r="B114" s="451"/>
      <c r="C114" s="455"/>
      <c r="D114" s="454"/>
      <c r="E114" s="454"/>
      <c r="F114" s="453"/>
      <c r="G114" s="447"/>
      <c r="H114" s="453"/>
      <c r="I114" s="448"/>
      <c r="J114" s="451"/>
      <c r="K114" s="450"/>
      <c r="L114" s="452"/>
      <c r="M114" s="446"/>
      <c r="N114" s="451">
        <v>2</v>
      </c>
      <c r="O114" s="450">
        <v>65</v>
      </c>
      <c r="P114" s="449"/>
      <c r="Q114" s="448"/>
      <c r="R114" s="447"/>
      <c r="S114" s="446"/>
      <c r="T114" s="446">
        <v>10.84</v>
      </c>
      <c r="U114" s="445">
        <v>9.1</v>
      </c>
      <c r="V114" s="444">
        <f t="shared" si="3"/>
        <v>149.94</v>
      </c>
      <c r="W114" s="126">
        <v>112</v>
      </c>
    </row>
    <row r="115" spans="1:25">
      <c r="A115" s="442">
        <v>42348</v>
      </c>
      <c r="B115" s="443"/>
      <c r="H115" s="53">
        <v>46160</v>
      </c>
      <c r="I115" s="372">
        <v>0.1825</v>
      </c>
      <c r="N115" s="443"/>
      <c r="T115" s="371"/>
      <c r="U115" s="52">
        <v>547.57000000000005</v>
      </c>
      <c r="V115" s="370">
        <f t="shared" si="3"/>
        <v>8971.7699999999986</v>
      </c>
      <c r="W115" s="126">
        <v>115</v>
      </c>
    </row>
    <row r="116" spans="1:25" s="126" customFormat="1">
      <c r="A116" s="442">
        <v>42348</v>
      </c>
      <c r="B116" s="438"/>
      <c r="C116" s="441"/>
      <c r="D116" s="373"/>
      <c r="E116" s="373"/>
      <c r="F116" s="440"/>
      <c r="G116" s="373"/>
      <c r="H116" s="440"/>
      <c r="I116" s="437"/>
      <c r="J116" s="126">
        <v>900</v>
      </c>
      <c r="K116" s="126">
        <v>1.48</v>
      </c>
      <c r="L116" s="439"/>
      <c r="M116" s="436"/>
      <c r="N116" s="438"/>
      <c r="P116" s="373"/>
      <c r="Q116" s="437"/>
      <c r="R116" s="373"/>
      <c r="S116" s="436"/>
      <c r="T116" s="436"/>
      <c r="U116" s="435">
        <v>86.58</v>
      </c>
      <c r="V116" s="370">
        <f t="shared" si="3"/>
        <v>1418.58</v>
      </c>
      <c r="W116" s="126">
        <v>109</v>
      </c>
    </row>
    <row r="117" spans="1:25">
      <c r="A117" s="456">
        <v>42349</v>
      </c>
      <c r="B117" s="451">
        <v>550</v>
      </c>
      <c r="C117" s="455">
        <v>1.3</v>
      </c>
      <c r="D117" s="454"/>
      <c r="E117" s="454"/>
      <c r="F117" s="453"/>
      <c r="G117" s="447"/>
      <c r="H117" s="453"/>
      <c r="I117" s="448"/>
      <c r="J117" s="451"/>
      <c r="K117" s="450"/>
      <c r="L117" s="452"/>
      <c r="M117" s="446"/>
      <c r="N117" s="451"/>
      <c r="O117" s="450"/>
      <c r="P117" s="449"/>
      <c r="Q117" s="448"/>
      <c r="R117" s="447"/>
      <c r="S117" s="446"/>
      <c r="T117" s="446"/>
      <c r="U117" s="445"/>
      <c r="V117" s="444">
        <f t="shared" si="3"/>
        <v>715</v>
      </c>
      <c r="W117" s="126">
        <v>117</v>
      </c>
    </row>
    <row r="118" spans="1:25">
      <c r="A118" s="442">
        <v>42355</v>
      </c>
      <c r="B118" s="443"/>
      <c r="D118" s="48">
        <v>125</v>
      </c>
      <c r="E118" s="48">
        <v>2.75</v>
      </c>
      <c r="N118" s="443"/>
      <c r="T118" s="371"/>
      <c r="V118" s="370">
        <f t="shared" si="3"/>
        <v>343.75</v>
      </c>
      <c r="W118" s="126">
        <v>116</v>
      </c>
    </row>
    <row r="119" spans="1:25" s="126" customFormat="1">
      <c r="A119" s="442">
        <v>42355</v>
      </c>
      <c r="B119" s="438">
        <v>550</v>
      </c>
      <c r="C119" s="441">
        <v>1.3</v>
      </c>
      <c r="D119" s="373"/>
      <c r="E119" s="373"/>
      <c r="F119" s="440"/>
      <c r="G119" s="373"/>
      <c r="H119" s="440"/>
      <c r="I119" s="437"/>
      <c r="L119" s="439"/>
      <c r="M119" s="436"/>
      <c r="N119" s="438"/>
      <c r="P119" s="373"/>
      <c r="Q119" s="437"/>
      <c r="R119" s="373"/>
      <c r="S119" s="436"/>
      <c r="T119" s="436"/>
      <c r="U119" s="435"/>
      <c r="V119" s="370">
        <f t="shared" si="3"/>
        <v>715</v>
      </c>
      <c r="W119" s="126">
        <v>46</v>
      </c>
    </row>
    <row r="120" spans="1:25">
      <c r="A120" s="456">
        <v>42361</v>
      </c>
      <c r="B120" s="451">
        <v>280</v>
      </c>
      <c r="C120" s="455">
        <v>1.3</v>
      </c>
      <c r="D120" s="454"/>
      <c r="E120" s="454"/>
      <c r="F120" s="453"/>
      <c r="G120" s="447"/>
      <c r="H120" s="453"/>
      <c r="I120" s="448"/>
      <c r="J120" s="451"/>
      <c r="K120" s="450"/>
      <c r="L120" s="452"/>
      <c r="M120" s="446"/>
      <c r="N120" s="451"/>
      <c r="O120" s="450"/>
      <c r="P120" s="449"/>
      <c r="Q120" s="448"/>
      <c r="R120" s="447"/>
      <c r="S120" s="446"/>
      <c r="T120" s="446"/>
      <c r="U120" s="445"/>
      <c r="V120" s="444">
        <f t="shared" si="3"/>
        <v>364</v>
      </c>
    </row>
    <row r="121" spans="1:25">
      <c r="A121" s="442">
        <v>42369</v>
      </c>
      <c r="B121" s="443"/>
      <c r="D121" s="48">
        <v>175</v>
      </c>
      <c r="E121" s="48">
        <v>2.75</v>
      </c>
      <c r="N121" s="443"/>
      <c r="T121" s="371"/>
      <c r="V121" s="370">
        <f t="shared" si="3"/>
        <v>481.25</v>
      </c>
    </row>
    <row r="122" spans="1:25" s="48" customFormat="1">
      <c r="A122" s="442">
        <v>42369</v>
      </c>
      <c r="B122" s="438">
        <v>600</v>
      </c>
      <c r="C122" s="441">
        <v>1.3</v>
      </c>
      <c r="D122" s="373"/>
      <c r="E122" s="373"/>
      <c r="F122" s="440"/>
      <c r="G122" s="373"/>
      <c r="H122" s="440"/>
      <c r="I122" s="437"/>
      <c r="J122" s="126"/>
      <c r="K122" s="126"/>
      <c r="L122" s="439"/>
      <c r="M122" s="436"/>
      <c r="N122" s="438"/>
      <c r="O122" s="126"/>
      <c r="P122" s="373"/>
      <c r="Q122" s="437"/>
      <c r="R122" s="373"/>
      <c r="S122" s="436"/>
      <c r="T122" s="436"/>
      <c r="U122" s="435"/>
      <c r="V122" s="370">
        <f t="shared" si="3"/>
        <v>780</v>
      </c>
      <c r="W122" s="126"/>
      <c r="X122" s="370">
        <f>SUM(V112:V122)</f>
        <v>15204.289999999999</v>
      </c>
    </row>
    <row r="123" spans="1:25" ht="13">
      <c r="A123" s="434" t="s">
        <v>99</v>
      </c>
      <c r="B123" s="430">
        <f>SUM(B10:B122)</f>
        <v>35225</v>
      </c>
      <c r="C123" s="432"/>
      <c r="D123" s="430">
        <f>SUM(D10:D122)</f>
        <v>5525</v>
      </c>
      <c r="E123" s="428"/>
      <c r="F123" s="433">
        <f>SUM(F10:F122)</f>
        <v>19823.669999999998</v>
      </c>
      <c r="G123" s="428"/>
      <c r="H123" s="433">
        <f>SUM(H10:H122)</f>
        <v>230640</v>
      </c>
      <c r="I123" s="431"/>
      <c r="J123" s="430">
        <f>SUM(J10:J122)</f>
        <v>5850</v>
      </c>
      <c r="K123" s="432"/>
      <c r="L123" s="430">
        <f>SUM(L10:L122)*100</f>
        <v>600</v>
      </c>
      <c r="M123" s="432"/>
      <c r="N123" s="430">
        <f>SUM(N10:N122)</f>
        <v>4</v>
      </c>
      <c r="O123" s="432"/>
      <c r="P123" s="430">
        <f>SUM(P10:P122)</f>
        <v>160</v>
      </c>
      <c r="Q123" s="431"/>
      <c r="R123" s="430">
        <f>SUM(R10:R122)</f>
        <v>29</v>
      </c>
      <c r="S123" s="429"/>
      <c r="T123" s="428"/>
      <c r="U123" s="427"/>
      <c r="V123" s="426">
        <f>SUM(V10:V122)</f>
        <v>161223.09349999993</v>
      </c>
      <c r="X123" s="425">
        <f>SUM(X10:X122)</f>
        <v>161223.09350000002</v>
      </c>
      <c r="Y123" s="126" t="s">
        <v>168</v>
      </c>
    </row>
    <row r="124" spans="1:25">
      <c r="B124" s="77"/>
      <c r="C124" s="77"/>
      <c r="D124" s="97"/>
      <c r="E124" s="97"/>
      <c r="F124" s="93"/>
      <c r="G124" s="97"/>
      <c r="H124" s="93"/>
      <c r="I124" s="424"/>
      <c r="J124" s="77"/>
      <c r="K124" s="77"/>
      <c r="L124" s="91"/>
      <c r="M124" s="90"/>
      <c r="N124" s="77"/>
      <c r="O124" s="77"/>
      <c r="P124" s="97"/>
      <c r="Q124" s="424"/>
      <c r="R124" s="97"/>
      <c r="S124" s="90"/>
      <c r="T124" s="97"/>
      <c r="U124" s="92"/>
      <c r="V124" s="423"/>
    </row>
    <row r="126" spans="1:25" s="16" customFormat="1" ht="14.5">
      <c r="A126" s="422" t="s">
        <v>15</v>
      </c>
      <c r="B126" s="17">
        <f>B123</f>
        <v>35225</v>
      </c>
      <c r="D126" s="16">
        <f>D123</f>
        <v>5525</v>
      </c>
      <c r="F126" s="421">
        <f>F123</f>
        <v>19823.669999999998</v>
      </c>
      <c r="H126" s="421">
        <f>H123</f>
        <v>230640</v>
      </c>
      <c r="I126" s="419"/>
      <c r="J126" s="17">
        <f>J123</f>
        <v>5850</v>
      </c>
      <c r="L126" s="420"/>
      <c r="M126" s="418"/>
      <c r="N126" s="57"/>
      <c r="Q126" s="419"/>
      <c r="R126" s="16">
        <f>R123*50</f>
        <v>1450</v>
      </c>
      <c r="S126" s="418"/>
      <c r="U126" s="417"/>
      <c r="W126" s="416"/>
    </row>
    <row r="127" spans="1:25" s="48" customFormat="1">
      <c r="A127" s="57" t="s">
        <v>14</v>
      </c>
      <c r="B127" s="57" t="s">
        <v>13</v>
      </c>
      <c r="C127" s="72"/>
      <c r="D127" s="415" t="s">
        <v>103</v>
      </c>
      <c r="E127" s="57"/>
      <c r="F127" s="415" t="s">
        <v>103</v>
      </c>
      <c r="G127" s="57"/>
      <c r="H127" s="414" t="s">
        <v>12</v>
      </c>
      <c r="I127" s="412"/>
      <c r="J127" s="69" t="s">
        <v>12</v>
      </c>
      <c r="K127" s="72"/>
      <c r="L127" s="413"/>
      <c r="M127" s="411"/>
      <c r="N127" s="57"/>
      <c r="O127" s="72"/>
      <c r="P127" s="57"/>
      <c r="Q127" s="412"/>
      <c r="R127" s="69" t="s">
        <v>12</v>
      </c>
      <c r="S127" s="411"/>
      <c r="T127" s="57"/>
      <c r="U127" s="410"/>
      <c r="V127" s="370"/>
      <c r="W127" s="373"/>
    </row>
    <row r="128" spans="1:25" s="48" customFormat="1">
      <c r="A128" s="57" t="s">
        <v>11</v>
      </c>
      <c r="B128" s="371"/>
      <c r="C128" s="408">
        <f>AVERAGE(C10:C122)</f>
        <v>1.2999999999999987</v>
      </c>
      <c r="D128" s="371"/>
      <c r="E128" s="408">
        <f>AVERAGE(E10:E122)</f>
        <v>2.75</v>
      </c>
      <c r="F128" s="371"/>
      <c r="G128" s="409">
        <f>AVERAGE(G10:G122)</f>
        <v>1.9824999999999999</v>
      </c>
      <c r="H128" s="371"/>
      <c r="I128" s="409">
        <f>AVERAGE(I10:I122)</f>
        <v>0.1825</v>
      </c>
      <c r="J128" s="371"/>
      <c r="K128" s="408"/>
      <c r="L128" s="371"/>
      <c r="M128" s="408"/>
      <c r="N128" s="371"/>
      <c r="O128" s="408"/>
      <c r="P128" s="371"/>
      <c r="Q128" s="408"/>
      <c r="R128" s="371"/>
      <c r="S128" s="408"/>
      <c r="T128" s="406"/>
      <c r="U128" s="407"/>
      <c r="V128" s="406"/>
      <c r="W128" s="373"/>
    </row>
    <row r="129" spans="1:23" s="48" customFormat="1">
      <c r="A129" s="69" t="s">
        <v>167</v>
      </c>
      <c r="B129" s="645" t="s">
        <v>38</v>
      </c>
      <c r="C129" s="645"/>
      <c r="D129" s="645" t="s">
        <v>38</v>
      </c>
      <c r="E129" s="645"/>
      <c r="F129" s="645" t="s">
        <v>38</v>
      </c>
      <c r="G129" s="645"/>
      <c r="H129" s="645" t="s">
        <v>38</v>
      </c>
      <c r="I129" s="645"/>
      <c r="J129" s="645" t="s">
        <v>38</v>
      </c>
      <c r="K129" s="645"/>
      <c r="L129" s="405"/>
      <c r="M129" s="348"/>
      <c r="N129" s="645" t="s">
        <v>38</v>
      </c>
      <c r="O129" s="645"/>
      <c r="P129" s="645" t="s">
        <v>38</v>
      </c>
      <c r="Q129" s="645"/>
      <c r="R129" s="645" t="s">
        <v>38</v>
      </c>
      <c r="S129" s="645"/>
      <c r="T129" s="62"/>
      <c r="U129" s="64"/>
      <c r="W129" s="373"/>
    </row>
    <row r="130" spans="1:23" s="48" customFormat="1">
      <c r="F130" s="53"/>
      <c r="H130" s="53"/>
      <c r="I130" s="372"/>
      <c r="L130" s="51"/>
      <c r="M130" s="371"/>
      <c r="Q130" s="372"/>
      <c r="S130" s="371"/>
      <c r="U130" s="52"/>
      <c r="V130" s="370"/>
      <c r="W130" s="373"/>
    </row>
    <row r="131" spans="1:23" s="48" customFormat="1">
      <c r="F131" s="53"/>
      <c r="H131" s="53"/>
      <c r="I131" s="372"/>
      <c r="L131" s="51"/>
      <c r="M131" s="371"/>
      <c r="Q131" s="372"/>
      <c r="S131" s="371"/>
      <c r="U131" s="52"/>
      <c r="V131" s="370"/>
      <c r="W131" s="373"/>
    </row>
    <row r="132" spans="1:23" s="48" customFormat="1" ht="38.25" customHeight="1">
      <c r="A132" s="69" t="s">
        <v>166</v>
      </c>
      <c r="B132" s="647" t="s">
        <v>7</v>
      </c>
      <c r="C132" s="647"/>
      <c r="D132" s="665" t="s">
        <v>165</v>
      </c>
      <c r="E132" s="665"/>
      <c r="F132" s="665" t="s">
        <v>164</v>
      </c>
      <c r="G132" s="665"/>
      <c r="H132" s="665" t="s">
        <v>144</v>
      </c>
      <c r="I132" s="665"/>
      <c r="J132" s="646" t="s">
        <v>6</v>
      </c>
      <c r="K132" s="647"/>
      <c r="L132" s="663" t="s">
        <v>32</v>
      </c>
      <c r="M132" s="663"/>
      <c r="N132" s="646" t="s">
        <v>163</v>
      </c>
      <c r="O132" s="647"/>
      <c r="P132" s="646" t="s">
        <v>162</v>
      </c>
      <c r="Q132" s="647"/>
      <c r="R132" s="665" t="s">
        <v>161</v>
      </c>
      <c r="S132" s="665"/>
      <c r="T132" s="72"/>
      <c r="U132" s="401"/>
      <c r="V132" s="370"/>
      <c r="W132" s="373"/>
    </row>
    <row r="133" spans="1:23" s="48" customFormat="1">
      <c r="A133" s="57"/>
      <c r="B133" s="72"/>
      <c r="C133" s="72"/>
      <c r="D133" s="72"/>
      <c r="E133" s="72"/>
      <c r="F133" s="404"/>
      <c r="G133" s="72"/>
      <c r="H133" s="404"/>
      <c r="I133" s="403"/>
      <c r="J133" s="72"/>
      <c r="K133" s="72"/>
      <c r="L133" s="73"/>
      <c r="M133" s="402"/>
      <c r="N133" s="72"/>
      <c r="O133" s="72"/>
      <c r="P133" s="72"/>
      <c r="Q133" s="403"/>
      <c r="R133" s="72"/>
      <c r="S133" s="402"/>
      <c r="T133" s="72"/>
      <c r="U133" s="401"/>
      <c r="V133" s="370"/>
      <c r="W133" s="373"/>
    </row>
    <row r="134" spans="1:23" s="375" customFormat="1" ht="13">
      <c r="A134" s="381" t="s">
        <v>95</v>
      </c>
      <c r="B134" s="399"/>
      <c r="C134" s="399"/>
      <c r="D134" s="395"/>
      <c r="E134" s="395"/>
      <c r="F134" s="400"/>
      <c r="G134" s="395"/>
      <c r="H134" s="400"/>
      <c r="I134" s="397"/>
      <c r="J134" s="399"/>
      <c r="K134" s="399"/>
      <c r="L134" s="398"/>
      <c r="M134" s="396"/>
      <c r="N134" s="395"/>
      <c r="O134" s="395"/>
      <c r="P134" s="395"/>
      <c r="Q134" s="397"/>
      <c r="R134" s="395"/>
      <c r="S134" s="396"/>
      <c r="T134" s="395"/>
      <c r="U134" s="394"/>
      <c r="V134" s="376"/>
    </row>
    <row r="135" spans="1:23" s="375" customFormat="1" ht="13">
      <c r="A135" s="381" t="s">
        <v>4</v>
      </c>
      <c r="B135" s="664" t="s">
        <v>0</v>
      </c>
      <c r="C135" s="664"/>
      <c r="D135" s="664" t="s">
        <v>0</v>
      </c>
      <c r="E135" s="664"/>
      <c r="F135" s="664" t="s">
        <v>0</v>
      </c>
      <c r="G135" s="664"/>
      <c r="H135" s="664" t="s">
        <v>0</v>
      </c>
      <c r="I135" s="664"/>
      <c r="J135" s="664" t="s">
        <v>0</v>
      </c>
      <c r="K135" s="664"/>
      <c r="L135" s="664" t="s">
        <v>0</v>
      </c>
      <c r="M135" s="664"/>
      <c r="N135" s="664" t="s">
        <v>0</v>
      </c>
      <c r="O135" s="664"/>
      <c r="P135" s="664" t="s">
        <v>0</v>
      </c>
      <c r="Q135" s="664"/>
      <c r="R135" s="664" t="s">
        <v>0</v>
      </c>
      <c r="S135" s="664"/>
      <c r="T135" s="384"/>
      <c r="U135" s="383"/>
      <c r="V135" s="382"/>
    </row>
    <row r="136" spans="1:23" s="375" customFormat="1" ht="13">
      <c r="A136" s="381" t="s">
        <v>1</v>
      </c>
      <c r="B136" s="392"/>
      <c r="C136" s="392"/>
      <c r="D136" s="379"/>
      <c r="E136" s="379"/>
      <c r="F136" s="393"/>
      <c r="G136" s="379"/>
      <c r="H136" s="393"/>
      <c r="I136" s="391"/>
      <c r="J136" s="392"/>
      <c r="K136" s="392"/>
      <c r="L136" s="380"/>
      <c r="M136" s="390"/>
      <c r="N136" s="379"/>
      <c r="O136" s="379"/>
      <c r="P136" s="379"/>
      <c r="Q136" s="391"/>
      <c r="R136" s="379"/>
      <c r="S136" s="390"/>
      <c r="T136" s="379"/>
      <c r="U136" s="389"/>
      <c r="V136" s="376"/>
    </row>
    <row r="137" spans="1:23" s="48" customFormat="1">
      <c r="A137" s="57"/>
      <c r="B137" s="62"/>
      <c r="C137" s="62"/>
      <c r="D137" s="62"/>
      <c r="E137" s="62"/>
      <c r="F137" s="65"/>
      <c r="G137" s="62"/>
      <c r="H137" s="65"/>
      <c r="I137" s="388"/>
      <c r="J137" s="62"/>
      <c r="K137" s="62"/>
      <c r="L137" s="63"/>
      <c r="M137" s="387"/>
      <c r="N137" s="62"/>
      <c r="O137" s="62"/>
      <c r="P137" s="62"/>
      <c r="Q137" s="388"/>
      <c r="R137" s="62"/>
      <c r="S137" s="387"/>
      <c r="T137" s="62"/>
      <c r="U137" s="64"/>
      <c r="V137" s="370"/>
      <c r="W137" s="373"/>
    </row>
    <row r="138" spans="1:23" s="375" customFormat="1" ht="13">
      <c r="A138" s="381" t="s">
        <v>93</v>
      </c>
      <c r="B138" s="662">
        <f>B126</f>
        <v>35225</v>
      </c>
      <c r="C138" s="662"/>
      <c r="D138" s="662">
        <f>D126</f>
        <v>5525</v>
      </c>
      <c r="E138" s="662"/>
      <c r="F138" s="662">
        <f>F126</f>
        <v>19823.669999999998</v>
      </c>
      <c r="G138" s="662"/>
      <c r="H138" s="662">
        <f>H126</f>
        <v>230640</v>
      </c>
      <c r="I138" s="662"/>
      <c r="J138" s="662"/>
      <c r="K138" s="662"/>
      <c r="L138" s="386"/>
      <c r="M138" s="385"/>
      <c r="N138" s="662"/>
      <c r="O138" s="662"/>
      <c r="Q138" s="378"/>
      <c r="S138" s="385"/>
      <c r="U138" s="377"/>
      <c r="V138" s="376"/>
    </row>
    <row r="139" spans="1:23" s="375" customFormat="1" ht="13">
      <c r="A139" s="381" t="s">
        <v>2</v>
      </c>
      <c r="B139" s="661">
        <f>0.1*B138/B140</f>
        <v>12.479230804657968</v>
      </c>
      <c r="C139" s="661"/>
      <c r="D139" s="661">
        <f>0.4*D138/D140</f>
        <v>7.8294109519642605</v>
      </c>
      <c r="E139" s="661"/>
      <c r="F139" s="661">
        <f>0.1*F138/F140</f>
        <v>7.0229709957522788</v>
      </c>
      <c r="G139" s="661"/>
      <c r="H139" s="661">
        <f>0.12*H138/(H140*8.34)</f>
        <v>11.756732588697792</v>
      </c>
      <c r="I139" s="661"/>
      <c r="J139" s="664" t="s">
        <v>0</v>
      </c>
      <c r="K139" s="664"/>
      <c r="L139" s="664" t="s">
        <v>0</v>
      </c>
      <c r="M139" s="664"/>
      <c r="N139" s="664" t="s">
        <v>0</v>
      </c>
      <c r="O139" s="664"/>
      <c r="P139" s="664" t="s">
        <v>0</v>
      </c>
      <c r="Q139" s="664"/>
      <c r="R139" s="664" t="s">
        <v>0</v>
      </c>
      <c r="S139" s="664"/>
      <c r="T139" s="384"/>
      <c r="U139" s="383"/>
      <c r="V139" s="382"/>
    </row>
    <row r="140" spans="1:23" s="375" customFormat="1" ht="13">
      <c r="A140" s="381" t="s">
        <v>1</v>
      </c>
      <c r="B140" s="666">
        <v>282.26900000000001</v>
      </c>
      <c r="C140" s="666"/>
      <c r="D140" s="666">
        <v>282.26900000000001</v>
      </c>
      <c r="E140" s="666"/>
      <c r="F140" s="666">
        <v>282.26900000000001</v>
      </c>
      <c r="G140" s="666"/>
      <c r="H140" s="666">
        <v>282.26900000000001</v>
      </c>
      <c r="I140" s="666"/>
      <c r="L140" s="380"/>
      <c r="M140" s="379"/>
      <c r="Q140" s="378"/>
      <c r="R140" s="667"/>
      <c r="S140" s="667"/>
      <c r="U140" s="377"/>
      <c r="V140" s="376"/>
    </row>
    <row r="141" spans="1:23" s="48" customFormat="1">
      <c r="F141" s="53"/>
      <c r="H141" s="53"/>
      <c r="I141" s="372"/>
      <c r="L141" s="51"/>
      <c r="M141" s="371"/>
      <c r="Q141" s="372"/>
      <c r="S141" s="371"/>
      <c r="U141" s="52"/>
      <c r="V141" s="370"/>
      <c r="W141" s="373"/>
    </row>
    <row r="142" spans="1:23" s="48" customFormat="1">
      <c r="B142" s="374"/>
      <c r="D142" s="51"/>
      <c r="F142" s="53"/>
      <c r="H142" s="53"/>
      <c r="I142" s="372"/>
      <c r="L142" s="51"/>
      <c r="M142" s="371"/>
      <c r="N142" s="51"/>
      <c r="P142" s="51"/>
      <c r="Q142" s="372"/>
      <c r="S142" s="371"/>
      <c r="U142" s="52"/>
      <c r="V142" s="370"/>
      <c r="W142" s="373"/>
    </row>
  </sheetData>
  <autoFilter ref="A9:W123">
    <sortState ref="A10:W119">
      <sortCondition ref="A57"/>
    </sortState>
  </autoFilter>
  <mergeCells count="64">
    <mergeCell ref="B8:C8"/>
    <mergeCell ref="R8:S8"/>
    <mergeCell ref="H140:I140"/>
    <mergeCell ref="F132:G132"/>
    <mergeCell ref="F7:G7"/>
    <mergeCell ref="R135:S135"/>
    <mergeCell ref="F8:G8"/>
    <mergeCell ref="R7:S7"/>
    <mergeCell ref="B7:C7"/>
    <mergeCell ref="D8:E8"/>
    <mergeCell ref="D7:E7"/>
    <mergeCell ref="D129:E129"/>
    <mergeCell ref="N7:O7"/>
    <mergeCell ref="N8:O8"/>
    <mergeCell ref="N129:O129"/>
    <mergeCell ref="H7:I7"/>
    <mergeCell ref="R129:S129"/>
    <mergeCell ref="R132:S132"/>
    <mergeCell ref="P129:Q129"/>
    <mergeCell ref="J7:K7"/>
    <mergeCell ref="J8:K8"/>
    <mergeCell ref="L7:M7"/>
    <mergeCell ref="L8:M8"/>
    <mergeCell ref="H8:I8"/>
    <mergeCell ref="H135:I135"/>
    <mergeCell ref="P135:Q135"/>
    <mergeCell ref="P7:Q7"/>
    <mergeCell ref="P8:Q8"/>
    <mergeCell ref="B140:C140"/>
    <mergeCell ref="J139:K139"/>
    <mergeCell ref="N139:O139"/>
    <mergeCell ref="F129:G129"/>
    <mergeCell ref="F139:G139"/>
    <mergeCell ref="F135:G135"/>
    <mergeCell ref="H129:I129"/>
    <mergeCell ref="H132:I132"/>
    <mergeCell ref="N132:O132"/>
    <mergeCell ref="D140:E140"/>
    <mergeCell ref="H139:I139"/>
    <mergeCell ref="R140:S140"/>
    <mergeCell ref="F140:G140"/>
    <mergeCell ref="D139:E139"/>
    <mergeCell ref="P132:Q132"/>
    <mergeCell ref="P139:Q139"/>
    <mergeCell ref="J138:K138"/>
    <mergeCell ref="D135:E135"/>
    <mergeCell ref="N135:O135"/>
    <mergeCell ref="N138:O138"/>
    <mergeCell ref="H138:I138"/>
    <mergeCell ref="F138:G138"/>
    <mergeCell ref="D138:E138"/>
    <mergeCell ref="R139:S139"/>
    <mergeCell ref="B129:C129"/>
    <mergeCell ref="J135:K135"/>
    <mergeCell ref="B132:C132"/>
    <mergeCell ref="B135:C135"/>
    <mergeCell ref="J132:K132"/>
    <mergeCell ref="D132:E132"/>
    <mergeCell ref="J129:K129"/>
    <mergeCell ref="B139:C139"/>
    <mergeCell ref="B138:C138"/>
    <mergeCell ref="L132:M132"/>
    <mergeCell ref="L135:M135"/>
    <mergeCell ref="L139:M139"/>
  </mergeCells>
  <pageMargins left="0.5" right="0" top="0.75" bottom="0.75" header="0.5" footer="0.5"/>
  <pageSetup scale="46" fitToHeight="2" orientation="landscape" r:id="rId1"/>
  <headerFooter alignWithMargins="0">
    <oddFooter>&amp;LExhibit H&amp;CPage &amp;P of &amp;N</oddFooter>
  </headerFooter>
  <rowBreaks count="2" manualBreakCount="2">
    <brk id="32" max="16383" man="1"/>
    <brk id="12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6"/>
  <sheetViews>
    <sheetView topLeftCell="A6" zoomScaleSheetLayoutView="100" workbookViewId="0">
      <pane xSplit="2" ySplit="3" topLeftCell="C151" activePane="bottomRight" state="frozen"/>
      <selection activeCell="L243" sqref="L243"/>
      <selection pane="topRight" activeCell="L243" sqref="L243"/>
      <selection pane="bottomLeft" activeCell="L243" sqref="L243"/>
      <selection pane="bottomRight" activeCell="L243" sqref="L243"/>
    </sheetView>
  </sheetViews>
  <sheetFormatPr defaultColWidth="10" defaultRowHeight="14.5"/>
  <cols>
    <col min="1" max="1" width="18.54296875" style="192" customWidth="1"/>
    <col min="2" max="2" width="17.1796875" style="192" customWidth="1"/>
    <col min="3" max="3" width="10.453125" style="195" bestFit="1" customWidth="1"/>
    <col min="4" max="4" width="14.54296875" style="194" bestFit="1" customWidth="1"/>
    <col min="5" max="5" width="12.26953125" style="196" customWidth="1"/>
    <col min="6" max="6" width="12.26953125" style="194" customWidth="1"/>
    <col min="7" max="7" width="11.7265625" style="195" customWidth="1"/>
    <col min="8" max="8" width="9.7265625" style="194" customWidth="1"/>
    <col min="9" max="9" width="9.7265625" style="195" customWidth="1"/>
    <col min="10" max="11" width="9.7265625" style="194" customWidth="1"/>
    <col min="12" max="12" width="12.7265625" style="192" bestFit="1" customWidth="1"/>
    <col min="13" max="13" width="10.81640625" style="192" bestFit="1" customWidth="1"/>
    <col min="14" max="14" width="13.453125" style="193" customWidth="1"/>
    <col min="15" max="15" width="12.54296875" style="193" customWidth="1"/>
    <col min="16" max="16384" width="10" style="192"/>
  </cols>
  <sheetData>
    <row r="1" spans="1:15">
      <c r="A1" s="266" t="s">
        <v>31</v>
      </c>
      <c r="B1" s="266"/>
      <c r="C1" s="264"/>
      <c r="D1" s="263"/>
      <c r="E1" s="265"/>
      <c r="F1" s="263"/>
      <c r="G1" s="264"/>
      <c r="H1" s="263"/>
      <c r="I1" s="264"/>
      <c r="J1" s="263"/>
      <c r="K1" s="263"/>
    </row>
    <row r="2" spans="1:15">
      <c r="A2" s="266" t="s">
        <v>138</v>
      </c>
      <c r="B2" s="266"/>
      <c r="C2" s="264"/>
      <c r="D2" s="263"/>
      <c r="E2" s="265"/>
      <c r="F2" s="263"/>
      <c r="G2" s="264"/>
      <c r="H2" s="263"/>
      <c r="I2" s="264"/>
      <c r="J2" s="263"/>
      <c r="K2" s="263"/>
    </row>
    <row r="3" spans="1:15">
      <c r="A3" s="267" t="s">
        <v>72</v>
      </c>
      <c r="B3" s="267"/>
      <c r="C3" s="264"/>
      <c r="D3" s="263"/>
      <c r="E3" s="265"/>
      <c r="F3" s="263"/>
      <c r="G3" s="264"/>
      <c r="H3" s="263"/>
      <c r="I3" s="264"/>
      <c r="J3" s="263"/>
      <c r="K3" s="263"/>
    </row>
    <row r="4" spans="1:15">
      <c r="A4" s="266" t="s">
        <v>29</v>
      </c>
      <c r="B4" s="266"/>
      <c r="C4" s="264"/>
      <c r="D4" s="263"/>
      <c r="E4" s="265"/>
      <c r="F4" s="263"/>
      <c r="G4" s="264"/>
      <c r="H4" s="263"/>
      <c r="I4" s="264"/>
      <c r="J4" s="263"/>
      <c r="K4" s="263"/>
    </row>
    <row r="5" spans="1:15">
      <c r="A5" s="266" t="s">
        <v>28</v>
      </c>
      <c r="B5" s="266"/>
      <c r="C5" s="264"/>
      <c r="D5" s="263"/>
      <c r="E5" s="265"/>
      <c r="F5" s="263"/>
      <c r="G5" s="264"/>
      <c r="H5" s="263"/>
      <c r="I5" s="264"/>
      <c r="J5" s="263"/>
      <c r="K5" s="263"/>
    </row>
    <row r="6" spans="1:15" ht="15" customHeight="1">
      <c r="C6" s="671" t="s">
        <v>137</v>
      </c>
      <c r="D6" s="671"/>
      <c r="E6" s="671" t="s">
        <v>136</v>
      </c>
      <c r="F6" s="671"/>
      <c r="G6" s="671" t="s">
        <v>135</v>
      </c>
      <c r="H6" s="671"/>
      <c r="I6" s="671" t="s">
        <v>134</v>
      </c>
      <c r="J6" s="671"/>
      <c r="K6" s="262"/>
    </row>
    <row r="7" spans="1:15">
      <c r="C7" s="671"/>
      <c r="D7" s="671"/>
      <c r="E7" s="671"/>
      <c r="F7" s="671"/>
      <c r="G7" s="671"/>
      <c r="H7" s="671"/>
      <c r="I7" s="671"/>
      <c r="J7" s="671"/>
      <c r="K7" s="262"/>
      <c r="M7" s="261" t="s">
        <v>62</v>
      </c>
      <c r="N7" s="260" t="s">
        <v>133</v>
      </c>
      <c r="O7" s="260"/>
    </row>
    <row r="8" spans="1:15" s="253" customFormat="1" ht="15" thickBot="1">
      <c r="A8" s="256" t="s">
        <v>19</v>
      </c>
      <c r="B8" s="256" t="s">
        <v>61</v>
      </c>
      <c r="C8" s="258" t="s">
        <v>132</v>
      </c>
      <c r="D8" s="257" t="s">
        <v>58</v>
      </c>
      <c r="E8" s="259" t="s">
        <v>132</v>
      </c>
      <c r="F8" s="257" t="s">
        <v>58</v>
      </c>
      <c r="G8" s="258" t="s">
        <v>17</v>
      </c>
      <c r="H8" s="257" t="s">
        <v>58</v>
      </c>
      <c r="I8" s="258" t="s">
        <v>12</v>
      </c>
      <c r="J8" s="257" t="s">
        <v>58</v>
      </c>
      <c r="K8" s="257" t="s">
        <v>53</v>
      </c>
      <c r="L8" s="256" t="s">
        <v>52</v>
      </c>
      <c r="M8" s="256" t="s">
        <v>52</v>
      </c>
      <c r="N8" s="255" t="s">
        <v>131</v>
      </c>
      <c r="O8" s="254" t="s">
        <v>130</v>
      </c>
    </row>
    <row r="9" spans="1:15" s="239" customFormat="1">
      <c r="A9" s="243">
        <v>42012</v>
      </c>
      <c r="B9" s="243" t="s">
        <v>124</v>
      </c>
      <c r="C9" s="230">
        <v>45</v>
      </c>
      <c r="D9" s="248">
        <v>1.3</v>
      </c>
      <c r="E9" s="249"/>
      <c r="F9" s="248"/>
      <c r="G9" s="228"/>
      <c r="H9" s="227"/>
      <c r="I9" s="228"/>
      <c r="J9" s="227"/>
      <c r="K9" s="227"/>
      <c r="L9" s="242">
        <f t="shared" ref="L9:L40" si="0">C9*D9+E9*F9+G9*H9+K9+I9*J9</f>
        <v>58.5</v>
      </c>
      <c r="M9" s="241"/>
      <c r="N9" s="240"/>
      <c r="O9" s="240"/>
    </row>
    <row r="10" spans="1:15" s="239" customFormat="1">
      <c r="A10" s="243">
        <v>42012</v>
      </c>
      <c r="B10" s="243" t="s">
        <v>123</v>
      </c>
      <c r="E10" s="229">
        <v>60</v>
      </c>
      <c r="F10" s="227">
        <v>1.3</v>
      </c>
      <c r="G10" s="228"/>
      <c r="H10" s="227"/>
      <c r="I10" s="228"/>
      <c r="J10" s="227"/>
      <c r="K10" s="227"/>
      <c r="L10" s="242">
        <f t="shared" si="0"/>
        <v>78</v>
      </c>
      <c r="M10" s="241"/>
      <c r="N10" s="240"/>
      <c r="O10" s="240"/>
    </row>
    <row r="11" spans="1:15" s="239" customFormat="1">
      <c r="A11" s="243">
        <v>42012</v>
      </c>
      <c r="B11" s="243" t="s">
        <v>121</v>
      </c>
      <c r="E11" s="229">
        <v>155</v>
      </c>
      <c r="F11" s="227">
        <v>1.3</v>
      </c>
      <c r="G11" s="228"/>
      <c r="H11" s="227"/>
      <c r="I11" s="228"/>
      <c r="J11" s="227"/>
      <c r="K11" s="227"/>
      <c r="L11" s="242">
        <f t="shared" si="0"/>
        <v>201.5</v>
      </c>
      <c r="M11" s="241"/>
      <c r="N11" s="240"/>
      <c r="O11" s="240"/>
    </row>
    <row r="12" spans="1:15" s="239" customFormat="1">
      <c r="A12" s="243">
        <v>42012</v>
      </c>
      <c r="B12" s="243" t="s">
        <v>120</v>
      </c>
      <c r="E12" s="229">
        <v>60</v>
      </c>
      <c r="F12" s="227">
        <v>1.3</v>
      </c>
      <c r="G12" s="228"/>
      <c r="H12" s="227"/>
      <c r="I12" s="228"/>
      <c r="J12" s="227"/>
      <c r="K12" s="227"/>
      <c r="L12" s="242">
        <f t="shared" si="0"/>
        <v>78</v>
      </c>
      <c r="M12" s="241"/>
      <c r="N12" s="240"/>
      <c r="O12" s="240"/>
    </row>
    <row r="13" spans="1:15" s="239" customFormat="1">
      <c r="A13" s="243">
        <v>42019</v>
      </c>
      <c r="B13" s="243" t="s">
        <v>125</v>
      </c>
      <c r="C13" s="228">
        <v>65</v>
      </c>
      <c r="D13" s="227">
        <v>1.3</v>
      </c>
      <c r="E13" s="229"/>
      <c r="F13" s="227"/>
      <c r="G13" s="228"/>
      <c r="H13" s="227"/>
      <c r="I13" s="228"/>
      <c r="J13" s="227"/>
      <c r="K13" s="227"/>
      <c r="L13" s="242">
        <f t="shared" si="0"/>
        <v>84.5</v>
      </c>
      <c r="M13" s="241"/>
      <c r="N13" s="240"/>
      <c r="O13" s="240"/>
    </row>
    <row r="14" spans="1:15" s="239" customFormat="1">
      <c r="A14" s="243">
        <v>42019</v>
      </c>
      <c r="B14" s="243" t="s">
        <v>122</v>
      </c>
      <c r="C14" s="228">
        <v>20</v>
      </c>
      <c r="D14" s="227">
        <v>1.3</v>
      </c>
      <c r="E14" s="229"/>
      <c r="F14" s="227"/>
      <c r="G14" s="228"/>
      <c r="H14" s="227"/>
      <c r="I14" s="228"/>
      <c r="J14" s="227"/>
      <c r="K14" s="227"/>
      <c r="L14" s="242">
        <f t="shared" si="0"/>
        <v>26</v>
      </c>
      <c r="M14" s="241"/>
      <c r="N14" s="240"/>
      <c r="O14" s="240"/>
    </row>
    <row r="15" spans="1:15" s="239" customFormat="1">
      <c r="A15" s="243">
        <v>42019</v>
      </c>
      <c r="B15" s="243" t="s">
        <v>126</v>
      </c>
      <c r="C15" s="228">
        <v>25</v>
      </c>
      <c r="D15" s="227">
        <v>1.3</v>
      </c>
      <c r="E15" s="229"/>
      <c r="F15" s="227"/>
      <c r="G15" s="228"/>
      <c r="H15" s="227"/>
      <c r="I15" s="228"/>
      <c r="J15" s="227"/>
      <c r="K15" s="227"/>
      <c r="L15" s="242">
        <f t="shared" si="0"/>
        <v>32.5</v>
      </c>
      <c r="M15" s="241"/>
      <c r="N15" s="240"/>
      <c r="O15" s="240"/>
    </row>
    <row r="16" spans="1:15" s="239" customFormat="1">
      <c r="A16" s="243">
        <v>42019</v>
      </c>
      <c r="B16" s="243" t="s">
        <v>123</v>
      </c>
      <c r="E16" s="229">
        <v>30</v>
      </c>
      <c r="F16" s="227">
        <v>1.3</v>
      </c>
      <c r="G16" s="228"/>
      <c r="H16" s="227"/>
      <c r="I16" s="228"/>
      <c r="J16" s="227"/>
      <c r="K16" s="227"/>
      <c r="L16" s="242">
        <f t="shared" si="0"/>
        <v>39</v>
      </c>
      <c r="M16" s="241"/>
      <c r="N16" s="240"/>
      <c r="O16" s="240"/>
    </row>
    <row r="17" spans="1:15" s="239" customFormat="1">
      <c r="A17" s="243">
        <v>42019</v>
      </c>
      <c r="B17" s="247" t="s">
        <v>120</v>
      </c>
      <c r="C17" s="252"/>
      <c r="D17" s="252"/>
      <c r="E17" s="246">
        <v>50</v>
      </c>
      <c r="F17" s="245">
        <v>1.3</v>
      </c>
      <c r="G17" s="244"/>
      <c r="H17" s="245"/>
      <c r="I17" s="244"/>
      <c r="J17" s="227"/>
      <c r="K17" s="227"/>
      <c r="L17" s="242">
        <f t="shared" si="0"/>
        <v>65</v>
      </c>
      <c r="M17" s="241"/>
      <c r="N17" s="240"/>
      <c r="O17" s="240"/>
    </row>
    <row r="18" spans="1:15" s="239" customFormat="1">
      <c r="A18" s="243">
        <v>42026</v>
      </c>
      <c r="B18" s="247" t="s">
        <v>123</v>
      </c>
      <c r="C18" s="252"/>
      <c r="D18" s="252"/>
      <c r="E18" s="246">
        <v>25</v>
      </c>
      <c r="F18" s="245">
        <v>1.3</v>
      </c>
      <c r="G18" s="244">
        <v>100</v>
      </c>
      <c r="H18" s="245">
        <v>2.25</v>
      </c>
      <c r="I18" s="244"/>
      <c r="J18" s="227"/>
      <c r="K18" s="227"/>
      <c r="L18" s="242">
        <f t="shared" si="0"/>
        <v>257.5</v>
      </c>
      <c r="M18" s="241"/>
      <c r="N18" s="240"/>
      <c r="O18" s="240"/>
    </row>
    <row r="19" spans="1:15" s="239" customFormat="1">
      <c r="A19" s="243">
        <v>42026</v>
      </c>
      <c r="B19" s="247" t="s">
        <v>121</v>
      </c>
      <c r="C19" s="252"/>
      <c r="D19" s="252"/>
      <c r="E19" s="246"/>
      <c r="F19" s="245"/>
      <c r="G19" s="244">
        <v>70</v>
      </c>
      <c r="H19" s="245">
        <v>2.25</v>
      </c>
      <c r="I19" s="244"/>
      <c r="J19" s="227"/>
      <c r="K19" s="227"/>
      <c r="L19" s="242">
        <f t="shared" si="0"/>
        <v>157.5</v>
      </c>
      <c r="M19" s="241"/>
      <c r="N19" s="240"/>
      <c r="O19" s="240"/>
    </row>
    <row r="20" spans="1:15" s="239" customFormat="1">
      <c r="A20" s="243">
        <v>42026</v>
      </c>
      <c r="B20" s="247" t="s">
        <v>121</v>
      </c>
      <c r="C20" s="244"/>
      <c r="D20" s="245"/>
      <c r="E20" s="246">
        <v>100</v>
      </c>
      <c r="F20" s="245">
        <v>1.3</v>
      </c>
      <c r="G20" s="244"/>
      <c r="H20" s="245"/>
      <c r="I20" s="244"/>
      <c r="J20" s="227"/>
      <c r="K20" s="227"/>
      <c r="L20" s="242">
        <f t="shared" si="0"/>
        <v>130</v>
      </c>
      <c r="M20" s="241"/>
      <c r="N20" s="240"/>
      <c r="O20" s="240"/>
    </row>
    <row r="21" spans="1:15" s="239" customFormat="1">
      <c r="A21" s="243">
        <v>42026</v>
      </c>
      <c r="B21" s="247" t="s">
        <v>120</v>
      </c>
      <c r="C21" s="252"/>
      <c r="D21" s="252"/>
      <c r="E21" s="246">
        <v>30</v>
      </c>
      <c r="F21" s="245">
        <v>1.3</v>
      </c>
      <c r="G21" s="244"/>
      <c r="H21" s="245"/>
      <c r="I21" s="244"/>
      <c r="J21" s="227"/>
      <c r="K21" s="227"/>
      <c r="L21" s="242">
        <f t="shared" si="0"/>
        <v>39</v>
      </c>
      <c r="M21" s="241"/>
      <c r="N21" s="240"/>
      <c r="O21" s="240"/>
    </row>
    <row r="22" spans="1:15" s="239" customFormat="1">
      <c r="A22" s="243">
        <v>42026</v>
      </c>
      <c r="B22" s="247" t="s">
        <v>120</v>
      </c>
      <c r="C22" s="244"/>
      <c r="D22" s="245"/>
      <c r="E22" s="246"/>
      <c r="F22" s="245"/>
      <c r="G22" s="244">
        <v>25</v>
      </c>
      <c r="H22" s="245">
        <v>2.25</v>
      </c>
      <c r="I22" s="244"/>
      <c r="J22" s="227"/>
      <c r="K22" s="227"/>
      <c r="L22" s="242">
        <f t="shared" si="0"/>
        <v>56.25</v>
      </c>
      <c r="M22" s="241"/>
      <c r="N22" s="240"/>
      <c r="O22" s="240"/>
    </row>
    <row r="23" spans="1:15" s="239" customFormat="1">
      <c r="A23" s="243">
        <v>42033</v>
      </c>
      <c r="B23" s="247" t="s">
        <v>123</v>
      </c>
      <c r="C23" s="244"/>
      <c r="D23" s="245"/>
      <c r="E23" s="246">
        <v>25</v>
      </c>
      <c r="F23" s="245">
        <v>1.3</v>
      </c>
      <c r="G23" s="244"/>
      <c r="H23" s="245"/>
      <c r="I23" s="244"/>
      <c r="J23" s="227"/>
      <c r="K23" s="227"/>
      <c r="L23" s="242">
        <f t="shared" si="0"/>
        <v>32.5</v>
      </c>
      <c r="M23" s="241">
        <f>SUM(L9:L23)</f>
        <v>1335.75</v>
      </c>
      <c r="N23" s="240">
        <v>1608.75</v>
      </c>
      <c r="O23" s="240">
        <f>+N23-M23</f>
        <v>273</v>
      </c>
    </row>
    <row r="24" spans="1:15" s="239" customFormat="1">
      <c r="A24" s="243">
        <v>42040</v>
      </c>
      <c r="B24" s="247" t="s">
        <v>123</v>
      </c>
      <c r="C24" s="244"/>
      <c r="D24" s="245"/>
      <c r="E24" s="246">
        <v>35</v>
      </c>
      <c r="F24" s="245">
        <v>1.3</v>
      </c>
      <c r="G24" s="244"/>
      <c r="H24" s="245"/>
      <c r="I24" s="244"/>
      <c r="J24" s="227"/>
      <c r="K24" s="227"/>
      <c r="L24" s="242">
        <f t="shared" si="0"/>
        <v>45.5</v>
      </c>
      <c r="M24" s="241"/>
      <c r="N24" s="240"/>
      <c r="O24" s="240"/>
    </row>
    <row r="25" spans="1:15" s="239" customFormat="1">
      <c r="A25" s="243">
        <v>42040</v>
      </c>
      <c r="B25" s="247" t="s">
        <v>123</v>
      </c>
      <c r="C25" s="244"/>
      <c r="D25" s="245"/>
      <c r="E25" s="246">
        <v>30</v>
      </c>
      <c r="F25" s="245">
        <v>1.3</v>
      </c>
      <c r="G25" s="244"/>
      <c r="H25" s="245"/>
      <c r="I25" s="244"/>
      <c r="J25" s="227"/>
      <c r="K25" s="227"/>
      <c r="L25" s="242">
        <f t="shared" si="0"/>
        <v>39</v>
      </c>
      <c r="M25" s="241"/>
      <c r="N25" s="240"/>
      <c r="O25" s="240"/>
    </row>
    <row r="26" spans="1:15" s="239" customFormat="1">
      <c r="A26" s="243">
        <v>42040</v>
      </c>
      <c r="B26" s="247" t="s">
        <v>120</v>
      </c>
      <c r="C26" s="244"/>
      <c r="D26" s="245"/>
      <c r="E26" s="246">
        <v>55</v>
      </c>
      <c r="F26" s="245">
        <v>1.3</v>
      </c>
      <c r="G26" s="244"/>
      <c r="H26" s="245"/>
      <c r="I26" s="244"/>
      <c r="J26" s="227"/>
      <c r="K26" s="227"/>
      <c r="L26" s="242">
        <f t="shared" si="0"/>
        <v>71.5</v>
      </c>
      <c r="M26" s="241"/>
      <c r="N26" s="240"/>
      <c r="O26" s="240"/>
    </row>
    <row r="27" spans="1:15" s="239" customFormat="1">
      <c r="A27" s="243">
        <v>42047</v>
      </c>
      <c r="B27" s="243" t="s">
        <v>128</v>
      </c>
      <c r="C27" s="228">
        <v>35</v>
      </c>
      <c r="D27" s="227">
        <v>1.3</v>
      </c>
      <c r="E27" s="229"/>
      <c r="F27" s="227"/>
      <c r="G27" s="228"/>
      <c r="H27" s="227"/>
      <c r="I27" s="228"/>
      <c r="J27" s="227"/>
      <c r="K27" s="227"/>
      <c r="L27" s="242">
        <f t="shared" si="0"/>
        <v>45.5</v>
      </c>
      <c r="M27" s="241"/>
      <c r="N27" s="240"/>
      <c r="O27" s="240"/>
    </row>
    <row r="28" spans="1:15" s="239" customFormat="1">
      <c r="A28" s="243">
        <v>42047</v>
      </c>
      <c r="B28" s="243" t="s">
        <v>125</v>
      </c>
      <c r="C28" s="228">
        <v>75</v>
      </c>
      <c r="D28" s="227">
        <v>1.3</v>
      </c>
      <c r="E28" s="229"/>
      <c r="F28" s="227"/>
      <c r="G28" s="228"/>
      <c r="H28" s="227"/>
      <c r="I28" s="228"/>
      <c r="J28" s="227"/>
      <c r="K28" s="227"/>
      <c r="L28" s="242">
        <f t="shared" si="0"/>
        <v>97.5</v>
      </c>
      <c r="M28" s="241"/>
      <c r="N28" s="240"/>
      <c r="O28" s="240"/>
    </row>
    <row r="29" spans="1:15" s="239" customFormat="1">
      <c r="A29" s="243">
        <v>42047</v>
      </c>
      <c r="B29" s="243" t="s">
        <v>122</v>
      </c>
      <c r="C29" s="228">
        <v>25</v>
      </c>
      <c r="D29" s="227">
        <v>1.3</v>
      </c>
      <c r="E29" s="229"/>
      <c r="F29" s="227"/>
      <c r="G29" s="228"/>
      <c r="H29" s="227"/>
      <c r="I29" s="228"/>
      <c r="J29" s="227"/>
      <c r="K29" s="227"/>
      <c r="L29" s="242">
        <f t="shared" si="0"/>
        <v>32.5</v>
      </c>
      <c r="M29" s="241"/>
      <c r="N29" s="240"/>
      <c r="O29" s="240"/>
    </row>
    <row r="30" spans="1:15" s="239" customFormat="1">
      <c r="A30" s="243">
        <v>42047</v>
      </c>
      <c r="B30" s="243" t="s">
        <v>126</v>
      </c>
      <c r="C30" s="228">
        <v>30</v>
      </c>
      <c r="D30" s="227">
        <v>1.3</v>
      </c>
      <c r="E30" s="229"/>
      <c r="F30" s="227"/>
      <c r="G30" s="228"/>
      <c r="H30" s="227"/>
      <c r="I30" s="228"/>
      <c r="J30" s="227"/>
      <c r="K30" s="227"/>
      <c r="L30" s="242">
        <f t="shared" si="0"/>
        <v>39</v>
      </c>
      <c r="M30" s="241"/>
      <c r="N30" s="240"/>
      <c r="O30" s="240"/>
    </row>
    <row r="31" spans="1:15" s="239" customFormat="1">
      <c r="A31" s="243">
        <v>42053</v>
      </c>
      <c r="B31" s="247" t="s">
        <v>127</v>
      </c>
      <c r="C31" s="244"/>
      <c r="D31" s="245"/>
      <c r="E31" s="246"/>
      <c r="F31" s="245"/>
      <c r="G31" s="244"/>
      <c r="H31" s="245"/>
      <c r="I31" s="244">
        <v>1140</v>
      </c>
      <c r="J31" s="227">
        <v>0.66</v>
      </c>
      <c r="K31" s="227">
        <v>187.66</v>
      </c>
      <c r="L31" s="242">
        <f t="shared" si="0"/>
        <v>940.06000000000006</v>
      </c>
      <c r="M31" s="241"/>
      <c r="N31" s="240"/>
      <c r="O31" s="240"/>
    </row>
    <row r="32" spans="1:15" s="239" customFormat="1">
      <c r="A32" s="243">
        <v>42054</v>
      </c>
      <c r="B32" s="247" t="s">
        <v>121</v>
      </c>
      <c r="C32" s="244"/>
      <c r="D32" s="245"/>
      <c r="E32" s="246">
        <v>60</v>
      </c>
      <c r="F32" s="245">
        <v>1.3</v>
      </c>
      <c r="G32" s="244"/>
      <c r="H32" s="245"/>
      <c r="I32" s="244"/>
      <c r="J32" s="227"/>
      <c r="K32" s="227"/>
      <c r="L32" s="242">
        <f t="shared" si="0"/>
        <v>78</v>
      </c>
      <c r="M32" s="241"/>
      <c r="N32" s="240"/>
      <c r="O32" s="240"/>
    </row>
    <row r="33" spans="1:15" s="239" customFormat="1">
      <c r="A33" s="243">
        <v>42054</v>
      </c>
      <c r="B33" s="247" t="s">
        <v>120</v>
      </c>
      <c r="C33" s="244"/>
      <c r="D33" s="245"/>
      <c r="E33" s="246">
        <v>35</v>
      </c>
      <c r="F33" s="245">
        <v>1.3</v>
      </c>
      <c r="G33" s="244"/>
      <c r="H33" s="245"/>
      <c r="I33" s="244"/>
      <c r="J33" s="227"/>
      <c r="K33" s="227"/>
      <c r="L33" s="242">
        <f t="shared" si="0"/>
        <v>45.5</v>
      </c>
      <c r="M33" s="241"/>
      <c r="N33" s="240"/>
      <c r="O33" s="240"/>
    </row>
    <row r="34" spans="1:15" s="239" customFormat="1">
      <c r="A34" s="243">
        <v>42061</v>
      </c>
      <c r="B34" s="247" t="s">
        <v>123</v>
      </c>
      <c r="C34" s="244"/>
      <c r="D34" s="245"/>
      <c r="E34" s="246">
        <v>40</v>
      </c>
      <c r="F34" s="245">
        <v>1.3</v>
      </c>
      <c r="G34" s="244"/>
      <c r="H34" s="245"/>
      <c r="I34" s="244"/>
      <c r="J34" s="227"/>
      <c r="K34" s="227"/>
      <c r="L34" s="242">
        <f t="shared" si="0"/>
        <v>52</v>
      </c>
      <c r="M34" s="241">
        <f>SUM(L24:L34)</f>
        <v>1486.06</v>
      </c>
      <c r="N34" s="240">
        <v>1518.56</v>
      </c>
      <c r="O34" s="240">
        <f>+N34-M34</f>
        <v>32.5</v>
      </c>
    </row>
    <row r="35" spans="1:15" s="239" customFormat="1">
      <c r="A35" s="243">
        <v>42068</v>
      </c>
      <c r="B35" s="247" t="s">
        <v>123</v>
      </c>
      <c r="C35" s="244"/>
      <c r="D35" s="245"/>
      <c r="E35" s="246">
        <v>25</v>
      </c>
      <c r="F35" s="245">
        <v>1.3</v>
      </c>
      <c r="G35" s="244">
        <v>75</v>
      </c>
      <c r="H35" s="245">
        <v>2.25</v>
      </c>
      <c r="I35" s="244"/>
      <c r="J35" s="227"/>
      <c r="K35" s="227"/>
      <c r="L35" s="242">
        <f t="shared" si="0"/>
        <v>201.25</v>
      </c>
      <c r="M35" s="241"/>
      <c r="N35" s="240"/>
      <c r="O35" s="240"/>
    </row>
    <row r="36" spans="1:15" s="239" customFormat="1">
      <c r="A36" s="243">
        <v>42068</v>
      </c>
      <c r="B36" s="247" t="s">
        <v>121</v>
      </c>
      <c r="C36" s="244"/>
      <c r="D36" s="245"/>
      <c r="E36" s="246">
        <v>80</v>
      </c>
      <c r="F36" s="245">
        <v>1.3</v>
      </c>
      <c r="G36" s="244"/>
      <c r="H36" s="245"/>
      <c r="I36" s="244"/>
      <c r="J36" s="227"/>
      <c r="K36" s="227"/>
      <c r="L36" s="242">
        <f t="shared" si="0"/>
        <v>104</v>
      </c>
      <c r="M36" s="241"/>
      <c r="N36" s="240"/>
      <c r="O36" s="240"/>
    </row>
    <row r="37" spans="1:15" s="239" customFormat="1">
      <c r="A37" s="243">
        <v>42075</v>
      </c>
      <c r="B37" s="243" t="s">
        <v>125</v>
      </c>
      <c r="C37" s="228">
        <v>75</v>
      </c>
      <c r="D37" s="227">
        <v>1.3</v>
      </c>
      <c r="E37" s="229"/>
      <c r="F37" s="227"/>
      <c r="G37" s="228"/>
      <c r="H37" s="227"/>
      <c r="I37" s="228"/>
      <c r="J37" s="227"/>
      <c r="K37" s="227"/>
      <c r="L37" s="242">
        <f t="shared" si="0"/>
        <v>97.5</v>
      </c>
      <c r="M37" s="241"/>
      <c r="N37" s="240"/>
      <c r="O37" s="240"/>
    </row>
    <row r="38" spans="1:15" s="239" customFormat="1">
      <c r="A38" s="243">
        <v>42075</v>
      </c>
      <c r="B38" s="243" t="s">
        <v>122</v>
      </c>
      <c r="C38" s="228">
        <v>20</v>
      </c>
      <c r="D38" s="227">
        <v>1.3</v>
      </c>
      <c r="E38" s="229"/>
      <c r="F38" s="227"/>
      <c r="G38" s="228"/>
      <c r="H38" s="227"/>
      <c r="I38" s="228"/>
      <c r="J38" s="227"/>
      <c r="K38" s="227"/>
      <c r="L38" s="242">
        <f t="shared" si="0"/>
        <v>26</v>
      </c>
      <c r="M38" s="241"/>
      <c r="N38" s="240"/>
      <c r="O38" s="240"/>
    </row>
    <row r="39" spans="1:15" s="239" customFormat="1">
      <c r="A39" s="243">
        <v>42075</v>
      </c>
      <c r="B39" s="243" t="s">
        <v>126</v>
      </c>
      <c r="C39" s="228">
        <v>15</v>
      </c>
      <c r="D39" s="227">
        <v>1.3</v>
      </c>
      <c r="E39" s="229"/>
      <c r="F39" s="227"/>
      <c r="G39" s="228"/>
      <c r="H39" s="227"/>
      <c r="I39" s="228"/>
      <c r="J39" s="227"/>
      <c r="K39" s="227"/>
      <c r="L39" s="242">
        <f t="shared" si="0"/>
        <v>19.5</v>
      </c>
      <c r="M39" s="241"/>
      <c r="N39" s="240"/>
      <c r="O39" s="240"/>
    </row>
    <row r="40" spans="1:15" s="239" customFormat="1">
      <c r="A40" s="243">
        <v>42075</v>
      </c>
      <c r="B40" s="247" t="s">
        <v>123</v>
      </c>
      <c r="C40" s="244"/>
      <c r="D40" s="245"/>
      <c r="E40" s="246">
        <v>20</v>
      </c>
      <c r="F40" s="245">
        <v>1.3</v>
      </c>
      <c r="G40" s="244"/>
      <c r="H40" s="245"/>
      <c r="I40" s="244"/>
      <c r="J40" s="227"/>
      <c r="K40" s="227"/>
      <c r="L40" s="242">
        <f t="shared" si="0"/>
        <v>26</v>
      </c>
      <c r="M40" s="241"/>
      <c r="N40" s="240"/>
      <c r="O40" s="240"/>
    </row>
    <row r="41" spans="1:15" s="239" customFormat="1">
      <c r="A41" s="243">
        <v>42075</v>
      </c>
      <c r="B41" s="247" t="s">
        <v>120</v>
      </c>
      <c r="C41" s="244"/>
      <c r="D41" s="245"/>
      <c r="E41" s="246">
        <v>85</v>
      </c>
      <c r="F41" s="245">
        <v>1.3</v>
      </c>
      <c r="G41" s="244"/>
      <c r="H41" s="245"/>
      <c r="I41" s="244"/>
      <c r="J41" s="227"/>
      <c r="K41" s="227"/>
      <c r="L41" s="242">
        <f t="shared" ref="L41:L72" si="1">C41*D41+E41*F41+G41*H41+K41+I41*J41</f>
        <v>110.5</v>
      </c>
      <c r="M41" s="241"/>
      <c r="N41" s="240"/>
      <c r="O41" s="240"/>
    </row>
    <row r="42" spans="1:15" s="239" customFormat="1">
      <c r="A42" s="243">
        <v>42082</v>
      </c>
      <c r="B42" s="247" t="s">
        <v>123</v>
      </c>
      <c r="C42" s="244"/>
      <c r="D42" s="245"/>
      <c r="E42" s="246">
        <v>25</v>
      </c>
      <c r="F42" s="245">
        <v>1.3</v>
      </c>
      <c r="G42" s="244"/>
      <c r="H42" s="245"/>
      <c r="I42" s="244"/>
      <c r="J42" s="227"/>
      <c r="K42" s="227"/>
      <c r="L42" s="242">
        <f t="shared" si="1"/>
        <v>32.5</v>
      </c>
      <c r="M42" s="241"/>
      <c r="N42" s="240"/>
      <c r="O42" s="240"/>
    </row>
    <row r="43" spans="1:15" s="239" customFormat="1">
      <c r="A43" s="243">
        <v>42082</v>
      </c>
      <c r="B43" s="247" t="s">
        <v>120</v>
      </c>
      <c r="C43" s="244"/>
      <c r="D43" s="245"/>
      <c r="E43" s="246">
        <v>55</v>
      </c>
      <c r="F43" s="245">
        <v>1.3</v>
      </c>
      <c r="G43" s="244"/>
      <c r="H43" s="245"/>
      <c r="I43" s="244"/>
      <c r="J43" s="227"/>
      <c r="K43" s="227"/>
      <c r="L43" s="242">
        <f t="shared" si="1"/>
        <v>71.5</v>
      </c>
      <c r="M43" s="241"/>
      <c r="N43" s="240"/>
      <c r="O43" s="240"/>
    </row>
    <row r="44" spans="1:15" s="239" customFormat="1">
      <c r="A44" s="243">
        <v>42089</v>
      </c>
      <c r="B44" s="247" t="s">
        <v>120</v>
      </c>
      <c r="C44" s="244"/>
      <c r="D44" s="245"/>
      <c r="E44" s="246">
        <v>50</v>
      </c>
      <c r="F44" s="245">
        <v>1.3</v>
      </c>
      <c r="G44" s="244"/>
      <c r="H44" s="245"/>
      <c r="I44" s="244"/>
      <c r="J44" s="227"/>
      <c r="K44" s="227"/>
      <c r="L44" s="242">
        <f t="shared" si="1"/>
        <v>65</v>
      </c>
      <c r="M44" s="241">
        <f>SUM(L35:L44)</f>
        <v>753.75</v>
      </c>
      <c r="N44" s="240">
        <v>688.75</v>
      </c>
      <c r="O44" s="240">
        <f>+N44-M44</f>
        <v>-65</v>
      </c>
    </row>
    <row r="45" spans="1:15" s="239" customFormat="1">
      <c r="A45" s="243">
        <v>42096</v>
      </c>
      <c r="B45" s="243" t="s">
        <v>124</v>
      </c>
      <c r="C45" s="228">
        <v>40</v>
      </c>
      <c r="D45" s="227">
        <v>1.3</v>
      </c>
      <c r="E45" s="229"/>
      <c r="F45" s="227"/>
      <c r="G45" s="228"/>
      <c r="H45" s="227"/>
      <c r="I45" s="228"/>
      <c r="J45" s="227"/>
      <c r="K45" s="227"/>
      <c r="L45" s="242">
        <f t="shared" si="1"/>
        <v>52</v>
      </c>
      <c r="M45" s="241"/>
      <c r="N45" s="240"/>
      <c r="O45" s="240"/>
    </row>
    <row r="46" spans="1:15" s="239" customFormat="1">
      <c r="A46" s="243">
        <v>42096</v>
      </c>
      <c r="B46" s="247" t="s">
        <v>121</v>
      </c>
      <c r="C46" s="244"/>
      <c r="D46" s="245"/>
      <c r="E46" s="246">
        <v>175</v>
      </c>
      <c r="F46" s="245">
        <v>1.3</v>
      </c>
      <c r="G46" s="244"/>
      <c r="H46" s="245"/>
      <c r="I46" s="244"/>
      <c r="J46" s="227"/>
      <c r="K46" s="227"/>
      <c r="L46" s="242">
        <f t="shared" si="1"/>
        <v>227.5</v>
      </c>
      <c r="M46" s="241"/>
      <c r="N46" s="240"/>
      <c r="O46" s="240"/>
    </row>
    <row r="47" spans="1:15" s="239" customFormat="1">
      <c r="A47" s="243">
        <v>42103</v>
      </c>
      <c r="B47" s="243" t="s">
        <v>128</v>
      </c>
      <c r="C47" s="228">
        <v>30</v>
      </c>
      <c r="D47" s="227">
        <v>1.3</v>
      </c>
      <c r="E47" s="229"/>
      <c r="F47" s="227"/>
      <c r="G47" s="228"/>
      <c r="H47" s="227"/>
      <c r="I47" s="228"/>
      <c r="J47" s="227"/>
      <c r="K47" s="227"/>
      <c r="L47" s="242">
        <f t="shared" si="1"/>
        <v>39</v>
      </c>
      <c r="M47" s="241"/>
      <c r="N47" s="240"/>
      <c r="O47" s="240"/>
    </row>
    <row r="48" spans="1:15" s="239" customFormat="1">
      <c r="A48" s="243">
        <v>42103</v>
      </c>
      <c r="B48" s="243" t="s">
        <v>125</v>
      </c>
      <c r="C48" s="228">
        <v>75</v>
      </c>
      <c r="D48" s="227">
        <v>1.3</v>
      </c>
      <c r="E48" s="229"/>
      <c r="F48" s="227"/>
      <c r="G48" s="228"/>
      <c r="H48" s="227"/>
      <c r="I48" s="228"/>
      <c r="J48" s="227"/>
      <c r="K48" s="227"/>
      <c r="L48" s="242">
        <f t="shared" si="1"/>
        <v>97.5</v>
      </c>
      <c r="M48" s="241"/>
      <c r="N48" s="240"/>
      <c r="O48" s="240"/>
    </row>
    <row r="49" spans="1:15" s="239" customFormat="1">
      <c r="A49" s="243">
        <v>42103</v>
      </c>
      <c r="B49" s="243" t="s">
        <v>122</v>
      </c>
      <c r="C49" s="228">
        <v>50</v>
      </c>
      <c r="D49" s="227">
        <v>1.3</v>
      </c>
      <c r="E49" s="229"/>
      <c r="F49" s="227"/>
      <c r="G49" s="228"/>
      <c r="H49" s="227"/>
      <c r="I49" s="228"/>
      <c r="J49" s="227"/>
      <c r="K49" s="227"/>
      <c r="L49" s="242">
        <f t="shared" si="1"/>
        <v>65</v>
      </c>
      <c r="M49" s="241"/>
      <c r="N49" s="240"/>
      <c r="O49" s="240"/>
    </row>
    <row r="50" spans="1:15" s="239" customFormat="1">
      <c r="A50" s="243">
        <v>42103</v>
      </c>
      <c r="B50" s="243" t="s">
        <v>126</v>
      </c>
      <c r="C50" s="228">
        <v>35</v>
      </c>
      <c r="D50" s="227">
        <v>1.3</v>
      </c>
      <c r="E50" s="229"/>
      <c r="F50" s="227"/>
      <c r="G50" s="228"/>
      <c r="H50" s="227"/>
      <c r="I50" s="228"/>
      <c r="J50" s="227"/>
      <c r="K50" s="227"/>
      <c r="L50" s="242">
        <f t="shared" si="1"/>
        <v>45.5</v>
      </c>
      <c r="M50" s="241"/>
      <c r="N50" s="240"/>
      <c r="O50" s="240"/>
    </row>
    <row r="51" spans="1:15" s="239" customFormat="1">
      <c r="A51" s="243">
        <v>42103</v>
      </c>
      <c r="B51" s="243" t="s">
        <v>129</v>
      </c>
      <c r="C51" s="228">
        <v>50</v>
      </c>
      <c r="D51" s="227">
        <v>1.3</v>
      </c>
      <c r="E51" s="229"/>
      <c r="F51" s="227"/>
      <c r="G51" s="228"/>
      <c r="H51" s="227"/>
      <c r="I51" s="228"/>
      <c r="J51" s="227"/>
      <c r="K51" s="227"/>
      <c r="L51" s="242">
        <f t="shared" si="1"/>
        <v>65</v>
      </c>
      <c r="M51" s="241"/>
      <c r="N51" s="240"/>
      <c r="O51" s="240"/>
    </row>
    <row r="52" spans="1:15" s="239" customFormat="1">
      <c r="A52" s="243">
        <v>42103</v>
      </c>
      <c r="B52" s="247" t="s">
        <v>123</v>
      </c>
      <c r="C52" s="244"/>
      <c r="D52" s="245"/>
      <c r="E52" s="246">
        <v>80</v>
      </c>
      <c r="F52" s="245">
        <v>1.3</v>
      </c>
      <c r="G52" s="244"/>
      <c r="H52" s="245"/>
      <c r="I52" s="244"/>
      <c r="J52" s="227"/>
      <c r="K52" s="227"/>
      <c r="L52" s="242">
        <f t="shared" si="1"/>
        <v>104</v>
      </c>
      <c r="M52" s="241"/>
      <c r="N52" s="240"/>
      <c r="O52" s="240"/>
    </row>
    <row r="53" spans="1:15" s="239" customFormat="1">
      <c r="A53" s="243">
        <v>42103</v>
      </c>
      <c r="B53" s="247" t="s">
        <v>120</v>
      </c>
      <c r="C53" s="244"/>
      <c r="D53" s="245"/>
      <c r="E53" s="246">
        <v>55</v>
      </c>
      <c r="F53" s="245">
        <v>1.3</v>
      </c>
      <c r="G53" s="244"/>
      <c r="H53" s="245"/>
      <c r="I53" s="244"/>
      <c r="J53" s="227"/>
      <c r="K53" s="227"/>
      <c r="L53" s="242">
        <f t="shared" si="1"/>
        <v>71.5</v>
      </c>
      <c r="M53" s="241"/>
      <c r="N53" s="240"/>
      <c r="O53" s="240"/>
    </row>
    <row r="54" spans="1:15" s="239" customFormat="1">
      <c r="A54" s="243">
        <v>42110</v>
      </c>
      <c r="B54" s="247" t="s">
        <v>121</v>
      </c>
      <c r="C54" s="244"/>
      <c r="D54" s="245"/>
      <c r="E54" s="246">
        <v>115</v>
      </c>
      <c r="F54" s="245">
        <v>1.3</v>
      </c>
      <c r="G54" s="244"/>
      <c r="H54" s="245"/>
      <c r="I54" s="244"/>
      <c r="J54" s="227"/>
      <c r="K54" s="227"/>
      <c r="L54" s="242">
        <f t="shared" si="1"/>
        <v>149.5</v>
      </c>
      <c r="M54" s="241"/>
      <c r="N54" s="240"/>
      <c r="O54" s="240"/>
    </row>
    <row r="55" spans="1:15" s="239" customFormat="1">
      <c r="A55" s="243">
        <v>42117</v>
      </c>
      <c r="B55" s="247" t="s">
        <v>123</v>
      </c>
      <c r="C55" s="244"/>
      <c r="D55" s="245"/>
      <c r="E55" s="246">
        <v>35</v>
      </c>
      <c r="F55" s="245">
        <v>1.3</v>
      </c>
      <c r="G55" s="244"/>
      <c r="H55" s="245"/>
      <c r="I55" s="244"/>
      <c r="J55" s="227"/>
      <c r="K55" s="227"/>
      <c r="L55" s="242">
        <f t="shared" si="1"/>
        <v>45.5</v>
      </c>
      <c r="M55" s="241"/>
      <c r="N55" s="240"/>
      <c r="O55" s="240"/>
    </row>
    <row r="56" spans="1:15" s="239" customFormat="1">
      <c r="A56" s="243">
        <v>42117</v>
      </c>
      <c r="B56" s="247" t="s">
        <v>120</v>
      </c>
      <c r="C56" s="244"/>
      <c r="D56" s="245"/>
      <c r="E56" s="246">
        <v>60</v>
      </c>
      <c r="F56" s="245">
        <v>1.3</v>
      </c>
      <c r="G56" s="244"/>
      <c r="H56" s="245"/>
      <c r="I56" s="244"/>
      <c r="J56" s="227"/>
      <c r="K56" s="227"/>
      <c r="L56" s="242">
        <f t="shared" si="1"/>
        <v>78</v>
      </c>
      <c r="M56" s="241"/>
      <c r="N56" s="240"/>
      <c r="O56" s="240"/>
    </row>
    <row r="57" spans="1:15" s="239" customFormat="1">
      <c r="A57" s="243">
        <v>42124</v>
      </c>
      <c r="B57" s="247" t="s">
        <v>123</v>
      </c>
      <c r="C57" s="244"/>
      <c r="D57" s="245"/>
      <c r="E57" s="246"/>
      <c r="F57" s="245"/>
      <c r="G57" s="244">
        <v>68</v>
      </c>
      <c r="H57" s="245">
        <v>2.25</v>
      </c>
      <c r="I57" s="244"/>
      <c r="J57" s="227"/>
      <c r="K57" s="227"/>
      <c r="L57" s="242">
        <f t="shared" si="1"/>
        <v>153</v>
      </c>
      <c r="M57" s="241"/>
      <c r="N57" s="240"/>
      <c r="O57" s="240"/>
    </row>
    <row r="58" spans="1:15" s="239" customFormat="1">
      <c r="A58" s="243">
        <v>42124</v>
      </c>
      <c r="B58" s="247" t="s">
        <v>121</v>
      </c>
      <c r="C58" s="244"/>
      <c r="D58" s="245"/>
      <c r="E58" s="246">
        <v>75</v>
      </c>
      <c r="F58" s="245">
        <v>1.3</v>
      </c>
      <c r="G58" s="244"/>
      <c r="H58" s="245"/>
      <c r="I58" s="244"/>
      <c r="J58" s="227"/>
      <c r="K58" s="227"/>
      <c r="L58" s="242">
        <f t="shared" si="1"/>
        <v>97.5</v>
      </c>
      <c r="M58" s="241"/>
      <c r="N58" s="240"/>
      <c r="O58" s="240"/>
    </row>
    <row r="59" spans="1:15" s="239" customFormat="1">
      <c r="A59" s="243">
        <v>42124</v>
      </c>
      <c r="B59" s="247" t="s">
        <v>121</v>
      </c>
      <c r="C59" s="244"/>
      <c r="D59" s="245"/>
      <c r="E59" s="246"/>
      <c r="F59" s="245"/>
      <c r="G59" s="244">
        <v>100</v>
      </c>
      <c r="H59" s="245">
        <v>2.25</v>
      </c>
      <c r="I59" s="244"/>
      <c r="J59" s="227"/>
      <c r="K59" s="227"/>
      <c r="L59" s="242">
        <f t="shared" si="1"/>
        <v>225</v>
      </c>
      <c r="M59" s="241"/>
      <c r="N59" s="240"/>
      <c r="O59" s="240"/>
    </row>
    <row r="60" spans="1:15" s="239" customFormat="1">
      <c r="A60" s="243">
        <v>42124</v>
      </c>
      <c r="B60" s="247" t="s">
        <v>120</v>
      </c>
      <c r="C60" s="244"/>
      <c r="D60" s="245"/>
      <c r="E60" s="246"/>
      <c r="F60" s="245"/>
      <c r="G60" s="244">
        <v>100</v>
      </c>
      <c r="H60" s="245">
        <v>2.25</v>
      </c>
      <c r="I60" s="244"/>
      <c r="J60" s="227"/>
      <c r="K60" s="227"/>
      <c r="L60" s="242">
        <f t="shared" si="1"/>
        <v>225</v>
      </c>
      <c r="M60" s="241">
        <f>SUM(L45:L60)</f>
        <v>1740.5</v>
      </c>
      <c r="N60" s="240">
        <v>1105</v>
      </c>
      <c r="O60" s="240">
        <f>+N60-M60</f>
        <v>-635.5</v>
      </c>
    </row>
    <row r="61" spans="1:15" s="239" customFormat="1">
      <c r="A61" s="243">
        <v>42131</v>
      </c>
      <c r="B61" s="243" t="s">
        <v>125</v>
      </c>
      <c r="C61" s="228">
        <v>75</v>
      </c>
      <c r="D61" s="227">
        <v>1.3</v>
      </c>
      <c r="E61" s="229"/>
      <c r="F61" s="227"/>
      <c r="G61" s="228"/>
      <c r="H61" s="227"/>
      <c r="I61" s="228"/>
      <c r="J61" s="227"/>
      <c r="K61" s="227"/>
      <c r="L61" s="242">
        <f t="shared" si="1"/>
        <v>97.5</v>
      </c>
      <c r="M61" s="241"/>
      <c r="N61" s="240"/>
      <c r="O61" s="240"/>
    </row>
    <row r="62" spans="1:15" s="239" customFormat="1">
      <c r="A62" s="243">
        <v>42131</v>
      </c>
      <c r="B62" s="243" t="s">
        <v>122</v>
      </c>
      <c r="C62" s="228">
        <v>20</v>
      </c>
      <c r="D62" s="227">
        <v>1.3</v>
      </c>
      <c r="E62" s="229"/>
      <c r="F62" s="227"/>
      <c r="G62" s="228"/>
      <c r="H62" s="227"/>
      <c r="I62" s="228"/>
      <c r="J62" s="227"/>
      <c r="K62" s="227"/>
      <c r="L62" s="242">
        <f t="shared" si="1"/>
        <v>26</v>
      </c>
      <c r="M62" s="241"/>
      <c r="N62" s="240"/>
      <c r="O62" s="240"/>
    </row>
    <row r="63" spans="1:15" s="239" customFormat="1">
      <c r="A63" s="243">
        <v>42131</v>
      </c>
      <c r="B63" s="243" t="s">
        <v>126</v>
      </c>
      <c r="C63" s="228">
        <v>20</v>
      </c>
      <c r="D63" s="227">
        <v>1.3</v>
      </c>
      <c r="E63" s="229"/>
      <c r="F63" s="227"/>
      <c r="G63" s="228"/>
      <c r="H63" s="227"/>
      <c r="I63" s="228"/>
      <c r="J63" s="227"/>
      <c r="K63" s="227"/>
      <c r="L63" s="242">
        <f t="shared" si="1"/>
        <v>26</v>
      </c>
      <c r="M63" s="241"/>
      <c r="N63" s="240"/>
      <c r="O63" s="240"/>
    </row>
    <row r="64" spans="1:15" s="239" customFormat="1">
      <c r="A64" s="243">
        <v>42131</v>
      </c>
      <c r="B64" s="247" t="s">
        <v>123</v>
      </c>
      <c r="C64" s="244"/>
      <c r="D64" s="245"/>
      <c r="E64" s="246">
        <v>40</v>
      </c>
      <c r="F64" s="245">
        <v>1.3</v>
      </c>
      <c r="G64" s="244"/>
      <c r="H64" s="245"/>
      <c r="I64" s="244"/>
      <c r="J64" s="227"/>
      <c r="K64" s="227"/>
      <c r="L64" s="242">
        <f t="shared" si="1"/>
        <v>52</v>
      </c>
      <c r="M64" s="241"/>
      <c r="N64" s="240"/>
      <c r="O64" s="240"/>
    </row>
    <row r="65" spans="1:15" s="239" customFormat="1">
      <c r="A65" s="243">
        <v>42131</v>
      </c>
      <c r="B65" s="247" t="s">
        <v>120</v>
      </c>
      <c r="C65" s="244"/>
      <c r="D65" s="245"/>
      <c r="E65" s="246">
        <v>40</v>
      </c>
      <c r="F65" s="245">
        <v>1.3</v>
      </c>
      <c r="G65" s="244"/>
      <c r="H65" s="245"/>
      <c r="I65" s="244"/>
      <c r="J65" s="227"/>
      <c r="K65" s="227"/>
      <c r="L65" s="242">
        <f t="shared" si="1"/>
        <v>52</v>
      </c>
      <c r="M65" s="241"/>
      <c r="N65" s="240"/>
      <c r="O65" s="240"/>
    </row>
    <row r="66" spans="1:15" s="239" customFormat="1">
      <c r="A66" s="243">
        <v>42143</v>
      </c>
      <c r="B66" s="243" t="s">
        <v>129</v>
      </c>
      <c r="C66" s="228">
        <v>50</v>
      </c>
      <c r="D66" s="227">
        <v>1.3</v>
      </c>
      <c r="E66" s="229"/>
      <c r="F66" s="227"/>
      <c r="G66" s="228"/>
      <c r="H66" s="227"/>
      <c r="I66" s="228"/>
      <c r="J66" s="227"/>
      <c r="K66" s="227"/>
      <c r="L66" s="242">
        <f t="shared" si="1"/>
        <v>65</v>
      </c>
      <c r="M66" s="241"/>
      <c r="N66" s="240"/>
      <c r="O66" s="240"/>
    </row>
    <row r="67" spans="1:15" s="239" customFormat="1">
      <c r="A67" s="243">
        <v>42145</v>
      </c>
      <c r="B67" s="247" t="s">
        <v>123</v>
      </c>
      <c r="C67" s="244"/>
      <c r="D67" s="245"/>
      <c r="E67" s="246">
        <v>30</v>
      </c>
      <c r="F67" s="245">
        <v>1.3</v>
      </c>
      <c r="G67" s="244"/>
      <c r="H67" s="245"/>
      <c r="I67" s="244"/>
      <c r="J67" s="227"/>
      <c r="K67" s="227"/>
      <c r="L67" s="242">
        <f t="shared" si="1"/>
        <v>39</v>
      </c>
      <c r="M67" s="241"/>
      <c r="N67" s="240"/>
      <c r="O67" s="240"/>
    </row>
    <row r="68" spans="1:15" s="239" customFormat="1">
      <c r="A68" s="243">
        <v>42145</v>
      </c>
      <c r="B68" s="247" t="s">
        <v>120</v>
      </c>
      <c r="C68" s="244"/>
      <c r="D68" s="245"/>
      <c r="E68" s="246">
        <v>35</v>
      </c>
      <c r="F68" s="245">
        <v>1.3</v>
      </c>
      <c r="G68" s="244"/>
      <c r="H68" s="245"/>
      <c r="I68" s="244"/>
      <c r="J68" s="227"/>
      <c r="K68" s="227"/>
      <c r="L68" s="242">
        <f t="shared" si="1"/>
        <v>45.5</v>
      </c>
      <c r="M68" s="241"/>
      <c r="N68" s="240"/>
      <c r="O68" s="240"/>
    </row>
    <row r="69" spans="1:15" s="239" customFormat="1">
      <c r="A69" s="243">
        <v>42152</v>
      </c>
      <c r="B69" s="243" t="s">
        <v>124</v>
      </c>
      <c r="C69" s="228">
        <v>25</v>
      </c>
      <c r="D69" s="227">
        <v>1.3</v>
      </c>
      <c r="E69" s="229"/>
      <c r="F69" s="227"/>
      <c r="G69" s="228"/>
      <c r="H69" s="227"/>
      <c r="I69" s="228"/>
      <c r="J69" s="227"/>
      <c r="K69" s="227"/>
      <c r="L69" s="242">
        <f t="shared" si="1"/>
        <v>32.5</v>
      </c>
      <c r="M69" s="241"/>
      <c r="N69" s="240"/>
      <c r="O69" s="240"/>
    </row>
    <row r="70" spans="1:15" s="239" customFormat="1">
      <c r="A70" s="243">
        <v>42152</v>
      </c>
      <c r="B70" s="243" t="s">
        <v>128</v>
      </c>
      <c r="C70" s="228">
        <v>30</v>
      </c>
      <c r="D70" s="227">
        <v>1.3</v>
      </c>
      <c r="E70" s="229"/>
      <c r="F70" s="227"/>
      <c r="G70" s="228"/>
      <c r="H70" s="227"/>
      <c r="I70" s="228"/>
      <c r="J70" s="227"/>
      <c r="K70" s="227"/>
      <c r="L70" s="242">
        <f t="shared" si="1"/>
        <v>39</v>
      </c>
      <c r="M70" s="241"/>
      <c r="N70" s="240"/>
      <c r="O70" s="240"/>
    </row>
    <row r="71" spans="1:15" s="239" customFormat="1">
      <c r="A71" s="243">
        <v>42152</v>
      </c>
      <c r="B71" s="243" t="s">
        <v>125</v>
      </c>
      <c r="C71" s="228">
        <v>40</v>
      </c>
      <c r="D71" s="227">
        <v>1.3</v>
      </c>
      <c r="E71" s="229"/>
      <c r="F71" s="227"/>
      <c r="G71" s="228"/>
      <c r="H71" s="227"/>
      <c r="I71" s="228"/>
      <c r="J71" s="227"/>
      <c r="K71" s="227"/>
      <c r="L71" s="242">
        <f t="shared" si="1"/>
        <v>52</v>
      </c>
      <c r="M71" s="241"/>
      <c r="N71" s="240"/>
      <c r="O71" s="240"/>
    </row>
    <row r="72" spans="1:15" s="239" customFormat="1">
      <c r="A72" s="243">
        <v>42152</v>
      </c>
      <c r="B72" s="243" t="s">
        <v>122</v>
      </c>
      <c r="C72" s="228">
        <v>20</v>
      </c>
      <c r="D72" s="227">
        <v>1.3</v>
      </c>
      <c r="E72" s="229"/>
      <c r="F72" s="227"/>
      <c r="G72" s="228"/>
      <c r="H72" s="227"/>
      <c r="I72" s="228"/>
      <c r="J72" s="227"/>
      <c r="K72" s="227"/>
      <c r="L72" s="242">
        <f t="shared" si="1"/>
        <v>26</v>
      </c>
      <c r="M72" s="241"/>
      <c r="N72" s="240"/>
      <c r="O72" s="240"/>
    </row>
    <row r="73" spans="1:15" s="239" customFormat="1">
      <c r="A73" s="243">
        <v>42152</v>
      </c>
      <c r="B73" s="243" t="s">
        <v>126</v>
      </c>
      <c r="C73" s="228">
        <v>30</v>
      </c>
      <c r="D73" s="227">
        <v>1.3</v>
      </c>
      <c r="E73" s="229"/>
      <c r="F73" s="227"/>
      <c r="G73" s="228"/>
      <c r="H73" s="227"/>
      <c r="I73" s="228"/>
      <c r="J73" s="227"/>
      <c r="K73" s="227"/>
      <c r="L73" s="242">
        <f t="shared" ref="L73:L104" si="2">C73*D73+E73*F73+G73*H73+K73+I73*J73</f>
        <v>39</v>
      </c>
      <c r="M73" s="241"/>
      <c r="N73" s="240"/>
      <c r="O73" s="240"/>
    </row>
    <row r="74" spans="1:15" s="239" customFormat="1">
      <c r="A74" s="243">
        <v>42152</v>
      </c>
      <c r="B74" s="247" t="s">
        <v>121</v>
      </c>
      <c r="C74" s="244"/>
      <c r="D74" s="245"/>
      <c r="E74" s="246">
        <v>145</v>
      </c>
      <c r="F74" s="245">
        <v>1.3</v>
      </c>
      <c r="G74" s="244">
        <v>20</v>
      </c>
      <c r="H74" s="245">
        <v>2.25</v>
      </c>
      <c r="I74" s="244"/>
      <c r="J74" s="227"/>
      <c r="K74" s="227"/>
      <c r="L74" s="242">
        <f t="shared" si="2"/>
        <v>233.5</v>
      </c>
      <c r="M74" s="241"/>
      <c r="N74" s="240"/>
      <c r="O74" s="240"/>
    </row>
    <row r="75" spans="1:15" s="239" customFormat="1">
      <c r="A75" s="243">
        <v>42152</v>
      </c>
      <c r="B75" s="247" t="s">
        <v>120</v>
      </c>
      <c r="C75" s="244"/>
      <c r="D75" s="245"/>
      <c r="E75" s="246">
        <v>15</v>
      </c>
      <c r="F75" s="245">
        <v>1.3</v>
      </c>
      <c r="G75" s="244">
        <v>25</v>
      </c>
      <c r="H75" s="245">
        <v>2.25</v>
      </c>
      <c r="I75" s="244"/>
      <c r="J75" s="227"/>
      <c r="K75" s="227"/>
      <c r="L75" s="242">
        <f t="shared" si="2"/>
        <v>75.75</v>
      </c>
      <c r="M75" s="241">
        <f>SUM(L61:L75)</f>
        <v>900.75</v>
      </c>
      <c r="N75" s="240">
        <v>1103.5</v>
      </c>
      <c r="O75" s="240">
        <f>+N75-M75</f>
        <v>202.75</v>
      </c>
    </row>
    <row r="76" spans="1:15" s="239" customFormat="1">
      <c r="A76" s="243">
        <v>42166</v>
      </c>
      <c r="B76" s="243" t="s">
        <v>129</v>
      </c>
      <c r="C76" s="228">
        <v>45</v>
      </c>
      <c r="D76" s="227">
        <v>1.3</v>
      </c>
      <c r="E76" s="229"/>
      <c r="F76" s="227"/>
      <c r="G76" s="228"/>
      <c r="H76" s="227"/>
      <c r="I76" s="228"/>
      <c r="J76" s="227"/>
      <c r="K76" s="227"/>
      <c r="L76" s="242">
        <f t="shared" si="2"/>
        <v>58.5</v>
      </c>
      <c r="M76" s="241"/>
      <c r="N76" s="240"/>
      <c r="O76" s="240"/>
    </row>
    <row r="77" spans="1:15" s="239" customFormat="1">
      <c r="A77" s="243">
        <v>42166</v>
      </c>
      <c r="B77" s="247" t="s">
        <v>123</v>
      </c>
      <c r="C77" s="244"/>
      <c r="D77" s="245"/>
      <c r="E77" s="246">
        <v>55</v>
      </c>
      <c r="F77" s="245">
        <v>1.3</v>
      </c>
      <c r="G77" s="244"/>
      <c r="H77" s="245"/>
      <c r="I77" s="244"/>
      <c r="J77" s="227"/>
      <c r="K77" s="227"/>
      <c r="L77" s="242">
        <f t="shared" si="2"/>
        <v>71.5</v>
      </c>
      <c r="M77" s="241"/>
      <c r="N77" s="240"/>
      <c r="O77" s="240"/>
    </row>
    <row r="78" spans="1:15" s="239" customFormat="1">
      <c r="A78" s="243">
        <v>42166</v>
      </c>
      <c r="B78" s="247" t="s">
        <v>121</v>
      </c>
      <c r="C78" s="244"/>
      <c r="D78" s="245"/>
      <c r="E78" s="246">
        <v>60</v>
      </c>
      <c r="F78" s="245">
        <v>1.3</v>
      </c>
      <c r="G78" s="244"/>
      <c r="H78" s="245"/>
      <c r="I78" s="244"/>
      <c r="J78" s="227"/>
      <c r="K78" s="227"/>
      <c r="L78" s="242">
        <f t="shared" si="2"/>
        <v>78</v>
      </c>
      <c r="M78" s="241"/>
      <c r="N78" s="240"/>
      <c r="O78" s="240"/>
    </row>
    <row r="79" spans="1:15" s="239" customFormat="1">
      <c r="A79" s="243">
        <v>42166</v>
      </c>
      <c r="B79" s="247" t="s">
        <v>120</v>
      </c>
      <c r="C79" s="244"/>
      <c r="D79" s="245"/>
      <c r="E79" s="246">
        <v>55</v>
      </c>
      <c r="F79" s="245">
        <v>1.3</v>
      </c>
      <c r="G79" s="244"/>
      <c r="H79" s="245"/>
      <c r="I79" s="244"/>
      <c r="J79" s="227"/>
      <c r="K79" s="227"/>
      <c r="L79" s="242">
        <f t="shared" si="2"/>
        <v>71.5</v>
      </c>
      <c r="M79" s="241"/>
      <c r="N79" s="240"/>
      <c r="O79" s="240"/>
    </row>
    <row r="80" spans="1:15" s="239" customFormat="1">
      <c r="A80" s="243">
        <v>42180</v>
      </c>
      <c r="B80" s="243" t="s">
        <v>125</v>
      </c>
      <c r="C80" s="228">
        <v>65</v>
      </c>
      <c r="D80" s="227">
        <v>1.3</v>
      </c>
      <c r="E80" s="229"/>
      <c r="F80" s="227"/>
      <c r="G80" s="228"/>
      <c r="H80" s="227"/>
      <c r="I80" s="228"/>
      <c r="J80" s="227"/>
      <c r="K80" s="227"/>
      <c r="L80" s="242">
        <f t="shared" si="2"/>
        <v>84.5</v>
      </c>
      <c r="M80" s="241"/>
      <c r="N80" s="240"/>
      <c r="O80" s="240"/>
    </row>
    <row r="81" spans="1:15" s="239" customFormat="1">
      <c r="A81" s="243">
        <v>42180</v>
      </c>
      <c r="B81" s="247" t="s">
        <v>123</v>
      </c>
      <c r="C81" s="244"/>
      <c r="D81" s="245"/>
      <c r="E81" s="246">
        <v>55</v>
      </c>
      <c r="F81" s="245">
        <v>1.3</v>
      </c>
      <c r="G81" s="244"/>
      <c r="H81" s="245"/>
      <c r="I81" s="244"/>
      <c r="J81" s="227"/>
      <c r="K81" s="227"/>
      <c r="L81" s="242">
        <f t="shared" si="2"/>
        <v>71.5</v>
      </c>
      <c r="M81" s="241"/>
      <c r="N81" s="240"/>
      <c r="O81" s="240"/>
    </row>
    <row r="82" spans="1:15" s="239" customFormat="1">
      <c r="A82" s="243">
        <v>42180</v>
      </c>
      <c r="B82" s="247" t="s">
        <v>120</v>
      </c>
      <c r="C82" s="244"/>
      <c r="D82" s="245"/>
      <c r="E82" s="246">
        <v>55</v>
      </c>
      <c r="F82" s="245">
        <v>1.3</v>
      </c>
      <c r="G82" s="244"/>
      <c r="H82" s="245"/>
      <c r="I82" s="244"/>
      <c r="J82" s="227"/>
      <c r="K82" s="227"/>
      <c r="L82" s="242">
        <f t="shared" si="2"/>
        <v>71.5</v>
      </c>
      <c r="M82" s="241"/>
      <c r="N82" s="240"/>
      <c r="O82" s="240"/>
    </row>
    <row r="83" spans="1:15" s="239" customFormat="1">
      <c r="A83" s="243">
        <v>42184</v>
      </c>
      <c r="B83" s="247" t="s">
        <v>127</v>
      </c>
      <c r="C83" s="244"/>
      <c r="D83" s="245"/>
      <c r="E83" s="246"/>
      <c r="F83" s="245"/>
      <c r="G83" s="244"/>
      <c r="H83" s="245"/>
      <c r="I83" s="244">
        <v>1140</v>
      </c>
      <c r="J83" s="227">
        <v>0.66</v>
      </c>
      <c r="K83" s="227">
        <v>358.68</v>
      </c>
      <c r="L83" s="242">
        <f t="shared" si="2"/>
        <v>1111.0800000000002</v>
      </c>
      <c r="M83" s="241">
        <f>SUM(L76:L83)</f>
        <v>1618.0800000000002</v>
      </c>
      <c r="N83" s="240">
        <v>1888.33</v>
      </c>
      <c r="O83" s="240">
        <f>+N83-M83</f>
        <v>270.24999999999977</v>
      </c>
    </row>
    <row r="84" spans="1:15" s="239" customFormat="1">
      <c r="A84" s="243">
        <v>42186</v>
      </c>
      <c r="B84" s="243" t="s">
        <v>124</v>
      </c>
      <c r="C84" s="228">
        <v>35</v>
      </c>
      <c r="D84" s="227">
        <v>1.3</v>
      </c>
      <c r="E84" s="229"/>
      <c r="F84" s="227"/>
      <c r="G84" s="228"/>
      <c r="H84" s="227"/>
      <c r="I84" s="228"/>
      <c r="J84" s="227"/>
      <c r="K84" s="227"/>
      <c r="L84" s="242">
        <f t="shared" si="2"/>
        <v>45.5</v>
      </c>
      <c r="M84" s="241"/>
      <c r="N84" s="240"/>
      <c r="O84" s="240"/>
    </row>
    <row r="85" spans="1:15" s="239" customFormat="1">
      <c r="A85" s="243">
        <v>42186</v>
      </c>
      <c r="B85" s="243" t="s">
        <v>122</v>
      </c>
      <c r="C85" s="228">
        <v>25</v>
      </c>
      <c r="D85" s="227">
        <v>1.3</v>
      </c>
      <c r="E85" s="229"/>
      <c r="F85" s="227"/>
      <c r="G85" s="228"/>
      <c r="H85" s="227"/>
      <c r="I85" s="228"/>
      <c r="J85" s="227"/>
      <c r="K85" s="227"/>
      <c r="L85" s="242">
        <f t="shared" si="2"/>
        <v>32.5</v>
      </c>
      <c r="M85" s="241"/>
      <c r="N85" s="240"/>
      <c r="O85" s="240"/>
    </row>
    <row r="86" spans="1:15" s="239" customFormat="1">
      <c r="A86" s="243">
        <v>42186</v>
      </c>
      <c r="B86" s="243" t="s">
        <v>126</v>
      </c>
      <c r="C86" s="228">
        <v>25</v>
      </c>
      <c r="D86" s="227">
        <v>1.3</v>
      </c>
      <c r="E86" s="229"/>
      <c r="F86" s="227"/>
      <c r="G86" s="228"/>
      <c r="H86" s="227"/>
      <c r="I86" s="228"/>
      <c r="J86" s="227"/>
      <c r="K86" s="227"/>
      <c r="L86" s="242">
        <f t="shared" si="2"/>
        <v>32.5</v>
      </c>
      <c r="M86" s="241"/>
      <c r="N86" s="240"/>
      <c r="O86" s="240"/>
    </row>
    <row r="87" spans="1:15" s="239" customFormat="1">
      <c r="A87" s="243">
        <v>42194</v>
      </c>
      <c r="B87" s="247" t="s">
        <v>121</v>
      </c>
      <c r="C87" s="244"/>
      <c r="D87" s="245"/>
      <c r="E87" s="246">
        <v>125</v>
      </c>
      <c r="F87" s="245">
        <v>1.3</v>
      </c>
      <c r="G87" s="244"/>
      <c r="H87" s="245"/>
      <c r="I87" s="244"/>
      <c r="J87" s="227"/>
      <c r="K87" s="227"/>
      <c r="L87" s="242">
        <f t="shared" si="2"/>
        <v>162.5</v>
      </c>
      <c r="M87" s="241"/>
      <c r="N87" s="240"/>
      <c r="O87" s="240"/>
    </row>
    <row r="88" spans="1:15" s="239" customFormat="1">
      <c r="A88" s="243">
        <v>42194</v>
      </c>
      <c r="B88" s="247" t="s">
        <v>120</v>
      </c>
      <c r="C88" s="244"/>
      <c r="D88" s="245"/>
      <c r="E88" s="246">
        <v>45</v>
      </c>
      <c r="F88" s="245">
        <v>1.3</v>
      </c>
      <c r="G88" s="244"/>
      <c r="H88" s="245"/>
      <c r="I88" s="244"/>
      <c r="J88" s="227"/>
      <c r="K88" s="227"/>
      <c r="L88" s="242">
        <f t="shared" si="2"/>
        <v>58.5</v>
      </c>
      <c r="M88" s="241"/>
      <c r="N88" s="240"/>
      <c r="O88" s="240"/>
    </row>
    <row r="89" spans="1:15" s="239" customFormat="1">
      <c r="A89" s="243">
        <v>42207</v>
      </c>
      <c r="B89" s="243" t="s">
        <v>128</v>
      </c>
      <c r="C89" s="228">
        <v>40</v>
      </c>
      <c r="D89" s="227">
        <v>1.3</v>
      </c>
      <c r="E89" s="229"/>
      <c r="F89" s="227"/>
      <c r="G89" s="228"/>
      <c r="H89" s="227"/>
      <c r="I89" s="228"/>
      <c r="J89" s="227"/>
      <c r="K89" s="227"/>
      <c r="L89" s="242">
        <f t="shared" si="2"/>
        <v>52</v>
      </c>
      <c r="M89" s="241"/>
      <c r="N89" s="240"/>
      <c r="O89" s="240"/>
    </row>
    <row r="90" spans="1:15" s="239" customFormat="1">
      <c r="A90" s="243">
        <v>42207</v>
      </c>
      <c r="B90" s="243" t="s">
        <v>125</v>
      </c>
      <c r="C90" s="228">
        <v>80</v>
      </c>
      <c r="D90" s="227">
        <v>1.3</v>
      </c>
      <c r="E90" s="229"/>
      <c r="F90" s="227"/>
      <c r="G90" s="228"/>
      <c r="H90" s="227"/>
      <c r="I90" s="228"/>
      <c r="J90" s="227"/>
      <c r="K90" s="227"/>
      <c r="L90" s="242">
        <f t="shared" si="2"/>
        <v>104</v>
      </c>
      <c r="M90" s="241"/>
      <c r="N90" s="240"/>
      <c r="O90" s="240"/>
    </row>
    <row r="91" spans="1:15" s="239" customFormat="1">
      <c r="A91" s="243">
        <v>42207</v>
      </c>
      <c r="B91" s="247" t="s">
        <v>123</v>
      </c>
      <c r="C91" s="244"/>
      <c r="D91" s="245"/>
      <c r="E91" s="246">
        <v>45</v>
      </c>
      <c r="F91" s="245">
        <v>1.3</v>
      </c>
      <c r="G91" s="244"/>
      <c r="H91" s="245"/>
      <c r="I91" s="244"/>
      <c r="J91" s="227"/>
      <c r="K91" s="227"/>
      <c r="L91" s="242">
        <f t="shared" si="2"/>
        <v>58.5</v>
      </c>
      <c r="M91" s="241"/>
      <c r="N91" s="240"/>
      <c r="O91" s="240"/>
    </row>
    <row r="92" spans="1:15" s="239" customFormat="1">
      <c r="A92" s="243">
        <v>42207</v>
      </c>
      <c r="B92" s="247" t="s">
        <v>121</v>
      </c>
      <c r="C92" s="244"/>
      <c r="D92" s="245"/>
      <c r="E92" s="246">
        <v>90</v>
      </c>
      <c r="F92" s="245">
        <v>1.3</v>
      </c>
      <c r="G92" s="244"/>
      <c r="H92" s="245"/>
      <c r="I92" s="244"/>
      <c r="J92" s="227"/>
      <c r="K92" s="227"/>
      <c r="L92" s="242">
        <f t="shared" si="2"/>
        <v>117</v>
      </c>
      <c r="M92" s="241"/>
      <c r="N92" s="240"/>
      <c r="O92" s="240"/>
    </row>
    <row r="93" spans="1:15" s="239" customFormat="1">
      <c r="A93" s="243">
        <v>42207</v>
      </c>
      <c r="B93" s="247" t="s">
        <v>120</v>
      </c>
      <c r="C93" s="244"/>
      <c r="D93" s="245"/>
      <c r="E93" s="246">
        <v>50</v>
      </c>
      <c r="F93" s="245">
        <v>1.3</v>
      </c>
      <c r="G93" s="244"/>
      <c r="H93" s="245"/>
      <c r="I93" s="244"/>
      <c r="J93" s="227"/>
      <c r="K93" s="227"/>
      <c r="L93" s="242">
        <f t="shared" si="2"/>
        <v>65</v>
      </c>
      <c r="M93" s="241"/>
      <c r="N93" s="240"/>
      <c r="O93" s="240"/>
    </row>
    <row r="94" spans="1:15" s="239" customFormat="1">
      <c r="A94" s="243">
        <v>42215</v>
      </c>
      <c r="B94" s="243" t="s">
        <v>122</v>
      </c>
      <c r="C94" s="228">
        <v>30</v>
      </c>
      <c r="D94" s="227">
        <v>1.3</v>
      </c>
      <c r="E94" s="229"/>
      <c r="F94" s="227"/>
      <c r="G94" s="228"/>
      <c r="H94" s="227"/>
      <c r="I94" s="228"/>
      <c r="J94" s="227"/>
      <c r="K94" s="227"/>
      <c r="L94" s="242">
        <f t="shared" si="2"/>
        <v>39</v>
      </c>
      <c r="M94" s="241"/>
      <c r="N94" s="240"/>
      <c r="O94" s="240"/>
    </row>
    <row r="95" spans="1:15" s="239" customFormat="1">
      <c r="A95" s="243">
        <v>42215</v>
      </c>
      <c r="B95" s="243" t="s">
        <v>126</v>
      </c>
      <c r="C95" s="228">
        <v>25</v>
      </c>
      <c r="D95" s="227">
        <v>1.3</v>
      </c>
      <c r="E95" s="229"/>
      <c r="F95" s="227"/>
      <c r="G95" s="228"/>
      <c r="H95" s="227"/>
      <c r="I95" s="228"/>
      <c r="J95" s="227"/>
      <c r="K95" s="227"/>
      <c r="L95" s="242">
        <f t="shared" si="2"/>
        <v>32.5</v>
      </c>
      <c r="M95" s="241">
        <f>SUM(L84:L95)</f>
        <v>799.5</v>
      </c>
      <c r="N95" s="240">
        <v>988</v>
      </c>
      <c r="O95" s="240">
        <f>+N95-M95</f>
        <v>188.5</v>
      </c>
    </row>
    <row r="96" spans="1:15" s="239" customFormat="1">
      <c r="A96" s="243">
        <v>42222</v>
      </c>
      <c r="B96" s="250" t="s">
        <v>123</v>
      </c>
      <c r="C96" s="228"/>
      <c r="D96" s="227"/>
      <c r="E96" s="229"/>
      <c r="F96" s="227"/>
      <c r="G96" s="228">
        <v>45</v>
      </c>
      <c r="H96" s="227">
        <v>2.25</v>
      </c>
      <c r="I96" s="228"/>
      <c r="J96" s="227"/>
      <c r="K96" s="227"/>
      <c r="L96" s="242">
        <f t="shared" si="2"/>
        <v>101.25</v>
      </c>
      <c r="M96" s="241"/>
      <c r="N96" s="240"/>
      <c r="O96" s="240"/>
    </row>
    <row r="97" spans="1:15" s="239" customFormat="1">
      <c r="A97" s="243">
        <v>42222</v>
      </c>
      <c r="B97" s="251" t="s">
        <v>123</v>
      </c>
      <c r="C97" s="244"/>
      <c r="D97" s="245"/>
      <c r="E97" s="246">
        <v>50</v>
      </c>
      <c r="F97" s="245">
        <v>1.3</v>
      </c>
      <c r="G97" s="244"/>
      <c r="H97" s="245"/>
      <c r="I97" s="244"/>
      <c r="J97" s="227"/>
      <c r="K97" s="227"/>
      <c r="L97" s="242">
        <f t="shared" si="2"/>
        <v>65</v>
      </c>
      <c r="M97" s="241"/>
      <c r="N97" s="240"/>
      <c r="O97" s="240"/>
    </row>
    <row r="98" spans="1:15" s="239" customFormat="1">
      <c r="A98" s="243">
        <v>42222</v>
      </c>
      <c r="B98" s="250" t="s">
        <v>121</v>
      </c>
      <c r="C98" s="228"/>
      <c r="D98" s="227"/>
      <c r="E98" s="229">
        <v>65</v>
      </c>
      <c r="F98" s="227">
        <v>1.3</v>
      </c>
      <c r="G98" s="228"/>
      <c r="H98" s="227"/>
      <c r="I98" s="228"/>
      <c r="J98" s="227"/>
      <c r="K98" s="227"/>
      <c r="L98" s="242">
        <f t="shared" si="2"/>
        <v>84.5</v>
      </c>
      <c r="M98" s="241"/>
      <c r="N98" s="240"/>
      <c r="O98" s="240"/>
    </row>
    <row r="99" spans="1:15" s="239" customFormat="1">
      <c r="A99" s="243">
        <v>42222</v>
      </c>
      <c r="B99" s="243" t="s">
        <v>121</v>
      </c>
      <c r="C99" s="228"/>
      <c r="D99" s="227"/>
      <c r="E99" s="229"/>
      <c r="F99" s="227"/>
      <c r="G99" s="228">
        <v>50</v>
      </c>
      <c r="H99" s="227">
        <v>2.25</v>
      </c>
      <c r="I99" s="228"/>
      <c r="J99" s="227"/>
      <c r="K99" s="227"/>
      <c r="L99" s="242">
        <f t="shared" si="2"/>
        <v>112.5</v>
      </c>
      <c r="M99" s="241"/>
      <c r="N99" s="240"/>
      <c r="O99" s="240"/>
    </row>
    <row r="100" spans="1:15" s="239" customFormat="1">
      <c r="A100" s="243">
        <v>42222</v>
      </c>
      <c r="B100" s="247" t="s">
        <v>120</v>
      </c>
      <c r="C100" s="244"/>
      <c r="D100" s="245"/>
      <c r="E100" s="246">
        <v>60</v>
      </c>
      <c r="F100" s="245">
        <v>1.3</v>
      </c>
      <c r="G100" s="244"/>
      <c r="H100" s="245"/>
      <c r="I100" s="244"/>
      <c r="J100" s="227"/>
      <c r="K100" s="227"/>
      <c r="L100" s="242">
        <f t="shared" si="2"/>
        <v>78</v>
      </c>
      <c r="M100" s="241"/>
      <c r="N100" s="240"/>
      <c r="O100" s="240"/>
    </row>
    <row r="101" spans="1:15" s="239" customFormat="1">
      <c r="A101" s="243">
        <v>42222</v>
      </c>
      <c r="B101" s="247" t="s">
        <v>120</v>
      </c>
      <c r="C101" s="244"/>
      <c r="D101" s="245"/>
      <c r="E101" s="246"/>
      <c r="F101" s="245"/>
      <c r="G101" s="244">
        <v>90</v>
      </c>
      <c r="H101" s="245">
        <v>2.25</v>
      </c>
      <c r="I101" s="244"/>
      <c r="J101" s="227"/>
      <c r="K101" s="227"/>
      <c r="L101" s="242">
        <f t="shared" si="2"/>
        <v>202.5</v>
      </c>
      <c r="M101" s="241"/>
      <c r="N101" s="240"/>
      <c r="O101" s="240"/>
    </row>
    <row r="102" spans="1:15" s="239" customFormat="1">
      <c r="A102" s="243">
        <v>42233</v>
      </c>
      <c r="B102" s="243" t="s">
        <v>125</v>
      </c>
      <c r="C102" s="228">
        <v>90</v>
      </c>
      <c r="D102" s="227">
        <v>1.3</v>
      </c>
      <c r="E102" s="229"/>
      <c r="F102" s="227"/>
      <c r="G102" s="228"/>
      <c r="H102" s="227"/>
      <c r="I102" s="228"/>
      <c r="J102" s="227"/>
      <c r="K102" s="227"/>
      <c r="L102" s="242">
        <f t="shared" si="2"/>
        <v>117</v>
      </c>
      <c r="M102" s="241"/>
      <c r="N102" s="240"/>
      <c r="O102" s="240"/>
    </row>
    <row r="103" spans="1:15" s="239" customFormat="1">
      <c r="A103" s="243">
        <v>42236</v>
      </c>
      <c r="B103" s="243" t="s">
        <v>124</v>
      </c>
      <c r="C103" s="228">
        <v>30</v>
      </c>
      <c r="D103" s="227">
        <v>1.3</v>
      </c>
      <c r="E103" s="229"/>
      <c r="F103" s="227"/>
      <c r="G103" s="228"/>
      <c r="H103" s="227"/>
      <c r="I103" s="228"/>
      <c r="J103" s="227"/>
      <c r="K103" s="227"/>
      <c r="L103" s="242">
        <f t="shared" si="2"/>
        <v>39</v>
      </c>
      <c r="M103" s="241"/>
      <c r="N103" s="240"/>
      <c r="O103" s="240"/>
    </row>
    <row r="104" spans="1:15" s="239" customFormat="1">
      <c r="A104" s="243">
        <v>42236</v>
      </c>
      <c r="B104" s="247" t="s">
        <v>123</v>
      </c>
      <c r="C104" s="244"/>
      <c r="D104" s="245"/>
      <c r="E104" s="246">
        <v>40</v>
      </c>
      <c r="F104" s="245">
        <v>1.3</v>
      </c>
      <c r="G104" s="244"/>
      <c r="H104" s="245"/>
      <c r="I104" s="244"/>
      <c r="J104" s="227"/>
      <c r="K104" s="227"/>
      <c r="L104" s="242">
        <f t="shared" si="2"/>
        <v>52</v>
      </c>
      <c r="M104" s="241"/>
      <c r="N104" s="240"/>
      <c r="O104" s="240"/>
    </row>
    <row r="105" spans="1:15" s="239" customFormat="1">
      <c r="A105" s="243">
        <v>42236</v>
      </c>
      <c r="B105" s="247" t="s">
        <v>121</v>
      </c>
      <c r="C105" s="244"/>
      <c r="D105" s="245"/>
      <c r="E105" s="246">
        <v>30</v>
      </c>
      <c r="F105" s="245">
        <v>1.3</v>
      </c>
      <c r="G105" s="244"/>
      <c r="H105" s="245"/>
      <c r="I105" s="244"/>
      <c r="J105" s="227"/>
      <c r="K105" s="227"/>
      <c r="L105" s="242">
        <f t="shared" ref="L105:L136" si="3">C105*D105+E105*F105+G105*H105+K105+I105*J105</f>
        <v>39</v>
      </c>
      <c r="M105" s="241"/>
      <c r="N105" s="240"/>
      <c r="O105" s="240"/>
    </row>
    <row r="106" spans="1:15" s="239" customFormat="1">
      <c r="A106" s="243">
        <v>42236</v>
      </c>
      <c r="B106" s="247" t="s">
        <v>120</v>
      </c>
      <c r="C106" s="244"/>
      <c r="D106" s="245"/>
      <c r="E106" s="246">
        <v>50</v>
      </c>
      <c r="F106" s="245">
        <v>1.3</v>
      </c>
      <c r="G106" s="244"/>
      <c r="H106" s="245"/>
      <c r="I106" s="244"/>
      <c r="J106" s="227"/>
      <c r="K106" s="227"/>
      <c r="L106" s="242">
        <f t="shared" si="3"/>
        <v>65</v>
      </c>
      <c r="M106" s="241"/>
      <c r="N106" s="240"/>
      <c r="O106" s="240"/>
    </row>
    <row r="107" spans="1:15" s="239" customFormat="1">
      <c r="A107" s="243">
        <v>42243</v>
      </c>
      <c r="B107" s="243" t="s">
        <v>122</v>
      </c>
      <c r="C107" s="228">
        <v>30</v>
      </c>
      <c r="D107" s="227">
        <v>1.3</v>
      </c>
      <c r="E107" s="229"/>
      <c r="F107" s="227"/>
      <c r="G107" s="228"/>
      <c r="H107" s="227"/>
      <c r="I107" s="228"/>
      <c r="J107" s="227"/>
      <c r="K107" s="227"/>
      <c r="L107" s="242">
        <f t="shared" si="3"/>
        <v>39</v>
      </c>
      <c r="M107" s="241"/>
      <c r="N107" s="240"/>
      <c r="O107" s="240"/>
    </row>
    <row r="108" spans="1:15" s="239" customFormat="1">
      <c r="A108" s="243">
        <v>42243</v>
      </c>
      <c r="B108" s="243" t="s">
        <v>126</v>
      </c>
      <c r="C108" s="228">
        <v>40</v>
      </c>
      <c r="D108" s="227">
        <v>1.3</v>
      </c>
      <c r="E108" s="229"/>
      <c r="F108" s="227"/>
      <c r="G108" s="228"/>
      <c r="H108" s="227"/>
      <c r="I108" s="228"/>
      <c r="J108" s="227"/>
      <c r="K108" s="227"/>
      <c r="L108" s="242">
        <f t="shared" si="3"/>
        <v>52</v>
      </c>
      <c r="M108" s="241">
        <f>SUM(L96:L108)</f>
        <v>1046.75</v>
      </c>
      <c r="N108" s="240">
        <v>994.75</v>
      </c>
      <c r="O108" s="240">
        <f>+N108-M108</f>
        <v>-52</v>
      </c>
    </row>
    <row r="109" spans="1:15" s="239" customFormat="1">
      <c r="A109" s="243">
        <v>42250</v>
      </c>
      <c r="B109" s="247" t="s">
        <v>120</v>
      </c>
      <c r="C109" s="244"/>
      <c r="D109" s="245"/>
      <c r="E109" s="246">
        <v>55</v>
      </c>
      <c r="F109" s="245">
        <v>1.3</v>
      </c>
      <c r="G109" s="244"/>
      <c r="H109" s="245"/>
      <c r="I109" s="244"/>
      <c r="J109" s="227"/>
      <c r="K109" s="227"/>
      <c r="L109" s="242">
        <f t="shared" si="3"/>
        <v>71.5</v>
      </c>
      <c r="M109" s="241"/>
      <c r="N109" s="240"/>
      <c r="O109" s="240"/>
    </row>
    <row r="110" spans="1:15" s="239" customFormat="1">
      <c r="A110" s="243">
        <v>42262</v>
      </c>
      <c r="B110" s="243" t="s">
        <v>128</v>
      </c>
      <c r="C110" s="228">
        <v>50</v>
      </c>
      <c r="D110" s="227">
        <v>1.3</v>
      </c>
      <c r="E110" s="229"/>
      <c r="F110" s="227"/>
      <c r="G110" s="228"/>
      <c r="H110" s="227"/>
      <c r="I110" s="228"/>
      <c r="J110" s="227"/>
      <c r="K110" s="227"/>
      <c r="L110" s="242">
        <f t="shared" si="3"/>
        <v>65</v>
      </c>
      <c r="M110" s="241"/>
      <c r="N110" s="240"/>
      <c r="O110" s="240"/>
    </row>
    <row r="111" spans="1:15" s="239" customFormat="1">
      <c r="A111" s="243">
        <v>42262</v>
      </c>
      <c r="B111" s="243" t="s">
        <v>125</v>
      </c>
      <c r="C111" s="228">
        <v>55</v>
      </c>
      <c r="D111" s="227">
        <v>1.3</v>
      </c>
      <c r="E111" s="229"/>
      <c r="F111" s="227"/>
      <c r="G111" s="228"/>
      <c r="H111" s="227"/>
      <c r="I111" s="228"/>
      <c r="J111" s="227"/>
      <c r="K111" s="227"/>
      <c r="L111" s="242">
        <f t="shared" si="3"/>
        <v>71.5</v>
      </c>
      <c r="M111" s="241"/>
      <c r="N111" s="240"/>
      <c r="O111" s="240"/>
    </row>
    <row r="112" spans="1:15" s="239" customFormat="1">
      <c r="A112" s="243">
        <v>42262</v>
      </c>
      <c r="B112" s="247" t="s">
        <v>123</v>
      </c>
      <c r="C112" s="244"/>
      <c r="D112" s="245"/>
      <c r="E112" s="246"/>
      <c r="F112" s="245"/>
      <c r="G112" s="244">
        <v>25</v>
      </c>
      <c r="H112" s="245">
        <v>2.25</v>
      </c>
      <c r="I112" s="244"/>
      <c r="J112" s="227"/>
      <c r="K112" s="227"/>
      <c r="L112" s="242">
        <f t="shared" si="3"/>
        <v>56.25</v>
      </c>
      <c r="M112" s="241"/>
      <c r="N112" s="240"/>
      <c r="O112" s="240"/>
    </row>
    <row r="113" spans="1:15" s="239" customFormat="1">
      <c r="A113" s="243">
        <v>42262</v>
      </c>
      <c r="B113" s="247" t="s">
        <v>121</v>
      </c>
      <c r="C113" s="244"/>
      <c r="D113" s="245"/>
      <c r="E113" s="246">
        <v>75</v>
      </c>
      <c r="F113" s="245">
        <v>1.3</v>
      </c>
      <c r="G113" s="244"/>
      <c r="H113" s="245"/>
      <c r="I113" s="244"/>
      <c r="J113" s="227"/>
      <c r="K113" s="227"/>
      <c r="L113" s="242">
        <f t="shared" si="3"/>
        <v>97.5</v>
      </c>
      <c r="M113" s="241"/>
      <c r="N113" s="240"/>
      <c r="O113" s="240"/>
    </row>
    <row r="114" spans="1:15" s="239" customFormat="1">
      <c r="A114" s="243">
        <v>42262</v>
      </c>
      <c r="B114" s="247" t="s">
        <v>120</v>
      </c>
      <c r="C114" s="244"/>
      <c r="D114" s="245"/>
      <c r="E114" s="246">
        <v>65</v>
      </c>
      <c r="F114" s="245">
        <v>1.3</v>
      </c>
      <c r="G114" s="244"/>
      <c r="H114" s="245"/>
      <c r="I114" s="244"/>
      <c r="J114" s="227"/>
      <c r="K114" s="227"/>
      <c r="L114" s="242">
        <f t="shared" si="3"/>
        <v>84.5</v>
      </c>
      <c r="M114" s="241"/>
      <c r="N114" s="240"/>
      <c r="O114" s="240"/>
    </row>
    <row r="115" spans="1:15" s="239" customFormat="1">
      <c r="A115" s="243">
        <v>42262</v>
      </c>
      <c r="B115" s="247" t="s">
        <v>120</v>
      </c>
      <c r="C115" s="244"/>
      <c r="D115" s="245"/>
      <c r="E115" s="246"/>
      <c r="F115" s="245"/>
      <c r="G115" s="244">
        <v>50</v>
      </c>
      <c r="H115" s="245">
        <v>2.25</v>
      </c>
      <c r="I115" s="244"/>
      <c r="J115" s="227"/>
      <c r="K115" s="227"/>
      <c r="L115" s="242">
        <f t="shared" si="3"/>
        <v>112.5</v>
      </c>
      <c r="M115" s="241"/>
      <c r="N115" s="240"/>
      <c r="O115" s="240"/>
    </row>
    <row r="116" spans="1:15" s="239" customFormat="1">
      <c r="A116" s="243">
        <v>42265</v>
      </c>
      <c r="B116" s="243" t="s">
        <v>122</v>
      </c>
      <c r="C116" s="230">
        <v>25</v>
      </c>
      <c r="D116" s="248">
        <v>1.3</v>
      </c>
      <c r="E116" s="249"/>
      <c r="F116" s="248"/>
      <c r="G116" s="228"/>
      <c r="H116" s="227"/>
      <c r="I116" s="228"/>
      <c r="J116" s="227"/>
      <c r="K116" s="227"/>
      <c r="L116" s="242">
        <f t="shared" si="3"/>
        <v>32.5</v>
      </c>
      <c r="M116" s="241"/>
      <c r="N116" s="240"/>
      <c r="O116" s="240"/>
    </row>
    <row r="117" spans="1:15" s="239" customFormat="1">
      <c r="A117" s="243">
        <v>42271</v>
      </c>
      <c r="B117" s="243" t="s">
        <v>124</v>
      </c>
      <c r="C117" s="228">
        <v>20</v>
      </c>
      <c r="D117" s="227">
        <v>1.3</v>
      </c>
      <c r="E117" s="229"/>
      <c r="F117" s="227"/>
      <c r="G117" s="228"/>
      <c r="H117" s="227"/>
      <c r="I117" s="228"/>
      <c r="J117" s="227"/>
      <c r="K117" s="227"/>
      <c r="L117" s="242">
        <f t="shared" si="3"/>
        <v>26</v>
      </c>
      <c r="M117" s="241">
        <f>SUM(L109:L117)</f>
        <v>617.25</v>
      </c>
      <c r="N117" s="240">
        <v>812.25</v>
      </c>
      <c r="O117" s="240">
        <f>+N117-M117</f>
        <v>195</v>
      </c>
    </row>
    <row r="118" spans="1:15" s="239" customFormat="1">
      <c r="A118" s="243">
        <v>42278</v>
      </c>
      <c r="B118" s="247" t="s">
        <v>120</v>
      </c>
      <c r="C118" s="244"/>
      <c r="D118" s="245"/>
      <c r="E118" s="246">
        <v>140</v>
      </c>
      <c r="F118" s="245">
        <v>1.3</v>
      </c>
      <c r="G118" s="244"/>
      <c r="H118" s="245"/>
      <c r="I118" s="244"/>
      <c r="J118" s="227"/>
      <c r="K118" s="227"/>
      <c r="L118" s="242">
        <f t="shared" si="3"/>
        <v>182</v>
      </c>
      <c r="M118" s="241"/>
      <c r="N118" s="240"/>
      <c r="O118" s="240"/>
    </row>
    <row r="119" spans="1:15" s="239" customFormat="1">
      <c r="A119" s="243">
        <v>42292</v>
      </c>
      <c r="B119" s="243" t="s">
        <v>125</v>
      </c>
      <c r="C119" s="228">
        <v>80</v>
      </c>
      <c r="D119" s="227">
        <v>1.3</v>
      </c>
      <c r="E119" s="229"/>
      <c r="F119" s="227"/>
      <c r="G119" s="228"/>
      <c r="H119" s="227"/>
      <c r="I119" s="228"/>
      <c r="J119" s="227"/>
      <c r="K119" s="227"/>
      <c r="L119" s="242">
        <f t="shared" si="3"/>
        <v>104</v>
      </c>
      <c r="M119" s="241"/>
      <c r="N119" s="240"/>
      <c r="O119" s="240"/>
    </row>
    <row r="120" spans="1:15" s="239" customFormat="1">
      <c r="A120" s="243">
        <v>42292</v>
      </c>
      <c r="B120" s="247" t="s">
        <v>123</v>
      </c>
      <c r="C120" s="244"/>
      <c r="D120" s="245"/>
      <c r="E120" s="246">
        <v>65</v>
      </c>
      <c r="F120" s="245">
        <v>1.3</v>
      </c>
      <c r="G120" s="244"/>
      <c r="H120" s="245"/>
      <c r="I120" s="244"/>
      <c r="J120" s="227"/>
      <c r="K120" s="227"/>
      <c r="L120" s="242">
        <f t="shared" si="3"/>
        <v>84.5</v>
      </c>
      <c r="M120" s="241"/>
      <c r="N120" s="240"/>
      <c r="O120" s="240"/>
    </row>
    <row r="121" spans="1:15" s="239" customFormat="1">
      <c r="A121" s="243">
        <v>42292</v>
      </c>
      <c r="B121" s="247" t="s">
        <v>121</v>
      </c>
      <c r="C121" s="244"/>
      <c r="D121" s="245"/>
      <c r="E121" s="246">
        <v>100</v>
      </c>
      <c r="F121" s="245">
        <v>1.3</v>
      </c>
      <c r="G121" s="244"/>
      <c r="H121" s="245"/>
      <c r="I121" s="244"/>
      <c r="J121" s="227"/>
      <c r="K121" s="227"/>
      <c r="L121" s="242">
        <f t="shared" si="3"/>
        <v>130</v>
      </c>
      <c r="M121" s="241"/>
      <c r="N121" s="240"/>
      <c r="O121" s="240"/>
    </row>
    <row r="122" spans="1:15" s="239" customFormat="1">
      <c r="A122" s="243">
        <v>42292</v>
      </c>
      <c r="B122" s="247" t="s">
        <v>120</v>
      </c>
      <c r="C122" s="244"/>
      <c r="D122" s="245"/>
      <c r="E122" s="246">
        <v>50</v>
      </c>
      <c r="F122" s="245">
        <v>1.3</v>
      </c>
      <c r="G122" s="244"/>
      <c r="H122" s="245"/>
      <c r="I122" s="244"/>
      <c r="J122" s="227"/>
      <c r="K122" s="227"/>
      <c r="L122" s="242">
        <f t="shared" si="3"/>
        <v>65</v>
      </c>
      <c r="M122" s="241"/>
      <c r="N122" s="240"/>
      <c r="O122" s="240"/>
    </row>
    <row r="123" spans="1:15" s="239" customFormat="1">
      <c r="A123" s="243">
        <v>42306</v>
      </c>
      <c r="B123" s="247" t="s">
        <v>120</v>
      </c>
      <c r="C123" s="244"/>
      <c r="D123" s="245"/>
      <c r="E123" s="246">
        <v>135</v>
      </c>
      <c r="F123" s="245">
        <v>1.3</v>
      </c>
      <c r="G123" s="244"/>
      <c r="H123" s="245"/>
      <c r="I123" s="244"/>
      <c r="J123" s="227"/>
      <c r="K123" s="227"/>
      <c r="L123" s="242">
        <f t="shared" si="3"/>
        <v>175.5</v>
      </c>
      <c r="M123" s="241">
        <f>SUM(L118:L123)</f>
        <v>741</v>
      </c>
      <c r="N123" s="240">
        <v>591.5</v>
      </c>
      <c r="O123" s="240">
        <f>+N123-M123</f>
        <v>-149.5</v>
      </c>
    </row>
    <row r="124" spans="1:15" s="239" customFormat="1">
      <c r="A124" s="243">
        <v>42317</v>
      </c>
      <c r="B124" s="247" t="s">
        <v>127</v>
      </c>
      <c r="C124" s="244"/>
      <c r="D124" s="245"/>
      <c r="E124" s="246"/>
      <c r="F124" s="245"/>
      <c r="G124" s="244"/>
      <c r="H124" s="245"/>
      <c r="I124" s="244">
        <v>1140</v>
      </c>
      <c r="J124" s="227">
        <v>0.66</v>
      </c>
      <c r="K124" s="227">
        <v>186.87</v>
      </c>
      <c r="L124" s="242">
        <f t="shared" si="3"/>
        <v>939.2700000000001</v>
      </c>
      <c r="M124" s="241"/>
      <c r="N124" s="240"/>
      <c r="O124" s="240"/>
    </row>
    <row r="125" spans="1:15" s="239" customFormat="1">
      <c r="A125" s="243">
        <v>42319</v>
      </c>
      <c r="B125" s="247" t="s">
        <v>123</v>
      </c>
      <c r="C125" s="244"/>
      <c r="D125" s="245"/>
      <c r="E125" s="246">
        <v>35</v>
      </c>
      <c r="F125" s="245">
        <v>1.3</v>
      </c>
      <c r="G125" s="244"/>
      <c r="H125" s="245"/>
      <c r="I125" s="244"/>
      <c r="J125" s="227"/>
      <c r="K125" s="227"/>
      <c r="L125" s="242">
        <f t="shared" si="3"/>
        <v>45.5</v>
      </c>
      <c r="M125" s="241"/>
      <c r="N125" s="240"/>
      <c r="O125" s="240"/>
    </row>
    <row r="126" spans="1:15" s="239" customFormat="1">
      <c r="A126" s="243">
        <v>42319</v>
      </c>
      <c r="B126" s="247" t="s">
        <v>121</v>
      </c>
      <c r="C126" s="244"/>
      <c r="D126" s="245"/>
      <c r="E126" s="246">
        <v>150</v>
      </c>
      <c r="F126" s="245">
        <v>1.3</v>
      </c>
      <c r="G126" s="244"/>
      <c r="H126" s="245"/>
      <c r="I126" s="244"/>
      <c r="J126" s="227"/>
      <c r="K126" s="227"/>
      <c r="L126" s="242">
        <f t="shared" si="3"/>
        <v>195</v>
      </c>
      <c r="M126" s="241"/>
      <c r="N126" s="240"/>
      <c r="O126" s="240"/>
    </row>
    <row r="127" spans="1:15" s="239" customFormat="1">
      <c r="A127" s="243">
        <v>42319</v>
      </c>
      <c r="B127" s="247" t="s">
        <v>120</v>
      </c>
      <c r="C127" s="244"/>
      <c r="D127" s="245"/>
      <c r="E127" s="246">
        <v>50</v>
      </c>
      <c r="F127" s="245">
        <v>1.3</v>
      </c>
      <c r="G127" s="244"/>
      <c r="H127" s="245"/>
      <c r="I127" s="244"/>
      <c r="J127" s="227"/>
      <c r="K127" s="227"/>
      <c r="L127" s="242">
        <f t="shared" si="3"/>
        <v>65</v>
      </c>
      <c r="M127" s="241"/>
      <c r="N127" s="240"/>
      <c r="O127" s="240"/>
    </row>
    <row r="128" spans="1:15" s="239" customFormat="1">
      <c r="A128" s="243">
        <v>42320</v>
      </c>
      <c r="B128" s="243" t="s">
        <v>124</v>
      </c>
      <c r="C128" s="228">
        <v>45</v>
      </c>
      <c r="D128" s="227">
        <v>1.3</v>
      </c>
      <c r="E128" s="229"/>
      <c r="F128" s="227"/>
      <c r="G128" s="228"/>
      <c r="H128" s="227"/>
      <c r="I128" s="228"/>
      <c r="J128" s="227"/>
      <c r="K128" s="227"/>
      <c r="L128" s="242">
        <f t="shared" si="3"/>
        <v>58.5</v>
      </c>
      <c r="M128" s="241"/>
      <c r="N128" s="240"/>
      <c r="O128" s="240"/>
    </row>
    <row r="129" spans="1:15" s="239" customFormat="1">
      <c r="A129" s="243">
        <v>42320</v>
      </c>
      <c r="B129" s="243" t="s">
        <v>125</v>
      </c>
      <c r="C129" s="228">
        <v>70</v>
      </c>
      <c r="D129" s="227">
        <v>1.3</v>
      </c>
      <c r="E129" s="229"/>
      <c r="F129" s="227"/>
      <c r="G129" s="228"/>
      <c r="H129" s="227"/>
      <c r="I129" s="228"/>
      <c r="J129" s="227"/>
      <c r="K129" s="227"/>
      <c r="L129" s="242">
        <f t="shared" si="3"/>
        <v>91</v>
      </c>
      <c r="M129" s="241"/>
      <c r="N129" s="240"/>
      <c r="O129" s="240"/>
    </row>
    <row r="130" spans="1:15" s="239" customFormat="1">
      <c r="A130" s="243">
        <v>42327</v>
      </c>
      <c r="B130" s="243" t="s">
        <v>122</v>
      </c>
      <c r="C130" s="228">
        <v>40</v>
      </c>
      <c r="D130" s="227">
        <v>1.3</v>
      </c>
      <c r="E130" s="229"/>
      <c r="F130" s="227"/>
      <c r="G130" s="228"/>
      <c r="H130" s="227"/>
      <c r="I130" s="228"/>
      <c r="J130" s="227"/>
      <c r="K130" s="227">
        <v>12</v>
      </c>
      <c r="L130" s="242">
        <f t="shared" si="3"/>
        <v>64</v>
      </c>
      <c r="M130" s="241"/>
      <c r="N130" s="240"/>
      <c r="O130" s="240"/>
    </row>
    <row r="131" spans="1:15" s="239" customFormat="1">
      <c r="A131" s="243">
        <v>42327</v>
      </c>
      <c r="B131" s="243" t="s">
        <v>126</v>
      </c>
      <c r="C131" s="228">
        <v>40</v>
      </c>
      <c r="D131" s="227">
        <v>1.3</v>
      </c>
      <c r="E131" s="229"/>
      <c r="F131" s="227"/>
      <c r="G131" s="228"/>
      <c r="H131" s="227"/>
      <c r="I131" s="228"/>
      <c r="J131" s="227"/>
      <c r="K131" s="227">
        <v>12</v>
      </c>
      <c r="L131" s="242">
        <f t="shared" si="3"/>
        <v>64</v>
      </c>
      <c r="M131" s="241"/>
      <c r="N131" s="240"/>
      <c r="O131" s="240"/>
    </row>
    <row r="132" spans="1:15" s="239" customFormat="1">
      <c r="A132" s="243">
        <v>42327</v>
      </c>
      <c r="B132" s="247" t="s">
        <v>123</v>
      </c>
      <c r="C132" s="244"/>
      <c r="D132" s="245"/>
      <c r="E132" s="246">
        <v>25</v>
      </c>
      <c r="F132" s="245">
        <v>1.3</v>
      </c>
      <c r="G132" s="244">
        <v>85</v>
      </c>
      <c r="H132" s="245">
        <v>2.25</v>
      </c>
      <c r="I132" s="244"/>
      <c r="J132" s="227"/>
      <c r="K132" s="227">
        <v>12</v>
      </c>
      <c r="L132" s="242">
        <f t="shared" si="3"/>
        <v>235.75</v>
      </c>
      <c r="M132" s="241"/>
      <c r="N132" s="240"/>
      <c r="O132" s="240"/>
    </row>
    <row r="133" spans="1:15" s="239" customFormat="1">
      <c r="A133" s="243">
        <v>42327</v>
      </c>
      <c r="B133" s="247" t="s">
        <v>121</v>
      </c>
      <c r="C133" s="244"/>
      <c r="D133" s="245"/>
      <c r="E133" s="246">
        <v>40</v>
      </c>
      <c r="F133" s="245">
        <v>1.3</v>
      </c>
      <c r="G133" s="244">
        <v>30</v>
      </c>
      <c r="H133" s="245">
        <v>2.25</v>
      </c>
      <c r="I133" s="244"/>
      <c r="J133" s="227"/>
      <c r="K133" s="227">
        <v>12</v>
      </c>
      <c r="L133" s="242">
        <f t="shared" si="3"/>
        <v>131.5</v>
      </c>
      <c r="M133" s="241"/>
      <c r="N133" s="240"/>
      <c r="O133" s="240"/>
    </row>
    <row r="134" spans="1:15" s="239" customFormat="1">
      <c r="A134" s="243">
        <v>42327</v>
      </c>
      <c r="B134" s="247" t="s">
        <v>120</v>
      </c>
      <c r="C134" s="244"/>
      <c r="D134" s="245"/>
      <c r="E134" s="246">
        <v>25</v>
      </c>
      <c r="F134" s="245">
        <v>1.3</v>
      </c>
      <c r="G134" s="244">
        <v>25</v>
      </c>
      <c r="H134" s="245">
        <v>2.25</v>
      </c>
      <c r="I134" s="244"/>
      <c r="J134" s="227"/>
      <c r="K134" s="227">
        <v>12</v>
      </c>
      <c r="L134" s="242">
        <f t="shared" si="3"/>
        <v>100.75</v>
      </c>
      <c r="M134" s="241"/>
      <c r="N134" s="240"/>
      <c r="O134" s="240"/>
    </row>
    <row r="135" spans="1:15" s="239" customFormat="1">
      <c r="A135" s="243">
        <v>42335</v>
      </c>
      <c r="B135" s="247" t="s">
        <v>121</v>
      </c>
      <c r="C135" s="244"/>
      <c r="D135" s="245"/>
      <c r="E135" s="246">
        <v>30</v>
      </c>
      <c r="F135" s="245">
        <v>1.3</v>
      </c>
      <c r="G135" s="244"/>
      <c r="H135" s="245"/>
      <c r="I135" s="244"/>
      <c r="J135" s="227"/>
      <c r="K135" s="227">
        <v>12</v>
      </c>
      <c r="L135" s="242">
        <f t="shared" si="3"/>
        <v>51</v>
      </c>
      <c r="M135" s="241"/>
      <c r="N135" s="240"/>
      <c r="O135" s="240"/>
    </row>
    <row r="136" spans="1:15" s="239" customFormat="1">
      <c r="A136" s="243">
        <v>42335</v>
      </c>
      <c r="B136" s="243" t="s">
        <v>120</v>
      </c>
      <c r="C136" s="228"/>
      <c r="D136" s="227"/>
      <c r="E136" s="229">
        <v>50</v>
      </c>
      <c r="F136" s="227">
        <v>1.3</v>
      </c>
      <c r="G136" s="228"/>
      <c r="H136" s="227"/>
      <c r="I136" s="228"/>
      <c r="J136" s="227"/>
      <c r="K136" s="227">
        <v>12</v>
      </c>
      <c r="L136" s="242">
        <f t="shared" si="3"/>
        <v>77</v>
      </c>
      <c r="M136" s="241">
        <f>SUM(L124:L136)</f>
        <v>2118.27</v>
      </c>
      <c r="N136" s="240">
        <v>2165.77</v>
      </c>
      <c r="O136" s="240">
        <f>+N136-M136</f>
        <v>47.5</v>
      </c>
    </row>
    <row r="137" spans="1:15" s="239" customFormat="1">
      <c r="A137" s="243">
        <v>42347</v>
      </c>
      <c r="B137" s="243" t="s">
        <v>125</v>
      </c>
      <c r="C137" s="228">
        <v>75</v>
      </c>
      <c r="D137" s="227">
        <v>1.3</v>
      </c>
      <c r="E137" s="229"/>
      <c r="F137" s="227"/>
      <c r="G137" s="228"/>
      <c r="H137" s="227"/>
      <c r="I137" s="228"/>
      <c r="J137" s="227"/>
      <c r="K137" s="227"/>
      <c r="L137" s="242">
        <f t="shared" ref="L137:L168" si="4">C137*D137+E137*F137+G137*H137+K137+I137*J137</f>
        <v>97.5</v>
      </c>
      <c r="M137" s="241"/>
      <c r="N137" s="240"/>
      <c r="O137" s="240"/>
    </row>
    <row r="138" spans="1:15" s="239" customFormat="1">
      <c r="A138" s="243">
        <v>42349</v>
      </c>
      <c r="B138" s="243" t="s">
        <v>124</v>
      </c>
      <c r="C138" s="228">
        <v>25</v>
      </c>
      <c r="D138" s="227">
        <v>1.3</v>
      </c>
      <c r="E138" s="229"/>
      <c r="F138" s="227"/>
      <c r="G138" s="228"/>
      <c r="H138" s="227"/>
      <c r="I138" s="228"/>
      <c r="J138" s="227"/>
      <c r="K138" s="227">
        <v>12</v>
      </c>
      <c r="L138" s="242">
        <f t="shared" si="4"/>
        <v>44.5</v>
      </c>
      <c r="M138" s="241"/>
      <c r="N138" s="240"/>
      <c r="O138" s="240"/>
    </row>
    <row r="139" spans="1:15" s="239" customFormat="1">
      <c r="A139" s="243">
        <v>42349</v>
      </c>
      <c r="B139" s="243" t="s">
        <v>123</v>
      </c>
      <c r="C139" s="228"/>
      <c r="D139" s="227"/>
      <c r="E139" s="229">
        <v>50</v>
      </c>
      <c r="F139" s="227">
        <v>1.3</v>
      </c>
      <c r="G139" s="228"/>
      <c r="H139" s="227"/>
      <c r="I139" s="228"/>
      <c r="J139" s="227"/>
      <c r="K139" s="227"/>
      <c r="L139" s="242">
        <f t="shared" si="4"/>
        <v>65</v>
      </c>
      <c r="M139" s="241"/>
      <c r="N139" s="240"/>
      <c r="O139" s="240"/>
    </row>
    <row r="140" spans="1:15" s="239" customFormat="1">
      <c r="A140" s="243">
        <v>42349</v>
      </c>
      <c r="B140" s="243" t="s">
        <v>120</v>
      </c>
      <c r="C140" s="228"/>
      <c r="D140" s="227"/>
      <c r="E140" s="229">
        <v>85</v>
      </c>
      <c r="F140" s="227">
        <v>1.3</v>
      </c>
      <c r="G140" s="228"/>
      <c r="H140" s="227"/>
      <c r="I140" s="228"/>
      <c r="J140" s="227"/>
      <c r="K140" s="227"/>
      <c r="L140" s="242">
        <f t="shared" si="4"/>
        <v>110.5</v>
      </c>
      <c r="M140" s="241"/>
      <c r="N140" s="240"/>
      <c r="O140" s="240"/>
    </row>
    <row r="141" spans="1:15" s="239" customFormat="1">
      <c r="A141" s="243">
        <v>42354</v>
      </c>
      <c r="B141" s="243" t="s">
        <v>122</v>
      </c>
      <c r="C141" s="228">
        <v>20</v>
      </c>
      <c r="D141" s="227">
        <v>1.3</v>
      </c>
      <c r="E141" s="229"/>
      <c r="F141" s="227"/>
      <c r="G141" s="228"/>
      <c r="H141" s="227"/>
      <c r="I141" s="228"/>
      <c r="J141" s="227"/>
      <c r="K141" s="227">
        <v>12</v>
      </c>
      <c r="L141" s="242">
        <f t="shared" si="4"/>
        <v>38</v>
      </c>
      <c r="M141" s="241"/>
      <c r="N141" s="240"/>
      <c r="O141" s="240"/>
    </row>
    <row r="142" spans="1:15" s="239" customFormat="1">
      <c r="A142" s="243">
        <v>42360</v>
      </c>
      <c r="B142" s="243" t="s">
        <v>121</v>
      </c>
      <c r="C142" s="228"/>
      <c r="D142" s="227"/>
      <c r="E142" s="229">
        <v>120</v>
      </c>
      <c r="F142" s="227">
        <v>1.3</v>
      </c>
      <c r="G142" s="228"/>
      <c r="H142" s="227"/>
      <c r="I142" s="228"/>
      <c r="J142" s="227"/>
      <c r="K142" s="227"/>
      <c r="L142" s="242">
        <f t="shared" si="4"/>
        <v>156</v>
      </c>
      <c r="M142" s="241"/>
      <c r="N142" s="240"/>
      <c r="O142" s="240"/>
    </row>
    <row r="143" spans="1:15" s="239" customFormat="1">
      <c r="A143" s="243">
        <v>42360</v>
      </c>
      <c r="B143" s="243" t="s">
        <v>120</v>
      </c>
      <c r="C143" s="228"/>
      <c r="D143" s="227"/>
      <c r="E143" s="229">
        <v>30</v>
      </c>
      <c r="F143" s="227">
        <v>1.3</v>
      </c>
      <c r="G143" s="228"/>
      <c r="H143" s="227"/>
      <c r="I143" s="228"/>
      <c r="J143" s="227"/>
      <c r="K143" s="227"/>
      <c r="L143" s="242">
        <f t="shared" si="4"/>
        <v>39</v>
      </c>
      <c r="M143" s="241">
        <f>SUM(L137:L143)</f>
        <v>550.5</v>
      </c>
      <c r="N143" s="240">
        <v>1484.5</v>
      </c>
      <c r="O143" s="240">
        <f>+N143-M143</f>
        <v>934</v>
      </c>
    </row>
    <row r="144" spans="1:15" ht="15" thickBot="1">
      <c r="A144" s="238" t="s">
        <v>99</v>
      </c>
      <c r="B144" s="238"/>
      <c r="C144" s="237">
        <f>SUM(C9:C143)</f>
        <v>2125</v>
      </c>
      <c r="D144" s="235"/>
      <c r="E144" s="237">
        <f>SUM(E9:E143)</f>
        <v>4335</v>
      </c>
      <c r="F144" s="235"/>
      <c r="G144" s="236"/>
      <c r="H144" s="235"/>
      <c r="I144" s="236">
        <f>SUM(I9:I143)</f>
        <v>3420</v>
      </c>
      <c r="J144" s="235"/>
      <c r="K144" s="235"/>
      <c r="L144" s="234">
        <f>SUM(L9:L143)</f>
        <v>13708.16</v>
      </c>
      <c r="M144" s="233">
        <f>SUM(M9:M143)</f>
        <v>13708.16</v>
      </c>
      <c r="N144" s="232">
        <f>SUM(N9:N143)</f>
        <v>14949.66</v>
      </c>
      <c r="O144" s="232">
        <f>SUM(O9:O143)</f>
        <v>1241.4999999999998</v>
      </c>
    </row>
    <row r="145" spans="1:30" ht="15" thickTop="1">
      <c r="A145" s="231"/>
      <c r="B145" s="231"/>
      <c r="C145" s="230"/>
      <c r="D145" s="227"/>
      <c r="E145" s="229"/>
      <c r="F145" s="227"/>
      <c r="G145" s="228"/>
      <c r="H145" s="227"/>
      <c r="I145" s="228"/>
      <c r="J145" s="227"/>
      <c r="K145" s="227"/>
      <c r="L145" s="226"/>
      <c r="M145" s="225"/>
      <c r="N145" s="193">
        <f>+'[7]B 5 (a)'!R19+'[7]B 6 (a)'!Q20</f>
        <v>14949.66</v>
      </c>
    </row>
    <row r="146" spans="1:30" s="210" customFormat="1">
      <c r="A146" s="224" t="s">
        <v>15</v>
      </c>
      <c r="B146" s="224"/>
      <c r="C146" s="223">
        <f>SUM(C9:C143)</f>
        <v>2125</v>
      </c>
      <c r="D146" s="217"/>
      <c r="E146" s="223">
        <f>SUM(E9:E143)</f>
        <v>4335</v>
      </c>
      <c r="F146" s="217"/>
      <c r="G146" s="223">
        <f>SUM(G9:G143)</f>
        <v>983</v>
      </c>
      <c r="H146" s="217"/>
      <c r="I146" s="223">
        <f>SUM(I9:I143)</f>
        <v>3420</v>
      </c>
      <c r="J146" s="217"/>
      <c r="K146" s="217"/>
      <c r="N146" s="212"/>
      <c r="O146" s="212"/>
    </row>
    <row r="147" spans="1:30" s="210" customFormat="1">
      <c r="A147" s="213" t="s">
        <v>14</v>
      </c>
      <c r="B147" s="213"/>
      <c r="C147" s="222" t="s">
        <v>13</v>
      </c>
      <c r="D147" s="211"/>
      <c r="E147" s="222" t="s">
        <v>13</v>
      </c>
      <c r="F147" s="211"/>
      <c r="G147" s="222" t="s">
        <v>13</v>
      </c>
      <c r="H147" s="211"/>
      <c r="I147" s="221"/>
      <c r="J147" s="211"/>
      <c r="K147" s="211"/>
      <c r="N147" s="212"/>
      <c r="O147" s="212"/>
    </row>
    <row r="148" spans="1:30" s="210" customFormat="1">
      <c r="A148" s="213" t="s">
        <v>11</v>
      </c>
      <c r="B148" s="213"/>
      <c r="C148" s="220"/>
      <c r="D148" s="220">
        <f>AVERAGE(D9:D143)</f>
        <v>1.2999999999999989</v>
      </c>
      <c r="E148" s="220"/>
      <c r="F148" s="220">
        <f>AVERAGE(F9:F143)</f>
        <v>1.2999999999999983</v>
      </c>
      <c r="G148" s="220"/>
      <c r="H148" s="220">
        <f>AVERAGE(H9:H143)</f>
        <v>2.25</v>
      </c>
      <c r="I148" s="220"/>
      <c r="J148" s="220">
        <f>AVERAGE(J9:J143)</f>
        <v>0.66</v>
      </c>
      <c r="K148" s="211"/>
      <c r="N148" s="212"/>
      <c r="O148" s="212"/>
    </row>
    <row r="149" spans="1:30" s="210" customFormat="1">
      <c r="A149" s="213" t="s">
        <v>10</v>
      </c>
      <c r="B149" s="213"/>
      <c r="C149" s="672" t="s">
        <v>39</v>
      </c>
      <c r="D149" s="672"/>
      <c r="E149" s="672" t="s">
        <v>39</v>
      </c>
      <c r="F149" s="672"/>
      <c r="G149" s="672" t="s">
        <v>39</v>
      </c>
      <c r="H149" s="672"/>
      <c r="I149" s="672" t="s">
        <v>39</v>
      </c>
      <c r="J149" s="672"/>
      <c r="K149" s="211"/>
      <c r="N149" s="212"/>
      <c r="O149" s="212"/>
      <c r="R149" s="212">
        <f>+L144+O144-N144</f>
        <v>0</v>
      </c>
    </row>
    <row r="150" spans="1:30" s="210" customFormat="1">
      <c r="A150" s="213"/>
      <c r="B150" s="213"/>
      <c r="C150" s="218"/>
      <c r="D150" s="217"/>
      <c r="E150" s="219"/>
      <c r="F150" s="217"/>
      <c r="G150" s="218"/>
      <c r="H150" s="217"/>
      <c r="I150" s="218"/>
      <c r="J150" s="217"/>
      <c r="K150" s="211"/>
      <c r="N150" s="212"/>
      <c r="O150" s="212"/>
    </row>
    <row r="151" spans="1:30" s="210" customFormat="1">
      <c r="A151" s="213" t="s">
        <v>8</v>
      </c>
      <c r="B151" s="213"/>
      <c r="C151" s="673" t="s">
        <v>7</v>
      </c>
      <c r="D151" s="673"/>
      <c r="E151" s="673" t="s">
        <v>7</v>
      </c>
      <c r="F151" s="673"/>
      <c r="G151" s="673" t="s">
        <v>7</v>
      </c>
      <c r="H151" s="673"/>
      <c r="I151" s="673" t="s">
        <v>119</v>
      </c>
      <c r="J151" s="673"/>
      <c r="K151" s="211"/>
      <c r="N151" s="212"/>
      <c r="O151" s="212"/>
    </row>
    <row r="152" spans="1:30" s="210" customFormat="1">
      <c r="A152" s="213"/>
      <c r="B152" s="213"/>
      <c r="C152" s="215"/>
      <c r="D152" s="214"/>
      <c r="E152" s="216"/>
      <c r="F152" s="214"/>
      <c r="G152" s="215"/>
      <c r="H152" s="214"/>
      <c r="I152" s="215"/>
      <c r="J152" s="214"/>
      <c r="K152" s="211"/>
      <c r="N152" s="212"/>
      <c r="O152" s="212"/>
    </row>
    <row r="153" spans="1:30" s="210" customFormat="1">
      <c r="A153" s="213" t="s">
        <v>95</v>
      </c>
      <c r="B153" s="213"/>
      <c r="C153" s="674">
        <f>C146</f>
        <v>2125</v>
      </c>
      <c r="D153" s="674"/>
      <c r="E153" s="674">
        <f>E146</f>
        <v>4335</v>
      </c>
      <c r="F153" s="674"/>
      <c r="G153" s="674">
        <f>G146</f>
        <v>983</v>
      </c>
      <c r="H153" s="674"/>
      <c r="I153" s="674">
        <f>I146</f>
        <v>3420</v>
      </c>
      <c r="J153" s="674"/>
      <c r="K153" s="211"/>
      <c r="N153" s="212"/>
      <c r="O153" s="212"/>
    </row>
    <row r="154" spans="1:30" s="210" customFormat="1">
      <c r="A154" s="213" t="s">
        <v>94</v>
      </c>
      <c r="B154" s="213"/>
      <c r="C154" s="675">
        <f>0.12*C153/C155/1.2</f>
        <v>2.8361657174965398</v>
      </c>
      <c r="D154" s="675"/>
      <c r="E154" s="675">
        <f>0.12*E153/E155/1.2</f>
        <v>7.3977371627502171</v>
      </c>
      <c r="F154" s="675"/>
      <c r="G154" s="676">
        <f>0.4*G153/G155/1.216</f>
        <v>5.5181020692826639</v>
      </c>
      <c r="H154" s="676"/>
      <c r="I154" s="675">
        <f>0.1*I153*8.34/I155/11.51</f>
        <v>3.3074211693978759</v>
      </c>
      <c r="J154" s="675"/>
      <c r="K154" s="211"/>
      <c r="N154" s="212"/>
      <c r="O154" s="212"/>
    </row>
    <row r="155" spans="1:30" s="210" customFormat="1">
      <c r="A155" s="213" t="s">
        <v>1</v>
      </c>
      <c r="B155" s="213"/>
      <c r="C155" s="677">
        <v>74.9251</v>
      </c>
      <c r="D155" s="677"/>
      <c r="E155" s="677">
        <v>58.598999999999997</v>
      </c>
      <c r="F155" s="677"/>
      <c r="G155" s="677">
        <v>58.598999999999997</v>
      </c>
      <c r="H155" s="677"/>
      <c r="I155" s="677">
        <v>74.9251</v>
      </c>
      <c r="J155" s="677"/>
      <c r="K155" s="211"/>
      <c r="N155" s="212"/>
      <c r="O155" s="212"/>
    </row>
    <row r="156" spans="1:30">
      <c r="K156" s="211"/>
      <c r="L156" s="210"/>
      <c r="M156" s="210"/>
    </row>
    <row r="157" spans="1:30">
      <c r="K157" s="211"/>
      <c r="L157" s="210"/>
      <c r="M157" s="210"/>
    </row>
    <row r="158" spans="1:30" s="197" customFormat="1">
      <c r="A158" s="209" t="s">
        <v>118</v>
      </c>
      <c r="B158" s="207"/>
      <c r="C158" s="207"/>
      <c r="D158" s="207"/>
      <c r="E158" s="207"/>
      <c r="F158" s="207"/>
      <c r="G158" s="207"/>
      <c r="H158" s="207"/>
      <c r="I158" s="207"/>
      <c r="J158" s="207"/>
      <c r="K158" s="207"/>
      <c r="L158" s="207"/>
      <c r="M158" s="207"/>
      <c r="N158" s="207"/>
      <c r="O158" s="208"/>
      <c r="P158" s="208"/>
      <c r="Q158" s="207"/>
      <c r="R158" s="207"/>
      <c r="S158" s="207"/>
      <c r="T158" s="207"/>
      <c r="U158" s="207"/>
      <c r="V158" s="207"/>
      <c r="W158" s="207"/>
      <c r="X158" s="207"/>
      <c r="Y158" s="207"/>
      <c r="Z158" s="207"/>
      <c r="AA158" s="207"/>
      <c r="AB158" s="207"/>
      <c r="AC158" s="207"/>
      <c r="AD158" s="207"/>
    </row>
    <row r="159" spans="1:30" s="197" customFormat="1">
      <c r="A159" s="198">
        <v>252</v>
      </c>
      <c r="B159" s="198">
        <v>252125</v>
      </c>
      <c r="C159" s="198">
        <v>5480</v>
      </c>
      <c r="D159" s="201">
        <v>58.5</v>
      </c>
      <c r="E159" s="200">
        <v>42016</v>
      </c>
      <c r="F159" s="198" t="s">
        <v>75</v>
      </c>
      <c r="G159" s="198" t="s">
        <v>91</v>
      </c>
      <c r="H159" s="198"/>
      <c r="I159" s="198"/>
      <c r="J159" s="198">
        <v>655833</v>
      </c>
      <c r="K159" s="198">
        <v>198719</v>
      </c>
      <c r="L159" s="198"/>
      <c r="M159" s="198"/>
      <c r="N159" s="198"/>
      <c r="O159" s="199"/>
      <c r="P159" s="199"/>
      <c r="Q159" s="198"/>
      <c r="R159" s="198"/>
      <c r="S159" s="198"/>
      <c r="T159" s="198"/>
      <c r="U159" s="198"/>
      <c r="V159" s="198"/>
      <c r="W159" s="198"/>
      <c r="X159" s="198"/>
      <c r="Y159" s="198"/>
      <c r="Z159" s="198"/>
      <c r="AA159" s="198"/>
      <c r="AB159" s="198"/>
      <c r="AC159" s="198"/>
      <c r="AD159" s="198"/>
    </row>
    <row r="160" spans="1:30" s="197" customFormat="1">
      <c r="A160" s="198">
        <v>252</v>
      </c>
      <c r="B160" s="198">
        <v>252125</v>
      </c>
      <c r="C160" s="198">
        <v>5480</v>
      </c>
      <c r="D160" s="201">
        <v>78</v>
      </c>
      <c r="E160" s="200">
        <v>42016</v>
      </c>
      <c r="F160" s="198" t="s">
        <v>75</v>
      </c>
      <c r="G160" s="198" t="s">
        <v>91</v>
      </c>
      <c r="H160" s="198"/>
      <c r="I160" s="198"/>
      <c r="J160" s="198">
        <v>655834</v>
      </c>
      <c r="K160" s="198">
        <v>198719</v>
      </c>
      <c r="L160" s="198"/>
      <c r="M160" s="198"/>
      <c r="N160" s="198"/>
      <c r="O160" s="199"/>
      <c r="P160" s="199"/>
      <c r="Q160" s="198"/>
      <c r="R160" s="198"/>
      <c r="S160" s="198"/>
      <c r="T160" s="198"/>
      <c r="U160" s="198"/>
      <c r="V160" s="198"/>
      <c r="W160" s="198"/>
      <c r="X160" s="198"/>
      <c r="Y160" s="198"/>
      <c r="Z160" s="198"/>
      <c r="AA160" s="198"/>
      <c r="AB160" s="198"/>
      <c r="AC160" s="198"/>
      <c r="AD160" s="198"/>
    </row>
    <row r="161" spans="1:30" s="197" customFormat="1">
      <c r="A161" s="198">
        <v>252</v>
      </c>
      <c r="B161" s="198">
        <v>252106</v>
      </c>
      <c r="C161" s="198">
        <v>5480</v>
      </c>
      <c r="D161" s="204">
        <v>58.5</v>
      </c>
      <c r="E161" s="203">
        <v>42018</v>
      </c>
      <c r="F161" s="202" t="s">
        <v>75</v>
      </c>
      <c r="G161" s="202" t="s">
        <v>91</v>
      </c>
      <c r="H161" s="202"/>
      <c r="I161" s="202"/>
      <c r="J161" s="202">
        <v>656226</v>
      </c>
      <c r="K161" s="202">
        <v>198858</v>
      </c>
      <c r="L161" s="198"/>
      <c r="M161" s="198"/>
      <c r="N161" s="198"/>
      <c r="O161" s="199"/>
      <c r="P161" s="199"/>
      <c r="Q161" s="198"/>
      <c r="R161" s="198"/>
      <c r="S161" s="198"/>
      <c r="T161" s="198"/>
      <c r="U161" s="198"/>
      <c r="V161" s="198"/>
      <c r="W161" s="198"/>
      <c r="X161" s="198"/>
      <c r="Y161" s="198"/>
      <c r="Z161" s="198"/>
      <c r="AA161" s="198"/>
      <c r="AB161" s="198"/>
      <c r="AC161" s="198"/>
      <c r="AD161" s="198"/>
    </row>
    <row r="162" spans="1:30" s="197" customFormat="1">
      <c r="A162" s="198">
        <v>252</v>
      </c>
      <c r="B162" s="198">
        <v>252125</v>
      </c>
      <c r="C162" s="198">
        <v>5480</v>
      </c>
      <c r="D162" s="204">
        <v>78</v>
      </c>
      <c r="E162" s="203">
        <v>42018</v>
      </c>
      <c r="F162" s="202" t="s">
        <v>75</v>
      </c>
      <c r="G162" s="202" t="s">
        <v>91</v>
      </c>
      <c r="H162" s="202"/>
      <c r="I162" s="202"/>
      <c r="J162" s="202">
        <v>656228</v>
      </c>
      <c r="K162" s="202">
        <v>198858</v>
      </c>
      <c r="L162" s="198"/>
      <c r="M162" s="198"/>
      <c r="N162" s="198"/>
      <c r="O162" s="199"/>
      <c r="P162" s="199"/>
      <c r="Q162" s="198"/>
      <c r="R162" s="198"/>
      <c r="S162" s="198"/>
      <c r="T162" s="198"/>
      <c r="U162" s="198"/>
      <c r="V162" s="198"/>
      <c r="W162" s="198"/>
      <c r="X162" s="198"/>
      <c r="Y162" s="198"/>
      <c r="Z162" s="198"/>
      <c r="AA162" s="198"/>
      <c r="AB162" s="198"/>
      <c r="AC162" s="198"/>
      <c r="AD162" s="198"/>
    </row>
    <row r="163" spans="1:30" s="197" customFormat="1">
      <c r="A163" s="198">
        <v>252</v>
      </c>
      <c r="B163" s="198">
        <v>252125</v>
      </c>
      <c r="C163" s="198">
        <v>5480</v>
      </c>
      <c r="D163" s="201">
        <v>201.5</v>
      </c>
      <c r="E163" s="200">
        <v>42018</v>
      </c>
      <c r="F163" s="198" t="s">
        <v>75</v>
      </c>
      <c r="G163" s="198" t="s">
        <v>91</v>
      </c>
      <c r="H163" s="198"/>
      <c r="I163" s="198"/>
      <c r="J163" s="198">
        <v>656229</v>
      </c>
      <c r="K163" s="198">
        <v>198858</v>
      </c>
      <c r="L163" s="198"/>
      <c r="M163" s="198"/>
      <c r="N163" s="198"/>
      <c r="O163" s="199"/>
      <c r="P163" s="199"/>
      <c r="Q163" s="198"/>
      <c r="R163" s="198"/>
      <c r="S163" s="198"/>
      <c r="T163" s="198"/>
      <c r="U163" s="198"/>
      <c r="V163" s="198"/>
      <c r="W163" s="198"/>
      <c r="X163" s="198"/>
      <c r="Y163" s="198"/>
      <c r="Z163" s="198"/>
      <c r="AA163" s="198"/>
      <c r="AB163" s="198"/>
      <c r="AC163" s="198"/>
      <c r="AD163" s="198"/>
    </row>
    <row r="164" spans="1:30" s="197" customFormat="1">
      <c r="A164" s="198">
        <v>252</v>
      </c>
      <c r="B164" s="198">
        <v>252125</v>
      </c>
      <c r="C164" s="198">
        <v>5480</v>
      </c>
      <c r="D164" s="201">
        <v>78</v>
      </c>
      <c r="E164" s="200">
        <v>42018</v>
      </c>
      <c r="F164" s="198" t="s">
        <v>75</v>
      </c>
      <c r="G164" s="198" t="s">
        <v>91</v>
      </c>
      <c r="H164" s="198"/>
      <c r="I164" s="198"/>
      <c r="J164" s="198">
        <v>656230</v>
      </c>
      <c r="K164" s="198">
        <v>198858</v>
      </c>
      <c r="L164" s="198"/>
      <c r="M164" s="198"/>
      <c r="N164" s="198"/>
      <c r="O164" s="199"/>
      <c r="P164" s="199"/>
      <c r="Q164" s="198"/>
      <c r="R164" s="198"/>
      <c r="S164" s="198"/>
      <c r="T164" s="198"/>
      <c r="U164" s="198"/>
      <c r="V164" s="198"/>
      <c r="W164" s="198"/>
      <c r="X164" s="198"/>
      <c r="Y164" s="198"/>
      <c r="Z164" s="198"/>
      <c r="AA164" s="198"/>
      <c r="AB164" s="198"/>
      <c r="AC164" s="198"/>
      <c r="AD164" s="198"/>
    </row>
    <row r="165" spans="1:30" s="197" customFormat="1">
      <c r="A165" s="198">
        <v>252</v>
      </c>
      <c r="B165" s="198">
        <v>252125</v>
      </c>
      <c r="C165" s="198">
        <v>5480</v>
      </c>
      <c r="D165" s="204">
        <v>169</v>
      </c>
      <c r="E165" s="203">
        <v>42018</v>
      </c>
      <c r="F165" s="202" t="s">
        <v>75</v>
      </c>
      <c r="G165" s="202" t="s">
        <v>91</v>
      </c>
      <c r="H165" s="202"/>
      <c r="I165" s="202"/>
      <c r="J165" s="202">
        <v>656639</v>
      </c>
      <c r="K165" s="202">
        <v>198943</v>
      </c>
      <c r="L165" s="198"/>
      <c r="M165" s="198"/>
      <c r="N165" s="198"/>
      <c r="O165" s="199"/>
      <c r="P165" s="199"/>
      <c r="Q165" s="198"/>
      <c r="R165" s="198"/>
      <c r="S165" s="198"/>
      <c r="T165" s="198"/>
      <c r="U165" s="198"/>
      <c r="V165" s="198"/>
      <c r="W165" s="198"/>
      <c r="X165" s="198"/>
      <c r="Y165" s="198"/>
      <c r="Z165" s="198"/>
      <c r="AA165" s="198"/>
      <c r="AB165" s="198"/>
      <c r="AC165" s="198"/>
      <c r="AD165" s="198"/>
    </row>
    <row r="166" spans="1:30" s="197" customFormat="1">
      <c r="A166" s="198">
        <v>252</v>
      </c>
      <c r="B166" s="198">
        <v>252106</v>
      </c>
      <c r="C166" s="198">
        <v>5480</v>
      </c>
      <c r="D166" s="201">
        <v>26</v>
      </c>
      <c r="E166" s="200">
        <v>42024</v>
      </c>
      <c r="F166" s="198" t="s">
        <v>75</v>
      </c>
      <c r="G166" s="198" t="s">
        <v>91</v>
      </c>
      <c r="H166" s="198"/>
      <c r="I166" s="198"/>
      <c r="J166" s="198">
        <v>657430</v>
      </c>
      <c r="K166" s="198">
        <v>199236</v>
      </c>
      <c r="L166" s="198"/>
      <c r="M166" s="198"/>
      <c r="N166" s="198"/>
      <c r="O166" s="199"/>
      <c r="P166" s="199"/>
      <c r="Q166" s="198"/>
      <c r="R166" s="198"/>
      <c r="S166" s="198"/>
      <c r="T166" s="198"/>
      <c r="U166" s="198"/>
      <c r="V166" s="198"/>
      <c r="W166" s="198"/>
      <c r="X166" s="198"/>
      <c r="Y166" s="198"/>
      <c r="Z166" s="198"/>
      <c r="AA166" s="198"/>
      <c r="AB166" s="198"/>
      <c r="AC166" s="198"/>
      <c r="AD166" s="198"/>
    </row>
    <row r="167" spans="1:30" s="197" customFormat="1">
      <c r="A167" s="198">
        <v>252</v>
      </c>
      <c r="B167" s="198">
        <v>252106</v>
      </c>
      <c r="C167" s="198">
        <v>5480</v>
      </c>
      <c r="D167" s="201">
        <v>32.5</v>
      </c>
      <c r="E167" s="200">
        <v>42024</v>
      </c>
      <c r="F167" s="198" t="s">
        <v>75</v>
      </c>
      <c r="G167" s="198" t="s">
        <v>91</v>
      </c>
      <c r="H167" s="198"/>
      <c r="I167" s="198"/>
      <c r="J167" s="198">
        <v>657431</v>
      </c>
      <c r="K167" s="198">
        <v>199236</v>
      </c>
      <c r="L167" s="198"/>
      <c r="M167" s="198"/>
      <c r="N167" s="198"/>
      <c r="O167" s="199"/>
      <c r="P167" s="199"/>
      <c r="Q167" s="198"/>
      <c r="R167" s="198"/>
      <c r="S167" s="198"/>
      <c r="T167" s="198"/>
      <c r="U167" s="198"/>
      <c r="V167" s="198"/>
      <c r="W167" s="198"/>
      <c r="X167" s="198"/>
      <c r="Y167" s="198"/>
      <c r="Z167" s="198"/>
      <c r="AA167" s="198"/>
      <c r="AB167" s="198"/>
      <c r="AC167" s="198"/>
      <c r="AD167" s="198"/>
    </row>
    <row r="168" spans="1:30" s="197" customFormat="1">
      <c r="A168" s="198">
        <v>252</v>
      </c>
      <c r="B168" s="198">
        <v>252106</v>
      </c>
      <c r="C168" s="198">
        <v>5480</v>
      </c>
      <c r="D168" s="201">
        <v>84.5</v>
      </c>
      <c r="E168" s="200">
        <v>42024</v>
      </c>
      <c r="F168" s="198" t="s">
        <v>75</v>
      </c>
      <c r="G168" s="198" t="s">
        <v>91</v>
      </c>
      <c r="H168" s="198"/>
      <c r="I168" s="198"/>
      <c r="J168" s="198">
        <v>657432</v>
      </c>
      <c r="K168" s="198">
        <v>199236</v>
      </c>
      <c r="L168" s="198"/>
      <c r="M168" s="198"/>
      <c r="N168" s="198"/>
      <c r="O168" s="199"/>
      <c r="P168" s="199"/>
      <c r="Q168" s="198"/>
      <c r="R168" s="198"/>
      <c r="S168" s="198"/>
      <c r="T168" s="198"/>
      <c r="U168" s="198"/>
      <c r="V168" s="198"/>
      <c r="W168" s="198"/>
      <c r="X168" s="198"/>
      <c r="Y168" s="198"/>
      <c r="Z168" s="198"/>
      <c r="AA168" s="198"/>
      <c r="AB168" s="198"/>
      <c r="AC168" s="198"/>
      <c r="AD168" s="198"/>
    </row>
    <row r="169" spans="1:30" s="197" customFormat="1">
      <c r="A169" s="198">
        <v>252</v>
      </c>
      <c r="B169" s="198">
        <v>252125</v>
      </c>
      <c r="C169" s="198">
        <v>5480</v>
      </c>
      <c r="D169" s="201">
        <v>65</v>
      </c>
      <c r="E169" s="200">
        <v>42024</v>
      </c>
      <c r="F169" s="198" t="s">
        <v>75</v>
      </c>
      <c r="G169" s="198" t="s">
        <v>91</v>
      </c>
      <c r="H169" s="198"/>
      <c r="I169" s="198"/>
      <c r="J169" s="198">
        <v>657428</v>
      </c>
      <c r="K169" s="198">
        <v>199236</v>
      </c>
      <c r="L169" s="198"/>
      <c r="M169" s="198"/>
      <c r="N169" s="198"/>
      <c r="O169" s="199"/>
      <c r="P169" s="199"/>
      <c r="Q169" s="198"/>
      <c r="R169" s="198"/>
      <c r="S169" s="198"/>
      <c r="T169" s="198"/>
      <c r="U169" s="198"/>
      <c r="V169" s="198"/>
      <c r="W169" s="198"/>
      <c r="X169" s="198"/>
      <c r="Y169" s="198"/>
      <c r="Z169" s="198"/>
      <c r="AA169" s="198"/>
      <c r="AB169" s="198"/>
      <c r="AC169" s="198"/>
      <c r="AD169" s="198"/>
    </row>
    <row r="170" spans="1:30" s="197" customFormat="1">
      <c r="A170" s="198">
        <v>252</v>
      </c>
      <c r="B170" s="198">
        <v>252125</v>
      </c>
      <c r="C170" s="198">
        <v>5480</v>
      </c>
      <c r="D170" s="201">
        <v>39</v>
      </c>
      <c r="E170" s="200">
        <v>42024</v>
      </c>
      <c r="F170" s="198" t="s">
        <v>75</v>
      </c>
      <c r="G170" s="198" t="s">
        <v>91</v>
      </c>
      <c r="H170" s="198"/>
      <c r="I170" s="198"/>
      <c r="J170" s="198">
        <v>657429</v>
      </c>
      <c r="K170" s="198">
        <v>199236</v>
      </c>
      <c r="L170" s="198"/>
      <c r="M170" s="198"/>
      <c r="N170" s="198"/>
      <c r="O170" s="199"/>
      <c r="P170" s="199"/>
      <c r="Q170" s="198"/>
      <c r="R170" s="198"/>
      <c r="S170" s="198"/>
      <c r="T170" s="198"/>
      <c r="U170" s="198"/>
      <c r="V170" s="198"/>
      <c r="W170" s="198"/>
      <c r="X170" s="198"/>
      <c r="Y170" s="198"/>
      <c r="Z170" s="198"/>
      <c r="AA170" s="198"/>
      <c r="AB170" s="198"/>
      <c r="AC170" s="198"/>
      <c r="AD170" s="198"/>
    </row>
    <row r="171" spans="1:30" s="197" customFormat="1">
      <c r="A171" s="198">
        <v>252</v>
      </c>
      <c r="B171" s="198">
        <v>252125</v>
      </c>
      <c r="C171" s="198">
        <v>5490</v>
      </c>
      <c r="D171" s="201">
        <v>257.5</v>
      </c>
      <c r="E171" s="200">
        <v>42033</v>
      </c>
      <c r="F171" s="198" t="s">
        <v>75</v>
      </c>
      <c r="G171" s="198" t="s">
        <v>91</v>
      </c>
      <c r="H171" s="198" t="s">
        <v>117</v>
      </c>
      <c r="I171" s="198"/>
      <c r="J171" s="198">
        <v>187210</v>
      </c>
      <c r="K171" s="198">
        <v>200027</v>
      </c>
      <c r="L171" s="198"/>
      <c r="M171" s="198"/>
      <c r="N171" s="198"/>
      <c r="O171" s="199"/>
      <c r="P171" s="199"/>
      <c r="Q171" s="198"/>
      <c r="R171" s="198"/>
      <c r="S171" s="198"/>
      <c r="T171" s="198"/>
      <c r="U171" s="198"/>
      <c r="V171" s="198"/>
      <c r="W171" s="198"/>
      <c r="X171" s="198"/>
      <c r="Y171" s="198"/>
      <c r="Z171" s="198"/>
      <c r="AA171" s="198"/>
      <c r="AB171" s="198"/>
      <c r="AC171" s="198"/>
      <c r="AD171" s="198"/>
    </row>
    <row r="172" spans="1:30" s="197" customFormat="1">
      <c r="A172" s="198">
        <v>252</v>
      </c>
      <c r="B172" s="198">
        <v>252125</v>
      </c>
      <c r="C172" s="198">
        <v>5490</v>
      </c>
      <c r="D172" s="201">
        <v>157.5</v>
      </c>
      <c r="E172" s="200">
        <v>42034</v>
      </c>
      <c r="F172" s="198" t="s">
        <v>75</v>
      </c>
      <c r="G172" s="198" t="s">
        <v>91</v>
      </c>
      <c r="H172" s="198"/>
      <c r="I172" s="198"/>
      <c r="J172" s="198">
        <v>660484</v>
      </c>
      <c r="K172" s="198">
        <v>200159</v>
      </c>
      <c r="L172" s="198"/>
      <c r="M172" s="198"/>
      <c r="N172" s="198"/>
      <c r="O172" s="199"/>
      <c r="P172" s="199"/>
      <c r="Q172" s="198"/>
      <c r="R172" s="198"/>
      <c r="S172" s="198"/>
      <c r="T172" s="198"/>
      <c r="U172" s="198"/>
      <c r="V172" s="198"/>
      <c r="W172" s="198"/>
      <c r="X172" s="198"/>
      <c r="Y172" s="198"/>
      <c r="Z172" s="198"/>
      <c r="AA172" s="198"/>
      <c r="AB172" s="198"/>
      <c r="AC172" s="198"/>
      <c r="AD172" s="198"/>
    </row>
    <row r="173" spans="1:30" s="197" customFormat="1">
      <c r="A173" s="198">
        <v>252</v>
      </c>
      <c r="B173" s="198">
        <v>252125</v>
      </c>
      <c r="C173" s="198">
        <v>5480</v>
      </c>
      <c r="D173" s="201">
        <v>39</v>
      </c>
      <c r="E173" s="200">
        <v>42034</v>
      </c>
      <c r="F173" s="198" t="s">
        <v>75</v>
      </c>
      <c r="G173" s="198" t="s">
        <v>91</v>
      </c>
      <c r="H173" s="198"/>
      <c r="I173" s="198"/>
      <c r="J173" s="198">
        <v>660485</v>
      </c>
      <c r="K173" s="198">
        <v>200159</v>
      </c>
      <c r="L173" s="198"/>
      <c r="M173" s="198"/>
      <c r="N173" s="198"/>
      <c r="O173" s="199"/>
      <c r="P173" s="199"/>
      <c r="Q173" s="198"/>
      <c r="R173" s="198"/>
      <c r="S173" s="198"/>
      <c r="T173" s="198"/>
      <c r="U173" s="198"/>
      <c r="V173" s="198"/>
      <c r="W173" s="198"/>
      <c r="X173" s="198"/>
      <c r="Y173" s="198"/>
      <c r="Z173" s="198"/>
      <c r="AA173" s="198"/>
      <c r="AB173" s="198"/>
      <c r="AC173" s="198"/>
      <c r="AD173" s="198"/>
    </row>
    <row r="174" spans="1:30" s="197" customFormat="1">
      <c r="A174" s="198">
        <v>252</v>
      </c>
      <c r="B174" s="198">
        <v>252125</v>
      </c>
      <c r="C174" s="198">
        <v>5490</v>
      </c>
      <c r="D174" s="201">
        <v>56.25</v>
      </c>
      <c r="E174" s="200">
        <v>42034</v>
      </c>
      <c r="F174" s="198" t="s">
        <v>75</v>
      </c>
      <c r="G174" s="198" t="s">
        <v>91</v>
      </c>
      <c r="H174" s="198"/>
      <c r="I174" s="198"/>
      <c r="J174" s="198">
        <v>660486</v>
      </c>
      <c r="K174" s="198">
        <v>200159</v>
      </c>
      <c r="L174" s="198"/>
      <c r="M174" s="198"/>
      <c r="N174" s="198"/>
      <c r="O174" s="199"/>
      <c r="P174" s="199"/>
      <c r="Q174" s="198"/>
      <c r="R174" s="198"/>
      <c r="S174" s="198"/>
      <c r="T174" s="198"/>
      <c r="U174" s="198"/>
      <c r="V174" s="198"/>
      <c r="W174" s="198"/>
      <c r="X174" s="198"/>
      <c r="Y174" s="198"/>
      <c r="Z174" s="198"/>
      <c r="AA174" s="198"/>
      <c r="AB174" s="198"/>
      <c r="AC174" s="198"/>
      <c r="AD174" s="198"/>
    </row>
    <row r="175" spans="1:30" s="197" customFormat="1">
      <c r="A175" s="198">
        <v>252</v>
      </c>
      <c r="B175" s="198">
        <v>252125</v>
      </c>
      <c r="C175" s="198">
        <v>5480</v>
      </c>
      <c r="D175" s="201">
        <v>130</v>
      </c>
      <c r="E175" s="200">
        <v>42034</v>
      </c>
      <c r="F175" s="198" t="s">
        <v>75</v>
      </c>
      <c r="G175" s="198" t="s">
        <v>91</v>
      </c>
      <c r="H175" s="198"/>
      <c r="I175" s="198"/>
      <c r="J175" s="198">
        <v>660488</v>
      </c>
      <c r="K175" s="198">
        <v>200159</v>
      </c>
      <c r="L175" s="201"/>
      <c r="M175" s="198"/>
      <c r="N175" s="198"/>
      <c r="O175" s="199"/>
      <c r="P175" s="199"/>
      <c r="Q175" s="198"/>
      <c r="R175" s="198"/>
      <c r="S175" s="198"/>
      <c r="T175" s="198"/>
      <c r="U175" s="198"/>
      <c r="V175" s="198"/>
      <c r="W175" s="198"/>
      <c r="X175" s="198"/>
      <c r="Y175" s="198"/>
      <c r="Z175" s="198"/>
      <c r="AA175" s="198"/>
      <c r="AB175" s="198"/>
      <c r="AC175" s="198"/>
      <c r="AD175" s="198"/>
    </row>
    <row r="176" spans="1:30" s="197" customFormat="1">
      <c r="A176" s="198">
        <v>252</v>
      </c>
      <c r="B176" s="198">
        <v>252125</v>
      </c>
      <c r="C176" s="198">
        <v>5480</v>
      </c>
      <c r="D176" s="201">
        <v>32.5</v>
      </c>
      <c r="E176" s="200">
        <v>42040</v>
      </c>
      <c r="F176" s="198" t="s">
        <v>75</v>
      </c>
      <c r="G176" s="198" t="s">
        <v>91</v>
      </c>
      <c r="H176" s="198"/>
      <c r="I176" s="198"/>
      <c r="J176" s="198">
        <v>661188</v>
      </c>
      <c r="K176" s="198">
        <v>200506</v>
      </c>
      <c r="L176" s="198"/>
      <c r="M176" s="198"/>
      <c r="N176" s="198"/>
      <c r="O176" s="199"/>
      <c r="P176" s="199"/>
      <c r="Q176" s="198"/>
      <c r="R176" s="198"/>
      <c r="S176" s="198"/>
      <c r="T176" s="198"/>
      <c r="U176" s="198"/>
      <c r="V176" s="198"/>
      <c r="W176" s="198"/>
      <c r="X176" s="198"/>
      <c r="Y176" s="198"/>
      <c r="Z176" s="198"/>
      <c r="AA176" s="198"/>
      <c r="AB176" s="198"/>
      <c r="AC176" s="198"/>
      <c r="AD176" s="198"/>
    </row>
    <row r="177" spans="1:30" s="197" customFormat="1">
      <c r="A177" s="198">
        <v>252</v>
      </c>
      <c r="B177" s="198">
        <v>252125</v>
      </c>
      <c r="C177" s="198">
        <v>5480</v>
      </c>
      <c r="D177" s="201">
        <v>45.5</v>
      </c>
      <c r="E177" s="200">
        <v>42046</v>
      </c>
      <c r="F177" s="198" t="s">
        <v>75</v>
      </c>
      <c r="G177" s="198" t="s">
        <v>91</v>
      </c>
      <c r="H177" s="198"/>
      <c r="I177" s="198"/>
      <c r="J177" s="198">
        <v>662491</v>
      </c>
      <c r="K177" s="198">
        <v>200898</v>
      </c>
      <c r="L177" s="198"/>
      <c r="M177" s="198"/>
      <c r="N177" s="198"/>
      <c r="O177" s="199"/>
      <c r="P177" s="199"/>
      <c r="Q177" s="198"/>
      <c r="R177" s="198"/>
      <c r="S177" s="198"/>
      <c r="T177" s="198"/>
      <c r="U177" s="198"/>
      <c r="V177" s="198"/>
      <c r="W177" s="198"/>
      <c r="X177" s="198"/>
      <c r="Y177" s="198"/>
      <c r="Z177" s="198"/>
      <c r="AA177" s="198"/>
      <c r="AB177" s="198"/>
      <c r="AC177" s="198"/>
      <c r="AD177" s="198"/>
    </row>
    <row r="178" spans="1:30" s="197" customFormat="1">
      <c r="A178" s="198">
        <v>252</v>
      </c>
      <c r="B178" s="198">
        <v>252125</v>
      </c>
      <c r="C178" s="198">
        <v>5480</v>
      </c>
      <c r="D178" s="201">
        <v>71.5</v>
      </c>
      <c r="E178" s="200">
        <v>42046</v>
      </c>
      <c r="F178" s="198" t="s">
        <v>75</v>
      </c>
      <c r="G178" s="198" t="s">
        <v>91</v>
      </c>
      <c r="H178" s="198"/>
      <c r="I178" s="198"/>
      <c r="J178" s="198">
        <v>662492</v>
      </c>
      <c r="K178" s="198">
        <v>200898</v>
      </c>
      <c r="L178" s="198"/>
      <c r="M178" s="198"/>
      <c r="N178" s="198"/>
      <c r="O178" s="199"/>
      <c r="P178" s="199"/>
      <c r="Q178" s="198"/>
      <c r="R178" s="198"/>
      <c r="S178" s="198"/>
      <c r="T178" s="198"/>
      <c r="U178" s="198"/>
      <c r="V178" s="198"/>
      <c r="W178" s="198"/>
      <c r="X178" s="198"/>
      <c r="Y178" s="198"/>
      <c r="Z178" s="198"/>
      <c r="AA178" s="198"/>
      <c r="AB178" s="198"/>
      <c r="AC178" s="198"/>
      <c r="AD178" s="198"/>
    </row>
    <row r="179" spans="1:30" s="197" customFormat="1">
      <c r="A179" s="198">
        <v>252</v>
      </c>
      <c r="B179" s="198">
        <v>252125</v>
      </c>
      <c r="C179" s="198">
        <v>5490</v>
      </c>
      <c r="D179" s="201">
        <v>940.06</v>
      </c>
      <c r="E179" s="200">
        <v>42052</v>
      </c>
      <c r="F179" s="198" t="s">
        <v>75</v>
      </c>
      <c r="G179" s="198" t="s">
        <v>111</v>
      </c>
      <c r="H179" s="198" t="s">
        <v>116</v>
      </c>
      <c r="I179" s="198"/>
      <c r="J179" s="198">
        <v>188374</v>
      </c>
      <c r="K179" s="198">
        <v>201287</v>
      </c>
      <c r="L179" s="198"/>
      <c r="M179" s="198"/>
      <c r="N179" s="198"/>
      <c r="O179" s="199"/>
      <c r="P179" s="199"/>
      <c r="Q179" s="198"/>
      <c r="R179" s="198"/>
      <c r="S179" s="198"/>
      <c r="T179" s="198"/>
      <c r="U179" s="198"/>
      <c r="V179" s="198"/>
      <c r="W179" s="198"/>
      <c r="X179" s="198"/>
      <c r="Y179" s="198"/>
      <c r="Z179" s="198"/>
      <c r="AA179" s="198"/>
      <c r="AB179" s="198"/>
      <c r="AC179" s="198"/>
      <c r="AD179" s="198"/>
    </row>
    <row r="180" spans="1:30" s="197" customFormat="1">
      <c r="A180" s="198">
        <v>252</v>
      </c>
      <c r="B180" s="198">
        <v>252106</v>
      </c>
      <c r="C180" s="198">
        <v>5480</v>
      </c>
      <c r="D180" s="201">
        <v>45.5</v>
      </c>
      <c r="E180" s="200">
        <v>42053</v>
      </c>
      <c r="F180" s="198" t="s">
        <v>75</v>
      </c>
      <c r="G180" s="198" t="s">
        <v>91</v>
      </c>
      <c r="H180" s="198"/>
      <c r="I180" s="198"/>
      <c r="J180" s="198">
        <v>664658</v>
      </c>
      <c r="K180" s="198">
        <v>201439</v>
      </c>
      <c r="L180" s="198"/>
      <c r="M180" s="198"/>
      <c r="N180" s="198"/>
      <c r="O180" s="199"/>
      <c r="P180" s="199"/>
      <c r="Q180" s="198"/>
      <c r="R180" s="198"/>
      <c r="S180" s="198"/>
      <c r="T180" s="198"/>
      <c r="U180" s="198"/>
      <c r="V180" s="198"/>
      <c r="W180" s="198"/>
      <c r="X180" s="198"/>
      <c r="Y180" s="198"/>
      <c r="Z180" s="198"/>
      <c r="AA180" s="198"/>
      <c r="AB180" s="198"/>
      <c r="AC180" s="198"/>
      <c r="AD180" s="198"/>
    </row>
    <row r="181" spans="1:30" s="197" customFormat="1">
      <c r="A181" s="198">
        <v>252</v>
      </c>
      <c r="B181" s="198">
        <v>252106</v>
      </c>
      <c r="C181" s="198">
        <v>5480</v>
      </c>
      <c r="D181" s="201">
        <v>97.5</v>
      </c>
      <c r="E181" s="200">
        <v>42053</v>
      </c>
      <c r="F181" s="198" t="s">
        <v>75</v>
      </c>
      <c r="G181" s="198" t="s">
        <v>91</v>
      </c>
      <c r="H181" s="198"/>
      <c r="I181" s="198"/>
      <c r="J181" s="198">
        <v>664659</v>
      </c>
      <c r="K181" s="198">
        <v>201439</v>
      </c>
      <c r="L181" s="198"/>
      <c r="M181" s="198"/>
      <c r="N181" s="198"/>
      <c r="O181" s="199"/>
      <c r="P181" s="199"/>
      <c r="Q181" s="198"/>
      <c r="R181" s="198"/>
      <c r="S181" s="198"/>
      <c r="T181" s="198"/>
      <c r="U181" s="198"/>
      <c r="V181" s="198"/>
      <c r="W181" s="198"/>
      <c r="X181" s="198"/>
      <c r="Y181" s="198"/>
      <c r="Z181" s="198"/>
      <c r="AA181" s="198"/>
      <c r="AB181" s="198"/>
      <c r="AC181" s="198"/>
      <c r="AD181" s="198"/>
    </row>
    <row r="182" spans="1:30" s="197" customFormat="1">
      <c r="A182" s="198">
        <v>252</v>
      </c>
      <c r="B182" s="198">
        <v>252106</v>
      </c>
      <c r="C182" s="198">
        <v>5480</v>
      </c>
      <c r="D182" s="201">
        <v>32.5</v>
      </c>
      <c r="E182" s="200">
        <v>42053</v>
      </c>
      <c r="F182" s="198" t="s">
        <v>75</v>
      </c>
      <c r="G182" s="198" t="s">
        <v>91</v>
      </c>
      <c r="H182" s="198"/>
      <c r="I182" s="198"/>
      <c r="J182" s="198">
        <v>664660</v>
      </c>
      <c r="K182" s="198">
        <v>201439</v>
      </c>
      <c r="L182" s="198"/>
      <c r="M182" s="198"/>
      <c r="N182" s="198"/>
      <c r="O182" s="199"/>
      <c r="P182" s="199"/>
      <c r="Q182" s="198"/>
      <c r="R182" s="198"/>
      <c r="S182" s="198"/>
      <c r="T182" s="198"/>
      <c r="U182" s="198"/>
      <c r="V182" s="198"/>
      <c r="W182" s="198"/>
      <c r="X182" s="198"/>
      <c r="Y182" s="198"/>
      <c r="Z182" s="198"/>
      <c r="AA182" s="198"/>
      <c r="AB182" s="198"/>
      <c r="AC182" s="198"/>
      <c r="AD182" s="198"/>
    </row>
    <row r="183" spans="1:30" s="197" customFormat="1">
      <c r="A183" s="198">
        <v>252</v>
      </c>
      <c r="B183" s="198">
        <v>252106</v>
      </c>
      <c r="C183" s="198">
        <v>5480</v>
      </c>
      <c r="D183" s="201">
        <v>39</v>
      </c>
      <c r="E183" s="200">
        <v>42053</v>
      </c>
      <c r="F183" s="198" t="s">
        <v>75</v>
      </c>
      <c r="G183" s="198" t="s">
        <v>91</v>
      </c>
      <c r="H183" s="198"/>
      <c r="I183" s="198"/>
      <c r="J183" s="198">
        <v>664661</v>
      </c>
      <c r="K183" s="198">
        <v>201439</v>
      </c>
      <c r="L183" s="198"/>
      <c r="M183" s="198"/>
      <c r="N183" s="198"/>
      <c r="O183" s="199"/>
      <c r="P183" s="199"/>
      <c r="Q183" s="198"/>
      <c r="R183" s="198"/>
      <c r="S183" s="198"/>
      <c r="T183" s="198"/>
      <c r="U183" s="198"/>
      <c r="V183" s="198"/>
      <c r="W183" s="198"/>
      <c r="X183" s="198"/>
      <c r="Y183" s="198"/>
      <c r="Z183" s="198"/>
      <c r="AA183" s="198"/>
      <c r="AB183" s="198"/>
      <c r="AC183" s="198"/>
      <c r="AD183" s="198"/>
    </row>
    <row r="184" spans="1:30" s="197" customFormat="1">
      <c r="A184" s="198">
        <v>252</v>
      </c>
      <c r="B184" s="198">
        <v>252125</v>
      </c>
      <c r="C184" s="198">
        <v>5480</v>
      </c>
      <c r="D184" s="201">
        <v>39</v>
      </c>
      <c r="E184" s="200">
        <v>42053</v>
      </c>
      <c r="F184" s="198" t="s">
        <v>75</v>
      </c>
      <c r="G184" s="198" t="s">
        <v>91</v>
      </c>
      <c r="H184" s="198"/>
      <c r="I184" s="198"/>
      <c r="J184" s="198">
        <v>664662</v>
      </c>
      <c r="K184" s="198">
        <v>201439</v>
      </c>
      <c r="L184" s="198"/>
      <c r="M184" s="198"/>
      <c r="N184" s="198"/>
      <c r="O184" s="199"/>
      <c r="P184" s="199"/>
      <c r="Q184" s="198"/>
      <c r="R184" s="198"/>
      <c r="S184" s="198"/>
      <c r="T184" s="198"/>
      <c r="U184" s="198"/>
      <c r="V184" s="198"/>
      <c r="W184" s="198"/>
      <c r="X184" s="198"/>
      <c r="Y184" s="198"/>
      <c r="Z184" s="198"/>
      <c r="AA184" s="198"/>
      <c r="AB184" s="198"/>
      <c r="AC184" s="198"/>
      <c r="AD184" s="198"/>
    </row>
    <row r="185" spans="1:30" s="197" customFormat="1">
      <c r="A185" s="198">
        <v>252</v>
      </c>
      <c r="B185" s="198">
        <v>252125</v>
      </c>
      <c r="C185" s="198">
        <v>5480</v>
      </c>
      <c r="D185" s="201">
        <v>78</v>
      </c>
      <c r="E185" s="200">
        <v>42060</v>
      </c>
      <c r="F185" s="198" t="s">
        <v>75</v>
      </c>
      <c r="G185" s="198" t="s">
        <v>91</v>
      </c>
      <c r="H185" s="198"/>
      <c r="I185" s="198"/>
      <c r="J185" s="198">
        <v>666294</v>
      </c>
      <c r="K185" s="198">
        <v>201938</v>
      </c>
      <c r="L185" s="198"/>
      <c r="M185" s="198"/>
      <c r="N185" s="198"/>
      <c r="O185" s="199"/>
      <c r="P185" s="199"/>
      <c r="Q185" s="198"/>
      <c r="R185" s="198"/>
      <c r="S185" s="198"/>
      <c r="T185" s="198"/>
      <c r="U185" s="198"/>
      <c r="V185" s="198"/>
      <c r="W185" s="198"/>
      <c r="X185" s="198"/>
      <c r="Y185" s="198"/>
      <c r="Z185" s="198"/>
      <c r="AA185" s="198"/>
      <c r="AB185" s="198"/>
      <c r="AC185" s="198"/>
      <c r="AD185" s="198"/>
    </row>
    <row r="186" spans="1:30" s="197" customFormat="1">
      <c r="A186" s="198">
        <v>252</v>
      </c>
      <c r="B186" s="198">
        <v>252125</v>
      </c>
      <c r="C186" s="198">
        <v>5480</v>
      </c>
      <c r="D186" s="201">
        <v>45.5</v>
      </c>
      <c r="E186" s="200">
        <v>42060</v>
      </c>
      <c r="F186" s="198" t="s">
        <v>75</v>
      </c>
      <c r="G186" s="198" t="s">
        <v>91</v>
      </c>
      <c r="H186" s="198"/>
      <c r="I186" s="198"/>
      <c r="J186" s="198">
        <v>666295</v>
      </c>
      <c r="K186" s="198">
        <v>201938</v>
      </c>
      <c r="L186" s="198"/>
      <c r="M186" s="198"/>
      <c r="N186" s="198"/>
      <c r="O186" s="199"/>
      <c r="P186" s="199"/>
      <c r="Q186" s="198"/>
      <c r="R186" s="198"/>
      <c r="S186" s="198"/>
      <c r="T186" s="198"/>
      <c r="U186" s="198"/>
      <c r="V186" s="198"/>
      <c r="W186" s="198"/>
      <c r="X186" s="198"/>
      <c r="Y186" s="198"/>
      <c r="Z186" s="198"/>
      <c r="AA186" s="198"/>
      <c r="AB186" s="198"/>
      <c r="AC186" s="198"/>
      <c r="AD186" s="198"/>
    </row>
    <row r="187" spans="1:30" s="197" customFormat="1">
      <c r="A187" s="198">
        <v>252</v>
      </c>
      <c r="B187" s="198">
        <v>252125</v>
      </c>
      <c r="C187" s="198">
        <v>5480</v>
      </c>
      <c r="D187" s="201">
        <v>52</v>
      </c>
      <c r="E187" s="200">
        <v>42063</v>
      </c>
      <c r="F187" s="198" t="s">
        <v>75</v>
      </c>
      <c r="G187" s="198" t="s">
        <v>115</v>
      </c>
      <c r="H187" s="198" t="s">
        <v>91</v>
      </c>
      <c r="I187" s="198"/>
      <c r="J187" s="198">
        <v>303333</v>
      </c>
      <c r="K187" s="198">
        <v>202411</v>
      </c>
      <c r="L187" s="198"/>
      <c r="M187" s="198"/>
      <c r="N187" s="198"/>
      <c r="O187" s="199"/>
      <c r="P187" s="199"/>
      <c r="Q187" s="198"/>
      <c r="R187" s="198"/>
      <c r="S187" s="198"/>
      <c r="T187" s="198"/>
      <c r="U187" s="198"/>
      <c r="V187" s="198"/>
      <c r="W187" s="198"/>
      <c r="X187" s="198"/>
      <c r="Y187" s="198"/>
      <c r="Z187" s="198"/>
      <c r="AA187" s="198"/>
      <c r="AB187" s="198"/>
      <c r="AC187" s="198"/>
      <c r="AD187" s="198"/>
    </row>
    <row r="188" spans="1:30" s="197" customFormat="1">
      <c r="A188" s="198">
        <v>252</v>
      </c>
      <c r="B188" s="198">
        <v>252125</v>
      </c>
      <c r="C188" s="198">
        <v>5480</v>
      </c>
      <c r="D188" s="206">
        <v>-52</v>
      </c>
      <c r="E188" s="200">
        <v>42064</v>
      </c>
      <c r="F188" s="198" t="s">
        <v>75</v>
      </c>
      <c r="G188" s="198" t="s">
        <v>115</v>
      </c>
      <c r="H188" s="198" t="s">
        <v>91</v>
      </c>
      <c r="I188" s="198"/>
      <c r="J188" s="198">
        <v>303333</v>
      </c>
      <c r="K188" s="198">
        <v>202411</v>
      </c>
      <c r="L188" s="198"/>
      <c r="M188" s="198"/>
      <c r="N188" s="198"/>
      <c r="O188" s="199"/>
      <c r="P188" s="199"/>
      <c r="Q188" s="198"/>
      <c r="R188" s="198"/>
      <c r="S188" s="198"/>
      <c r="T188" s="198"/>
      <c r="U188" s="198"/>
      <c r="V188" s="198"/>
      <c r="W188" s="198"/>
      <c r="X188" s="198"/>
      <c r="Y188" s="198"/>
      <c r="Z188" s="198"/>
      <c r="AA188" s="198"/>
      <c r="AB188" s="198"/>
      <c r="AC188" s="198"/>
      <c r="AD188" s="198"/>
    </row>
    <row r="189" spans="1:30" s="197" customFormat="1">
      <c r="A189" s="198">
        <v>252</v>
      </c>
      <c r="B189" s="198">
        <v>252125</v>
      </c>
      <c r="C189" s="198">
        <v>5480</v>
      </c>
      <c r="D189" s="206">
        <v>52</v>
      </c>
      <c r="E189" s="200">
        <v>42066</v>
      </c>
      <c r="F189" s="198" t="s">
        <v>75</v>
      </c>
      <c r="G189" s="198" t="s">
        <v>91</v>
      </c>
      <c r="H189" s="198"/>
      <c r="I189" s="198"/>
      <c r="J189" s="198">
        <v>667060</v>
      </c>
      <c r="K189" s="198">
        <v>202290</v>
      </c>
      <c r="L189" s="198"/>
      <c r="M189" s="198"/>
      <c r="N189" s="198"/>
      <c r="O189" s="199"/>
      <c r="P189" s="199"/>
      <c r="Q189" s="198"/>
      <c r="R189" s="198"/>
      <c r="S189" s="198"/>
      <c r="T189" s="198"/>
      <c r="U189" s="198"/>
      <c r="V189" s="198"/>
      <c r="W189" s="198"/>
      <c r="X189" s="198"/>
      <c r="Y189" s="198"/>
      <c r="Z189" s="198"/>
      <c r="AA189" s="198"/>
      <c r="AB189" s="198"/>
      <c r="AC189" s="198"/>
      <c r="AD189" s="198"/>
    </row>
    <row r="190" spans="1:30" s="197" customFormat="1">
      <c r="A190" s="198">
        <v>252</v>
      </c>
      <c r="B190" s="198">
        <v>252125</v>
      </c>
      <c r="C190" s="198">
        <v>5480</v>
      </c>
      <c r="D190" s="201">
        <v>104</v>
      </c>
      <c r="E190" s="200">
        <v>42075</v>
      </c>
      <c r="F190" s="198" t="s">
        <v>75</v>
      </c>
      <c r="G190" s="198" t="s">
        <v>91</v>
      </c>
      <c r="H190" s="198"/>
      <c r="I190" s="198"/>
      <c r="J190" s="198">
        <v>669064</v>
      </c>
      <c r="K190" s="198">
        <v>203030</v>
      </c>
      <c r="L190" s="198"/>
      <c r="M190" s="198"/>
      <c r="N190" s="198"/>
      <c r="O190" s="199"/>
      <c r="P190" s="199"/>
      <c r="Q190" s="198"/>
      <c r="R190" s="198"/>
      <c r="S190" s="198"/>
      <c r="T190" s="198"/>
      <c r="U190" s="198"/>
      <c r="V190" s="198"/>
      <c r="W190" s="198"/>
      <c r="X190" s="198"/>
      <c r="Y190" s="198"/>
      <c r="Z190" s="198"/>
      <c r="AA190" s="198"/>
      <c r="AB190" s="198"/>
      <c r="AC190" s="198"/>
      <c r="AD190" s="198"/>
    </row>
    <row r="191" spans="1:30" s="197" customFormat="1">
      <c r="A191" s="198">
        <v>252</v>
      </c>
      <c r="B191" s="198">
        <v>252125</v>
      </c>
      <c r="C191" s="198">
        <v>5480</v>
      </c>
      <c r="D191" s="201">
        <v>201.25</v>
      </c>
      <c r="E191" s="200">
        <v>42075</v>
      </c>
      <c r="F191" s="198" t="s">
        <v>75</v>
      </c>
      <c r="G191" s="198" t="s">
        <v>91</v>
      </c>
      <c r="H191" s="198"/>
      <c r="I191" s="198"/>
      <c r="J191" s="198">
        <v>669074</v>
      </c>
      <c r="K191" s="198">
        <v>203031</v>
      </c>
      <c r="L191" s="198"/>
      <c r="M191" s="198"/>
      <c r="N191" s="198"/>
      <c r="O191" s="199"/>
      <c r="P191" s="199"/>
      <c r="Q191" s="198"/>
      <c r="R191" s="198"/>
      <c r="S191" s="198"/>
      <c r="T191" s="198"/>
      <c r="U191" s="198"/>
      <c r="V191" s="198"/>
      <c r="W191" s="198"/>
      <c r="X191" s="198"/>
      <c r="Y191" s="198"/>
      <c r="Z191" s="198"/>
      <c r="AA191" s="198"/>
      <c r="AB191" s="198"/>
      <c r="AC191" s="198"/>
      <c r="AD191" s="198"/>
    </row>
    <row r="192" spans="1:30" s="197" customFormat="1">
      <c r="A192" s="198">
        <v>252</v>
      </c>
      <c r="B192" s="198">
        <v>252106</v>
      </c>
      <c r="C192" s="198">
        <v>5480</v>
      </c>
      <c r="D192" s="201">
        <v>19.5</v>
      </c>
      <c r="E192" s="200">
        <v>42081</v>
      </c>
      <c r="F192" s="198" t="s">
        <v>75</v>
      </c>
      <c r="G192" s="198" t="s">
        <v>91</v>
      </c>
      <c r="H192" s="198"/>
      <c r="I192" s="198"/>
      <c r="J192" s="198">
        <v>670312</v>
      </c>
      <c r="K192" s="198">
        <v>203413</v>
      </c>
      <c r="L192" s="198"/>
      <c r="M192" s="198"/>
      <c r="N192" s="198"/>
      <c r="O192" s="199"/>
      <c r="P192" s="199"/>
      <c r="Q192" s="198"/>
      <c r="R192" s="198"/>
      <c r="S192" s="198"/>
      <c r="T192" s="198"/>
      <c r="U192" s="198"/>
      <c r="V192" s="198"/>
      <c r="W192" s="198"/>
      <c r="X192" s="198"/>
      <c r="Y192" s="198"/>
      <c r="Z192" s="198"/>
      <c r="AA192" s="198"/>
      <c r="AB192" s="198"/>
      <c r="AC192" s="198"/>
      <c r="AD192" s="198"/>
    </row>
    <row r="193" spans="1:30" s="197" customFormat="1">
      <c r="A193" s="198">
        <v>252</v>
      </c>
      <c r="B193" s="198">
        <v>252106</v>
      </c>
      <c r="C193" s="198">
        <v>5480</v>
      </c>
      <c r="D193" s="201">
        <v>26</v>
      </c>
      <c r="E193" s="200">
        <v>42081</v>
      </c>
      <c r="F193" s="198" t="s">
        <v>75</v>
      </c>
      <c r="G193" s="198" t="s">
        <v>91</v>
      </c>
      <c r="H193" s="198"/>
      <c r="I193" s="198"/>
      <c r="J193" s="198">
        <v>670313</v>
      </c>
      <c r="K193" s="198">
        <v>203413</v>
      </c>
      <c r="L193" s="198"/>
      <c r="M193" s="198"/>
      <c r="N193" s="198"/>
      <c r="O193" s="199"/>
      <c r="P193" s="199"/>
      <c r="Q193" s="198"/>
      <c r="R193" s="198"/>
      <c r="S193" s="198"/>
      <c r="T193" s="198"/>
      <c r="U193" s="198"/>
      <c r="V193" s="198"/>
      <c r="W193" s="198"/>
      <c r="X193" s="198"/>
      <c r="Y193" s="198"/>
      <c r="Z193" s="198"/>
      <c r="AA193" s="198"/>
      <c r="AB193" s="198"/>
      <c r="AC193" s="198"/>
      <c r="AD193" s="198"/>
    </row>
    <row r="194" spans="1:30" s="197" customFormat="1">
      <c r="A194" s="198">
        <v>252</v>
      </c>
      <c r="B194" s="198">
        <v>252106</v>
      </c>
      <c r="C194" s="198">
        <v>5480</v>
      </c>
      <c r="D194" s="201">
        <v>97.5</v>
      </c>
      <c r="E194" s="200">
        <v>42081</v>
      </c>
      <c r="F194" s="198" t="s">
        <v>75</v>
      </c>
      <c r="G194" s="198" t="s">
        <v>91</v>
      </c>
      <c r="H194" s="198"/>
      <c r="I194" s="198"/>
      <c r="J194" s="198">
        <v>670314</v>
      </c>
      <c r="K194" s="198">
        <v>203413</v>
      </c>
      <c r="L194" s="198"/>
      <c r="M194" s="198"/>
      <c r="N194" s="198"/>
      <c r="O194" s="199"/>
      <c r="P194" s="199"/>
      <c r="Q194" s="198"/>
      <c r="R194" s="198"/>
      <c r="S194" s="198"/>
      <c r="T194" s="198"/>
      <c r="U194" s="198"/>
      <c r="V194" s="198"/>
      <c r="W194" s="198"/>
      <c r="X194" s="198"/>
      <c r="Y194" s="198"/>
      <c r="Z194" s="198"/>
      <c r="AA194" s="198"/>
      <c r="AB194" s="198"/>
      <c r="AC194" s="198"/>
      <c r="AD194" s="198"/>
    </row>
    <row r="195" spans="1:30" s="197" customFormat="1">
      <c r="A195" s="198">
        <v>252</v>
      </c>
      <c r="B195" s="198">
        <v>252125</v>
      </c>
      <c r="C195" s="198">
        <v>5480</v>
      </c>
      <c r="D195" s="201">
        <v>110.5</v>
      </c>
      <c r="E195" s="200">
        <v>42081</v>
      </c>
      <c r="F195" s="198" t="s">
        <v>75</v>
      </c>
      <c r="G195" s="198" t="s">
        <v>91</v>
      </c>
      <c r="H195" s="198"/>
      <c r="I195" s="198"/>
      <c r="J195" s="198">
        <v>670317</v>
      </c>
      <c r="K195" s="198">
        <v>203413</v>
      </c>
      <c r="L195" s="198"/>
      <c r="M195" s="198"/>
      <c r="N195" s="198"/>
      <c r="O195" s="199"/>
      <c r="P195" s="199"/>
      <c r="Q195" s="198"/>
      <c r="R195" s="198"/>
      <c r="S195" s="198"/>
      <c r="T195" s="198"/>
      <c r="U195" s="198"/>
      <c r="V195" s="198"/>
      <c r="W195" s="198"/>
      <c r="X195" s="198"/>
      <c r="Y195" s="198"/>
      <c r="Z195" s="198"/>
      <c r="AA195" s="198"/>
      <c r="AB195" s="198"/>
      <c r="AC195" s="198"/>
      <c r="AD195" s="198"/>
    </row>
    <row r="196" spans="1:30" s="197" customFormat="1">
      <c r="A196" s="198">
        <v>252</v>
      </c>
      <c r="B196" s="198">
        <v>252125</v>
      </c>
      <c r="C196" s="198">
        <v>5480</v>
      </c>
      <c r="D196" s="201">
        <v>26</v>
      </c>
      <c r="E196" s="200">
        <v>42081</v>
      </c>
      <c r="F196" s="198" t="s">
        <v>75</v>
      </c>
      <c r="G196" s="198" t="s">
        <v>91</v>
      </c>
      <c r="H196" s="198"/>
      <c r="I196" s="198"/>
      <c r="J196" s="198">
        <v>670318</v>
      </c>
      <c r="K196" s="198">
        <v>203413</v>
      </c>
      <c r="L196" s="198"/>
      <c r="M196" s="198"/>
      <c r="N196" s="198"/>
      <c r="O196" s="199"/>
      <c r="P196" s="199"/>
      <c r="Q196" s="198"/>
      <c r="R196" s="198"/>
      <c r="S196" s="198"/>
      <c r="T196" s="198"/>
      <c r="U196" s="198"/>
      <c r="V196" s="198"/>
      <c r="W196" s="198"/>
      <c r="X196" s="198"/>
      <c r="Y196" s="198"/>
      <c r="Z196" s="198"/>
      <c r="AA196" s="198"/>
      <c r="AB196" s="198"/>
      <c r="AC196" s="198"/>
      <c r="AD196" s="198"/>
    </row>
    <row r="197" spans="1:30" s="197" customFormat="1">
      <c r="A197" s="198">
        <v>252</v>
      </c>
      <c r="B197" s="198">
        <v>252125</v>
      </c>
      <c r="C197" s="198">
        <v>5480</v>
      </c>
      <c r="D197" s="201">
        <v>71.5</v>
      </c>
      <c r="E197" s="200">
        <v>42088</v>
      </c>
      <c r="F197" s="198" t="s">
        <v>75</v>
      </c>
      <c r="G197" s="198" t="s">
        <v>81</v>
      </c>
      <c r="H197" s="198"/>
      <c r="I197" s="198"/>
      <c r="J197" s="198">
        <v>672190</v>
      </c>
      <c r="K197" s="198">
        <v>203974</v>
      </c>
      <c r="L197" s="198"/>
      <c r="M197" s="198"/>
      <c r="N197" s="198"/>
      <c r="O197" s="199"/>
      <c r="P197" s="199"/>
      <c r="Q197" s="198"/>
      <c r="R197" s="198"/>
      <c r="S197" s="198"/>
      <c r="T197" s="198"/>
      <c r="U197" s="198"/>
      <c r="V197" s="198"/>
      <c r="W197" s="198"/>
      <c r="X197" s="198"/>
      <c r="Y197" s="198"/>
      <c r="Z197" s="198"/>
      <c r="AA197" s="198"/>
      <c r="AB197" s="198"/>
      <c r="AC197" s="198"/>
      <c r="AD197" s="198"/>
    </row>
    <row r="198" spans="1:30" s="197" customFormat="1">
      <c r="A198" s="198">
        <v>252</v>
      </c>
      <c r="B198" s="198">
        <v>252125</v>
      </c>
      <c r="C198" s="198">
        <v>5480</v>
      </c>
      <c r="D198" s="201">
        <v>32.5</v>
      </c>
      <c r="E198" s="200">
        <v>42088</v>
      </c>
      <c r="F198" s="198" t="s">
        <v>75</v>
      </c>
      <c r="G198" s="198" t="s">
        <v>81</v>
      </c>
      <c r="H198" s="198"/>
      <c r="I198" s="198"/>
      <c r="J198" s="198">
        <v>672191</v>
      </c>
      <c r="K198" s="198">
        <v>203974</v>
      </c>
      <c r="L198" s="198"/>
      <c r="M198" s="198"/>
      <c r="N198" s="198"/>
      <c r="O198" s="199"/>
      <c r="P198" s="199"/>
      <c r="Q198" s="198"/>
      <c r="R198" s="198"/>
      <c r="S198" s="198"/>
      <c r="T198" s="198"/>
      <c r="U198" s="198"/>
      <c r="V198" s="198"/>
      <c r="W198" s="198"/>
      <c r="X198" s="198"/>
      <c r="Y198" s="198"/>
      <c r="Z198" s="198"/>
      <c r="AA198" s="198"/>
      <c r="AB198" s="198"/>
      <c r="AC198" s="198"/>
      <c r="AD198" s="198"/>
    </row>
    <row r="199" spans="1:30" s="197" customFormat="1">
      <c r="A199" s="198">
        <v>252</v>
      </c>
      <c r="B199" s="198">
        <v>252106</v>
      </c>
      <c r="C199" s="198">
        <v>5480</v>
      </c>
      <c r="D199" s="201">
        <v>52</v>
      </c>
      <c r="E199" s="200">
        <v>42108</v>
      </c>
      <c r="F199" s="198" t="s">
        <v>75</v>
      </c>
      <c r="G199" s="198" t="s">
        <v>81</v>
      </c>
      <c r="H199" s="198"/>
      <c r="I199" s="198"/>
      <c r="J199" s="198">
        <v>676492</v>
      </c>
      <c r="K199" s="198">
        <v>205530</v>
      </c>
      <c r="L199" s="198"/>
      <c r="M199" s="198"/>
      <c r="N199" s="198"/>
      <c r="O199" s="199"/>
      <c r="P199" s="199"/>
      <c r="Q199" s="198"/>
      <c r="R199" s="198"/>
      <c r="S199" s="198"/>
      <c r="T199" s="198"/>
      <c r="U199" s="198"/>
      <c r="V199" s="198"/>
      <c r="W199" s="198"/>
      <c r="X199" s="198"/>
      <c r="Y199" s="198"/>
      <c r="Z199" s="198"/>
      <c r="AA199" s="198"/>
      <c r="AB199" s="198"/>
      <c r="AC199" s="198"/>
      <c r="AD199" s="198"/>
    </row>
    <row r="200" spans="1:30" s="197" customFormat="1">
      <c r="A200" s="198">
        <v>252</v>
      </c>
      <c r="B200" s="198">
        <v>252125</v>
      </c>
      <c r="C200" s="198">
        <v>5480</v>
      </c>
      <c r="D200" s="201">
        <v>227.5</v>
      </c>
      <c r="E200" s="200">
        <v>42108</v>
      </c>
      <c r="F200" s="198" t="s">
        <v>75</v>
      </c>
      <c r="G200" s="198" t="s">
        <v>81</v>
      </c>
      <c r="H200" s="198"/>
      <c r="I200" s="198"/>
      <c r="J200" s="198">
        <v>676490</v>
      </c>
      <c r="K200" s="198">
        <v>205530</v>
      </c>
      <c r="L200" s="198"/>
      <c r="M200" s="198"/>
      <c r="N200" s="198"/>
      <c r="O200" s="199"/>
      <c r="P200" s="199"/>
      <c r="Q200" s="198"/>
      <c r="R200" s="198"/>
      <c r="S200" s="198"/>
      <c r="T200" s="198"/>
      <c r="U200" s="198"/>
      <c r="V200" s="198"/>
      <c r="W200" s="198"/>
      <c r="X200" s="198"/>
      <c r="Y200" s="198"/>
      <c r="Z200" s="198"/>
      <c r="AA200" s="198"/>
      <c r="AB200" s="198"/>
      <c r="AC200" s="198"/>
      <c r="AD200" s="198"/>
    </row>
    <row r="201" spans="1:30" s="197" customFormat="1">
      <c r="A201" s="198">
        <v>252</v>
      </c>
      <c r="B201" s="198">
        <v>252125</v>
      </c>
      <c r="C201" s="198">
        <v>5480</v>
      </c>
      <c r="D201" s="201">
        <v>65</v>
      </c>
      <c r="E201" s="200">
        <v>42110</v>
      </c>
      <c r="F201" s="198" t="s">
        <v>75</v>
      </c>
      <c r="G201" s="198" t="s">
        <v>81</v>
      </c>
      <c r="H201" s="198"/>
      <c r="I201" s="198"/>
      <c r="J201" s="198">
        <v>677154</v>
      </c>
      <c r="K201" s="198">
        <v>205693</v>
      </c>
      <c r="L201" s="198"/>
      <c r="M201" s="198"/>
      <c r="N201" s="198"/>
      <c r="O201" s="199"/>
      <c r="P201" s="199"/>
      <c r="Q201" s="198"/>
      <c r="R201" s="198"/>
      <c r="S201" s="198"/>
      <c r="T201" s="198"/>
      <c r="U201" s="198"/>
      <c r="V201" s="198"/>
      <c r="W201" s="198"/>
      <c r="X201" s="198"/>
      <c r="Y201" s="198"/>
      <c r="Z201" s="198"/>
      <c r="AA201" s="198"/>
      <c r="AB201" s="198"/>
      <c r="AC201" s="198"/>
      <c r="AD201" s="198"/>
    </row>
    <row r="202" spans="1:30" s="197" customFormat="1">
      <c r="A202" s="198">
        <v>252</v>
      </c>
      <c r="B202" s="198">
        <v>252106</v>
      </c>
      <c r="C202" s="198">
        <v>5480</v>
      </c>
      <c r="D202" s="201">
        <v>65</v>
      </c>
      <c r="E202" s="200">
        <v>42114</v>
      </c>
      <c r="F202" s="198" t="s">
        <v>75</v>
      </c>
      <c r="G202" s="198" t="s">
        <v>81</v>
      </c>
      <c r="H202" s="198"/>
      <c r="I202" s="198"/>
      <c r="J202" s="198">
        <v>677765</v>
      </c>
      <c r="K202" s="198">
        <v>205914</v>
      </c>
      <c r="L202" s="198"/>
      <c r="M202" s="198"/>
      <c r="N202" s="198"/>
      <c r="O202" s="199"/>
      <c r="P202" s="199"/>
      <c r="Q202" s="198"/>
      <c r="R202" s="198"/>
      <c r="S202" s="198"/>
      <c r="T202" s="198"/>
      <c r="U202" s="198"/>
      <c r="V202" s="198"/>
      <c r="W202" s="198"/>
      <c r="X202" s="198"/>
      <c r="Y202" s="198"/>
      <c r="Z202" s="198"/>
      <c r="AA202" s="198"/>
      <c r="AB202" s="198"/>
      <c r="AC202" s="198"/>
      <c r="AD202" s="198"/>
    </row>
    <row r="203" spans="1:30" s="197" customFormat="1">
      <c r="A203" s="198">
        <v>252</v>
      </c>
      <c r="B203" s="198">
        <v>252106</v>
      </c>
      <c r="C203" s="198">
        <v>5480</v>
      </c>
      <c r="D203" s="201">
        <v>39</v>
      </c>
      <c r="E203" s="200">
        <v>42114</v>
      </c>
      <c r="F203" s="198" t="s">
        <v>75</v>
      </c>
      <c r="G203" s="198" t="s">
        <v>81</v>
      </c>
      <c r="H203" s="198"/>
      <c r="I203" s="198"/>
      <c r="J203" s="198">
        <v>677767</v>
      </c>
      <c r="K203" s="198">
        <v>205914</v>
      </c>
      <c r="L203" s="198"/>
      <c r="M203" s="198"/>
      <c r="N203" s="198"/>
      <c r="O203" s="199"/>
      <c r="P203" s="199"/>
      <c r="Q203" s="198"/>
      <c r="R203" s="198"/>
      <c r="S203" s="198"/>
      <c r="T203" s="198"/>
      <c r="U203" s="198"/>
      <c r="V203" s="198"/>
      <c r="W203" s="198"/>
      <c r="X203" s="198"/>
      <c r="Y203" s="198"/>
      <c r="Z203" s="198"/>
      <c r="AA203" s="198"/>
      <c r="AB203" s="198"/>
      <c r="AC203" s="198"/>
      <c r="AD203" s="198"/>
    </row>
    <row r="204" spans="1:30" s="197" customFormat="1">
      <c r="A204" s="198">
        <v>252</v>
      </c>
      <c r="B204" s="198">
        <v>252106</v>
      </c>
      <c r="C204" s="198">
        <v>5480</v>
      </c>
      <c r="D204" s="201">
        <v>97.5</v>
      </c>
      <c r="E204" s="200">
        <v>42114</v>
      </c>
      <c r="F204" s="198" t="s">
        <v>75</v>
      </c>
      <c r="G204" s="198" t="s">
        <v>81</v>
      </c>
      <c r="H204" s="198"/>
      <c r="I204" s="198"/>
      <c r="J204" s="198">
        <v>677768</v>
      </c>
      <c r="K204" s="198">
        <v>205914</v>
      </c>
      <c r="L204" s="198"/>
      <c r="M204" s="198"/>
      <c r="N204" s="198"/>
      <c r="O204" s="199"/>
      <c r="P204" s="199"/>
      <c r="Q204" s="198"/>
      <c r="R204" s="198"/>
      <c r="S204" s="198"/>
      <c r="T204" s="198"/>
      <c r="U204" s="198"/>
      <c r="V204" s="198"/>
      <c r="W204" s="198"/>
      <c r="X204" s="198"/>
      <c r="Y204" s="198"/>
      <c r="Z204" s="198"/>
      <c r="AA204" s="198"/>
      <c r="AB204" s="198"/>
      <c r="AC204" s="198"/>
      <c r="AD204" s="198"/>
    </row>
    <row r="205" spans="1:30" s="197" customFormat="1">
      <c r="A205" s="198">
        <v>252</v>
      </c>
      <c r="B205" s="198">
        <v>252106</v>
      </c>
      <c r="C205" s="198">
        <v>5480</v>
      </c>
      <c r="D205" s="201">
        <v>65</v>
      </c>
      <c r="E205" s="200">
        <v>42114</v>
      </c>
      <c r="F205" s="198" t="s">
        <v>75</v>
      </c>
      <c r="G205" s="198" t="s">
        <v>81</v>
      </c>
      <c r="H205" s="198"/>
      <c r="I205" s="198"/>
      <c r="J205" s="198">
        <v>677769</v>
      </c>
      <c r="K205" s="198">
        <v>205914</v>
      </c>
      <c r="L205" s="198"/>
      <c r="M205" s="198"/>
      <c r="N205" s="198"/>
      <c r="O205" s="199"/>
      <c r="P205" s="199"/>
      <c r="Q205" s="198"/>
      <c r="R205" s="198"/>
      <c r="S205" s="198"/>
      <c r="T205" s="198"/>
      <c r="U205" s="198"/>
      <c r="V205" s="198"/>
      <c r="W205" s="198"/>
      <c r="X205" s="198"/>
      <c r="Y205" s="198"/>
      <c r="Z205" s="198"/>
      <c r="AA205" s="198"/>
      <c r="AB205" s="198"/>
      <c r="AC205" s="198"/>
      <c r="AD205" s="198"/>
    </row>
    <row r="206" spans="1:30" s="197" customFormat="1">
      <c r="A206" s="198">
        <v>252</v>
      </c>
      <c r="B206" s="198">
        <v>252106</v>
      </c>
      <c r="C206" s="198">
        <v>5480</v>
      </c>
      <c r="D206" s="201">
        <v>45.5</v>
      </c>
      <c r="E206" s="200">
        <v>42114</v>
      </c>
      <c r="F206" s="198" t="s">
        <v>75</v>
      </c>
      <c r="G206" s="198" t="s">
        <v>81</v>
      </c>
      <c r="H206" s="198"/>
      <c r="I206" s="198"/>
      <c r="J206" s="198">
        <v>677770</v>
      </c>
      <c r="K206" s="198">
        <v>205914</v>
      </c>
      <c r="L206" s="198"/>
      <c r="M206" s="198"/>
      <c r="N206" s="198"/>
      <c r="O206" s="199"/>
      <c r="P206" s="199"/>
      <c r="Q206" s="198"/>
      <c r="R206" s="198"/>
      <c r="S206" s="198"/>
      <c r="T206" s="198"/>
      <c r="U206" s="198"/>
      <c r="V206" s="198"/>
      <c r="W206" s="198"/>
      <c r="X206" s="198"/>
      <c r="Y206" s="198"/>
      <c r="Z206" s="198"/>
      <c r="AA206" s="198"/>
      <c r="AB206" s="198"/>
      <c r="AC206" s="198"/>
      <c r="AD206" s="198"/>
    </row>
    <row r="207" spans="1:30" s="197" customFormat="1">
      <c r="A207" s="198">
        <v>252</v>
      </c>
      <c r="B207" s="198">
        <v>252125</v>
      </c>
      <c r="C207" s="198">
        <v>5480</v>
      </c>
      <c r="D207" s="201">
        <v>71.5</v>
      </c>
      <c r="E207" s="200">
        <v>42114</v>
      </c>
      <c r="F207" s="198" t="s">
        <v>75</v>
      </c>
      <c r="G207" s="198" t="s">
        <v>81</v>
      </c>
      <c r="H207" s="198"/>
      <c r="I207" s="198"/>
      <c r="J207" s="198">
        <v>677766</v>
      </c>
      <c r="K207" s="198">
        <v>205914</v>
      </c>
      <c r="L207" s="198"/>
      <c r="M207" s="198"/>
      <c r="N207" s="198"/>
      <c r="O207" s="199"/>
      <c r="P207" s="199"/>
      <c r="Q207" s="198"/>
      <c r="R207" s="198"/>
      <c r="S207" s="198"/>
      <c r="T207" s="198"/>
      <c r="U207" s="198"/>
      <c r="V207" s="198"/>
      <c r="W207" s="198"/>
      <c r="X207" s="198"/>
      <c r="Y207" s="198"/>
      <c r="Z207" s="198"/>
      <c r="AA207" s="198"/>
      <c r="AB207" s="198"/>
      <c r="AC207" s="198"/>
      <c r="AD207" s="198"/>
    </row>
    <row r="208" spans="1:30" s="197" customFormat="1">
      <c r="A208" s="198">
        <v>252</v>
      </c>
      <c r="B208" s="198">
        <v>252125</v>
      </c>
      <c r="C208" s="198">
        <v>5480</v>
      </c>
      <c r="D208" s="201">
        <v>104</v>
      </c>
      <c r="E208" s="200">
        <v>42114</v>
      </c>
      <c r="F208" s="198" t="s">
        <v>75</v>
      </c>
      <c r="G208" s="198" t="s">
        <v>81</v>
      </c>
      <c r="H208" s="198"/>
      <c r="I208" s="198"/>
      <c r="J208" s="198">
        <v>677771</v>
      </c>
      <c r="K208" s="198">
        <v>205914</v>
      </c>
      <c r="L208" s="198"/>
      <c r="M208" s="198"/>
      <c r="N208" s="198"/>
      <c r="O208" s="199"/>
      <c r="P208" s="199"/>
      <c r="Q208" s="198"/>
      <c r="R208" s="198"/>
      <c r="S208" s="198"/>
      <c r="T208" s="198"/>
      <c r="U208" s="198"/>
      <c r="V208" s="198"/>
      <c r="W208" s="198"/>
      <c r="X208" s="198"/>
      <c r="Y208" s="198"/>
      <c r="Z208" s="198"/>
      <c r="AA208" s="198"/>
      <c r="AB208" s="198"/>
      <c r="AC208" s="198"/>
      <c r="AD208" s="198"/>
    </row>
    <row r="209" spans="1:30" s="197" customFormat="1">
      <c r="A209" s="198">
        <v>252</v>
      </c>
      <c r="B209" s="198">
        <v>252125</v>
      </c>
      <c r="C209" s="198">
        <v>5480</v>
      </c>
      <c r="D209" s="201">
        <v>149.5</v>
      </c>
      <c r="E209" s="200">
        <v>42120</v>
      </c>
      <c r="F209" s="198" t="s">
        <v>75</v>
      </c>
      <c r="G209" s="198" t="s">
        <v>81</v>
      </c>
      <c r="H209" s="198"/>
      <c r="I209" s="198"/>
      <c r="J209" s="198">
        <v>679247</v>
      </c>
      <c r="K209" s="198">
        <v>206376</v>
      </c>
      <c r="L209" s="198"/>
      <c r="M209" s="198"/>
      <c r="N209" s="198"/>
      <c r="O209" s="199"/>
      <c r="P209" s="199"/>
      <c r="Q209" s="198"/>
      <c r="R209" s="198"/>
      <c r="S209" s="198"/>
      <c r="T209" s="198"/>
      <c r="U209" s="198"/>
      <c r="V209" s="198"/>
      <c r="W209" s="198"/>
      <c r="X209" s="198"/>
      <c r="Y209" s="198"/>
      <c r="Z209" s="198"/>
      <c r="AA209" s="198"/>
      <c r="AB209" s="198"/>
      <c r="AC209" s="198"/>
      <c r="AD209" s="198"/>
    </row>
    <row r="210" spans="1:30" s="197" customFormat="1">
      <c r="A210" s="198">
        <v>252</v>
      </c>
      <c r="B210" s="198">
        <v>252125</v>
      </c>
      <c r="C210" s="198">
        <v>5480</v>
      </c>
      <c r="D210" s="201">
        <v>45.5</v>
      </c>
      <c r="E210" s="200">
        <v>42124</v>
      </c>
      <c r="F210" s="198" t="s">
        <v>75</v>
      </c>
      <c r="G210" s="198" t="s">
        <v>81</v>
      </c>
      <c r="H210" s="198"/>
      <c r="I210" s="198"/>
      <c r="J210" s="198">
        <v>680311</v>
      </c>
      <c r="K210" s="198">
        <v>206796</v>
      </c>
      <c r="L210" s="198"/>
      <c r="M210" s="198"/>
      <c r="N210" s="198"/>
      <c r="O210" s="199"/>
      <c r="P210" s="199"/>
      <c r="Q210" s="198"/>
      <c r="R210" s="198"/>
      <c r="S210" s="198"/>
      <c r="T210" s="198"/>
      <c r="U210" s="198"/>
      <c r="V210" s="198"/>
      <c r="W210" s="198"/>
      <c r="X210" s="198"/>
      <c r="Y210" s="198"/>
      <c r="Z210" s="198"/>
      <c r="AA210" s="198"/>
      <c r="AB210" s="198"/>
      <c r="AC210" s="198"/>
      <c r="AD210" s="198"/>
    </row>
    <row r="211" spans="1:30" s="197" customFormat="1">
      <c r="A211" s="198">
        <v>252</v>
      </c>
      <c r="B211" s="198">
        <v>252125</v>
      </c>
      <c r="C211" s="198">
        <v>5480</v>
      </c>
      <c r="D211" s="201">
        <v>78</v>
      </c>
      <c r="E211" s="200">
        <v>42124</v>
      </c>
      <c r="F211" s="198" t="s">
        <v>75</v>
      </c>
      <c r="G211" s="198" t="s">
        <v>81</v>
      </c>
      <c r="H211" s="198"/>
      <c r="I211" s="198"/>
      <c r="J211" s="198">
        <v>680312</v>
      </c>
      <c r="K211" s="198">
        <v>206796</v>
      </c>
      <c r="L211" s="198"/>
      <c r="M211" s="198"/>
      <c r="N211" s="198"/>
      <c r="O211" s="199"/>
      <c r="P211" s="199"/>
      <c r="Q211" s="198"/>
      <c r="R211" s="198"/>
      <c r="S211" s="198"/>
      <c r="T211" s="198"/>
      <c r="U211" s="198"/>
      <c r="V211" s="198"/>
      <c r="W211" s="198"/>
      <c r="X211" s="198"/>
      <c r="Y211" s="198"/>
      <c r="Z211" s="198"/>
      <c r="AA211" s="198"/>
      <c r="AB211" s="198"/>
      <c r="AC211" s="198"/>
      <c r="AD211" s="198"/>
    </row>
    <row r="212" spans="1:30" s="197" customFormat="1">
      <c r="A212" s="198">
        <v>252</v>
      </c>
      <c r="B212" s="198">
        <v>252125</v>
      </c>
      <c r="C212" s="198">
        <v>5490</v>
      </c>
      <c r="D212" s="201">
        <v>153</v>
      </c>
      <c r="E212" s="200">
        <v>42136</v>
      </c>
      <c r="F212" s="198" t="s">
        <v>75</v>
      </c>
      <c r="G212" s="198" t="s">
        <v>81</v>
      </c>
      <c r="H212" s="198"/>
      <c r="I212" s="198"/>
      <c r="J212" s="198">
        <v>683067</v>
      </c>
      <c r="K212" s="198">
        <v>207824</v>
      </c>
      <c r="L212" s="198"/>
      <c r="M212" s="198"/>
      <c r="N212" s="198"/>
      <c r="O212" s="199"/>
      <c r="P212" s="199"/>
      <c r="Q212" s="198"/>
      <c r="R212" s="198"/>
      <c r="S212" s="198"/>
      <c r="T212" s="198"/>
      <c r="U212" s="198"/>
      <c r="V212" s="198"/>
      <c r="W212" s="198"/>
      <c r="X212" s="198"/>
      <c r="Y212" s="198"/>
      <c r="Z212" s="198"/>
      <c r="AA212" s="198"/>
      <c r="AB212" s="198"/>
      <c r="AC212" s="198"/>
      <c r="AD212" s="198"/>
    </row>
    <row r="213" spans="1:30" s="197" customFormat="1">
      <c r="A213" s="198">
        <v>252</v>
      </c>
      <c r="B213" s="198">
        <v>252125</v>
      </c>
      <c r="C213" s="198">
        <v>5490</v>
      </c>
      <c r="D213" s="201">
        <v>225</v>
      </c>
      <c r="E213" s="200">
        <v>42136</v>
      </c>
      <c r="F213" s="198" t="s">
        <v>75</v>
      </c>
      <c r="G213" s="198" t="s">
        <v>81</v>
      </c>
      <c r="H213" s="198"/>
      <c r="I213" s="198"/>
      <c r="J213" s="198">
        <v>683068</v>
      </c>
      <c r="K213" s="198">
        <v>207824</v>
      </c>
      <c r="L213" s="198"/>
      <c r="M213" s="198"/>
      <c r="N213" s="198"/>
      <c r="O213" s="199"/>
      <c r="P213" s="199"/>
      <c r="Q213" s="198"/>
      <c r="R213" s="198"/>
      <c r="S213" s="198"/>
      <c r="T213" s="198"/>
      <c r="U213" s="198"/>
      <c r="V213" s="198"/>
      <c r="W213" s="198"/>
      <c r="X213" s="198"/>
      <c r="Y213" s="198"/>
      <c r="Z213" s="198"/>
      <c r="AA213" s="198"/>
      <c r="AB213" s="198"/>
      <c r="AC213" s="198"/>
      <c r="AD213" s="198"/>
    </row>
    <row r="214" spans="1:30" s="197" customFormat="1">
      <c r="A214" s="198">
        <v>252</v>
      </c>
      <c r="B214" s="198">
        <v>252125</v>
      </c>
      <c r="C214" s="198">
        <v>5480</v>
      </c>
      <c r="D214" s="201">
        <v>97.5</v>
      </c>
      <c r="E214" s="200">
        <v>42136</v>
      </c>
      <c r="F214" s="198" t="s">
        <v>75</v>
      </c>
      <c r="G214" s="198" t="s">
        <v>81</v>
      </c>
      <c r="H214" s="198"/>
      <c r="I214" s="198"/>
      <c r="J214" s="198">
        <v>683069</v>
      </c>
      <c r="K214" s="198">
        <v>207824</v>
      </c>
      <c r="L214" s="198"/>
      <c r="M214" s="198"/>
      <c r="N214" s="198"/>
      <c r="O214" s="199"/>
      <c r="P214" s="199"/>
      <c r="Q214" s="198"/>
      <c r="R214" s="198"/>
      <c r="S214" s="198"/>
      <c r="T214" s="198"/>
      <c r="U214" s="198"/>
      <c r="V214" s="198"/>
      <c r="W214" s="198"/>
      <c r="X214" s="198"/>
      <c r="Y214" s="198"/>
      <c r="Z214" s="198"/>
      <c r="AA214" s="198"/>
      <c r="AB214" s="198"/>
      <c r="AC214" s="198"/>
      <c r="AD214" s="198"/>
    </row>
    <row r="215" spans="1:30" s="197" customFormat="1">
      <c r="A215" s="198">
        <v>252</v>
      </c>
      <c r="B215" s="198">
        <v>252125</v>
      </c>
      <c r="C215" s="198">
        <v>5490</v>
      </c>
      <c r="D215" s="201">
        <v>225</v>
      </c>
      <c r="E215" s="200">
        <v>42136</v>
      </c>
      <c r="F215" s="198" t="s">
        <v>75</v>
      </c>
      <c r="G215" s="198" t="s">
        <v>81</v>
      </c>
      <c r="H215" s="198"/>
      <c r="I215" s="198"/>
      <c r="J215" s="198">
        <v>683070</v>
      </c>
      <c r="K215" s="198">
        <v>207824</v>
      </c>
      <c r="L215" s="198"/>
      <c r="M215" s="198"/>
      <c r="N215" s="198"/>
      <c r="O215" s="199"/>
      <c r="P215" s="199"/>
      <c r="Q215" s="198"/>
      <c r="R215" s="198"/>
      <c r="S215" s="198"/>
      <c r="T215" s="198"/>
      <c r="U215" s="198"/>
      <c r="V215" s="198"/>
      <c r="W215" s="198"/>
      <c r="X215" s="198"/>
      <c r="Y215" s="198"/>
      <c r="Z215" s="198"/>
      <c r="AA215" s="198"/>
      <c r="AB215" s="198"/>
      <c r="AC215" s="198"/>
      <c r="AD215" s="198"/>
    </row>
    <row r="216" spans="1:30" s="197" customFormat="1">
      <c r="A216" s="198">
        <v>252</v>
      </c>
      <c r="B216" s="198">
        <v>252106</v>
      </c>
      <c r="C216" s="198">
        <v>5480</v>
      </c>
      <c r="D216" s="201">
        <v>97.5</v>
      </c>
      <c r="E216" s="200">
        <v>42143</v>
      </c>
      <c r="F216" s="198" t="s">
        <v>75</v>
      </c>
      <c r="G216" s="198" t="s">
        <v>81</v>
      </c>
      <c r="H216" s="198"/>
      <c r="I216" s="198"/>
      <c r="J216" s="198">
        <v>684838</v>
      </c>
      <c r="K216" s="198">
        <v>208278</v>
      </c>
      <c r="L216" s="198"/>
      <c r="M216" s="198"/>
      <c r="N216" s="198"/>
      <c r="O216" s="199"/>
      <c r="P216" s="199"/>
      <c r="Q216" s="198"/>
      <c r="R216" s="198"/>
      <c r="S216" s="198"/>
      <c r="T216" s="198"/>
      <c r="U216" s="198"/>
      <c r="V216" s="198"/>
      <c r="W216" s="198"/>
      <c r="X216" s="198"/>
      <c r="Y216" s="198"/>
      <c r="Z216" s="198"/>
      <c r="AA216" s="198"/>
      <c r="AB216" s="198"/>
      <c r="AC216" s="198"/>
      <c r="AD216" s="198"/>
    </row>
    <row r="217" spans="1:30" s="197" customFormat="1">
      <c r="A217" s="198">
        <v>252</v>
      </c>
      <c r="B217" s="198">
        <v>252106</v>
      </c>
      <c r="C217" s="198">
        <v>5480</v>
      </c>
      <c r="D217" s="201">
        <v>26</v>
      </c>
      <c r="E217" s="200">
        <v>42143</v>
      </c>
      <c r="F217" s="198" t="s">
        <v>75</v>
      </c>
      <c r="G217" s="198" t="s">
        <v>81</v>
      </c>
      <c r="H217" s="198"/>
      <c r="I217" s="198"/>
      <c r="J217" s="198">
        <v>684839</v>
      </c>
      <c r="K217" s="198">
        <v>208278</v>
      </c>
      <c r="L217" s="198"/>
      <c r="M217" s="198"/>
      <c r="N217" s="198"/>
      <c r="O217" s="199"/>
      <c r="P217" s="199"/>
      <c r="Q217" s="198"/>
      <c r="R217" s="198"/>
      <c r="S217" s="198"/>
      <c r="T217" s="198"/>
      <c r="U217" s="198"/>
      <c r="V217" s="198"/>
      <c r="W217" s="198"/>
      <c r="X217" s="198"/>
      <c r="Y217" s="198"/>
      <c r="Z217" s="198"/>
      <c r="AA217" s="198"/>
      <c r="AB217" s="198"/>
      <c r="AC217" s="198"/>
      <c r="AD217" s="198"/>
    </row>
    <row r="218" spans="1:30" s="197" customFormat="1">
      <c r="A218" s="198">
        <v>252</v>
      </c>
      <c r="B218" s="198">
        <v>252106</v>
      </c>
      <c r="C218" s="198">
        <v>5480</v>
      </c>
      <c r="D218" s="201">
        <v>26</v>
      </c>
      <c r="E218" s="200">
        <v>42143</v>
      </c>
      <c r="F218" s="198" t="s">
        <v>75</v>
      </c>
      <c r="G218" s="198" t="s">
        <v>81</v>
      </c>
      <c r="H218" s="198"/>
      <c r="I218" s="198"/>
      <c r="J218" s="198">
        <v>684841</v>
      </c>
      <c r="K218" s="198">
        <v>208278</v>
      </c>
      <c r="L218" s="198"/>
      <c r="M218" s="198"/>
      <c r="N218" s="198"/>
      <c r="O218" s="199"/>
      <c r="P218" s="199"/>
      <c r="Q218" s="198"/>
      <c r="R218" s="198"/>
      <c r="S218" s="198"/>
      <c r="T218" s="198"/>
      <c r="U218" s="198"/>
      <c r="V218" s="198"/>
      <c r="W218" s="198"/>
      <c r="X218" s="198"/>
      <c r="Y218" s="198"/>
      <c r="Z218" s="198"/>
      <c r="AA218" s="198"/>
      <c r="AB218" s="198"/>
      <c r="AC218" s="198"/>
      <c r="AD218" s="198"/>
    </row>
    <row r="219" spans="1:30" s="197" customFormat="1">
      <c r="A219" s="198">
        <v>252</v>
      </c>
      <c r="B219" s="198">
        <v>252125</v>
      </c>
      <c r="C219" s="198">
        <v>5480</v>
      </c>
      <c r="D219" s="201">
        <v>52</v>
      </c>
      <c r="E219" s="200">
        <v>42143</v>
      </c>
      <c r="F219" s="198" t="s">
        <v>75</v>
      </c>
      <c r="G219" s="198" t="s">
        <v>81</v>
      </c>
      <c r="H219" s="198"/>
      <c r="I219" s="198"/>
      <c r="J219" s="198">
        <v>684836</v>
      </c>
      <c r="K219" s="198">
        <v>208278</v>
      </c>
      <c r="L219" s="198"/>
      <c r="M219" s="198"/>
      <c r="N219" s="198"/>
      <c r="O219" s="199"/>
      <c r="P219" s="199"/>
      <c r="Q219" s="198"/>
      <c r="R219" s="198"/>
      <c r="S219" s="198"/>
      <c r="T219" s="198"/>
      <c r="U219" s="198"/>
      <c r="V219" s="198"/>
      <c r="W219" s="198"/>
      <c r="X219" s="198"/>
      <c r="Y219" s="198"/>
      <c r="Z219" s="198"/>
      <c r="AA219" s="198"/>
      <c r="AB219" s="198"/>
      <c r="AC219" s="198"/>
      <c r="AD219" s="198"/>
    </row>
    <row r="220" spans="1:30" s="197" customFormat="1">
      <c r="A220" s="198">
        <v>252</v>
      </c>
      <c r="B220" s="198">
        <v>252125</v>
      </c>
      <c r="C220" s="198">
        <v>5480</v>
      </c>
      <c r="D220" s="201">
        <v>52</v>
      </c>
      <c r="E220" s="200">
        <v>42143</v>
      </c>
      <c r="F220" s="198" t="s">
        <v>75</v>
      </c>
      <c r="G220" s="198" t="s">
        <v>81</v>
      </c>
      <c r="H220" s="198"/>
      <c r="I220" s="198"/>
      <c r="J220" s="198">
        <v>684840</v>
      </c>
      <c r="K220" s="198">
        <v>208278</v>
      </c>
      <c r="L220" s="198"/>
      <c r="M220" s="198"/>
      <c r="N220" s="198"/>
      <c r="O220" s="199"/>
      <c r="P220" s="199"/>
      <c r="Q220" s="198"/>
      <c r="R220" s="198"/>
      <c r="S220" s="198"/>
      <c r="T220" s="198"/>
      <c r="U220" s="198"/>
      <c r="V220" s="198"/>
      <c r="W220" s="198"/>
      <c r="X220" s="198"/>
      <c r="Y220" s="198"/>
      <c r="Z220" s="198"/>
      <c r="AA220" s="198"/>
      <c r="AB220" s="198"/>
      <c r="AC220" s="198"/>
      <c r="AD220" s="198"/>
    </row>
    <row r="221" spans="1:30" s="197" customFormat="1">
      <c r="A221" s="198">
        <v>252</v>
      </c>
      <c r="B221" s="198">
        <v>252106</v>
      </c>
      <c r="C221" s="198">
        <v>5480</v>
      </c>
      <c r="D221" s="201">
        <v>65</v>
      </c>
      <c r="E221" s="200">
        <v>42153</v>
      </c>
      <c r="F221" s="198" t="s">
        <v>75</v>
      </c>
      <c r="G221" s="198" t="s">
        <v>81</v>
      </c>
      <c r="H221" s="198"/>
      <c r="I221" s="198"/>
      <c r="J221" s="198">
        <v>687071</v>
      </c>
      <c r="K221" s="198">
        <v>209040</v>
      </c>
      <c r="L221" s="198"/>
      <c r="M221" s="198"/>
      <c r="N221" s="198"/>
      <c r="O221" s="199"/>
      <c r="P221" s="199"/>
      <c r="Q221" s="198"/>
      <c r="R221" s="198"/>
      <c r="S221" s="198"/>
      <c r="T221" s="198"/>
      <c r="U221" s="198"/>
      <c r="V221" s="198"/>
      <c r="W221" s="198"/>
      <c r="X221" s="198"/>
      <c r="Y221" s="198"/>
      <c r="Z221" s="198"/>
      <c r="AA221" s="198"/>
      <c r="AB221" s="198"/>
      <c r="AC221" s="198"/>
      <c r="AD221" s="198"/>
    </row>
    <row r="222" spans="1:30" s="197" customFormat="1">
      <c r="A222" s="198">
        <v>252</v>
      </c>
      <c r="B222" s="198">
        <v>252125</v>
      </c>
      <c r="C222" s="198">
        <v>5480</v>
      </c>
      <c r="D222" s="201">
        <v>45.5</v>
      </c>
      <c r="E222" s="200">
        <v>42153</v>
      </c>
      <c r="F222" s="198" t="s">
        <v>75</v>
      </c>
      <c r="G222" s="198" t="s">
        <v>81</v>
      </c>
      <c r="H222" s="198"/>
      <c r="I222" s="198"/>
      <c r="J222" s="198">
        <v>687063</v>
      </c>
      <c r="K222" s="198">
        <v>209040</v>
      </c>
      <c r="L222" s="198"/>
      <c r="M222" s="198"/>
      <c r="N222" s="198"/>
      <c r="O222" s="199"/>
      <c r="P222" s="199"/>
      <c r="Q222" s="198"/>
      <c r="R222" s="198"/>
      <c r="S222" s="198"/>
      <c r="T222" s="198"/>
      <c r="U222" s="198"/>
      <c r="V222" s="198"/>
      <c r="W222" s="198"/>
      <c r="X222" s="198"/>
      <c r="Y222" s="198"/>
      <c r="Z222" s="198"/>
      <c r="AA222" s="198"/>
      <c r="AB222" s="198"/>
      <c r="AC222" s="198"/>
      <c r="AD222" s="198"/>
    </row>
    <row r="223" spans="1:30" s="197" customFormat="1">
      <c r="A223" s="198">
        <v>252</v>
      </c>
      <c r="B223" s="198">
        <v>252125</v>
      </c>
      <c r="C223" s="198">
        <v>5480</v>
      </c>
      <c r="D223" s="201">
        <v>39</v>
      </c>
      <c r="E223" s="200">
        <v>42153</v>
      </c>
      <c r="F223" s="198" t="s">
        <v>75</v>
      </c>
      <c r="G223" s="198" t="s">
        <v>81</v>
      </c>
      <c r="H223" s="198"/>
      <c r="I223" s="198"/>
      <c r="J223" s="198">
        <v>687065</v>
      </c>
      <c r="K223" s="198">
        <v>209040</v>
      </c>
      <c r="L223" s="198"/>
      <c r="M223" s="198"/>
      <c r="N223" s="198"/>
      <c r="O223" s="199"/>
      <c r="P223" s="199"/>
      <c r="Q223" s="198"/>
      <c r="R223" s="198"/>
      <c r="S223" s="198"/>
      <c r="T223" s="198"/>
      <c r="U223" s="198"/>
      <c r="V223" s="198"/>
      <c r="W223" s="198"/>
      <c r="X223" s="198"/>
      <c r="Y223" s="198"/>
      <c r="Z223" s="198"/>
      <c r="AA223" s="198"/>
      <c r="AB223" s="198"/>
      <c r="AC223" s="198"/>
      <c r="AD223" s="198"/>
    </row>
    <row r="224" spans="1:30" s="197" customFormat="1">
      <c r="A224" s="198">
        <v>252</v>
      </c>
      <c r="B224" s="198">
        <v>252106</v>
      </c>
      <c r="C224" s="198">
        <v>5480</v>
      </c>
      <c r="D224" s="201">
        <v>39</v>
      </c>
      <c r="E224" s="200">
        <v>42159</v>
      </c>
      <c r="F224" s="198" t="s">
        <v>75</v>
      </c>
      <c r="G224" s="198" t="s">
        <v>81</v>
      </c>
      <c r="H224" s="198"/>
      <c r="I224" s="198"/>
      <c r="J224" s="198">
        <v>688081</v>
      </c>
      <c r="K224" s="198">
        <v>209509</v>
      </c>
      <c r="L224" s="198"/>
      <c r="M224" s="198"/>
      <c r="N224" s="198"/>
      <c r="O224" s="199"/>
      <c r="P224" s="199"/>
      <c r="Q224" s="198"/>
      <c r="R224" s="198"/>
      <c r="S224" s="198"/>
      <c r="T224" s="198"/>
      <c r="U224" s="198"/>
      <c r="V224" s="198"/>
      <c r="W224" s="198"/>
      <c r="X224" s="198"/>
      <c r="Y224" s="198"/>
      <c r="Z224" s="198"/>
      <c r="AA224" s="198"/>
      <c r="AB224" s="198"/>
      <c r="AC224" s="198"/>
      <c r="AD224" s="198"/>
    </row>
    <row r="225" spans="1:30" s="197" customFormat="1">
      <c r="A225" s="198">
        <v>252</v>
      </c>
      <c r="B225" s="198">
        <v>252106</v>
      </c>
      <c r="C225" s="198">
        <v>5480</v>
      </c>
      <c r="D225" s="201">
        <v>26</v>
      </c>
      <c r="E225" s="200">
        <v>42159</v>
      </c>
      <c r="F225" s="198" t="s">
        <v>75</v>
      </c>
      <c r="G225" s="198" t="s">
        <v>81</v>
      </c>
      <c r="H225" s="198"/>
      <c r="I225" s="198"/>
      <c r="J225" s="198">
        <v>688082</v>
      </c>
      <c r="K225" s="198">
        <v>209509</v>
      </c>
      <c r="L225" s="198"/>
      <c r="M225" s="198"/>
      <c r="N225" s="198"/>
      <c r="O225" s="199"/>
      <c r="P225" s="199"/>
      <c r="Q225" s="198"/>
      <c r="R225" s="198"/>
      <c r="S225" s="198"/>
      <c r="T225" s="198"/>
      <c r="U225" s="198"/>
      <c r="V225" s="198"/>
      <c r="W225" s="198"/>
      <c r="X225" s="198"/>
      <c r="Y225" s="198"/>
      <c r="Z225" s="198"/>
      <c r="AA225" s="198"/>
      <c r="AB225" s="198"/>
      <c r="AC225" s="198"/>
      <c r="AD225" s="198"/>
    </row>
    <row r="226" spans="1:30" s="197" customFormat="1">
      <c r="A226" s="198">
        <v>252</v>
      </c>
      <c r="B226" s="198">
        <v>252106</v>
      </c>
      <c r="C226" s="198">
        <v>5480</v>
      </c>
      <c r="D226" s="201">
        <v>39</v>
      </c>
      <c r="E226" s="200">
        <v>42159</v>
      </c>
      <c r="F226" s="198" t="s">
        <v>75</v>
      </c>
      <c r="G226" s="198" t="s">
        <v>81</v>
      </c>
      <c r="H226" s="198"/>
      <c r="I226" s="198"/>
      <c r="J226" s="198">
        <v>688083</v>
      </c>
      <c r="K226" s="198">
        <v>209509</v>
      </c>
      <c r="L226" s="198"/>
      <c r="M226" s="198"/>
      <c r="N226" s="198"/>
      <c r="O226" s="199"/>
      <c r="P226" s="199"/>
      <c r="Q226" s="198"/>
      <c r="R226" s="198"/>
      <c r="S226" s="198"/>
      <c r="T226" s="198"/>
      <c r="U226" s="198"/>
      <c r="V226" s="198"/>
      <c r="W226" s="198"/>
      <c r="X226" s="198"/>
      <c r="Y226" s="198"/>
      <c r="Z226" s="198"/>
      <c r="AA226" s="198"/>
      <c r="AB226" s="198"/>
      <c r="AC226" s="198"/>
      <c r="AD226" s="198"/>
    </row>
    <row r="227" spans="1:30" s="197" customFormat="1">
      <c r="A227" s="198">
        <v>252</v>
      </c>
      <c r="B227" s="198">
        <v>252106</v>
      </c>
      <c r="C227" s="198">
        <v>5480</v>
      </c>
      <c r="D227" s="201">
        <v>52</v>
      </c>
      <c r="E227" s="200">
        <v>42159</v>
      </c>
      <c r="F227" s="198" t="s">
        <v>75</v>
      </c>
      <c r="G227" s="198" t="s">
        <v>81</v>
      </c>
      <c r="H227" s="198"/>
      <c r="I227" s="198"/>
      <c r="J227" s="198">
        <v>688084</v>
      </c>
      <c r="K227" s="198">
        <v>209509</v>
      </c>
      <c r="L227" s="198"/>
      <c r="M227" s="198"/>
      <c r="N227" s="198"/>
      <c r="O227" s="199"/>
      <c r="P227" s="199"/>
      <c r="Q227" s="198"/>
      <c r="R227" s="198"/>
      <c r="S227" s="198"/>
      <c r="T227" s="198"/>
      <c r="U227" s="198"/>
      <c r="V227" s="198"/>
      <c r="W227" s="198"/>
      <c r="X227" s="198"/>
      <c r="Y227" s="198"/>
      <c r="Z227" s="198"/>
      <c r="AA227" s="198"/>
      <c r="AB227" s="198"/>
      <c r="AC227" s="198"/>
      <c r="AD227" s="198"/>
    </row>
    <row r="228" spans="1:30" s="197" customFormat="1">
      <c r="A228" s="198">
        <v>252</v>
      </c>
      <c r="B228" s="198">
        <v>252106</v>
      </c>
      <c r="C228" s="198">
        <v>5480</v>
      </c>
      <c r="D228" s="201">
        <v>32.5</v>
      </c>
      <c r="E228" s="200">
        <v>42159</v>
      </c>
      <c r="F228" s="198" t="s">
        <v>75</v>
      </c>
      <c r="G228" s="198" t="s">
        <v>81</v>
      </c>
      <c r="H228" s="198"/>
      <c r="I228" s="198"/>
      <c r="J228" s="198">
        <v>688085</v>
      </c>
      <c r="K228" s="198">
        <v>209509</v>
      </c>
      <c r="L228" s="198"/>
      <c r="M228" s="198"/>
      <c r="N228" s="198"/>
      <c r="O228" s="199"/>
      <c r="P228" s="199"/>
      <c r="Q228" s="198"/>
      <c r="R228" s="198"/>
      <c r="S228" s="198"/>
      <c r="T228" s="198"/>
      <c r="U228" s="198"/>
      <c r="V228" s="198"/>
      <c r="W228" s="198"/>
      <c r="X228" s="198"/>
      <c r="Y228" s="198"/>
      <c r="Z228" s="198"/>
      <c r="AA228" s="198"/>
      <c r="AB228" s="198"/>
      <c r="AC228" s="198"/>
      <c r="AD228" s="198"/>
    </row>
    <row r="229" spans="1:30" s="197" customFormat="1">
      <c r="A229" s="198">
        <v>252</v>
      </c>
      <c r="B229" s="198">
        <v>252125</v>
      </c>
      <c r="C229" s="198">
        <v>5480</v>
      </c>
      <c r="D229" s="201">
        <v>75.75</v>
      </c>
      <c r="E229" s="200">
        <v>42159</v>
      </c>
      <c r="F229" s="198" t="s">
        <v>75</v>
      </c>
      <c r="G229" s="198" t="s">
        <v>81</v>
      </c>
      <c r="H229" s="198"/>
      <c r="I229" s="198"/>
      <c r="J229" s="198">
        <v>688079</v>
      </c>
      <c r="K229" s="198">
        <v>209509</v>
      </c>
      <c r="L229" s="198"/>
      <c r="M229" s="198"/>
      <c r="N229" s="198"/>
      <c r="O229" s="199"/>
      <c r="P229" s="199"/>
      <c r="Q229" s="198"/>
      <c r="R229" s="198"/>
      <c r="S229" s="198"/>
      <c r="T229" s="198"/>
      <c r="U229" s="198"/>
      <c r="V229" s="198"/>
      <c r="W229" s="198"/>
      <c r="X229" s="198"/>
      <c r="Y229" s="198"/>
      <c r="Z229" s="198"/>
      <c r="AA229" s="198"/>
      <c r="AB229" s="198"/>
      <c r="AC229" s="198"/>
      <c r="AD229" s="198"/>
    </row>
    <row r="230" spans="1:30" s="197" customFormat="1">
      <c r="A230" s="198">
        <v>252</v>
      </c>
      <c r="B230" s="198">
        <v>252125</v>
      </c>
      <c r="C230" s="198">
        <v>5480</v>
      </c>
      <c r="D230" s="201">
        <v>233.5</v>
      </c>
      <c r="E230" s="200">
        <v>42159</v>
      </c>
      <c r="F230" s="198" t="s">
        <v>75</v>
      </c>
      <c r="G230" s="198" t="s">
        <v>81</v>
      </c>
      <c r="H230" s="198"/>
      <c r="I230" s="198"/>
      <c r="J230" s="198">
        <v>688080</v>
      </c>
      <c r="K230" s="198">
        <v>209509</v>
      </c>
      <c r="L230" s="198"/>
      <c r="M230" s="198"/>
      <c r="N230" s="198"/>
      <c r="O230" s="199"/>
      <c r="P230" s="199"/>
      <c r="Q230" s="198"/>
      <c r="R230" s="198"/>
      <c r="S230" s="198"/>
      <c r="T230" s="198"/>
      <c r="U230" s="198"/>
      <c r="V230" s="198"/>
      <c r="W230" s="198"/>
      <c r="X230" s="198"/>
      <c r="Y230" s="198"/>
      <c r="Z230" s="198"/>
      <c r="AA230" s="198"/>
      <c r="AB230" s="198"/>
      <c r="AC230" s="198"/>
      <c r="AD230" s="198"/>
    </row>
    <row r="231" spans="1:30" s="197" customFormat="1">
      <c r="A231" s="198">
        <v>252</v>
      </c>
      <c r="B231" s="198">
        <v>252106</v>
      </c>
      <c r="C231" s="198">
        <v>5480</v>
      </c>
      <c r="D231" s="201">
        <v>58.5</v>
      </c>
      <c r="E231" s="200">
        <v>42174</v>
      </c>
      <c r="F231" s="198" t="s">
        <v>75</v>
      </c>
      <c r="G231" s="198" t="s">
        <v>81</v>
      </c>
      <c r="H231" s="198"/>
      <c r="I231" s="198"/>
      <c r="J231" s="198">
        <v>691909</v>
      </c>
      <c r="K231" s="198">
        <v>210666</v>
      </c>
      <c r="L231" s="198"/>
      <c r="M231" s="198"/>
      <c r="N231" s="198"/>
      <c r="O231" s="199"/>
      <c r="P231" s="199"/>
      <c r="Q231" s="198"/>
      <c r="R231" s="198"/>
      <c r="S231" s="198"/>
      <c r="T231" s="198"/>
      <c r="U231" s="198"/>
      <c r="V231" s="198"/>
      <c r="W231" s="198"/>
      <c r="X231" s="198"/>
      <c r="Y231" s="198"/>
      <c r="Z231" s="198"/>
      <c r="AA231" s="198"/>
      <c r="AB231" s="198"/>
      <c r="AC231" s="198"/>
      <c r="AD231" s="198"/>
    </row>
    <row r="232" spans="1:30" s="197" customFormat="1">
      <c r="A232" s="198">
        <v>252</v>
      </c>
      <c r="B232" s="198">
        <v>252125</v>
      </c>
      <c r="C232" s="198">
        <v>5480</v>
      </c>
      <c r="D232" s="201">
        <v>71.5</v>
      </c>
      <c r="E232" s="200">
        <v>42174</v>
      </c>
      <c r="F232" s="198" t="s">
        <v>75</v>
      </c>
      <c r="G232" s="198" t="s">
        <v>81</v>
      </c>
      <c r="H232" s="198"/>
      <c r="I232" s="198"/>
      <c r="J232" s="198">
        <v>691910</v>
      </c>
      <c r="K232" s="198">
        <v>210666</v>
      </c>
      <c r="L232" s="198"/>
      <c r="M232" s="198"/>
      <c r="N232" s="198"/>
      <c r="O232" s="199"/>
      <c r="P232" s="199"/>
      <c r="Q232" s="198"/>
      <c r="R232" s="198"/>
      <c r="S232" s="198"/>
      <c r="T232" s="198"/>
      <c r="U232" s="198"/>
      <c r="V232" s="198"/>
      <c r="W232" s="198"/>
      <c r="X232" s="198"/>
      <c r="Y232" s="198"/>
      <c r="Z232" s="198"/>
      <c r="AA232" s="198"/>
      <c r="AB232" s="198"/>
      <c r="AC232" s="198"/>
      <c r="AD232" s="198"/>
    </row>
    <row r="233" spans="1:30" s="197" customFormat="1">
      <c r="A233" s="198">
        <v>252</v>
      </c>
      <c r="B233" s="198">
        <v>252125</v>
      </c>
      <c r="C233" s="198">
        <v>5480</v>
      </c>
      <c r="D233" s="201">
        <v>71.5</v>
      </c>
      <c r="E233" s="200">
        <v>42174</v>
      </c>
      <c r="F233" s="198" t="s">
        <v>75</v>
      </c>
      <c r="G233" s="198" t="s">
        <v>81</v>
      </c>
      <c r="H233" s="198"/>
      <c r="I233" s="198"/>
      <c r="J233" s="198">
        <v>691911</v>
      </c>
      <c r="K233" s="198">
        <v>210666</v>
      </c>
      <c r="L233" s="198"/>
      <c r="M233" s="198"/>
      <c r="N233" s="198"/>
      <c r="O233" s="199"/>
      <c r="P233" s="199"/>
      <c r="Q233" s="198"/>
      <c r="R233" s="198"/>
      <c r="S233" s="198"/>
      <c r="T233" s="198"/>
      <c r="U233" s="198"/>
      <c r="V233" s="198"/>
      <c r="W233" s="198"/>
      <c r="X233" s="198"/>
      <c r="Y233" s="198"/>
      <c r="Z233" s="198"/>
      <c r="AA233" s="198"/>
      <c r="AB233" s="198"/>
      <c r="AC233" s="198"/>
      <c r="AD233" s="198"/>
    </row>
    <row r="234" spans="1:30" s="197" customFormat="1">
      <c r="A234" s="198">
        <v>252</v>
      </c>
      <c r="B234" s="198">
        <v>252125</v>
      </c>
      <c r="C234" s="198">
        <v>5480</v>
      </c>
      <c r="D234" s="201">
        <v>78</v>
      </c>
      <c r="E234" s="200">
        <v>42174</v>
      </c>
      <c r="F234" s="198" t="s">
        <v>75</v>
      </c>
      <c r="G234" s="198" t="s">
        <v>81</v>
      </c>
      <c r="H234" s="198"/>
      <c r="I234" s="198"/>
      <c r="J234" s="198">
        <v>691912</v>
      </c>
      <c r="K234" s="198">
        <v>210666</v>
      </c>
      <c r="L234" s="198"/>
      <c r="M234" s="198"/>
      <c r="N234" s="198"/>
      <c r="O234" s="199"/>
      <c r="P234" s="199"/>
      <c r="Q234" s="198"/>
      <c r="R234" s="198"/>
      <c r="S234" s="198"/>
      <c r="T234" s="198"/>
      <c r="U234" s="198"/>
      <c r="V234" s="198"/>
      <c r="W234" s="198"/>
      <c r="X234" s="198"/>
      <c r="Y234" s="198"/>
      <c r="Z234" s="198"/>
      <c r="AA234" s="198"/>
      <c r="AB234" s="198"/>
      <c r="AC234" s="198"/>
      <c r="AD234" s="198"/>
    </row>
    <row r="235" spans="1:30" s="197" customFormat="1">
      <c r="A235" s="198">
        <v>252</v>
      </c>
      <c r="B235" s="198">
        <v>252125</v>
      </c>
      <c r="C235" s="198">
        <v>5490</v>
      </c>
      <c r="D235" s="201">
        <v>1111.08</v>
      </c>
      <c r="E235" s="200">
        <v>42181</v>
      </c>
      <c r="F235" s="198" t="s">
        <v>75</v>
      </c>
      <c r="G235" s="198" t="s">
        <v>111</v>
      </c>
      <c r="H235" s="198" t="s">
        <v>114</v>
      </c>
      <c r="I235" s="198"/>
      <c r="J235" s="198">
        <v>198555</v>
      </c>
      <c r="K235" s="198">
        <v>211205</v>
      </c>
      <c r="L235" s="198"/>
      <c r="M235" s="198"/>
      <c r="N235" s="198"/>
      <c r="O235" s="199"/>
      <c r="P235" s="199"/>
      <c r="Q235" s="198"/>
      <c r="R235" s="198"/>
      <c r="S235" s="198"/>
      <c r="T235" s="198"/>
      <c r="U235" s="198"/>
      <c r="V235" s="198"/>
      <c r="W235" s="198"/>
      <c r="X235" s="198"/>
      <c r="Y235" s="198"/>
      <c r="Z235" s="198"/>
      <c r="AA235" s="198"/>
      <c r="AB235" s="198"/>
      <c r="AC235" s="198"/>
      <c r="AD235" s="198"/>
    </row>
    <row r="236" spans="1:30" s="197" customFormat="1">
      <c r="A236" s="198">
        <v>252</v>
      </c>
      <c r="B236" s="198">
        <v>252106</v>
      </c>
      <c r="C236" s="198">
        <v>5480</v>
      </c>
      <c r="D236" s="201">
        <v>84.5</v>
      </c>
      <c r="E236" s="200">
        <v>42191</v>
      </c>
      <c r="F236" s="198" t="s">
        <v>75</v>
      </c>
      <c r="G236" s="198" t="s">
        <v>81</v>
      </c>
      <c r="H236" s="198"/>
      <c r="I236" s="198"/>
      <c r="J236" s="198">
        <v>695386</v>
      </c>
      <c r="K236" s="198">
        <v>211815</v>
      </c>
      <c r="L236" s="198"/>
      <c r="M236" s="198"/>
      <c r="N236" s="198"/>
      <c r="O236" s="199"/>
      <c r="P236" s="199"/>
      <c r="Q236" s="198"/>
      <c r="R236" s="198"/>
      <c r="S236" s="198"/>
      <c r="T236" s="198"/>
      <c r="U236" s="198"/>
      <c r="V236" s="198"/>
      <c r="W236" s="198"/>
      <c r="X236" s="198"/>
      <c r="Y236" s="198"/>
      <c r="Z236" s="198"/>
      <c r="AA236" s="198"/>
      <c r="AB236" s="198"/>
      <c r="AC236" s="198"/>
      <c r="AD236" s="198"/>
    </row>
    <row r="237" spans="1:30" s="197" customFormat="1">
      <c r="A237" s="198">
        <v>252</v>
      </c>
      <c r="B237" s="198">
        <v>252125</v>
      </c>
      <c r="C237" s="198">
        <v>5480</v>
      </c>
      <c r="D237" s="201">
        <v>71.5</v>
      </c>
      <c r="E237" s="200">
        <v>42191</v>
      </c>
      <c r="F237" s="198" t="s">
        <v>75</v>
      </c>
      <c r="G237" s="198" t="s">
        <v>81</v>
      </c>
      <c r="H237" s="198"/>
      <c r="I237" s="198"/>
      <c r="J237" s="198">
        <v>695384</v>
      </c>
      <c r="K237" s="198">
        <v>211815</v>
      </c>
      <c r="L237" s="198"/>
      <c r="M237" s="198"/>
      <c r="N237" s="198"/>
      <c r="O237" s="199"/>
      <c r="P237" s="199"/>
      <c r="Q237" s="198"/>
      <c r="R237" s="198"/>
      <c r="S237" s="198"/>
      <c r="T237" s="198"/>
      <c r="U237" s="198"/>
      <c r="V237" s="198"/>
      <c r="W237" s="198"/>
      <c r="X237" s="198"/>
      <c r="Y237" s="198"/>
      <c r="Z237" s="198"/>
      <c r="AA237" s="198"/>
      <c r="AB237" s="198"/>
      <c r="AC237" s="198"/>
      <c r="AD237" s="198"/>
    </row>
    <row r="238" spans="1:30" s="197" customFormat="1">
      <c r="A238" s="198">
        <v>252</v>
      </c>
      <c r="B238" s="198">
        <v>252125</v>
      </c>
      <c r="C238" s="198">
        <v>5480</v>
      </c>
      <c r="D238" s="201">
        <v>71.5</v>
      </c>
      <c r="E238" s="200">
        <v>42191</v>
      </c>
      <c r="F238" s="198" t="s">
        <v>75</v>
      </c>
      <c r="G238" s="198" t="s">
        <v>81</v>
      </c>
      <c r="H238" s="198"/>
      <c r="I238" s="198"/>
      <c r="J238" s="198">
        <v>695385</v>
      </c>
      <c r="K238" s="198">
        <v>211815</v>
      </c>
      <c r="L238" s="198"/>
      <c r="M238" s="198"/>
      <c r="N238" s="198"/>
      <c r="O238" s="199"/>
      <c r="P238" s="199"/>
      <c r="Q238" s="198"/>
      <c r="R238" s="198"/>
      <c r="S238" s="198"/>
      <c r="T238" s="198"/>
      <c r="U238" s="198"/>
      <c r="V238" s="198"/>
      <c r="W238" s="198"/>
      <c r="X238" s="198"/>
      <c r="Y238" s="198"/>
      <c r="Z238" s="198"/>
      <c r="AA238" s="198"/>
      <c r="AB238" s="198"/>
      <c r="AC238" s="198"/>
      <c r="AD238" s="198"/>
    </row>
    <row r="239" spans="1:30" s="197" customFormat="1">
      <c r="A239" s="198">
        <v>252</v>
      </c>
      <c r="B239" s="198">
        <v>252106</v>
      </c>
      <c r="C239" s="198">
        <v>5480</v>
      </c>
      <c r="D239" s="201">
        <v>32.5</v>
      </c>
      <c r="E239" s="200">
        <v>42192</v>
      </c>
      <c r="F239" s="198" t="s">
        <v>75</v>
      </c>
      <c r="G239" s="198" t="s">
        <v>81</v>
      </c>
      <c r="H239" s="198"/>
      <c r="I239" s="198"/>
      <c r="J239" s="198">
        <v>695898</v>
      </c>
      <c r="K239" s="198">
        <v>212054</v>
      </c>
      <c r="L239" s="198"/>
      <c r="M239" s="198"/>
      <c r="N239" s="198"/>
      <c r="O239" s="199"/>
      <c r="P239" s="199"/>
      <c r="Q239" s="198"/>
      <c r="R239" s="198"/>
      <c r="S239" s="198"/>
      <c r="T239" s="198"/>
      <c r="U239" s="198"/>
      <c r="V239" s="198"/>
      <c r="W239" s="198"/>
      <c r="X239" s="198"/>
      <c r="Y239" s="198"/>
      <c r="Z239" s="198"/>
      <c r="AA239" s="198"/>
      <c r="AB239" s="198"/>
      <c r="AC239" s="198"/>
      <c r="AD239" s="198"/>
    </row>
    <row r="240" spans="1:30" s="197" customFormat="1">
      <c r="A240" s="198">
        <v>252</v>
      </c>
      <c r="B240" s="198">
        <v>252106</v>
      </c>
      <c r="C240" s="198">
        <v>5480</v>
      </c>
      <c r="D240" s="201">
        <v>32.5</v>
      </c>
      <c r="E240" s="200">
        <v>42192</v>
      </c>
      <c r="F240" s="198" t="s">
        <v>75</v>
      </c>
      <c r="G240" s="198" t="s">
        <v>81</v>
      </c>
      <c r="H240" s="198"/>
      <c r="I240" s="198"/>
      <c r="J240" s="198">
        <v>695899</v>
      </c>
      <c r="K240" s="198">
        <v>212054</v>
      </c>
      <c r="L240" s="198"/>
      <c r="M240" s="198"/>
      <c r="N240" s="198"/>
      <c r="O240" s="199"/>
      <c r="P240" s="199"/>
      <c r="Q240" s="198"/>
      <c r="R240" s="198"/>
      <c r="S240" s="198"/>
      <c r="T240" s="198"/>
      <c r="U240" s="198"/>
      <c r="V240" s="198"/>
      <c r="W240" s="198"/>
      <c r="X240" s="198"/>
      <c r="Y240" s="198"/>
      <c r="Z240" s="198"/>
      <c r="AA240" s="198"/>
      <c r="AB240" s="198"/>
      <c r="AC240" s="198"/>
      <c r="AD240" s="198"/>
    </row>
    <row r="241" spans="1:30" s="197" customFormat="1">
      <c r="A241" s="198">
        <v>252</v>
      </c>
      <c r="B241" s="198">
        <v>252106</v>
      </c>
      <c r="C241" s="198">
        <v>5480</v>
      </c>
      <c r="D241" s="201">
        <v>45.5</v>
      </c>
      <c r="E241" s="200">
        <v>42192</v>
      </c>
      <c r="F241" s="198" t="s">
        <v>75</v>
      </c>
      <c r="G241" s="198" t="s">
        <v>81</v>
      </c>
      <c r="H241" s="198"/>
      <c r="I241" s="198"/>
      <c r="J241" s="198">
        <v>695901</v>
      </c>
      <c r="K241" s="198">
        <v>212054</v>
      </c>
      <c r="L241" s="198"/>
      <c r="M241" s="198"/>
      <c r="N241" s="198"/>
      <c r="O241" s="199"/>
      <c r="P241" s="199"/>
      <c r="Q241" s="198"/>
      <c r="R241" s="198"/>
      <c r="S241" s="198"/>
      <c r="T241" s="198"/>
      <c r="U241" s="198"/>
      <c r="V241" s="198"/>
      <c r="W241" s="198"/>
      <c r="X241" s="198"/>
      <c r="Y241" s="198"/>
      <c r="Z241" s="198"/>
      <c r="AA241" s="198"/>
      <c r="AB241" s="198"/>
      <c r="AC241" s="198"/>
      <c r="AD241" s="198"/>
    </row>
    <row r="242" spans="1:30" s="197" customFormat="1">
      <c r="A242" s="198">
        <v>252</v>
      </c>
      <c r="B242" s="198">
        <v>252125</v>
      </c>
      <c r="C242" s="198">
        <v>5480</v>
      </c>
      <c r="D242" s="201">
        <v>162.5</v>
      </c>
      <c r="E242" s="200">
        <v>42200</v>
      </c>
      <c r="F242" s="198" t="s">
        <v>75</v>
      </c>
      <c r="G242" s="198" t="s">
        <v>81</v>
      </c>
      <c r="H242" s="198"/>
      <c r="I242" s="198"/>
      <c r="J242" s="198">
        <v>697938</v>
      </c>
      <c r="K242" s="198">
        <v>212735</v>
      </c>
      <c r="L242" s="198"/>
      <c r="M242" s="198"/>
      <c r="N242" s="198"/>
      <c r="O242" s="199"/>
      <c r="P242" s="199"/>
      <c r="Q242" s="198"/>
      <c r="R242" s="198"/>
      <c r="S242" s="198"/>
      <c r="T242" s="198"/>
      <c r="U242" s="198"/>
      <c r="V242" s="198"/>
      <c r="W242" s="198"/>
      <c r="X242" s="198"/>
      <c r="Y242" s="198"/>
      <c r="Z242" s="198"/>
      <c r="AA242" s="198"/>
      <c r="AB242" s="198"/>
      <c r="AC242" s="198"/>
      <c r="AD242" s="198"/>
    </row>
    <row r="243" spans="1:30" s="197" customFormat="1">
      <c r="A243" s="198">
        <v>252</v>
      </c>
      <c r="B243" s="198">
        <v>252125</v>
      </c>
      <c r="C243" s="198">
        <v>5480</v>
      </c>
      <c r="D243" s="201">
        <v>58.5</v>
      </c>
      <c r="E243" s="200">
        <v>42200</v>
      </c>
      <c r="F243" s="198" t="s">
        <v>75</v>
      </c>
      <c r="G243" s="198" t="s">
        <v>81</v>
      </c>
      <c r="H243" s="198"/>
      <c r="I243" s="198"/>
      <c r="J243" s="198">
        <v>697940</v>
      </c>
      <c r="K243" s="198">
        <v>212735</v>
      </c>
      <c r="L243" s="198"/>
      <c r="M243" s="198"/>
      <c r="N243" s="198"/>
      <c r="O243" s="199"/>
      <c r="P243" s="199"/>
      <c r="Q243" s="198"/>
      <c r="R243" s="198"/>
      <c r="S243" s="198"/>
      <c r="T243" s="198"/>
      <c r="U243" s="198"/>
      <c r="V243" s="198"/>
      <c r="W243" s="198"/>
      <c r="X243" s="198"/>
      <c r="Y243" s="198"/>
      <c r="Z243" s="198"/>
      <c r="AA243" s="198"/>
      <c r="AB243" s="198"/>
      <c r="AC243" s="198"/>
      <c r="AD243" s="198"/>
    </row>
    <row r="244" spans="1:30" s="197" customFormat="1">
      <c r="A244" s="198">
        <v>252</v>
      </c>
      <c r="B244" s="198">
        <v>252106</v>
      </c>
      <c r="C244" s="198">
        <v>5480</v>
      </c>
      <c r="D244" s="201">
        <v>104</v>
      </c>
      <c r="E244" s="200">
        <v>42215</v>
      </c>
      <c r="F244" s="198" t="s">
        <v>75</v>
      </c>
      <c r="G244" s="198" t="s">
        <v>81</v>
      </c>
      <c r="H244" s="198"/>
      <c r="I244" s="198"/>
      <c r="J244" s="198">
        <v>701723</v>
      </c>
      <c r="K244" s="198">
        <v>213900</v>
      </c>
      <c r="L244" s="198"/>
      <c r="M244" s="198"/>
      <c r="N244" s="198"/>
      <c r="O244" s="199"/>
      <c r="P244" s="199"/>
      <c r="Q244" s="198"/>
      <c r="R244" s="198"/>
      <c r="S244" s="198"/>
      <c r="T244" s="198"/>
      <c r="U244" s="198"/>
      <c r="V244" s="198"/>
      <c r="W244" s="198"/>
      <c r="X244" s="198"/>
      <c r="Y244" s="198"/>
      <c r="Z244" s="198"/>
      <c r="AA244" s="198"/>
      <c r="AB244" s="198"/>
      <c r="AC244" s="198"/>
      <c r="AD244" s="198"/>
    </row>
    <row r="245" spans="1:30" s="197" customFormat="1">
      <c r="A245" s="198">
        <v>252</v>
      </c>
      <c r="B245" s="198">
        <v>252106</v>
      </c>
      <c r="C245" s="198">
        <v>5480</v>
      </c>
      <c r="D245" s="201">
        <v>52</v>
      </c>
      <c r="E245" s="200">
        <v>42215</v>
      </c>
      <c r="F245" s="198" t="s">
        <v>75</v>
      </c>
      <c r="G245" s="198" t="s">
        <v>81</v>
      </c>
      <c r="H245" s="198"/>
      <c r="I245" s="198"/>
      <c r="J245" s="198">
        <v>701727</v>
      </c>
      <c r="K245" s="198">
        <v>213900</v>
      </c>
      <c r="L245" s="198"/>
      <c r="M245" s="198"/>
      <c r="N245" s="198"/>
      <c r="O245" s="199"/>
      <c r="P245" s="199"/>
      <c r="Q245" s="198"/>
      <c r="R245" s="198"/>
      <c r="S245" s="198"/>
      <c r="T245" s="198"/>
      <c r="U245" s="198"/>
      <c r="V245" s="198"/>
      <c r="W245" s="198"/>
      <c r="X245" s="198"/>
      <c r="Y245" s="198"/>
      <c r="Z245" s="198"/>
      <c r="AA245" s="198"/>
      <c r="AB245" s="198"/>
      <c r="AC245" s="198"/>
      <c r="AD245" s="198"/>
    </row>
    <row r="246" spans="1:30" s="197" customFormat="1">
      <c r="A246" s="198">
        <v>252</v>
      </c>
      <c r="B246" s="198">
        <v>252125</v>
      </c>
      <c r="C246" s="198">
        <v>5480</v>
      </c>
      <c r="D246" s="201">
        <v>117</v>
      </c>
      <c r="E246" s="200">
        <v>42215</v>
      </c>
      <c r="F246" s="198" t="s">
        <v>75</v>
      </c>
      <c r="G246" s="198" t="s">
        <v>81</v>
      </c>
      <c r="H246" s="198"/>
      <c r="I246" s="198"/>
      <c r="J246" s="198">
        <v>701722</v>
      </c>
      <c r="K246" s="198">
        <v>213900</v>
      </c>
      <c r="L246" s="198"/>
      <c r="M246" s="198"/>
      <c r="N246" s="198"/>
      <c r="O246" s="199"/>
      <c r="P246" s="199"/>
      <c r="Q246" s="198"/>
      <c r="R246" s="198"/>
      <c r="S246" s="198"/>
      <c r="T246" s="198"/>
      <c r="U246" s="198"/>
      <c r="V246" s="198"/>
      <c r="W246" s="198"/>
      <c r="X246" s="198"/>
      <c r="Y246" s="198"/>
      <c r="Z246" s="198"/>
      <c r="AA246" s="198"/>
      <c r="AB246" s="198"/>
      <c r="AC246" s="198"/>
      <c r="AD246" s="198"/>
    </row>
    <row r="247" spans="1:30" s="197" customFormat="1">
      <c r="A247" s="198">
        <v>252</v>
      </c>
      <c r="B247" s="198">
        <v>252125</v>
      </c>
      <c r="C247" s="198">
        <v>5480</v>
      </c>
      <c r="D247" s="201">
        <v>58.5</v>
      </c>
      <c r="E247" s="200">
        <v>42215</v>
      </c>
      <c r="F247" s="198" t="s">
        <v>75</v>
      </c>
      <c r="G247" s="198" t="s">
        <v>81</v>
      </c>
      <c r="H247" s="198"/>
      <c r="I247" s="198"/>
      <c r="J247" s="198">
        <v>701725</v>
      </c>
      <c r="K247" s="198">
        <v>213900</v>
      </c>
      <c r="L247" s="198"/>
      <c r="M247" s="198"/>
      <c r="N247" s="198"/>
      <c r="O247" s="199"/>
      <c r="P247" s="199"/>
      <c r="Q247" s="198"/>
      <c r="R247" s="198"/>
      <c r="S247" s="198"/>
      <c r="T247" s="198"/>
      <c r="U247" s="198"/>
      <c r="V247" s="198"/>
      <c r="W247" s="198"/>
      <c r="X247" s="198"/>
      <c r="Y247" s="198"/>
      <c r="Z247" s="198"/>
      <c r="AA247" s="198"/>
      <c r="AB247" s="198"/>
      <c r="AC247" s="198"/>
      <c r="AD247" s="198"/>
    </row>
    <row r="248" spans="1:30" s="197" customFormat="1">
      <c r="A248" s="198">
        <v>252</v>
      </c>
      <c r="B248" s="198">
        <v>252125</v>
      </c>
      <c r="C248" s="198">
        <v>5480</v>
      </c>
      <c r="D248" s="201">
        <v>65</v>
      </c>
      <c r="E248" s="200">
        <v>42215</v>
      </c>
      <c r="F248" s="198" t="s">
        <v>75</v>
      </c>
      <c r="G248" s="198" t="s">
        <v>81</v>
      </c>
      <c r="H248" s="198"/>
      <c r="I248" s="198"/>
      <c r="J248" s="198">
        <v>701726</v>
      </c>
      <c r="K248" s="198">
        <v>213900</v>
      </c>
      <c r="L248" s="198"/>
      <c r="M248" s="198"/>
      <c r="N248" s="198"/>
      <c r="O248" s="199"/>
      <c r="P248" s="199"/>
      <c r="Q248" s="198"/>
      <c r="R248" s="198"/>
      <c r="S248" s="198"/>
      <c r="T248" s="198"/>
      <c r="U248" s="198"/>
      <c r="V248" s="198"/>
      <c r="W248" s="198"/>
      <c r="X248" s="198"/>
      <c r="Y248" s="198"/>
      <c r="Z248" s="198"/>
      <c r="AA248" s="198"/>
      <c r="AB248" s="198"/>
      <c r="AC248" s="198"/>
      <c r="AD248" s="198"/>
    </row>
    <row r="249" spans="1:30" s="197" customFormat="1">
      <c r="A249" s="198">
        <v>252</v>
      </c>
      <c r="B249" s="198">
        <v>252106</v>
      </c>
      <c r="C249" s="198">
        <v>5480</v>
      </c>
      <c r="D249" s="206">
        <v>32.5</v>
      </c>
      <c r="E249" s="200">
        <v>42216</v>
      </c>
      <c r="F249" s="198" t="s">
        <v>75</v>
      </c>
      <c r="G249" s="198" t="s">
        <v>113</v>
      </c>
      <c r="H249" s="198" t="s">
        <v>81</v>
      </c>
      <c r="I249" s="198"/>
      <c r="J249" s="198">
        <v>305443</v>
      </c>
      <c r="K249" s="198">
        <v>214582</v>
      </c>
      <c r="L249" s="198"/>
      <c r="M249" s="198"/>
      <c r="N249" s="198"/>
      <c r="O249" s="199"/>
      <c r="P249" s="199"/>
      <c r="Q249" s="198"/>
      <c r="R249" s="198"/>
      <c r="S249" s="198"/>
      <c r="T249" s="198"/>
      <c r="U249" s="198"/>
      <c r="V249" s="198"/>
      <c r="W249" s="198"/>
      <c r="X249" s="198"/>
      <c r="Y249" s="198"/>
      <c r="Z249" s="198"/>
      <c r="AA249" s="198"/>
      <c r="AB249" s="198"/>
      <c r="AC249" s="198"/>
      <c r="AD249" s="198"/>
    </row>
    <row r="250" spans="1:30" s="197" customFormat="1">
      <c r="A250" s="198">
        <v>252</v>
      </c>
      <c r="B250" s="198">
        <v>252106</v>
      </c>
      <c r="C250" s="198">
        <v>5480</v>
      </c>
      <c r="D250" s="206">
        <v>-32.5</v>
      </c>
      <c r="E250" s="200">
        <v>42217</v>
      </c>
      <c r="F250" s="198" t="s">
        <v>75</v>
      </c>
      <c r="G250" s="198" t="s">
        <v>113</v>
      </c>
      <c r="H250" s="198" t="s">
        <v>81</v>
      </c>
      <c r="I250" s="198"/>
      <c r="J250" s="198">
        <v>305443</v>
      </c>
      <c r="K250" s="198">
        <v>214582</v>
      </c>
      <c r="L250" s="198"/>
      <c r="M250" s="198"/>
      <c r="N250" s="198"/>
      <c r="O250" s="199"/>
      <c r="P250" s="199"/>
      <c r="Q250" s="198"/>
      <c r="R250" s="198"/>
      <c r="S250" s="198"/>
      <c r="T250" s="198"/>
      <c r="U250" s="198"/>
      <c r="V250" s="198"/>
      <c r="W250" s="198"/>
      <c r="X250" s="198"/>
      <c r="Y250" s="198"/>
      <c r="Z250" s="198"/>
      <c r="AA250" s="198"/>
      <c r="AB250" s="198"/>
      <c r="AC250" s="198"/>
      <c r="AD250" s="198"/>
    </row>
    <row r="251" spans="1:30" s="197" customFormat="1">
      <c r="A251" s="198">
        <v>252</v>
      </c>
      <c r="B251" s="198">
        <v>252106</v>
      </c>
      <c r="C251" s="198">
        <v>5480</v>
      </c>
      <c r="D251" s="201">
        <v>32.5</v>
      </c>
      <c r="E251" s="200">
        <v>42219</v>
      </c>
      <c r="F251" s="198" t="s">
        <v>75</v>
      </c>
      <c r="G251" s="198" t="s">
        <v>81</v>
      </c>
      <c r="H251" s="198"/>
      <c r="I251" s="198"/>
      <c r="J251" s="198">
        <v>702783</v>
      </c>
      <c r="K251" s="198">
        <v>214384</v>
      </c>
      <c r="L251" s="198"/>
      <c r="M251" s="198"/>
      <c r="N251" s="198"/>
      <c r="O251" s="199"/>
      <c r="P251" s="199"/>
      <c r="Q251" s="198"/>
      <c r="R251" s="198"/>
      <c r="S251" s="198"/>
      <c r="T251" s="198"/>
      <c r="U251" s="198"/>
      <c r="V251" s="198"/>
      <c r="W251" s="198"/>
      <c r="X251" s="198"/>
      <c r="Y251" s="198"/>
      <c r="Z251" s="198"/>
      <c r="AA251" s="198"/>
      <c r="AB251" s="198"/>
      <c r="AC251" s="198"/>
      <c r="AD251" s="198"/>
    </row>
    <row r="252" spans="1:30" s="197" customFormat="1">
      <c r="A252" s="198">
        <v>252</v>
      </c>
      <c r="B252" s="198">
        <v>252106</v>
      </c>
      <c r="C252" s="198">
        <v>5480</v>
      </c>
      <c r="D252" s="201">
        <v>39</v>
      </c>
      <c r="E252" s="200">
        <v>42222</v>
      </c>
      <c r="F252" s="198" t="s">
        <v>75</v>
      </c>
      <c r="G252" s="198" t="s">
        <v>81</v>
      </c>
      <c r="H252" s="198"/>
      <c r="I252" s="198"/>
      <c r="J252" s="198">
        <v>703765</v>
      </c>
      <c r="K252" s="198">
        <v>214692</v>
      </c>
      <c r="L252" s="198"/>
      <c r="M252" s="198"/>
      <c r="N252" s="198"/>
      <c r="O252" s="199"/>
      <c r="P252" s="199"/>
      <c r="Q252" s="198"/>
      <c r="R252" s="198"/>
      <c r="S252" s="198"/>
      <c r="T252" s="198"/>
      <c r="U252" s="198"/>
      <c r="V252" s="198"/>
      <c r="W252" s="198"/>
      <c r="X252" s="198"/>
      <c r="Y252" s="198"/>
      <c r="Z252" s="198"/>
      <c r="AA252" s="198"/>
      <c r="AB252" s="198"/>
      <c r="AC252" s="198"/>
      <c r="AD252" s="198"/>
    </row>
    <row r="253" spans="1:30" s="197" customFormat="1">
      <c r="A253" s="198">
        <v>252</v>
      </c>
      <c r="B253" s="198">
        <v>252125</v>
      </c>
      <c r="C253" s="198">
        <v>5480</v>
      </c>
      <c r="D253" s="201">
        <v>65</v>
      </c>
      <c r="E253" s="200">
        <v>42237</v>
      </c>
      <c r="F253" s="198" t="s">
        <v>75</v>
      </c>
      <c r="G253" s="198" t="s">
        <v>81</v>
      </c>
      <c r="H253" s="198"/>
      <c r="I253" s="198"/>
      <c r="J253" s="198">
        <v>707598</v>
      </c>
      <c r="K253" s="198">
        <v>216109</v>
      </c>
      <c r="L253" s="198"/>
      <c r="M253" s="198"/>
      <c r="N253" s="198"/>
      <c r="O253" s="199"/>
      <c r="P253" s="199"/>
      <c r="Q253" s="198"/>
      <c r="R253" s="198"/>
      <c r="S253" s="198"/>
      <c r="T253" s="198"/>
      <c r="U253" s="198"/>
      <c r="V253" s="198"/>
      <c r="W253" s="198"/>
      <c r="X253" s="198"/>
      <c r="Y253" s="198"/>
      <c r="Z253" s="198"/>
      <c r="AA253" s="198"/>
      <c r="AB253" s="198"/>
      <c r="AC253" s="198"/>
      <c r="AD253" s="198"/>
    </row>
    <row r="254" spans="1:30" s="197" customFormat="1">
      <c r="A254" s="198">
        <v>252</v>
      </c>
      <c r="B254" s="198">
        <v>252125</v>
      </c>
      <c r="C254" s="198">
        <v>5480</v>
      </c>
      <c r="D254" s="201">
        <v>84.5</v>
      </c>
      <c r="E254" s="200">
        <v>42237</v>
      </c>
      <c r="F254" s="198" t="s">
        <v>75</v>
      </c>
      <c r="G254" s="198" t="s">
        <v>81</v>
      </c>
      <c r="H254" s="198"/>
      <c r="I254" s="198"/>
      <c r="J254" s="198">
        <v>707599</v>
      </c>
      <c r="K254" s="198">
        <v>216109</v>
      </c>
      <c r="L254" s="198"/>
      <c r="M254" s="198"/>
      <c r="N254" s="198"/>
      <c r="O254" s="199"/>
      <c r="P254" s="199"/>
      <c r="Q254" s="198"/>
      <c r="R254" s="198"/>
      <c r="S254" s="198"/>
      <c r="T254" s="198"/>
      <c r="U254" s="198"/>
      <c r="V254" s="198"/>
      <c r="W254" s="198"/>
      <c r="X254" s="198"/>
      <c r="Y254" s="198"/>
      <c r="Z254" s="198"/>
      <c r="AA254" s="198"/>
      <c r="AB254" s="198"/>
      <c r="AC254" s="198"/>
      <c r="AD254" s="198"/>
    </row>
    <row r="255" spans="1:30" s="197" customFormat="1">
      <c r="A255" s="198">
        <v>252</v>
      </c>
      <c r="B255" s="198">
        <v>252125</v>
      </c>
      <c r="C255" s="198">
        <v>5490</v>
      </c>
      <c r="D255" s="201">
        <v>101.25</v>
      </c>
      <c r="E255" s="200">
        <v>42237</v>
      </c>
      <c r="F255" s="198" t="s">
        <v>75</v>
      </c>
      <c r="G255" s="198" t="s">
        <v>81</v>
      </c>
      <c r="H255" s="198"/>
      <c r="I255" s="198"/>
      <c r="J255" s="198">
        <v>707600</v>
      </c>
      <c r="K255" s="198">
        <v>216109</v>
      </c>
      <c r="L255" s="198"/>
      <c r="M255" s="198"/>
      <c r="N255" s="198"/>
      <c r="O255" s="199"/>
      <c r="P255" s="199"/>
      <c r="Q255" s="198"/>
      <c r="R255" s="198"/>
      <c r="S255" s="198"/>
      <c r="T255" s="198"/>
      <c r="U255" s="198"/>
      <c r="V255" s="198"/>
      <c r="W255" s="198"/>
      <c r="X255" s="198"/>
      <c r="Y255" s="198"/>
      <c r="Z255" s="198"/>
      <c r="AA255" s="198"/>
      <c r="AB255" s="198"/>
      <c r="AC255" s="198"/>
      <c r="AD255" s="198"/>
    </row>
    <row r="256" spans="1:30" s="197" customFormat="1">
      <c r="A256" s="198">
        <v>252</v>
      </c>
      <c r="B256" s="198">
        <v>252125</v>
      </c>
      <c r="C256" s="198">
        <v>5480</v>
      </c>
      <c r="D256" s="201">
        <v>78</v>
      </c>
      <c r="E256" s="200">
        <v>42237</v>
      </c>
      <c r="F256" s="198" t="s">
        <v>75</v>
      </c>
      <c r="G256" s="198" t="s">
        <v>81</v>
      </c>
      <c r="H256" s="198"/>
      <c r="I256" s="198"/>
      <c r="J256" s="198">
        <v>707601</v>
      </c>
      <c r="K256" s="198">
        <v>216109</v>
      </c>
      <c r="L256" s="198"/>
      <c r="M256" s="198"/>
      <c r="N256" s="198"/>
      <c r="O256" s="199"/>
      <c r="P256" s="199"/>
      <c r="Q256" s="198"/>
      <c r="R256" s="198"/>
      <c r="S256" s="198"/>
      <c r="T256" s="198"/>
      <c r="U256" s="198"/>
      <c r="V256" s="198"/>
      <c r="W256" s="198"/>
      <c r="X256" s="198"/>
      <c r="Y256" s="198"/>
      <c r="Z256" s="198"/>
      <c r="AA256" s="198"/>
      <c r="AB256" s="198"/>
      <c r="AC256" s="198"/>
      <c r="AD256" s="198"/>
    </row>
    <row r="257" spans="1:30" s="197" customFormat="1">
      <c r="A257" s="198">
        <v>252</v>
      </c>
      <c r="B257" s="198">
        <v>252125</v>
      </c>
      <c r="C257" s="198">
        <v>5490</v>
      </c>
      <c r="D257" s="201">
        <v>112.5</v>
      </c>
      <c r="E257" s="200">
        <v>42237</v>
      </c>
      <c r="F257" s="198" t="s">
        <v>75</v>
      </c>
      <c r="G257" s="198" t="s">
        <v>81</v>
      </c>
      <c r="H257" s="198"/>
      <c r="I257" s="198"/>
      <c r="J257" s="198">
        <v>707602</v>
      </c>
      <c r="K257" s="198">
        <v>216109</v>
      </c>
      <c r="L257" s="198"/>
      <c r="M257" s="198"/>
      <c r="N257" s="198"/>
      <c r="O257" s="199"/>
      <c r="P257" s="199"/>
      <c r="Q257" s="198"/>
      <c r="R257" s="198"/>
      <c r="S257" s="198"/>
      <c r="T257" s="198"/>
      <c r="U257" s="198"/>
      <c r="V257" s="198"/>
      <c r="W257" s="198"/>
      <c r="X257" s="198"/>
      <c r="Y257" s="198"/>
      <c r="Z257" s="198"/>
      <c r="AA257" s="198"/>
      <c r="AB257" s="198"/>
      <c r="AC257" s="198"/>
      <c r="AD257" s="198"/>
    </row>
    <row r="258" spans="1:30" s="197" customFormat="1">
      <c r="A258" s="198">
        <v>252</v>
      </c>
      <c r="B258" s="198">
        <v>252125</v>
      </c>
      <c r="C258" s="198">
        <v>5490</v>
      </c>
      <c r="D258" s="201">
        <v>202.5</v>
      </c>
      <c r="E258" s="200">
        <v>42237</v>
      </c>
      <c r="F258" s="198" t="s">
        <v>75</v>
      </c>
      <c r="G258" s="198" t="s">
        <v>81</v>
      </c>
      <c r="H258" s="198"/>
      <c r="I258" s="198"/>
      <c r="J258" s="198">
        <v>707603</v>
      </c>
      <c r="K258" s="198">
        <v>216109</v>
      </c>
      <c r="L258" s="198"/>
      <c r="M258" s="198"/>
      <c r="N258" s="198"/>
      <c r="O258" s="199"/>
      <c r="P258" s="199"/>
      <c r="Q258" s="198"/>
      <c r="R258" s="198"/>
      <c r="S258" s="198"/>
      <c r="T258" s="198"/>
      <c r="U258" s="198"/>
      <c r="V258" s="198"/>
      <c r="W258" s="198"/>
      <c r="X258" s="198"/>
      <c r="Y258" s="198"/>
      <c r="Z258" s="198"/>
      <c r="AA258" s="198"/>
      <c r="AB258" s="198"/>
      <c r="AC258" s="198"/>
      <c r="AD258" s="198"/>
    </row>
    <row r="259" spans="1:30" s="197" customFormat="1">
      <c r="A259" s="198">
        <v>252</v>
      </c>
      <c r="B259" s="198">
        <v>252106</v>
      </c>
      <c r="C259" s="198">
        <v>5480</v>
      </c>
      <c r="D259" s="201">
        <v>117</v>
      </c>
      <c r="E259" s="200">
        <v>42241</v>
      </c>
      <c r="F259" s="198" t="s">
        <v>75</v>
      </c>
      <c r="G259" s="198" t="s">
        <v>81</v>
      </c>
      <c r="H259" s="198"/>
      <c r="I259" s="198"/>
      <c r="J259" s="198">
        <v>708414</v>
      </c>
      <c r="K259" s="198">
        <v>216388</v>
      </c>
      <c r="L259" s="198"/>
      <c r="M259" s="198"/>
      <c r="N259" s="198"/>
      <c r="O259" s="199"/>
      <c r="P259" s="199"/>
      <c r="Q259" s="198"/>
      <c r="R259" s="198"/>
      <c r="S259" s="198"/>
      <c r="T259" s="198"/>
      <c r="U259" s="198"/>
      <c r="V259" s="198"/>
      <c r="W259" s="198"/>
      <c r="X259" s="198"/>
      <c r="Y259" s="198"/>
      <c r="Z259" s="198"/>
      <c r="AA259" s="198"/>
      <c r="AB259" s="198"/>
      <c r="AC259" s="198"/>
      <c r="AD259" s="198"/>
    </row>
    <row r="260" spans="1:30" s="197" customFormat="1">
      <c r="A260" s="198">
        <v>252</v>
      </c>
      <c r="B260" s="198">
        <v>252106</v>
      </c>
      <c r="C260" s="198">
        <v>5480</v>
      </c>
      <c r="D260" s="201">
        <v>39</v>
      </c>
      <c r="E260" s="200">
        <v>42247</v>
      </c>
      <c r="F260" s="198" t="s">
        <v>75</v>
      </c>
      <c r="G260" s="198" t="s">
        <v>81</v>
      </c>
      <c r="H260" s="198"/>
      <c r="I260" s="198"/>
      <c r="J260" s="198">
        <v>709562</v>
      </c>
      <c r="K260" s="198">
        <v>216763</v>
      </c>
      <c r="L260" s="198"/>
      <c r="M260" s="198"/>
      <c r="N260" s="198"/>
      <c r="O260" s="199"/>
      <c r="P260" s="199"/>
      <c r="Q260" s="198"/>
      <c r="R260" s="198"/>
      <c r="S260" s="198"/>
      <c r="T260" s="198"/>
      <c r="U260" s="198"/>
      <c r="V260" s="198"/>
      <c r="W260" s="198"/>
      <c r="X260" s="198"/>
      <c r="Y260" s="198"/>
      <c r="Z260" s="198"/>
      <c r="AA260" s="198"/>
      <c r="AB260" s="198"/>
      <c r="AC260" s="198"/>
      <c r="AD260" s="198"/>
    </row>
    <row r="261" spans="1:30" s="197" customFormat="1">
      <c r="A261" s="198">
        <v>252</v>
      </c>
      <c r="B261" s="198">
        <v>252125</v>
      </c>
      <c r="C261" s="198">
        <v>5480</v>
      </c>
      <c r="D261" s="201">
        <v>65</v>
      </c>
      <c r="E261" s="200">
        <v>42247</v>
      </c>
      <c r="F261" s="198" t="s">
        <v>75</v>
      </c>
      <c r="G261" s="198" t="s">
        <v>81</v>
      </c>
      <c r="H261" s="198"/>
      <c r="I261" s="198"/>
      <c r="J261" s="198">
        <v>709558</v>
      </c>
      <c r="K261" s="198">
        <v>216763</v>
      </c>
      <c r="L261" s="198"/>
      <c r="M261" s="198"/>
      <c r="N261" s="198"/>
      <c r="O261" s="199"/>
      <c r="P261" s="199"/>
      <c r="Q261" s="198"/>
      <c r="R261" s="198"/>
      <c r="S261" s="198"/>
      <c r="T261" s="198"/>
      <c r="U261" s="198"/>
      <c r="V261" s="198"/>
      <c r="W261" s="198"/>
      <c r="X261" s="198"/>
      <c r="Y261" s="198"/>
      <c r="Z261" s="198"/>
      <c r="AA261" s="198"/>
      <c r="AB261" s="198"/>
      <c r="AC261" s="198"/>
      <c r="AD261" s="198"/>
    </row>
    <row r="262" spans="1:30" s="197" customFormat="1">
      <c r="A262" s="198">
        <v>252</v>
      </c>
      <c r="B262" s="198">
        <v>252125</v>
      </c>
      <c r="C262" s="198">
        <v>5480</v>
      </c>
      <c r="D262" s="201">
        <v>39</v>
      </c>
      <c r="E262" s="200">
        <v>42247</v>
      </c>
      <c r="F262" s="198" t="s">
        <v>75</v>
      </c>
      <c r="G262" s="198" t="s">
        <v>81</v>
      </c>
      <c r="H262" s="198"/>
      <c r="I262" s="198"/>
      <c r="J262" s="198">
        <v>709560</v>
      </c>
      <c r="K262" s="198">
        <v>216763</v>
      </c>
      <c r="L262" s="198"/>
      <c r="M262" s="198"/>
      <c r="N262" s="198"/>
      <c r="O262" s="199"/>
      <c r="P262" s="199"/>
      <c r="Q262" s="198"/>
      <c r="R262" s="198"/>
      <c r="S262" s="198"/>
      <c r="T262" s="198"/>
      <c r="U262" s="198"/>
      <c r="V262" s="198"/>
      <c r="W262" s="198"/>
      <c r="X262" s="198"/>
      <c r="Y262" s="198"/>
      <c r="Z262" s="198"/>
      <c r="AA262" s="198"/>
      <c r="AB262" s="198"/>
      <c r="AC262" s="198"/>
      <c r="AD262" s="198"/>
    </row>
    <row r="263" spans="1:30" s="197" customFormat="1">
      <c r="A263" s="198">
        <v>252</v>
      </c>
      <c r="B263" s="198">
        <v>252125</v>
      </c>
      <c r="C263" s="198">
        <v>5480</v>
      </c>
      <c r="D263" s="201">
        <v>52</v>
      </c>
      <c r="E263" s="200">
        <v>42247</v>
      </c>
      <c r="F263" s="198" t="s">
        <v>75</v>
      </c>
      <c r="G263" s="198" t="s">
        <v>81</v>
      </c>
      <c r="H263" s="198"/>
      <c r="I263" s="198"/>
      <c r="J263" s="198">
        <v>709561</v>
      </c>
      <c r="K263" s="198">
        <v>216763</v>
      </c>
      <c r="L263" s="198"/>
      <c r="M263" s="198"/>
      <c r="N263" s="198"/>
      <c r="O263" s="199"/>
      <c r="P263" s="199"/>
      <c r="Q263" s="198"/>
      <c r="R263" s="198"/>
      <c r="S263" s="198"/>
      <c r="T263" s="198"/>
      <c r="U263" s="198"/>
      <c r="V263" s="198"/>
      <c r="W263" s="198"/>
      <c r="X263" s="198"/>
      <c r="Y263" s="198"/>
      <c r="Z263" s="198"/>
      <c r="AA263" s="198"/>
      <c r="AB263" s="198"/>
      <c r="AC263" s="198"/>
      <c r="AD263" s="198"/>
    </row>
    <row r="264" spans="1:30" s="197" customFormat="1">
      <c r="A264" s="198">
        <v>252</v>
      </c>
      <c r="B264" s="198">
        <v>252106</v>
      </c>
      <c r="C264" s="198">
        <v>5480</v>
      </c>
      <c r="D264" s="201">
        <v>52</v>
      </c>
      <c r="E264" s="200">
        <v>42250</v>
      </c>
      <c r="F264" s="198" t="s">
        <v>75</v>
      </c>
      <c r="G264" s="198" t="s">
        <v>81</v>
      </c>
      <c r="H264" s="198"/>
      <c r="I264" s="198"/>
      <c r="J264" s="198">
        <v>710871</v>
      </c>
      <c r="K264" s="198">
        <v>217200</v>
      </c>
      <c r="L264" s="198"/>
      <c r="M264" s="198"/>
      <c r="N264" s="198"/>
      <c r="O264" s="199"/>
      <c r="P264" s="199"/>
      <c r="Q264" s="198"/>
      <c r="R264" s="198"/>
      <c r="S264" s="198"/>
      <c r="T264" s="198"/>
      <c r="U264" s="198"/>
      <c r="V264" s="198"/>
      <c r="W264" s="198"/>
      <c r="X264" s="198"/>
      <c r="Y264" s="198"/>
      <c r="Z264" s="198"/>
      <c r="AA264" s="198"/>
      <c r="AB264" s="198"/>
      <c r="AC264" s="198"/>
      <c r="AD264" s="198"/>
    </row>
    <row r="265" spans="1:30" s="197" customFormat="1">
      <c r="A265" s="198">
        <v>252</v>
      </c>
      <c r="B265" s="198">
        <v>252106</v>
      </c>
      <c r="C265" s="198">
        <v>5480</v>
      </c>
      <c r="D265" s="201">
        <v>39</v>
      </c>
      <c r="E265" s="200">
        <v>42250</v>
      </c>
      <c r="F265" s="198" t="s">
        <v>75</v>
      </c>
      <c r="G265" s="198" t="s">
        <v>81</v>
      </c>
      <c r="H265" s="198"/>
      <c r="I265" s="198"/>
      <c r="J265" s="198">
        <v>710872</v>
      </c>
      <c r="K265" s="198">
        <v>217200</v>
      </c>
      <c r="L265" s="198"/>
      <c r="M265" s="198"/>
      <c r="N265" s="198"/>
      <c r="O265" s="199"/>
      <c r="P265" s="199"/>
      <c r="Q265" s="198"/>
      <c r="R265" s="198"/>
      <c r="S265" s="198"/>
      <c r="T265" s="198"/>
      <c r="U265" s="198"/>
      <c r="V265" s="198"/>
      <c r="W265" s="198"/>
      <c r="X265" s="198"/>
      <c r="Y265" s="198"/>
      <c r="Z265" s="198"/>
      <c r="AA265" s="198"/>
      <c r="AB265" s="198"/>
      <c r="AC265" s="198"/>
      <c r="AD265" s="198"/>
    </row>
    <row r="266" spans="1:30" s="197" customFormat="1">
      <c r="A266" s="198">
        <v>252</v>
      </c>
      <c r="B266" s="198">
        <v>252125</v>
      </c>
      <c r="C266" s="198">
        <v>5480</v>
      </c>
      <c r="D266" s="201">
        <v>71.5</v>
      </c>
      <c r="E266" s="200">
        <v>42257</v>
      </c>
      <c r="F266" s="198" t="s">
        <v>75</v>
      </c>
      <c r="G266" s="198" t="s">
        <v>81</v>
      </c>
      <c r="H266" s="198"/>
      <c r="I266" s="198"/>
      <c r="J266" s="198">
        <v>711946</v>
      </c>
      <c r="K266" s="198">
        <v>217665</v>
      </c>
      <c r="L266" s="198"/>
      <c r="M266" s="198"/>
      <c r="N266" s="198"/>
      <c r="O266" s="199"/>
      <c r="P266" s="199"/>
      <c r="Q266" s="198"/>
      <c r="R266" s="198"/>
      <c r="S266" s="198"/>
      <c r="T266" s="198"/>
      <c r="U266" s="198"/>
      <c r="V266" s="198"/>
      <c r="W266" s="198"/>
      <c r="X266" s="198"/>
      <c r="Y266" s="198"/>
      <c r="Z266" s="198"/>
      <c r="AA266" s="198"/>
      <c r="AB266" s="198"/>
      <c r="AC266" s="198"/>
      <c r="AD266" s="198"/>
    </row>
    <row r="267" spans="1:30" s="197" customFormat="1">
      <c r="A267" s="198">
        <v>252</v>
      </c>
      <c r="B267" s="198">
        <v>252106</v>
      </c>
      <c r="C267" s="198">
        <v>5480</v>
      </c>
      <c r="D267" s="201">
        <v>71.5</v>
      </c>
      <c r="E267" s="200">
        <v>42269</v>
      </c>
      <c r="F267" s="198" t="s">
        <v>75</v>
      </c>
      <c r="G267" s="198" t="s">
        <v>81</v>
      </c>
      <c r="H267" s="198"/>
      <c r="I267" s="198"/>
      <c r="J267" s="198">
        <v>714758</v>
      </c>
      <c r="K267" s="198">
        <v>218653</v>
      </c>
      <c r="L267" s="198"/>
      <c r="M267" s="198"/>
      <c r="N267" s="198"/>
      <c r="O267" s="199"/>
      <c r="P267" s="199"/>
      <c r="Q267" s="198"/>
      <c r="R267" s="198"/>
      <c r="S267" s="198"/>
      <c r="T267" s="198"/>
      <c r="U267" s="198"/>
      <c r="V267" s="198"/>
      <c r="W267" s="198"/>
      <c r="X267" s="198"/>
      <c r="Y267" s="198"/>
      <c r="Z267" s="198"/>
      <c r="AA267" s="198"/>
      <c r="AB267" s="198"/>
      <c r="AC267" s="198"/>
      <c r="AD267" s="198"/>
    </row>
    <row r="268" spans="1:30" s="197" customFormat="1">
      <c r="A268" s="198">
        <v>252</v>
      </c>
      <c r="B268" s="198">
        <v>252106</v>
      </c>
      <c r="C268" s="198">
        <v>5480</v>
      </c>
      <c r="D268" s="201">
        <v>65</v>
      </c>
      <c r="E268" s="200">
        <v>42269</v>
      </c>
      <c r="F268" s="198" t="s">
        <v>75</v>
      </c>
      <c r="G268" s="198" t="s">
        <v>81</v>
      </c>
      <c r="H268" s="198"/>
      <c r="I268" s="198"/>
      <c r="J268" s="198">
        <v>714761</v>
      </c>
      <c r="K268" s="198">
        <v>218653</v>
      </c>
      <c r="L268" s="198"/>
      <c r="M268" s="198"/>
      <c r="N268" s="198"/>
      <c r="O268" s="199"/>
      <c r="P268" s="199"/>
      <c r="Q268" s="198"/>
      <c r="R268" s="198"/>
      <c r="S268" s="198"/>
      <c r="T268" s="198"/>
      <c r="U268" s="198"/>
      <c r="V268" s="198"/>
      <c r="W268" s="198"/>
      <c r="X268" s="198"/>
      <c r="Y268" s="198"/>
      <c r="Z268" s="198"/>
      <c r="AA268" s="198"/>
      <c r="AB268" s="198"/>
      <c r="AC268" s="198"/>
      <c r="AD268" s="198"/>
    </row>
    <row r="269" spans="1:30" s="197" customFormat="1">
      <c r="A269" s="198">
        <v>252</v>
      </c>
      <c r="B269" s="198">
        <v>252125</v>
      </c>
      <c r="C269" s="198">
        <v>5490</v>
      </c>
      <c r="D269" s="201">
        <v>56.25</v>
      </c>
      <c r="E269" s="200">
        <v>42269</v>
      </c>
      <c r="F269" s="198" t="s">
        <v>75</v>
      </c>
      <c r="G269" s="198" t="s">
        <v>81</v>
      </c>
      <c r="H269" s="198"/>
      <c r="I269" s="198"/>
      <c r="J269" s="198">
        <v>714757</v>
      </c>
      <c r="K269" s="198">
        <v>218653</v>
      </c>
      <c r="L269" s="198"/>
      <c r="M269" s="198"/>
      <c r="N269" s="198"/>
      <c r="O269" s="199"/>
      <c r="P269" s="199"/>
      <c r="Q269" s="198"/>
      <c r="R269" s="198"/>
      <c r="S269" s="198"/>
      <c r="T269" s="198"/>
      <c r="U269" s="198"/>
      <c r="V269" s="198"/>
      <c r="W269" s="198"/>
      <c r="X269" s="198"/>
      <c r="Y269" s="198"/>
      <c r="Z269" s="198"/>
      <c r="AA269" s="198"/>
      <c r="AB269" s="198"/>
      <c r="AC269" s="198"/>
      <c r="AD269" s="198"/>
    </row>
    <row r="270" spans="1:30" s="197" customFormat="1">
      <c r="A270" s="198">
        <v>252</v>
      </c>
      <c r="B270" s="198">
        <v>252125</v>
      </c>
      <c r="C270" s="198">
        <v>5480</v>
      </c>
      <c r="D270" s="201">
        <v>97.5</v>
      </c>
      <c r="E270" s="200">
        <v>42269</v>
      </c>
      <c r="F270" s="198" t="s">
        <v>75</v>
      </c>
      <c r="G270" s="198" t="s">
        <v>81</v>
      </c>
      <c r="H270" s="198"/>
      <c r="I270" s="198"/>
      <c r="J270" s="198">
        <v>714760</v>
      </c>
      <c r="K270" s="198">
        <v>218653</v>
      </c>
      <c r="L270" s="198"/>
      <c r="M270" s="198"/>
      <c r="N270" s="198"/>
      <c r="O270" s="199"/>
      <c r="P270" s="199"/>
      <c r="Q270" s="198"/>
      <c r="R270" s="198"/>
      <c r="S270" s="198"/>
      <c r="T270" s="198"/>
      <c r="U270" s="198"/>
      <c r="V270" s="198"/>
      <c r="W270" s="198"/>
      <c r="X270" s="198"/>
      <c r="Y270" s="198"/>
      <c r="Z270" s="198"/>
      <c r="AA270" s="198"/>
      <c r="AB270" s="198"/>
      <c r="AC270" s="198"/>
      <c r="AD270" s="198"/>
    </row>
    <row r="271" spans="1:30" s="197" customFormat="1">
      <c r="A271" s="198">
        <v>252</v>
      </c>
      <c r="B271" s="198">
        <v>252125</v>
      </c>
      <c r="C271" s="198">
        <v>5480</v>
      </c>
      <c r="D271" s="201">
        <v>84.5</v>
      </c>
      <c r="E271" s="200">
        <v>42269</v>
      </c>
      <c r="F271" s="198" t="s">
        <v>75</v>
      </c>
      <c r="G271" s="198" t="s">
        <v>81</v>
      </c>
      <c r="H271" s="198"/>
      <c r="I271" s="198"/>
      <c r="J271" s="198">
        <v>714762</v>
      </c>
      <c r="K271" s="198">
        <v>218653</v>
      </c>
      <c r="L271" s="198"/>
      <c r="M271" s="198"/>
      <c r="N271" s="198"/>
      <c r="O271" s="199"/>
      <c r="P271" s="199"/>
      <c r="Q271" s="198"/>
      <c r="R271" s="198"/>
      <c r="S271" s="198"/>
      <c r="T271" s="198"/>
      <c r="U271" s="198"/>
      <c r="V271" s="198"/>
      <c r="W271" s="198"/>
      <c r="X271" s="198"/>
      <c r="Y271" s="198"/>
      <c r="Z271" s="198"/>
      <c r="AA271" s="198"/>
      <c r="AB271" s="198"/>
      <c r="AC271" s="198"/>
      <c r="AD271" s="198"/>
    </row>
    <row r="272" spans="1:30" s="197" customFormat="1">
      <c r="A272" s="198">
        <v>252</v>
      </c>
      <c r="B272" s="198">
        <v>252125</v>
      </c>
      <c r="C272" s="198">
        <v>5490</v>
      </c>
      <c r="D272" s="201">
        <v>112.5</v>
      </c>
      <c r="E272" s="200">
        <v>42269</v>
      </c>
      <c r="F272" s="198" t="s">
        <v>75</v>
      </c>
      <c r="G272" s="198" t="s">
        <v>81</v>
      </c>
      <c r="H272" s="198"/>
      <c r="I272" s="198"/>
      <c r="J272" s="198">
        <v>714763</v>
      </c>
      <c r="K272" s="198">
        <v>218653</v>
      </c>
      <c r="L272" s="198"/>
      <c r="M272" s="198"/>
      <c r="N272" s="198"/>
      <c r="O272" s="199"/>
      <c r="P272" s="199"/>
      <c r="Q272" s="198"/>
      <c r="R272" s="198"/>
      <c r="S272" s="198"/>
      <c r="T272" s="198"/>
      <c r="U272" s="198"/>
      <c r="V272" s="198"/>
      <c r="W272" s="198"/>
      <c r="X272" s="198"/>
      <c r="Y272" s="198"/>
      <c r="Z272" s="198"/>
      <c r="AA272" s="198"/>
      <c r="AB272" s="198"/>
      <c r="AC272" s="198"/>
      <c r="AD272" s="198"/>
    </row>
    <row r="273" spans="1:30" s="197" customFormat="1">
      <c r="A273" s="198">
        <v>252</v>
      </c>
      <c r="B273" s="198">
        <v>252102</v>
      </c>
      <c r="C273" s="198">
        <v>5480</v>
      </c>
      <c r="D273" s="201">
        <v>130</v>
      </c>
      <c r="E273" s="200">
        <v>42273</v>
      </c>
      <c r="F273" s="198" t="s">
        <v>75</v>
      </c>
      <c r="G273" s="198" t="s">
        <v>81</v>
      </c>
      <c r="H273" s="198"/>
      <c r="I273" s="198"/>
      <c r="J273" s="198">
        <v>716007</v>
      </c>
      <c r="K273" s="198">
        <v>218952</v>
      </c>
      <c r="L273" s="198"/>
      <c r="M273" s="198"/>
      <c r="N273" s="198"/>
      <c r="O273" s="199"/>
      <c r="P273" s="199"/>
      <c r="Q273" s="198"/>
      <c r="R273" s="198"/>
      <c r="S273" s="198"/>
      <c r="T273" s="198"/>
      <c r="U273" s="198"/>
      <c r="V273" s="198"/>
      <c r="W273" s="198"/>
      <c r="X273" s="198"/>
      <c r="Y273" s="198"/>
      <c r="Z273" s="198"/>
      <c r="AA273" s="198"/>
      <c r="AB273" s="198"/>
      <c r="AC273" s="198"/>
      <c r="AD273" s="198"/>
    </row>
    <row r="274" spans="1:30" s="197" customFormat="1">
      <c r="A274" s="198">
        <v>252</v>
      </c>
      <c r="B274" s="198">
        <v>252106</v>
      </c>
      <c r="C274" s="198">
        <v>5480</v>
      </c>
      <c r="D274" s="201">
        <v>32.5</v>
      </c>
      <c r="E274" s="200">
        <v>42273</v>
      </c>
      <c r="F274" s="198" t="s">
        <v>75</v>
      </c>
      <c r="G274" s="198" t="s">
        <v>81</v>
      </c>
      <c r="H274" s="198"/>
      <c r="I274" s="198"/>
      <c r="J274" s="198">
        <v>716014</v>
      </c>
      <c r="K274" s="198">
        <v>218952</v>
      </c>
      <c r="L274" s="198"/>
      <c r="M274" s="198"/>
      <c r="N274" s="198"/>
      <c r="O274" s="199"/>
      <c r="P274" s="199"/>
      <c r="Q274" s="198"/>
      <c r="R274" s="198"/>
      <c r="S274" s="198"/>
      <c r="T274" s="198"/>
      <c r="U274" s="198"/>
      <c r="V274" s="198"/>
      <c r="W274" s="198"/>
      <c r="X274" s="198"/>
      <c r="Y274" s="198"/>
      <c r="Z274" s="198"/>
      <c r="AA274" s="198"/>
      <c r="AB274" s="198"/>
      <c r="AC274" s="198"/>
      <c r="AD274" s="198"/>
    </row>
    <row r="275" spans="1:30" s="197" customFormat="1">
      <c r="A275" s="198">
        <v>252</v>
      </c>
      <c r="B275" s="198">
        <v>252106</v>
      </c>
      <c r="C275" s="198">
        <v>5480</v>
      </c>
      <c r="D275" s="201">
        <v>26</v>
      </c>
      <c r="E275" s="200">
        <v>42282</v>
      </c>
      <c r="F275" s="198" t="s">
        <v>75</v>
      </c>
      <c r="G275" s="198" t="s">
        <v>81</v>
      </c>
      <c r="H275" s="198"/>
      <c r="I275" s="198"/>
      <c r="J275" s="198">
        <v>717835</v>
      </c>
      <c r="K275" s="198">
        <v>219674</v>
      </c>
      <c r="L275" s="198"/>
      <c r="M275" s="198"/>
      <c r="N275" s="198"/>
      <c r="O275" s="199"/>
      <c r="P275" s="199"/>
      <c r="Q275" s="198"/>
      <c r="R275" s="198"/>
      <c r="S275" s="198"/>
      <c r="T275" s="198"/>
      <c r="U275" s="198"/>
      <c r="V275" s="198"/>
      <c r="W275" s="198"/>
      <c r="X275" s="198"/>
      <c r="Y275" s="198"/>
      <c r="Z275" s="198"/>
      <c r="AA275" s="198"/>
      <c r="AB275" s="198"/>
      <c r="AC275" s="198"/>
      <c r="AD275" s="198"/>
    </row>
    <row r="276" spans="1:30" s="197" customFormat="1">
      <c r="A276" s="198">
        <v>252</v>
      </c>
      <c r="B276" s="198">
        <v>252125</v>
      </c>
      <c r="C276" s="198">
        <v>5480</v>
      </c>
      <c r="D276" s="201">
        <v>182</v>
      </c>
      <c r="E276" s="200">
        <v>42285</v>
      </c>
      <c r="F276" s="198" t="s">
        <v>75</v>
      </c>
      <c r="G276" s="198" t="s">
        <v>81</v>
      </c>
      <c r="H276" s="198"/>
      <c r="I276" s="198"/>
      <c r="J276" s="198">
        <v>719230</v>
      </c>
      <c r="K276" s="198">
        <v>219980</v>
      </c>
      <c r="L276" s="198"/>
      <c r="M276" s="198"/>
      <c r="N276" s="198"/>
      <c r="O276" s="199"/>
      <c r="P276" s="199"/>
      <c r="Q276" s="198"/>
      <c r="R276" s="198"/>
      <c r="S276" s="198"/>
      <c r="T276" s="198"/>
      <c r="U276" s="198"/>
      <c r="V276" s="198"/>
      <c r="W276" s="198"/>
      <c r="X276" s="198"/>
      <c r="Y276" s="198"/>
      <c r="Z276" s="198"/>
      <c r="AA276" s="198"/>
      <c r="AB276" s="198"/>
      <c r="AC276" s="198"/>
      <c r="AD276" s="198"/>
    </row>
    <row r="277" spans="1:30" s="197" customFormat="1">
      <c r="A277" s="198">
        <v>252</v>
      </c>
      <c r="B277" s="198">
        <v>252106</v>
      </c>
      <c r="C277" s="198">
        <v>5480</v>
      </c>
      <c r="D277" s="205">
        <v>104</v>
      </c>
      <c r="E277" s="200">
        <v>42308</v>
      </c>
      <c r="F277" s="198" t="s">
        <v>75</v>
      </c>
      <c r="G277" s="198" t="s">
        <v>112</v>
      </c>
      <c r="H277" s="198" t="s">
        <v>81</v>
      </c>
      <c r="I277" s="198"/>
      <c r="J277" s="198">
        <v>306314</v>
      </c>
      <c r="K277" s="198">
        <v>222012</v>
      </c>
      <c r="L277" s="198"/>
      <c r="M277" s="198"/>
      <c r="N277" s="198"/>
      <c r="O277" s="199"/>
      <c r="P277" s="199"/>
      <c r="Q277" s="198"/>
      <c r="R277" s="198"/>
      <c r="S277" s="198"/>
      <c r="T277" s="198"/>
      <c r="U277" s="198"/>
      <c r="V277" s="198"/>
      <c r="W277" s="198"/>
      <c r="X277" s="198"/>
      <c r="Y277" s="198"/>
      <c r="Z277" s="198"/>
      <c r="AA277" s="198"/>
      <c r="AB277" s="198"/>
      <c r="AC277" s="198"/>
      <c r="AD277" s="198"/>
    </row>
    <row r="278" spans="1:30" s="197" customFormat="1">
      <c r="A278" s="198">
        <v>252</v>
      </c>
      <c r="B278" s="198">
        <v>252125</v>
      </c>
      <c r="C278" s="198">
        <v>5480</v>
      </c>
      <c r="D278" s="205">
        <v>130</v>
      </c>
      <c r="E278" s="200">
        <v>42308</v>
      </c>
      <c r="F278" s="198" t="s">
        <v>75</v>
      </c>
      <c r="G278" s="198" t="s">
        <v>112</v>
      </c>
      <c r="H278" s="198" t="s">
        <v>81</v>
      </c>
      <c r="I278" s="198"/>
      <c r="J278" s="198">
        <v>306314</v>
      </c>
      <c r="K278" s="198">
        <v>222012</v>
      </c>
      <c r="L278" s="198"/>
      <c r="M278" s="198"/>
      <c r="N278" s="198"/>
      <c r="O278" s="199"/>
      <c r="P278" s="199"/>
      <c r="Q278" s="198"/>
      <c r="R278" s="198"/>
      <c r="S278" s="198"/>
      <c r="T278" s="198"/>
      <c r="U278" s="198"/>
      <c r="V278" s="198"/>
      <c r="W278" s="198"/>
      <c r="X278" s="198"/>
      <c r="Y278" s="198"/>
      <c r="Z278" s="198"/>
      <c r="AA278" s="198"/>
      <c r="AB278" s="198"/>
      <c r="AC278" s="198"/>
      <c r="AD278" s="198"/>
    </row>
    <row r="279" spans="1:30" s="197" customFormat="1">
      <c r="A279" s="198">
        <v>252</v>
      </c>
      <c r="B279" s="198">
        <v>252125</v>
      </c>
      <c r="C279" s="198">
        <v>5480</v>
      </c>
      <c r="D279" s="205">
        <v>84.5</v>
      </c>
      <c r="E279" s="200">
        <v>42308</v>
      </c>
      <c r="F279" s="198" t="s">
        <v>75</v>
      </c>
      <c r="G279" s="198" t="s">
        <v>112</v>
      </c>
      <c r="H279" s="198" t="s">
        <v>81</v>
      </c>
      <c r="I279" s="198"/>
      <c r="J279" s="198">
        <v>306314</v>
      </c>
      <c r="K279" s="198">
        <v>222012</v>
      </c>
      <c r="L279" s="198"/>
      <c r="M279" s="198"/>
      <c r="N279" s="198"/>
      <c r="O279" s="199"/>
      <c r="P279" s="199"/>
      <c r="Q279" s="198"/>
      <c r="R279" s="198"/>
      <c r="S279" s="198"/>
      <c r="T279" s="198"/>
      <c r="U279" s="198"/>
      <c r="V279" s="198"/>
      <c r="W279" s="198"/>
      <c r="X279" s="198"/>
      <c r="Y279" s="198"/>
      <c r="Z279" s="198"/>
      <c r="AA279" s="198"/>
      <c r="AB279" s="198"/>
      <c r="AC279" s="198"/>
      <c r="AD279" s="198"/>
    </row>
    <row r="280" spans="1:30" s="197" customFormat="1">
      <c r="A280" s="198">
        <v>252</v>
      </c>
      <c r="B280" s="198">
        <v>252125</v>
      </c>
      <c r="C280" s="198">
        <v>5480</v>
      </c>
      <c r="D280" s="205">
        <v>65</v>
      </c>
      <c r="E280" s="200">
        <v>42308</v>
      </c>
      <c r="F280" s="198" t="s">
        <v>75</v>
      </c>
      <c r="G280" s="198" t="s">
        <v>112</v>
      </c>
      <c r="H280" s="198" t="s">
        <v>81</v>
      </c>
      <c r="I280" s="198"/>
      <c r="J280" s="198">
        <v>306314</v>
      </c>
      <c r="K280" s="198">
        <v>222012</v>
      </c>
      <c r="L280" s="198"/>
      <c r="M280" s="198"/>
      <c r="N280" s="198"/>
      <c r="O280" s="199"/>
      <c r="P280" s="199"/>
      <c r="Q280" s="198"/>
      <c r="R280" s="198"/>
      <c r="S280" s="198"/>
      <c r="T280" s="198"/>
      <c r="U280" s="198"/>
      <c r="V280" s="198"/>
      <c r="W280" s="198"/>
      <c r="X280" s="198"/>
      <c r="Y280" s="198"/>
      <c r="Z280" s="198"/>
      <c r="AA280" s="198"/>
      <c r="AB280" s="198"/>
      <c r="AC280" s="198"/>
      <c r="AD280" s="198"/>
    </row>
    <row r="281" spans="1:30" s="197" customFormat="1">
      <c r="A281" s="198">
        <v>252</v>
      </c>
      <c r="B281" s="198">
        <v>252106</v>
      </c>
      <c r="C281" s="198">
        <v>5480</v>
      </c>
      <c r="D281" s="205">
        <v>-104</v>
      </c>
      <c r="E281" s="200">
        <v>42309</v>
      </c>
      <c r="F281" s="198" t="s">
        <v>75</v>
      </c>
      <c r="G281" s="198" t="s">
        <v>112</v>
      </c>
      <c r="H281" s="198" t="s">
        <v>81</v>
      </c>
      <c r="I281" s="198"/>
      <c r="J281" s="198">
        <v>306314</v>
      </c>
      <c r="K281" s="198">
        <v>222012</v>
      </c>
      <c r="L281" s="198"/>
      <c r="M281" s="198"/>
      <c r="N281" s="198"/>
      <c r="O281" s="199"/>
      <c r="P281" s="199"/>
      <c r="Q281" s="198"/>
      <c r="R281" s="198"/>
      <c r="S281" s="198"/>
      <c r="T281" s="198"/>
      <c r="U281" s="198"/>
      <c r="V281" s="198"/>
      <c r="W281" s="198"/>
      <c r="X281" s="198"/>
      <c r="Y281" s="198"/>
      <c r="Z281" s="198"/>
      <c r="AA281" s="198"/>
      <c r="AB281" s="198"/>
      <c r="AC281" s="198"/>
      <c r="AD281" s="198"/>
    </row>
    <row r="282" spans="1:30" s="197" customFormat="1">
      <c r="A282" s="198">
        <v>252</v>
      </c>
      <c r="B282" s="198">
        <v>252125</v>
      </c>
      <c r="C282" s="198">
        <v>5480</v>
      </c>
      <c r="D282" s="205">
        <v>-130</v>
      </c>
      <c r="E282" s="200">
        <v>42309</v>
      </c>
      <c r="F282" s="198" t="s">
        <v>75</v>
      </c>
      <c r="G282" s="198" t="s">
        <v>112</v>
      </c>
      <c r="H282" s="198" t="s">
        <v>81</v>
      </c>
      <c r="I282" s="198"/>
      <c r="J282" s="198">
        <v>306314</v>
      </c>
      <c r="K282" s="198">
        <v>222012</v>
      </c>
      <c r="L282" s="198"/>
      <c r="M282" s="198"/>
      <c r="N282" s="198"/>
      <c r="O282" s="199"/>
      <c r="P282" s="199"/>
      <c r="Q282" s="198"/>
      <c r="R282" s="198"/>
      <c r="S282" s="198"/>
      <c r="T282" s="198"/>
      <c r="U282" s="198"/>
      <c r="V282" s="198"/>
      <c r="W282" s="198"/>
      <c r="X282" s="198"/>
      <c r="Y282" s="198"/>
      <c r="Z282" s="198"/>
      <c r="AA282" s="198"/>
      <c r="AB282" s="198"/>
      <c r="AC282" s="198"/>
      <c r="AD282" s="198"/>
    </row>
    <row r="283" spans="1:30" s="197" customFormat="1">
      <c r="A283" s="198">
        <v>252</v>
      </c>
      <c r="B283" s="198">
        <v>252125</v>
      </c>
      <c r="C283" s="198">
        <v>5480</v>
      </c>
      <c r="D283" s="205">
        <v>-84.5</v>
      </c>
      <c r="E283" s="200">
        <v>42309</v>
      </c>
      <c r="F283" s="198" t="s">
        <v>75</v>
      </c>
      <c r="G283" s="198" t="s">
        <v>112</v>
      </c>
      <c r="H283" s="198" t="s">
        <v>81</v>
      </c>
      <c r="I283" s="198"/>
      <c r="J283" s="198">
        <v>306314</v>
      </c>
      <c r="K283" s="198">
        <v>222012</v>
      </c>
      <c r="L283" s="198"/>
      <c r="M283" s="198"/>
      <c r="N283" s="198"/>
      <c r="O283" s="199"/>
      <c r="P283" s="199"/>
      <c r="Q283" s="198"/>
      <c r="R283" s="198"/>
      <c r="S283" s="198"/>
      <c r="T283" s="198"/>
      <c r="U283" s="198"/>
      <c r="V283" s="198"/>
      <c r="W283" s="198"/>
      <c r="X283" s="198"/>
      <c r="Y283" s="198"/>
      <c r="Z283" s="198"/>
      <c r="AA283" s="198"/>
      <c r="AB283" s="198"/>
      <c r="AC283" s="198"/>
      <c r="AD283" s="198"/>
    </row>
    <row r="284" spans="1:30" s="197" customFormat="1">
      <c r="A284" s="198">
        <v>252</v>
      </c>
      <c r="B284" s="198">
        <v>252125</v>
      </c>
      <c r="C284" s="198">
        <v>5480</v>
      </c>
      <c r="D284" s="205">
        <v>-65</v>
      </c>
      <c r="E284" s="200">
        <v>42309</v>
      </c>
      <c r="F284" s="198" t="s">
        <v>75</v>
      </c>
      <c r="G284" s="198" t="s">
        <v>112</v>
      </c>
      <c r="H284" s="198" t="s">
        <v>81</v>
      </c>
      <c r="I284" s="198"/>
      <c r="J284" s="198">
        <v>306314</v>
      </c>
      <c r="K284" s="198">
        <v>222012</v>
      </c>
      <c r="L284" s="198"/>
      <c r="M284" s="198"/>
      <c r="N284" s="198"/>
      <c r="O284" s="199"/>
      <c r="P284" s="199"/>
      <c r="Q284" s="198"/>
      <c r="R284" s="198"/>
      <c r="S284" s="198"/>
      <c r="T284" s="198"/>
      <c r="U284" s="198"/>
      <c r="V284" s="198"/>
      <c r="W284" s="198"/>
      <c r="X284" s="198"/>
      <c r="Y284" s="198"/>
      <c r="Z284" s="198"/>
      <c r="AA284" s="198"/>
      <c r="AB284" s="198"/>
      <c r="AC284" s="198"/>
      <c r="AD284" s="198"/>
    </row>
    <row r="285" spans="1:30" s="197" customFormat="1">
      <c r="A285" s="198">
        <v>252</v>
      </c>
      <c r="B285" s="198">
        <v>252106</v>
      </c>
      <c r="C285" s="198">
        <v>5480</v>
      </c>
      <c r="D285" s="201">
        <v>104</v>
      </c>
      <c r="E285" s="200">
        <v>42310</v>
      </c>
      <c r="F285" s="198" t="s">
        <v>75</v>
      </c>
      <c r="G285" s="198" t="s">
        <v>81</v>
      </c>
      <c r="H285" s="198"/>
      <c r="I285" s="198"/>
      <c r="J285" s="198">
        <v>724335</v>
      </c>
      <c r="K285" s="198">
        <v>221644</v>
      </c>
      <c r="L285" s="198"/>
      <c r="M285" s="198"/>
      <c r="N285" s="198"/>
      <c r="O285" s="199"/>
      <c r="P285" s="199"/>
      <c r="Q285" s="198"/>
      <c r="R285" s="198"/>
      <c r="S285" s="198"/>
      <c r="T285" s="198"/>
      <c r="U285" s="198"/>
      <c r="V285" s="198"/>
      <c r="W285" s="198"/>
      <c r="X285" s="198"/>
      <c r="Y285" s="198"/>
      <c r="Z285" s="198"/>
      <c r="AA285" s="198"/>
      <c r="AB285" s="198"/>
      <c r="AC285" s="198"/>
      <c r="AD285" s="198"/>
    </row>
    <row r="286" spans="1:30" s="197" customFormat="1">
      <c r="A286" s="198">
        <v>252</v>
      </c>
      <c r="B286" s="198">
        <v>252125</v>
      </c>
      <c r="C286" s="198">
        <v>5480</v>
      </c>
      <c r="D286" s="204">
        <v>130</v>
      </c>
      <c r="E286" s="203">
        <v>42310</v>
      </c>
      <c r="F286" s="202" t="s">
        <v>75</v>
      </c>
      <c r="G286" s="202" t="s">
        <v>81</v>
      </c>
      <c r="H286" s="202"/>
      <c r="I286" s="202"/>
      <c r="J286" s="202">
        <v>724336</v>
      </c>
      <c r="K286" s="202">
        <v>221644</v>
      </c>
      <c r="L286" s="198"/>
      <c r="M286" s="198"/>
      <c r="N286" s="198"/>
      <c r="O286" s="199"/>
      <c r="P286" s="199"/>
      <c r="Q286" s="198"/>
      <c r="R286" s="198"/>
      <c r="S286" s="198"/>
      <c r="T286" s="198"/>
      <c r="U286" s="198"/>
      <c r="V286" s="198"/>
      <c r="W286" s="198"/>
      <c r="X286" s="198"/>
      <c r="Y286" s="198"/>
      <c r="Z286" s="198"/>
      <c r="AA286" s="198"/>
      <c r="AB286" s="198"/>
      <c r="AC286" s="198"/>
      <c r="AD286" s="198"/>
    </row>
    <row r="287" spans="1:30" s="197" customFormat="1">
      <c r="A287" s="198">
        <v>252</v>
      </c>
      <c r="B287" s="198">
        <v>252125</v>
      </c>
      <c r="C287" s="198">
        <v>5480</v>
      </c>
      <c r="D287" s="201">
        <v>84.5</v>
      </c>
      <c r="E287" s="200">
        <v>42310</v>
      </c>
      <c r="F287" s="198" t="s">
        <v>75</v>
      </c>
      <c r="G287" s="198" t="s">
        <v>81</v>
      </c>
      <c r="H287" s="198"/>
      <c r="I287" s="198"/>
      <c r="J287" s="198">
        <v>724337</v>
      </c>
      <c r="K287" s="198">
        <v>221644</v>
      </c>
      <c r="L287" s="198"/>
      <c r="M287" s="198"/>
      <c r="N287" s="198"/>
      <c r="O287" s="199"/>
      <c r="P287" s="199"/>
      <c r="Q287" s="198"/>
      <c r="R287" s="198"/>
      <c r="S287" s="198"/>
      <c r="T287" s="198"/>
      <c r="U287" s="198"/>
      <c r="V287" s="198"/>
      <c r="W287" s="198"/>
      <c r="X287" s="198"/>
      <c r="Y287" s="198"/>
      <c r="Z287" s="198"/>
      <c r="AA287" s="198"/>
      <c r="AB287" s="198"/>
      <c r="AC287" s="198"/>
      <c r="AD287" s="198"/>
    </row>
    <row r="288" spans="1:30" s="197" customFormat="1">
      <c r="A288" s="198">
        <v>252</v>
      </c>
      <c r="B288" s="198">
        <v>252125</v>
      </c>
      <c r="C288" s="198">
        <v>5480</v>
      </c>
      <c r="D288" s="201">
        <v>65</v>
      </c>
      <c r="E288" s="200">
        <v>42310</v>
      </c>
      <c r="F288" s="198" t="s">
        <v>75</v>
      </c>
      <c r="G288" s="198" t="s">
        <v>81</v>
      </c>
      <c r="H288" s="198"/>
      <c r="I288" s="198"/>
      <c r="J288" s="198">
        <v>724339</v>
      </c>
      <c r="K288" s="198">
        <v>221644</v>
      </c>
      <c r="L288" s="198"/>
      <c r="M288" s="198"/>
      <c r="N288" s="198"/>
      <c r="O288" s="199"/>
      <c r="P288" s="199"/>
      <c r="Q288" s="198"/>
      <c r="R288" s="198"/>
      <c r="S288" s="198"/>
      <c r="T288" s="198"/>
      <c r="U288" s="198"/>
      <c r="V288" s="198"/>
      <c r="W288" s="198"/>
      <c r="X288" s="198"/>
      <c r="Y288" s="198"/>
      <c r="Z288" s="198"/>
      <c r="AA288" s="198"/>
      <c r="AB288" s="198"/>
      <c r="AC288" s="198"/>
      <c r="AD288" s="198"/>
    </row>
    <row r="289" spans="1:30" s="197" customFormat="1">
      <c r="A289" s="198">
        <v>252</v>
      </c>
      <c r="B289" s="198">
        <v>252125</v>
      </c>
      <c r="C289" s="198">
        <v>5490</v>
      </c>
      <c r="D289" s="201">
        <v>939.27</v>
      </c>
      <c r="E289" s="200">
        <v>42313</v>
      </c>
      <c r="F289" s="198" t="s">
        <v>75</v>
      </c>
      <c r="G289" s="198" t="s">
        <v>111</v>
      </c>
      <c r="H289" s="198" t="s">
        <v>110</v>
      </c>
      <c r="I289" s="198"/>
      <c r="J289" s="198">
        <v>209695</v>
      </c>
      <c r="K289" s="198">
        <v>222211</v>
      </c>
      <c r="L289" s="198"/>
      <c r="M289" s="198"/>
      <c r="N289" s="198"/>
      <c r="O289" s="199"/>
      <c r="P289" s="199"/>
      <c r="Q289" s="198"/>
      <c r="R289" s="198"/>
      <c r="S289" s="198"/>
      <c r="T289" s="198"/>
      <c r="U289" s="198"/>
      <c r="V289" s="198"/>
      <c r="W289" s="198"/>
      <c r="X289" s="198"/>
      <c r="Y289" s="198"/>
      <c r="Z289" s="198"/>
      <c r="AA289" s="198"/>
      <c r="AB289" s="198"/>
      <c r="AC289" s="198"/>
      <c r="AD289" s="198"/>
    </row>
    <row r="290" spans="1:30" s="197" customFormat="1">
      <c r="A290" s="198">
        <v>252</v>
      </c>
      <c r="B290" s="198">
        <v>252125</v>
      </c>
      <c r="C290" s="198">
        <v>5480</v>
      </c>
      <c r="D290" s="201">
        <v>175.5</v>
      </c>
      <c r="E290" s="200">
        <v>42320</v>
      </c>
      <c r="F290" s="198" t="s">
        <v>75</v>
      </c>
      <c r="G290" s="198" t="s">
        <v>81</v>
      </c>
      <c r="H290" s="198"/>
      <c r="I290" s="198"/>
      <c r="J290" s="198">
        <v>727421</v>
      </c>
      <c r="K290" s="198">
        <v>222740</v>
      </c>
      <c r="L290" s="198"/>
      <c r="M290" s="198"/>
      <c r="N290" s="198"/>
      <c r="O290" s="199"/>
      <c r="P290" s="199"/>
      <c r="Q290" s="198"/>
      <c r="R290" s="198"/>
      <c r="S290" s="198"/>
      <c r="T290" s="198"/>
      <c r="U290" s="198"/>
      <c r="V290" s="198"/>
      <c r="W290" s="198"/>
      <c r="X290" s="198"/>
      <c r="Y290" s="198"/>
      <c r="Z290" s="198"/>
      <c r="AA290" s="198"/>
      <c r="AB290" s="198"/>
      <c r="AC290" s="198"/>
      <c r="AD290" s="198"/>
    </row>
    <row r="291" spans="1:30" s="197" customFormat="1">
      <c r="A291" s="198">
        <v>252</v>
      </c>
      <c r="B291" s="198">
        <v>252106</v>
      </c>
      <c r="C291" s="198">
        <v>5480</v>
      </c>
      <c r="D291" s="201">
        <v>58.5</v>
      </c>
      <c r="E291" s="200">
        <v>42329</v>
      </c>
      <c r="F291" s="198" t="s">
        <v>75</v>
      </c>
      <c r="G291" s="198" t="s">
        <v>81</v>
      </c>
      <c r="H291" s="198"/>
      <c r="I291" s="198"/>
      <c r="J291" s="198">
        <v>729535</v>
      </c>
      <c r="K291" s="198">
        <v>223352</v>
      </c>
      <c r="L291" s="198"/>
      <c r="M291" s="198"/>
      <c r="N291" s="198"/>
      <c r="O291" s="199"/>
      <c r="P291" s="199"/>
      <c r="Q291" s="198"/>
      <c r="R291" s="198"/>
      <c r="S291" s="198"/>
      <c r="T291" s="198"/>
      <c r="U291" s="198"/>
      <c r="V291" s="198"/>
      <c r="W291" s="198"/>
      <c r="X291" s="198"/>
      <c r="Y291" s="198"/>
      <c r="Z291" s="198"/>
      <c r="AA291" s="198"/>
      <c r="AB291" s="198"/>
      <c r="AC291" s="198"/>
      <c r="AD291" s="198"/>
    </row>
    <row r="292" spans="1:30" s="197" customFormat="1">
      <c r="A292" s="198">
        <v>252</v>
      </c>
      <c r="B292" s="198">
        <v>252106</v>
      </c>
      <c r="C292" s="198">
        <v>5480</v>
      </c>
      <c r="D292" s="201">
        <v>91</v>
      </c>
      <c r="E292" s="200">
        <v>42329</v>
      </c>
      <c r="F292" s="198" t="s">
        <v>75</v>
      </c>
      <c r="G292" s="198" t="s">
        <v>81</v>
      </c>
      <c r="H292" s="198"/>
      <c r="I292" s="198"/>
      <c r="J292" s="198">
        <v>729536</v>
      </c>
      <c r="K292" s="198">
        <v>223352</v>
      </c>
      <c r="L292" s="198"/>
      <c r="M292" s="198"/>
      <c r="N292" s="198"/>
      <c r="O292" s="199"/>
      <c r="P292" s="199"/>
      <c r="Q292" s="198"/>
      <c r="R292" s="198"/>
      <c r="S292" s="198"/>
      <c r="T292" s="198"/>
      <c r="U292" s="198"/>
      <c r="V292" s="198"/>
      <c r="W292" s="198"/>
      <c r="X292" s="198"/>
      <c r="Y292" s="198"/>
      <c r="Z292" s="198"/>
      <c r="AA292" s="198"/>
      <c r="AB292" s="198"/>
      <c r="AC292" s="198"/>
      <c r="AD292" s="198"/>
    </row>
    <row r="293" spans="1:30" s="197" customFormat="1">
      <c r="A293" s="198">
        <v>252</v>
      </c>
      <c r="B293" s="198">
        <v>252125</v>
      </c>
      <c r="C293" s="198">
        <v>5480</v>
      </c>
      <c r="D293" s="201">
        <v>45.5</v>
      </c>
      <c r="E293" s="200">
        <v>42329</v>
      </c>
      <c r="F293" s="198" t="s">
        <v>75</v>
      </c>
      <c r="G293" s="198" t="s">
        <v>81</v>
      </c>
      <c r="H293" s="198"/>
      <c r="I293" s="198"/>
      <c r="J293" s="198">
        <v>729531</v>
      </c>
      <c r="K293" s="198">
        <v>223352</v>
      </c>
      <c r="L293" s="198"/>
      <c r="M293" s="198"/>
      <c r="N293" s="198"/>
      <c r="O293" s="199"/>
      <c r="P293" s="199"/>
      <c r="Q293" s="198"/>
      <c r="R293" s="198"/>
      <c r="S293" s="198"/>
      <c r="T293" s="198"/>
      <c r="U293" s="198"/>
      <c r="V293" s="198"/>
      <c r="W293" s="198"/>
      <c r="X293" s="198"/>
      <c r="Y293" s="198"/>
      <c r="Z293" s="198"/>
      <c r="AA293" s="198"/>
      <c r="AB293" s="198"/>
      <c r="AC293" s="198"/>
      <c r="AD293" s="198"/>
    </row>
    <row r="294" spans="1:30" s="197" customFormat="1">
      <c r="A294" s="198">
        <v>252</v>
      </c>
      <c r="B294" s="198">
        <v>252125</v>
      </c>
      <c r="C294" s="198">
        <v>5480</v>
      </c>
      <c r="D294" s="201">
        <v>195</v>
      </c>
      <c r="E294" s="200">
        <v>42329</v>
      </c>
      <c r="F294" s="198" t="s">
        <v>75</v>
      </c>
      <c r="G294" s="198" t="s">
        <v>81</v>
      </c>
      <c r="H294" s="198"/>
      <c r="I294" s="198"/>
      <c r="J294" s="198">
        <v>729532</v>
      </c>
      <c r="K294" s="198">
        <v>223352</v>
      </c>
      <c r="L294" s="198"/>
      <c r="M294" s="198"/>
      <c r="N294" s="198"/>
      <c r="O294" s="199"/>
      <c r="P294" s="199"/>
      <c r="Q294" s="198"/>
      <c r="R294" s="198"/>
      <c r="S294" s="198"/>
      <c r="T294" s="198"/>
      <c r="U294" s="198"/>
      <c r="V294" s="198"/>
      <c r="W294" s="198"/>
      <c r="X294" s="198"/>
      <c r="Y294" s="198"/>
      <c r="Z294" s="198"/>
      <c r="AA294" s="198"/>
      <c r="AB294" s="198"/>
      <c r="AC294" s="198"/>
      <c r="AD294" s="198"/>
    </row>
    <row r="295" spans="1:30" s="197" customFormat="1">
      <c r="A295" s="198">
        <v>252</v>
      </c>
      <c r="B295" s="198">
        <v>252125</v>
      </c>
      <c r="C295" s="198">
        <v>5480</v>
      </c>
      <c r="D295" s="201">
        <v>65</v>
      </c>
      <c r="E295" s="200">
        <v>42329</v>
      </c>
      <c r="F295" s="198" t="s">
        <v>75</v>
      </c>
      <c r="G295" s="198" t="s">
        <v>81</v>
      </c>
      <c r="H295" s="198"/>
      <c r="I295" s="198"/>
      <c r="J295" s="198">
        <v>729533</v>
      </c>
      <c r="K295" s="198">
        <v>223352</v>
      </c>
      <c r="L295" s="198"/>
      <c r="M295" s="198"/>
      <c r="N295" s="198"/>
      <c r="O295" s="199"/>
      <c r="P295" s="199"/>
      <c r="Q295" s="198"/>
      <c r="R295" s="198"/>
      <c r="S295" s="198"/>
      <c r="T295" s="198"/>
      <c r="U295" s="198"/>
      <c r="V295" s="198"/>
      <c r="W295" s="198"/>
      <c r="X295" s="198"/>
      <c r="Y295" s="198"/>
      <c r="Z295" s="198"/>
      <c r="AA295" s="198"/>
      <c r="AB295" s="198"/>
      <c r="AC295" s="198"/>
      <c r="AD295" s="198"/>
    </row>
    <row r="296" spans="1:30" s="197" customFormat="1">
      <c r="A296" s="198">
        <v>252</v>
      </c>
      <c r="B296" s="198">
        <v>252106</v>
      </c>
      <c r="C296" s="198">
        <v>5480</v>
      </c>
      <c r="D296" s="201">
        <v>64</v>
      </c>
      <c r="E296" s="200">
        <v>42338</v>
      </c>
      <c r="F296" s="198" t="s">
        <v>75</v>
      </c>
      <c r="G296" s="198" t="s">
        <v>109</v>
      </c>
      <c r="H296" s="198" t="s">
        <v>74</v>
      </c>
      <c r="I296" s="198"/>
      <c r="J296" s="198">
        <v>306590</v>
      </c>
      <c r="K296" s="198">
        <v>224151</v>
      </c>
      <c r="L296" s="198"/>
      <c r="M296" s="198"/>
      <c r="N296" s="198"/>
      <c r="O296" s="199"/>
      <c r="P296" s="199"/>
      <c r="Q296" s="198"/>
      <c r="R296" s="198"/>
      <c r="S296" s="198"/>
      <c r="T296" s="198"/>
      <c r="U296" s="198"/>
      <c r="V296" s="198"/>
      <c r="W296" s="198"/>
      <c r="X296" s="198"/>
      <c r="Y296" s="198"/>
      <c r="Z296" s="198"/>
      <c r="AA296" s="198"/>
      <c r="AB296" s="198"/>
      <c r="AC296" s="198"/>
      <c r="AD296" s="198"/>
    </row>
    <row r="297" spans="1:30" s="197" customFormat="1">
      <c r="A297" s="198">
        <v>252</v>
      </c>
      <c r="B297" s="198">
        <v>252106</v>
      </c>
      <c r="C297" s="198">
        <v>5480</v>
      </c>
      <c r="D297" s="201">
        <v>64</v>
      </c>
      <c r="E297" s="200">
        <v>42338</v>
      </c>
      <c r="F297" s="198" t="s">
        <v>75</v>
      </c>
      <c r="G297" s="198" t="s">
        <v>109</v>
      </c>
      <c r="H297" s="198" t="s">
        <v>74</v>
      </c>
      <c r="I297" s="198"/>
      <c r="J297" s="198">
        <v>306590</v>
      </c>
      <c r="K297" s="198">
        <v>224151</v>
      </c>
      <c r="L297" s="198"/>
      <c r="M297" s="198"/>
      <c r="N297" s="198"/>
      <c r="O297" s="199"/>
      <c r="P297" s="199"/>
      <c r="Q297" s="198"/>
      <c r="R297" s="198"/>
      <c r="S297" s="198"/>
      <c r="T297" s="198"/>
      <c r="U297" s="198"/>
      <c r="V297" s="198"/>
      <c r="W297" s="198"/>
      <c r="X297" s="198"/>
      <c r="Y297" s="198"/>
      <c r="Z297" s="198"/>
      <c r="AA297" s="198"/>
      <c r="AB297" s="198"/>
      <c r="AC297" s="198"/>
      <c r="AD297" s="198"/>
    </row>
    <row r="298" spans="1:30" s="197" customFormat="1">
      <c r="A298" s="198">
        <v>252</v>
      </c>
      <c r="B298" s="198">
        <v>252125</v>
      </c>
      <c r="C298" s="198">
        <v>5480</v>
      </c>
      <c r="D298" s="201">
        <v>235.75</v>
      </c>
      <c r="E298" s="200">
        <v>42338</v>
      </c>
      <c r="F298" s="198" t="s">
        <v>75</v>
      </c>
      <c r="G298" s="198" t="s">
        <v>109</v>
      </c>
      <c r="H298" s="198" t="s">
        <v>74</v>
      </c>
      <c r="I298" s="198"/>
      <c r="J298" s="198">
        <v>306590</v>
      </c>
      <c r="K298" s="198">
        <v>224151</v>
      </c>
      <c r="L298" s="198"/>
      <c r="M298" s="198"/>
      <c r="N298" s="198"/>
      <c r="O298" s="199"/>
      <c r="P298" s="199"/>
      <c r="Q298" s="198"/>
      <c r="R298" s="198"/>
      <c r="S298" s="198"/>
      <c r="T298" s="198"/>
      <c r="U298" s="198"/>
      <c r="V298" s="198"/>
      <c r="W298" s="198"/>
      <c r="X298" s="198"/>
      <c r="Y298" s="198"/>
      <c r="Z298" s="198"/>
      <c r="AA298" s="198"/>
      <c r="AB298" s="198"/>
      <c r="AC298" s="198"/>
      <c r="AD298" s="198"/>
    </row>
    <row r="299" spans="1:30" s="197" customFormat="1">
      <c r="A299" s="198">
        <v>252</v>
      </c>
      <c r="B299" s="198">
        <v>252125</v>
      </c>
      <c r="C299" s="198">
        <v>5480</v>
      </c>
      <c r="D299" s="201">
        <v>131.5</v>
      </c>
      <c r="E299" s="200">
        <v>42338</v>
      </c>
      <c r="F299" s="198" t="s">
        <v>75</v>
      </c>
      <c r="G299" s="198" t="s">
        <v>109</v>
      </c>
      <c r="H299" s="198" t="s">
        <v>74</v>
      </c>
      <c r="I299" s="198"/>
      <c r="J299" s="198">
        <v>306590</v>
      </c>
      <c r="K299" s="198">
        <v>224151</v>
      </c>
      <c r="L299" s="198"/>
      <c r="M299" s="198"/>
      <c r="N299" s="198"/>
      <c r="O299" s="199"/>
      <c r="P299" s="199"/>
      <c r="Q299" s="198"/>
      <c r="R299" s="198"/>
      <c r="S299" s="198"/>
      <c r="T299" s="198"/>
      <c r="U299" s="198"/>
      <c r="V299" s="198"/>
      <c r="W299" s="198"/>
      <c r="X299" s="198"/>
      <c r="Y299" s="198"/>
      <c r="Z299" s="198"/>
      <c r="AA299" s="198"/>
      <c r="AB299" s="198"/>
      <c r="AC299" s="198"/>
      <c r="AD299" s="198"/>
    </row>
    <row r="300" spans="1:30" s="197" customFormat="1">
      <c r="A300" s="198">
        <v>252</v>
      </c>
      <c r="B300" s="198">
        <v>252125</v>
      </c>
      <c r="C300" s="198">
        <v>5480</v>
      </c>
      <c r="D300" s="201">
        <v>100.75</v>
      </c>
      <c r="E300" s="200">
        <v>42338</v>
      </c>
      <c r="F300" s="198" t="s">
        <v>75</v>
      </c>
      <c r="G300" s="198" t="s">
        <v>109</v>
      </c>
      <c r="H300" s="198" t="s">
        <v>74</v>
      </c>
      <c r="I300" s="198"/>
      <c r="J300" s="198">
        <v>306590</v>
      </c>
      <c r="K300" s="198">
        <v>224151</v>
      </c>
      <c r="L300" s="198"/>
      <c r="M300" s="198"/>
      <c r="N300" s="198"/>
      <c r="O300" s="199"/>
      <c r="P300" s="199"/>
      <c r="Q300" s="198"/>
      <c r="R300" s="198"/>
      <c r="S300" s="198"/>
      <c r="T300" s="198"/>
      <c r="U300" s="198"/>
      <c r="V300" s="198"/>
      <c r="W300" s="198"/>
      <c r="X300" s="198"/>
      <c r="Y300" s="198"/>
      <c r="Z300" s="198"/>
      <c r="AA300" s="198"/>
      <c r="AB300" s="198"/>
      <c r="AC300" s="198"/>
      <c r="AD300" s="198"/>
    </row>
    <row r="301" spans="1:30" s="197" customFormat="1">
      <c r="A301" s="198">
        <v>252</v>
      </c>
      <c r="B301" s="198">
        <v>252106</v>
      </c>
      <c r="C301" s="198">
        <v>5480</v>
      </c>
      <c r="D301" s="205">
        <v>-64</v>
      </c>
      <c r="E301" s="200">
        <v>42339</v>
      </c>
      <c r="F301" s="198" t="s">
        <v>75</v>
      </c>
      <c r="G301" s="198" t="s">
        <v>109</v>
      </c>
      <c r="H301" s="198" t="s">
        <v>74</v>
      </c>
      <c r="I301" s="198"/>
      <c r="J301" s="198">
        <v>306590</v>
      </c>
      <c r="K301" s="198">
        <v>224151</v>
      </c>
      <c r="L301" s="198"/>
      <c r="M301" s="198"/>
      <c r="N301" s="198"/>
      <c r="O301" s="199"/>
      <c r="P301" s="199"/>
      <c r="Q301" s="198"/>
      <c r="R301" s="198"/>
      <c r="S301" s="198"/>
      <c r="T301" s="198"/>
      <c r="U301" s="198"/>
      <c r="V301" s="198"/>
      <c r="W301" s="198"/>
      <c r="X301" s="198"/>
      <c r="Y301" s="198"/>
      <c r="Z301" s="198"/>
      <c r="AA301" s="198"/>
      <c r="AB301" s="198"/>
      <c r="AC301" s="198"/>
      <c r="AD301" s="198"/>
    </row>
    <row r="302" spans="1:30" s="197" customFormat="1">
      <c r="A302" s="198">
        <v>252</v>
      </c>
      <c r="B302" s="198">
        <v>252106</v>
      </c>
      <c r="C302" s="198">
        <v>5480</v>
      </c>
      <c r="D302" s="205">
        <v>-64</v>
      </c>
      <c r="E302" s="200">
        <v>42339</v>
      </c>
      <c r="F302" s="198" t="s">
        <v>75</v>
      </c>
      <c r="G302" s="198" t="s">
        <v>109</v>
      </c>
      <c r="H302" s="198" t="s">
        <v>74</v>
      </c>
      <c r="I302" s="198"/>
      <c r="J302" s="198">
        <v>306590</v>
      </c>
      <c r="K302" s="198">
        <v>224151</v>
      </c>
      <c r="L302" s="198"/>
      <c r="M302" s="198"/>
      <c r="N302" s="198"/>
      <c r="O302" s="199"/>
      <c r="P302" s="199"/>
      <c r="Q302" s="198"/>
      <c r="R302" s="198"/>
      <c r="S302" s="198"/>
      <c r="T302" s="198"/>
      <c r="U302" s="198"/>
      <c r="V302" s="198"/>
      <c r="W302" s="198"/>
      <c r="X302" s="198"/>
      <c r="Y302" s="198"/>
      <c r="Z302" s="198"/>
      <c r="AA302" s="198"/>
      <c r="AB302" s="198"/>
      <c r="AC302" s="198"/>
      <c r="AD302" s="198"/>
    </row>
    <row r="303" spans="1:30" s="197" customFormat="1">
      <c r="A303" s="198">
        <v>252</v>
      </c>
      <c r="B303" s="198">
        <v>252125</v>
      </c>
      <c r="C303" s="198">
        <v>5480</v>
      </c>
      <c r="D303" s="205">
        <v>-235.75</v>
      </c>
      <c r="E303" s="200">
        <v>42339</v>
      </c>
      <c r="F303" s="198" t="s">
        <v>75</v>
      </c>
      <c r="G303" s="198" t="s">
        <v>109</v>
      </c>
      <c r="H303" s="198" t="s">
        <v>74</v>
      </c>
      <c r="I303" s="198"/>
      <c r="J303" s="198">
        <v>306590</v>
      </c>
      <c r="K303" s="198">
        <v>224151</v>
      </c>
      <c r="L303" s="198"/>
      <c r="M303" s="198"/>
      <c r="N303" s="198"/>
      <c r="O303" s="199"/>
      <c r="P303" s="199"/>
      <c r="Q303" s="198"/>
      <c r="R303" s="198"/>
      <c r="S303" s="198"/>
      <c r="T303" s="198"/>
      <c r="U303" s="198"/>
      <c r="V303" s="198"/>
      <c r="W303" s="198"/>
      <c r="X303" s="198"/>
      <c r="Y303" s="198"/>
      <c r="Z303" s="198"/>
      <c r="AA303" s="198"/>
      <c r="AB303" s="198"/>
      <c r="AC303" s="198"/>
      <c r="AD303" s="198"/>
    </row>
    <row r="304" spans="1:30" s="197" customFormat="1">
      <c r="A304" s="198">
        <v>252</v>
      </c>
      <c r="B304" s="198">
        <v>252125</v>
      </c>
      <c r="C304" s="198">
        <v>5480</v>
      </c>
      <c r="D304" s="205">
        <v>-131.5</v>
      </c>
      <c r="E304" s="200">
        <v>42339</v>
      </c>
      <c r="F304" s="198" t="s">
        <v>75</v>
      </c>
      <c r="G304" s="198" t="s">
        <v>109</v>
      </c>
      <c r="H304" s="198" t="s">
        <v>74</v>
      </c>
      <c r="I304" s="198"/>
      <c r="J304" s="198">
        <v>306590</v>
      </c>
      <c r="K304" s="198">
        <v>224151</v>
      </c>
      <c r="L304" s="198"/>
      <c r="M304" s="198"/>
      <c r="N304" s="198"/>
      <c r="O304" s="199"/>
      <c r="P304" s="199"/>
      <c r="Q304" s="198"/>
      <c r="R304" s="198"/>
      <c r="S304" s="198"/>
      <c r="T304" s="198"/>
      <c r="U304" s="198"/>
      <c r="V304" s="198"/>
      <c r="W304" s="198"/>
      <c r="X304" s="198"/>
      <c r="Y304" s="198"/>
      <c r="Z304" s="198"/>
      <c r="AA304" s="198"/>
      <c r="AB304" s="198"/>
      <c r="AC304" s="198"/>
      <c r="AD304" s="198"/>
    </row>
    <row r="305" spans="1:30" s="197" customFormat="1">
      <c r="A305" s="198">
        <v>252</v>
      </c>
      <c r="B305" s="198">
        <v>252125</v>
      </c>
      <c r="C305" s="198">
        <v>5480</v>
      </c>
      <c r="D305" s="205">
        <v>-100.75</v>
      </c>
      <c r="E305" s="200">
        <v>42339</v>
      </c>
      <c r="F305" s="198" t="s">
        <v>75</v>
      </c>
      <c r="G305" s="198" t="s">
        <v>109</v>
      </c>
      <c r="H305" s="198" t="s">
        <v>74</v>
      </c>
      <c r="I305" s="198"/>
      <c r="J305" s="198">
        <v>306590</v>
      </c>
      <c r="K305" s="198">
        <v>224151</v>
      </c>
      <c r="L305" s="198"/>
      <c r="M305" s="198"/>
      <c r="N305" s="198"/>
      <c r="O305" s="199"/>
      <c r="P305" s="199"/>
      <c r="Q305" s="198"/>
      <c r="R305" s="198"/>
      <c r="S305" s="198"/>
      <c r="T305" s="198"/>
      <c r="U305" s="198"/>
      <c r="V305" s="198"/>
      <c r="W305" s="198"/>
      <c r="X305" s="198"/>
      <c r="Y305" s="198"/>
      <c r="Z305" s="198"/>
      <c r="AA305" s="198"/>
      <c r="AB305" s="198"/>
      <c r="AC305" s="198"/>
      <c r="AD305" s="198"/>
    </row>
    <row r="306" spans="1:30" s="197" customFormat="1">
      <c r="A306" s="198">
        <v>252</v>
      </c>
      <c r="B306" s="198">
        <v>252106</v>
      </c>
      <c r="C306" s="198">
        <v>5480</v>
      </c>
      <c r="D306" s="205">
        <v>64</v>
      </c>
      <c r="E306" s="200">
        <v>42340</v>
      </c>
      <c r="F306" s="198" t="s">
        <v>75</v>
      </c>
      <c r="G306" s="198" t="s">
        <v>74</v>
      </c>
      <c r="H306" s="198"/>
      <c r="I306" s="198"/>
      <c r="J306" s="198">
        <v>731167</v>
      </c>
      <c r="K306" s="198">
        <v>223952</v>
      </c>
      <c r="L306" s="198"/>
      <c r="M306" s="198"/>
      <c r="N306" s="198"/>
      <c r="O306" s="199"/>
      <c r="P306" s="199"/>
      <c r="Q306" s="198"/>
      <c r="R306" s="198"/>
      <c r="S306" s="198"/>
      <c r="T306" s="198"/>
      <c r="U306" s="198"/>
      <c r="V306" s="198"/>
      <c r="W306" s="198"/>
      <c r="X306" s="198"/>
      <c r="Y306" s="198"/>
      <c r="Z306" s="198"/>
      <c r="AA306" s="198"/>
      <c r="AB306" s="198"/>
      <c r="AC306" s="198"/>
      <c r="AD306" s="198"/>
    </row>
    <row r="307" spans="1:30" s="197" customFormat="1">
      <c r="A307" s="198">
        <v>252</v>
      </c>
      <c r="B307" s="198">
        <v>252106</v>
      </c>
      <c r="C307" s="198">
        <v>5480</v>
      </c>
      <c r="D307" s="205">
        <v>64</v>
      </c>
      <c r="E307" s="200">
        <v>42340</v>
      </c>
      <c r="F307" s="198" t="s">
        <v>75</v>
      </c>
      <c r="G307" s="198" t="s">
        <v>74</v>
      </c>
      <c r="H307" s="198"/>
      <c r="I307" s="198"/>
      <c r="J307" s="198">
        <v>731168</v>
      </c>
      <c r="K307" s="198">
        <v>223952</v>
      </c>
      <c r="L307" s="198"/>
      <c r="M307" s="198"/>
      <c r="N307" s="198"/>
      <c r="O307" s="199"/>
      <c r="P307" s="199"/>
      <c r="Q307" s="198"/>
      <c r="R307" s="198"/>
      <c r="S307" s="198"/>
      <c r="T307" s="198"/>
      <c r="U307" s="198"/>
      <c r="V307" s="198"/>
      <c r="W307" s="198"/>
      <c r="X307" s="198"/>
      <c r="Y307" s="198"/>
      <c r="Z307" s="198"/>
      <c r="AA307" s="198"/>
      <c r="AB307" s="198"/>
      <c r="AC307" s="198"/>
      <c r="AD307" s="198"/>
    </row>
    <row r="308" spans="1:30" s="197" customFormat="1">
      <c r="A308" s="198">
        <v>252</v>
      </c>
      <c r="B308" s="198">
        <v>252125</v>
      </c>
      <c r="C308" s="198">
        <v>5480</v>
      </c>
      <c r="D308" s="205">
        <v>235.75</v>
      </c>
      <c r="E308" s="200">
        <v>42340</v>
      </c>
      <c r="F308" s="198" t="s">
        <v>75</v>
      </c>
      <c r="G308" s="198" t="s">
        <v>74</v>
      </c>
      <c r="H308" s="198"/>
      <c r="I308" s="198"/>
      <c r="J308" s="198">
        <v>731162</v>
      </c>
      <c r="K308" s="198">
        <v>223952</v>
      </c>
      <c r="L308" s="198"/>
      <c r="M308" s="198"/>
      <c r="N308" s="198"/>
      <c r="O308" s="199"/>
      <c r="P308" s="199"/>
      <c r="Q308" s="198"/>
      <c r="R308" s="198"/>
      <c r="S308" s="198"/>
      <c r="T308" s="198"/>
      <c r="U308" s="198"/>
      <c r="V308" s="198"/>
      <c r="W308" s="198"/>
      <c r="X308" s="198"/>
      <c r="Y308" s="198"/>
      <c r="Z308" s="198"/>
      <c r="AA308" s="198"/>
      <c r="AB308" s="198"/>
      <c r="AC308" s="198"/>
      <c r="AD308" s="198"/>
    </row>
    <row r="309" spans="1:30" s="197" customFormat="1">
      <c r="A309" s="198">
        <v>252</v>
      </c>
      <c r="B309" s="198">
        <v>252125</v>
      </c>
      <c r="C309" s="198">
        <v>5480</v>
      </c>
      <c r="D309" s="205">
        <v>131.5</v>
      </c>
      <c r="E309" s="200">
        <v>42340</v>
      </c>
      <c r="F309" s="198" t="s">
        <v>75</v>
      </c>
      <c r="G309" s="198" t="s">
        <v>74</v>
      </c>
      <c r="H309" s="198"/>
      <c r="I309" s="198"/>
      <c r="J309" s="198">
        <v>731163</v>
      </c>
      <c r="K309" s="198">
        <v>223952</v>
      </c>
      <c r="L309" s="198"/>
      <c r="M309" s="198"/>
      <c r="N309" s="198"/>
      <c r="O309" s="199"/>
      <c r="P309" s="199"/>
      <c r="Q309" s="198"/>
      <c r="R309" s="198"/>
      <c r="S309" s="198"/>
      <c r="T309" s="198"/>
      <c r="U309" s="198"/>
      <c r="V309" s="198"/>
      <c r="W309" s="198"/>
      <c r="X309" s="198"/>
      <c r="Y309" s="198"/>
      <c r="Z309" s="198"/>
      <c r="AA309" s="198"/>
      <c r="AB309" s="198"/>
      <c r="AC309" s="198"/>
      <c r="AD309" s="198"/>
    </row>
    <row r="310" spans="1:30" s="197" customFormat="1">
      <c r="A310" s="198">
        <v>252</v>
      </c>
      <c r="B310" s="198">
        <v>252125</v>
      </c>
      <c r="C310" s="198">
        <v>5480</v>
      </c>
      <c r="D310" s="205">
        <v>100.75</v>
      </c>
      <c r="E310" s="200">
        <v>42340</v>
      </c>
      <c r="F310" s="198" t="s">
        <v>75</v>
      </c>
      <c r="G310" s="198" t="s">
        <v>74</v>
      </c>
      <c r="H310" s="198"/>
      <c r="I310" s="198"/>
      <c r="J310" s="198">
        <v>731164</v>
      </c>
      <c r="K310" s="198">
        <v>223952</v>
      </c>
      <c r="L310" s="198"/>
      <c r="M310" s="198"/>
      <c r="N310" s="198"/>
      <c r="O310" s="199"/>
      <c r="P310" s="199"/>
      <c r="Q310" s="198"/>
      <c r="R310" s="198"/>
      <c r="S310" s="198"/>
      <c r="T310" s="198"/>
      <c r="U310" s="198"/>
      <c r="V310" s="198"/>
      <c r="W310" s="198"/>
      <c r="X310" s="198"/>
      <c r="Y310" s="198"/>
      <c r="Z310" s="198"/>
      <c r="AA310" s="198"/>
      <c r="AB310" s="198"/>
      <c r="AC310" s="198"/>
      <c r="AD310" s="198"/>
    </row>
    <row r="311" spans="1:30" s="197" customFormat="1">
      <c r="A311" s="198">
        <v>252</v>
      </c>
      <c r="B311" s="198">
        <v>252125</v>
      </c>
      <c r="C311" s="198">
        <v>5480</v>
      </c>
      <c r="D311" s="201">
        <v>77</v>
      </c>
      <c r="E311" s="200">
        <v>42346</v>
      </c>
      <c r="F311" s="198" t="s">
        <v>75</v>
      </c>
      <c r="G311" s="198" t="s">
        <v>74</v>
      </c>
      <c r="H311" s="198"/>
      <c r="I311" s="198"/>
      <c r="J311" s="198">
        <v>732822</v>
      </c>
      <c r="K311" s="198">
        <v>224467</v>
      </c>
      <c r="L311" s="198"/>
      <c r="M311" s="198"/>
      <c r="N311" s="198"/>
      <c r="O311" s="199"/>
      <c r="P311" s="199"/>
      <c r="Q311" s="198"/>
      <c r="R311" s="198"/>
      <c r="S311" s="198"/>
      <c r="T311" s="198"/>
      <c r="U311" s="198"/>
      <c r="V311" s="198"/>
      <c r="W311" s="198"/>
      <c r="X311" s="198"/>
      <c r="Y311" s="198"/>
      <c r="Z311" s="198"/>
      <c r="AA311" s="198"/>
      <c r="AB311" s="198"/>
      <c r="AC311" s="198"/>
      <c r="AD311" s="198"/>
    </row>
    <row r="312" spans="1:30" s="197" customFormat="1">
      <c r="A312" s="198">
        <v>252</v>
      </c>
      <c r="B312" s="198">
        <v>252125</v>
      </c>
      <c r="C312" s="198">
        <v>5480</v>
      </c>
      <c r="D312" s="201">
        <v>51</v>
      </c>
      <c r="E312" s="200">
        <v>42346</v>
      </c>
      <c r="F312" s="198" t="s">
        <v>75</v>
      </c>
      <c r="G312" s="198" t="s">
        <v>74</v>
      </c>
      <c r="H312" s="198"/>
      <c r="I312" s="198"/>
      <c r="J312" s="198">
        <v>732823</v>
      </c>
      <c r="K312" s="198">
        <v>224467</v>
      </c>
      <c r="L312" s="198"/>
      <c r="M312" s="198"/>
      <c r="N312" s="198"/>
      <c r="O312" s="199"/>
      <c r="P312" s="199"/>
      <c r="Q312" s="198"/>
      <c r="R312" s="198"/>
      <c r="S312" s="198"/>
      <c r="T312" s="198"/>
      <c r="U312" s="198"/>
      <c r="V312" s="198"/>
      <c r="W312" s="198"/>
      <c r="X312" s="198"/>
      <c r="Y312" s="198"/>
      <c r="Z312" s="198"/>
      <c r="AA312" s="198"/>
      <c r="AB312" s="198"/>
      <c r="AC312" s="198"/>
      <c r="AD312" s="198"/>
    </row>
    <row r="313" spans="1:30" s="197" customFormat="1">
      <c r="A313" s="198">
        <v>252</v>
      </c>
      <c r="B313" s="198">
        <v>252106</v>
      </c>
      <c r="C313" s="198">
        <v>5480</v>
      </c>
      <c r="D313" s="201">
        <v>97.5</v>
      </c>
      <c r="E313" s="200">
        <v>42353</v>
      </c>
      <c r="F313" s="198" t="s">
        <v>75</v>
      </c>
      <c r="G313" s="198" t="s">
        <v>74</v>
      </c>
      <c r="H313" s="198"/>
      <c r="I313" s="198"/>
      <c r="J313" s="198">
        <v>734373</v>
      </c>
      <c r="K313" s="198">
        <v>225057</v>
      </c>
      <c r="L313" s="198"/>
      <c r="M313" s="198"/>
      <c r="N313" s="198"/>
      <c r="O313" s="199"/>
      <c r="P313" s="199"/>
      <c r="Q313" s="198"/>
      <c r="R313" s="198"/>
      <c r="S313" s="198"/>
      <c r="T313" s="198"/>
      <c r="U313" s="198"/>
      <c r="V313" s="198"/>
      <c r="W313" s="198"/>
      <c r="X313" s="198"/>
      <c r="Y313" s="198"/>
      <c r="Z313" s="198"/>
      <c r="AA313" s="198"/>
      <c r="AB313" s="198"/>
      <c r="AC313" s="198"/>
      <c r="AD313" s="198"/>
    </row>
    <row r="314" spans="1:30" s="197" customFormat="1">
      <c r="A314" s="198">
        <v>252</v>
      </c>
      <c r="B314" s="198">
        <v>252106</v>
      </c>
      <c r="C314" s="198">
        <v>5480</v>
      </c>
      <c r="D314" s="201">
        <v>38</v>
      </c>
      <c r="E314" s="200">
        <v>42366</v>
      </c>
      <c r="F314" s="198" t="s">
        <v>75</v>
      </c>
      <c r="G314" s="198" t="s">
        <v>74</v>
      </c>
      <c r="H314" s="198"/>
      <c r="I314" s="198"/>
      <c r="J314" s="198">
        <v>736830</v>
      </c>
      <c r="K314" s="198">
        <v>225637</v>
      </c>
      <c r="L314" s="198"/>
      <c r="M314" s="198"/>
      <c r="N314" s="198"/>
      <c r="O314" s="199"/>
      <c r="P314" s="199"/>
      <c r="Q314" s="198"/>
      <c r="R314" s="198"/>
      <c r="S314" s="198"/>
      <c r="T314" s="198"/>
      <c r="U314" s="198"/>
      <c r="V314" s="198"/>
      <c r="W314" s="198"/>
      <c r="X314" s="198"/>
      <c r="Y314" s="198"/>
      <c r="Z314" s="198"/>
      <c r="AA314" s="198"/>
      <c r="AB314" s="198"/>
      <c r="AC314" s="198"/>
      <c r="AD314" s="198"/>
    </row>
    <row r="315" spans="1:30" s="197" customFormat="1">
      <c r="A315" s="198">
        <v>252</v>
      </c>
      <c r="B315" s="198">
        <v>252106</v>
      </c>
      <c r="C315" s="198">
        <v>5480</v>
      </c>
      <c r="D315" s="201">
        <v>110.5</v>
      </c>
      <c r="E315" s="200">
        <v>42367</v>
      </c>
      <c r="F315" s="198" t="s">
        <v>75</v>
      </c>
      <c r="G315" s="198" t="s">
        <v>74</v>
      </c>
      <c r="H315" s="198"/>
      <c r="I315" s="198"/>
      <c r="J315" s="198">
        <v>737391</v>
      </c>
      <c r="K315" s="198">
        <v>225778</v>
      </c>
      <c r="L315" s="198"/>
      <c r="M315" s="198"/>
      <c r="N315" s="198"/>
      <c r="O315" s="199"/>
      <c r="P315" s="199"/>
      <c r="Q315" s="198"/>
      <c r="R315" s="198"/>
      <c r="S315" s="198"/>
      <c r="T315" s="198"/>
      <c r="U315" s="198"/>
      <c r="V315" s="198"/>
      <c r="W315" s="198"/>
      <c r="X315" s="198"/>
      <c r="Y315" s="198"/>
      <c r="Z315" s="198"/>
      <c r="AA315" s="198"/>
      <c r="AB315" s="198"/>
      <c r="AC315" s="198"/>
      <c r="AD315" s="198"/>
    </row>
    <row r="316" spans="1:30" s="197" customFormat="1">
      <c r="A316" s="198">
        <v>252</v>
      </c>
      <c r="B316" s="198">
        <v>252106</v>
      </c>
      <c r="C316" s="198">
        <v>5480</v>
      </c>
      <c r="D316" s="201">
        <v>65</v>
      </c>
      <c r="E316" s="200">
        <v>42367</v>
      </c>
      <c r="F316" s="198" t="s">
        <v>75</v>
      </c>
      <c r="G316" s="198" t="s">
        <v>74</v>
      </c>
      <c r="H316" s="198"/>
      <c r="I316" s="198"/>
      <c r="J316" s="198">
        <v>737392</v>
      </c>
      <c r="K316" s="198">
        <v>225778</v>
      </c>
      <c r="L316" s="198"/>
      <c r="M316" s="198"/>
      <c r="N316" s="198"/>
      <c r="O316" s="199"/>
      <c r="P316" s="199"/>
      <c r="Q316" s="198"/>
      <c r="R316" s="198"/>
      <c r="S316" s="198"/>
      <c r="T316" s="198"/>
      <c r="U316" s="198"/>
      <c r="V316" s="198"/>
      <c r="W316" s="198"/>
      <c r="X316" s="198"/>
      <c r="Y316" s="198"/>
      <c r="Z316" s="198"/>
      <c r="AA316" s="198"/>
      <c r="AB316" s="198"/>
      <c r="AC316" s="198"/>
      <c r="AD316" s="198"/>
    </row>
    <row r="317" spans="1:30" s="197" customFormat="1">
      <c r="A317" s="198">
        <v>252</v>
      </c>
      <c r="B317" s="198">
        <v>252106</v>
      </c>
      <c r="C317" s="198">
        <v>5480</v>
      </c>
      <c r="D317" s="201">
        <v>44.5</v>
      </c>
      <c r="E317" s="200">
        <v>42367</v>
      </c>
      <c r="F317" s="198" t="s">
        <v>75</v>
      </c>
      <c r="G317" s="198" t="s">
        <v>74</v>
      </c>
      <c r="H317" s="198"/>
      <c r="I317" s="198"/>
      <c r="J317" s="198">
        <v>737403</v>
      </c>
      <c r="K317" s="198">
        <v>225778</v>
      </c>
      <c r="L317" s="198"/>
      <c r="M317" s="198"/>
      <c r="N317" s="198"/>
      <c r="O317" s="199"/>
      <c r="P317" s="199"/>
      <c r="Q317" s="198"/>
      <c r="R317" s="198"/>
      <c r="S317" s="198"/>
      <c r="T317" s="198"/>
      <c r="U317" s="198"/>
      <c r="V317" s="198"/>
      <c r="W317" s="198"/>
      <c r="X317" s="198"/>
      <c r="Y317" s="198"/>
      <c r="Z317" s="198"/>
      <c r="AA317" s="198"/>
      <c r="AB317" s="198"/>
      <c r="AC317" s="198"/>
      <c r="AD317" s="198"/>
    </row>
    <row r="318" spans="1:30" s="197" customFormat="1">
      <c r="A318" s="198">
        <v>252</v>
      </c>
      <c r="B318" s="198">
        <v>252106</v>
      </c>
      <c r="C318" s="198">
        <v>5480</v>
      </c>
      <c r="D318" s="204">
        <v>64</v>
      </c>
      <c r="E318" s="203">
        <v>42367</v>
      </c>
      <c r="F318" s="202" t="s">
        <v>75</v>
      </c>
      <c r="G318" s="202" t="s">
        <v>74</v>
      </c>
      <c r="H318" s="202"/>
      <c r="I318" s="202"/>
      <c r="J318" s="202">
        <v>737405</v>
      </c>
      <c r="K318" s="202">
        <v>225778</v>
      </c>
      <c r="L318" s="198"/>
      <c r="M318" s="198"/>
      <c r="N318" s="198"/>
      <c r="O318" s="199"/>
      <c r="P318" s="199"/>
      <c r="Q318" s="198"/>
      <c r="R318" s="198"/>
      <c r="S318" s="198"/>
      <c r="T318" s="198"/>
      <c r="U318" s="198"/>
      <c r="V318" s="198"/>
      <c r="W318" s="198"/>
      <c r="X318" s="198"/>
      <c r="Y318" s="198"/>
      <c r="Z318" s="198"/>
      <c r="AA318" s="198"/>
      <c r="AB318" s="198"/>
      <c r="AC318" s="198"/>
      <c r="AD318" s="198"/>
    </row>
    <row r="319" spans="1:30" s="197" customFormat="1">
      <c r="A319" s="198">
        <v>252</v>
      </c>
      <c r="B319" s="198">
        <v>252125</v>
      </c>
      <c r="C319" s="198">
        <v>5480</v>
      </c>
      <c r="D319" s="204">
        <v>27</v>
      </c>
      <c r="E319" s="203">
        <v>42367</v>
      </c>
      <c r="F319" s="202" t="s">
        <v>75</v>
      </c>
      <c r="G319" s="202" t="s">
        <v>74</v>
      </c>
      <c r="H319" s="202"/>
      <c r="I319" s="202"/>
      <c r="J319" s="202">
        <v>737395</v>
      </c>
      <c r="K319" s="202">
        <v>225778</v>
      </c>
      <c r="L319" s="198"/>
      <c r="M319" s="198"/>
      <c r="N319" s="198"/>
      <c r="O319" s="199"/>
      <c r="P319" s="199"/>
      <c r="Q319" s="198"/>
      <c r="R319" s="198"/>
      <c r="S319" s="198"/>
      <c r="T319" s="198"/>
      <c r="U319" s="198"/>
      <c r="V319" s="198"/>
      <c r="W319" s="198"/>
      <c r="X319" s="198"/>
      <c r="Y319" s="198"/>
      <c r="Z319" s="198"/>
      <c r="AA319" s="198"/>
      <c r="AB319" s="198"/>
      <c r="AC319" s="198"/>
      <c r="AD319" s="198"/>
    </row>
    <row r="320" spans="1:30" s="197" customFormat="1">
      <c r="A320" s="198">
        <v>252</v>
      </c>
      <c r="B320" s="198">
        <v>252125</v>
      </c>
      <c r="C320" s="198">
        <v>5480</v>
      </c>
      <c r="D320" s="201">
        <v>39</v>
      </c>
      <c r="E320" s="200">
        <v>42368</v>
      </c>
      <c r="F320" s="198" t="s">
        <v>75</v>
      </c>
      <c r="G320" s="198" t="s">
        <v>74</v>
      </c>
      <c r="H320" s="198"/>
      <c r="I320" s="198"/>
      <c r="J320" s="198">
        <v>737898</v>
      </c>
      <c r="K320" s="198">
        <v>225899</v>
      </c>
      <c r="L320" s="198"/>
      <c r="M320" s="198"/>
      <c r="N320" s="198"/>
      <c r="O320" s="199"/>
      <c r="P320" s="199"/>
      <c r="Q320" s="198"/>
      <c r="R320" s="198"/>
      <c r="S320" s="198"/>
      <c r="T320" s="198"/>
      <c r="U320" s="198"/>
      <c r="V320" s="198"/>
      <c r="W320" s="198"/>
      <c r="X320" s="198"/>
      <c r="Y320" s="198"/>
      <c r="Z320" s="198"/>
      <c r="AA320" s="198"/>
      <c r="AB320" s="198"/>
      <c r="AC320" s="198"/>
      <c r="AD320" s="198"/>
    </row>
    <row r="321" spans="1:30" s="197" customFormat="1">
      <c r="A321" s="198">
        <v>252</v>
      </c>
      <c r="B321" s="198">
        <v>252125</v>
      </c>
      <c r="C321" s="198">
        <v>5480</v>
      </c>
      <c r="D321" s="201">
        <v>156</v>
      </c>
      <c r="E321" s="200">
        <v>42368</v>
      </c>
      <c r="F321" s="198" t="s">
        <v>75</v>
      </c>
      <c r="G321" s="198" t="s">
        <v>74</v>
      </c>
      <c r="H321" s="198"/>
      <c r="I321" s="198"/>
      <c r="J321" s="198">
        <v>737899</v>
      </c>
      <c r="K321" s="198">
        <v>225899</v>
      </c>
      <c r="L321" s="198"/>
      <c r="M321" s="198"/>
      <c r="N321" s="198"/>
      <c r="O321" s="199"/>
      <c r="P321" s="199"/>
      <c r="Q321" s="198"/>
      <c r="R321" s="198"/>
      <c r="S321" s="198"/>
      <c r="T321" s="198"/>
      <c r="U321" s="198"/>
      <c r="V321" s="198"/>
      <c r="W321" s="198"/>
      <c r="X321" s="198"/>
      <c r="Y321" s="198"/>
      <c r="Z321" s="198"/>
      <c r="AA321" s="198"/>
      <c r="AB321" s="198"/>
      <c r="AC321" s="198"/>
      <c r="AD321" s="198"/>
    </row>
    <row r="322" spans="1:30" s="197" customFormat="1">
      <c r="A322" s="198">
        <v>252</v>
      </c>
      <c r="B322" s="198">
        <v>252106</v>
      </c>
      <c r="C322" s="198">
        <v>5480</v>
      </c>
      <c r="D322" s="204">
        <v>237</v>
      </c>
      <c r="E322" s="203">
        <v>42369</v>
      </c>
      <c r="F322" s="202" t="s">
        <v>75</v>
      </c>
      <c r="G322" s="202" t="s">
        <v>79</v>
      </c>
      <c r="H322" s="202" t="s">
        <v>78</v>
      </c>
      <c r="I322" s="202"/>
      <c r="J322" s="202">
        <v>302867</v>
      </c>
      <c r="K322" s="202">
        <v>198905</v>
      </c>
      <c r="L322" s="198"/>
      <c r="M322" s="198"/>
      <c r="N322" s="198"/>
      <c r="O322" s="199"/>
      <c r="P322" s="199"/>
      <c r="Q322" s="198"/>
      <c r="R322" s="198"/>
      <c r="S322" s="198"/>
      <c r="T322" s="198"/>
      <c r="U322" s="198"/>
      <c r="V322" s="198"/>
      <c r="W322" s="198"/>
      <c r="X322" s="198"/>
      <c r="Y322" s="198"/>
      <c r="Z322" s="198"/>
      <c r="AA322" s="198"/>
      <c r="AB322" s="198"/>
      <c r="AC322" s="198"/>
      <c r="AD322" s="198"/>
    </row>
    <row r="323" spans="1:30" s="197" customFormat="1">
      <c r="A323" s="198">
        <v>252</v>
      </c>
      <c r="B323" s="198">
        <v>252106</v>
      </c>
      <c r="C323" s="198">
        <v>5480</v>
      </c>
      <c r="D323" s="204">
        <v>-236</v>
      </c>
      <c r="E323" s="203">
        <v>42369</v>
      </c>
      <c r="F323" s="202" t="s">
        <v>75</v>
      </c>
      <c r="G323" s="202" t="s">
        <v>77</v>
      </c>
      <c r="H323" s="202" t="s">
        <v>76</v>
      </c>
      <c r="I323" s="202"/>
      <c r="J323" s="202">
        <v>307003</v>
      </c>
      <c r="K323" s="202">
        <v>227108</v>
      </c>
      <c r="L323" s="198"/>
      <c r="M323" s="198"/>
      <c r="N323" s="198"/>
      <c r="O323" s="199"/>
      <c r="P323" s="199"/>
      <c r="Q323" s="198"/>
      <c r="R323" s="198"/>
      <c r="S323" s="198"/>
      <c r="T323" s="198"/>
      <c r="U323" s="198"/>
      <c r="V323" s="198"/>
      <c r="W323" s="198"/>
      <c r="X323" s="198"/>
      <c r="Y323" s="198"/>
      <c r="Z323" s="198"/>
      <c r="AA323" s="198"/>
      <c r="AB323" s="198"/>
      <c r="AC323" s="198"/>
      <c r="AD323" s="198"/>
    </row>
    <row r="324" spans="1:30" s="197" customFormat="1">
      <c r="A324" s="198">
        <v>252</v>
      </c>
      <c r="B324" s="198">
        <v>252125</v>
      </c>
      <c r="C324" s="198">
        <v>5480</v>
      </c>
      <c r="D324" s="204">
        <v>2316</v>
      </c>
      <c r="E324" s="203">
        <v>42369</v>
      </c>
      <c r="F324" s="202" t="s">
        <v>75</v>
      </c>
      <c r="G324" s="202" t="s">
        <v>79</v>
      </c>
      <c r="H324" s="202" t="s">
        <v>78</v>
      </c>
      <c r="I324" s="202"/>
      <c r="J324" s="202">
        <v>302867</v>
      </c>
      <c r="K324" s="202">
        <v>198905</v>
      </c>
      <c r="L324" s="198"/>
      <c r="M324" s="198"/>
      <c r="N324" s="198"/>
      <c r="O324" s="199"/>
      <c r="P324" s="199"/>
      <c r="Q324" s="198"/>
      <c r="R324" s="198"/>
      <c r="S324" s="198"/>
      <c r="T324" s="198"/>
      <c r="U324" s="198"/>
      <c r="V324" s="198"/>
      <c r="W324" s="198"/>
      <c r="X324" s="198"/>
      <c r="Y324" s="198"/>
      <c r="Z324" s="198"/>
      <c r="AA324" s="198"/>
      <c r="AB324" s="198"/>
      <c r="AC324" s="198"/>
      <c r="AD324" s="198"/>
    </row>
    <row r="325" spans="1:30" s="197" customFormat="1">
      <c r="A325" s="198">
        <v>252</v>
      </c>
      <c r="B325" s="198">
        <v>252125</v>
      </c>
      <c r="C325" s="198">
        <v>5480</v>
      </c>
      <c r="D325" s="204">
        <v>-1602</v>
      </c>
      <c r="E325" s="203">
        <v>42369</v>
      </c>
      <c r="F325" s="202" t="s">
        <v>75</v>
      </c>
      <c r="G325" s="202" t="s">
        <v>77</v>
      </c>
      <c r="H325" s="202" t="s">
        <v>76</v>
      </c>
      <c r="I325" s="202"/>
      <c r="J325" s="202">
        <v>307003</v>
      </c>
      <c r="K325" s="202">
        <v>227108</v>
      </c>
      <c r="L325" s="198"/>
      <c r="M325" s="198"/>
      <c r="N325" s="198"/>
      <c r="O325" s="199"/>
      <c r="P325" s="199"/>
      <c r="Q325" s="198"/>
      <c r="R325" s="198"/>
      <c r="S325" s="198"/>
      <c r="T325" s="198"/>
      <c r="U325" s="198"/>
      <c r="V325" s="198"/>
      <c r="W325" s="198"/>
      <c r="X325" s="198"/>
      <c r="Y325" s="198"/>
      <c r="Z325" s="198"/>
      <c r="AA325" s="198"/>
      <c r="AB325" s="198"/>
      <c r="AC325" s="198"/>
      <c r="AD325" s="198"/>
    </row>
    <row r="326" spans="1:30" s="197" customFormat="1">
      <c r="A326" s="198"/>
      <c r="B326" s="198"/>
      <c r="C326" s="198"/>
      <c r="D326" s="201"/>
      <c r="E326" s="200"/>
      <c r="F326" s="198"/>
      <c r="G326" s="198"/>
      <c r="H326" s="198"/>
      <c r="I326" s="198"/>
      <c r="J326" s="198"/>
      <c r="K326" s="198"/>
      <c r="L326" s="198"/>
      <c r="M326" s="198"/>
      <c r="N326" s="198"/>
      <c r="O326" s="199"/>
      <c r="P326" s="199"/>
      <c r="Q326" s="198"/>
      <c r="R326" s="198"/>
      <c r="S326" s="198"/>
      <c r="T326" s="198"/>
      <c r="U326" s="198"/>
      <c r="V326" s="198"/>
      <c r="W326" s="198"/>
      <c r="X326" s="198"/>
      <c r="Y326" s="198"/>
      <c r="Z326" s="198"/>
      <c r="AA326" s="198"/>
      <c r="AB326" s="198"/>
      <c r="AC326" s="198"/>
      <c r="AD326" s="198"/>
    </row>
  </sheetData>
  <autoFilter ref="A8:M144"/>
  <mergeCells count="24">
    <mergeCell ref="C154:D154"/>
    <mergeCell ref="E154:F154"/>
    <mergeCell ref="G154:H154"/>
    <mergeCell ref="I154:J154"/>
    <mergeCell ref="C155:D155"/>
    <mergeCell ref="E155:F155"/>
    <mergeCell ref="G155:H155"/>
    <mergeCell ref="I155:J155"/>
    <mergeCell ref="C151:D151"/>
    <mergeCell ref="E151:F151"/>
    <mergeCell ref="G151:H151"/>
    <mergeCell ref="I151:J151"/>
    <mergeCell ref="C153:D153"/>
    <mergeCell ref="E153:F153"/>
    <mergeCell ref="G153:H153"/>
    <mergeCell ref="I153:J153"/>
    <mergeCell ref="C6:D7"/>
    <mergeCell ref="E6:F7"/>
    <mergeCell ref="G6:H7"/>
    <mergeCell ref="I6:J7"/>
    <mergeCell ref="C149:D149"/>
    <mergeCell ref="E149:F149"/>
    <mergeCell ref="G149:H149"/>
    <mergeCell ref="I149:J149"/>
  </mergeCells>
  <pageMargins left="0.45" right="0" top="0.75" bottom="0.75" header="0.3" footer="0.3"/>
  <pageSetup paperSize="5" scale="90" orientation="landscape" r:id="rId1"/>
  <headerFooter>
    <oddFooter>&amp;C&amp;A&amp;RPage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6"/>
  <sheetViews>
    <sheetView zoomScaleNormal="100" zoomScaleSheetLayoutView="75" workbookViewId="0">
      <pane xSplit="1" ySplit="8" topLeftCell="B29" activePane="bottomRight" state="frozen"/>
      <selection pane="topRight" activeCell="B1" sqref="B1"/>
      <selection pane="bottomLeft" activeCell="A8" sqref="A8"/>
      <selection pane="bottomRight" activeCell="D81" sqref="D81:E81"/>
    </sheetView>
  </sheetViews>
  <sheetFormatPr defaultColWidth="9.1796875" defaultRowHeight="12.5"/>
  <cols>
    <col min="1" max="1" width="32.7265625" style="41" bestFit="1" customWidth="1"/>
    <col min="2" max="2" width="10.81640625" style="41" customWidth="1"/>
    <col min="3" max="3" width="11.453125" style="41" customWidth="1"/>
    <col min="4" max="5" width="13" style="41" customWidth="1"/>
    <col min="6" max="9" width="11.453125" style="41" customWidth="1"/>
    <col min="10" max="10" width="13" style="41" customWidth="1"/>
    <col min="11" max="11" width="13" style="43" customWidth="1"/>
    <col min="12" max="12" width="12.81640625" style="42" bestFit="1" customWidth="1"/>
    <col min="13" max="13" width="11.26953125" style="41" customWidth="1"/>
    <col min="14" max="16384" width="9.1796875" style="41"/>
  </cols>
  <sheetData>
    <row r="1" spans="1:23">
      <c r="A1" s="126" t="s">
        <v>31</v>
      </c>
    </row>
    <row r="2" spans="1:23">
      <c r="A2" s="126" t="s">
        <v>160</v>
      </c>
    </row>
    <row r="3" spans="1:23">
      <c r="A3" s="41" t="s">
        <v>29</v>
      </c>
    </row>
    <row r="4" spans="1:23">
      <c r="A4" s="41" t="s">
        <v>28</v>
      </c>
    </row>
    <row r="5" spans="1:23">
      <c r="A5" s="41" t="s">
        <v>72</v>
      </c>
    </row>
    <row r="6" spans="1:23">
      <c r="B6" s="654"/>
      <c r="C6" s="654"/>
      <c r="D6" s="120"/>
      <c r="E6" s="120"/>
      <c r="F6" s="120"/>
      <c r="G6" s="120"/>
      <c r="H6" s="120"/>
      <c r="I6" s="120"/>
      <c r="J6" s="120"/>
    </row>
    <row r="7" spans="1:23" ht="31.5" customHeight="1">
      <c r="B7" s="650" t="s">
        <v>156</v>
      </c>
      <c r="C7" s="651"/>
      <c r="D7" s="650" t="s">
        <v>159</v>
      </c>
      <c r="E7" s="651"/>
      <c r="F7" s="650" t="s">
        <v>66</v>
      </c>
      <c r="G7" s="651"/>
      <c r="H7" s="650" t="s">
        <v>153</v>
      </c>
      <c r="I7" s="651"/>
      <c r="J7" s="120"/>
      <c r="K7" s="121"/>
      <c r="L7" s="41"/>
      <c r="M7" s="120" t="s">
        <v>62</v>
      </c>
    </row>
    <row r="8" spans="1:23" s="114" customFormat="1" ht="13.5" customHeight="1" thickBot="1">
      <c r="A8" s="114" t="s">
        <v>19</v>
      </c>
      <c r="B8" s="369" t="s">
        <v>57</v>
      </c>
      <c r="C8" s="114" t="s">
        <v>16</v>
      </c>
      <c r="D8" s="369" t="s">
        <v>12</v>
      </c>
      <c r="E8" s="114" t="s">
        <v>16</v>
      </c>
      <c r="F8" s="369" t="s">
        <v>57</v>
      </c>
      <c r="G8" s="114" t="s">
        <v>16</v>
      </c>
      <c r="H8" s="369" t="s">
        <v>57</v>
      </c>
      <c r="I8" s="114" t="s">
        <v>16</v>
      </c>
      <c r="J8" s="114" t="s">
        <v>53</v>
      </c>
      <c r="K8" s="115" t="s">
        <v>24</v>
      </c>
      <c r="L8" s="114" t="s">
        <v>52</v>
      </c>
      <c r="M8" s="114" t="s">
        <v>52</v>
      </c>
    </row>
    <row r="9" spans="1:23" s="107" customFormat="1" ht="14.5">
      <c r="A9" s="362">
        <v>42011</v>
      </c>
      <c r="B9" s="366">
        <v>234</v>
      </c>
      <c r="C9" s="76">
        <v>0.8</v>
      </c>
      <c r="D9" s="365"/>
      <c r="E9" s="76"/>
      <c r="F9" s="365"/>
      <c r="G9" s="76"/>
      <c r="H9" s="76"/>
      <c r="I9" s="76"/>
      <c r="J9" s="76"/>
      <c r="K9" s="76"/>
      <c r="L9" s="31">
        <f t="shared" ref="L9:L40" si="0">B9*C9+F9*G9+D9*E9+H9*I9+J9+K9</f>
        <v>187.20000000000002</v>
      </c>
      <c r="M9" s="364"/>
    </row>
    <row r="10" spans="1:23" s="107" customFormat="1" ht="14.5">
      <c r="A10" s="362">
        <v>42025</v>
      </c>
      <c r="B10" s="366">
        <v>211</v>
      </c>
      <c r="C10" s="76">
        <v>0.8</v>
      </c>
      <c r="D10" s="365"/>
      <c r="E10" s="76"/>
      <c r="F10" s="365"/>
      <c r="G10" s="76"/>
      <c r="H10" s="76"/>
      <c r="I10" s="76"/>
      <c r="J10" s="76"/>
      <c r="K10" s="76"/>
      <c r="L10" s="31">
        <f t="shared" si="0"/>
        <v>168.8</v>
      </c>
      <c r="M10" s="364">
        <f>SUM(L9:L10)</f>
        <v>356</v>
      </c>
    </row>
    <row r="11" spans="1:23" s="107" customFormat="1" ht="14.5">
      <c r="A11" s="362">
        <v>42039</v>
      </c>
      <c r="B11" s="366">
        <v>180</v>
      </c>
      <c r="C11" s="76">
        <v>0.8</v>
      </c>
      <c r="D11" s="365"/>
      <c r="E11" s="76"/>
      <c r="F11" s="365"/>
      <c r="G11" s="76"/>
      <c r="H11" s="76"/>
      <c r="I11" s="76"/>
      <c r="J11" s="76"/>
      <c r="K11" s="76"/>
      <c r="L11" s="31">
        <f t="shared" si="0"/>
        <v>144</v>
      </c>
      <c r="M11" s="364"/>
    </row>
    <row r="12" spans="1:23" s="107" customFormat="1" ht="14.5">
      <c r="A12" s="362">
        <v>42053</v>
      </c>
      <c r="B12" s="366">
        <v>199</v>
      </c>
      <c r="C12" s="76">
        <v>0.8</v>
      </c>
      <c r="D12" s="368"/>
      <c r="E12" s="76"/>
      <c r="F12" s="365"/>
      <c r="G12" s="76"/>
      <c r="H12" s="76"/>
      <c r="I12" s="76"/>
      <c r="J12" s="76"/>
      <c r="K12" s="76"/>
      <c r="L12" s="31">
        <f t="shared" si="0"/>
        <v>159.20000000000002</v>
      </c>
      <c r="M12" s="364">
        <f>SUM(L11:L12)</f>
        <v>303.20000000000005</v>
      </c>
    </row>
    <row r="13" spans="1:23" s="107" customFormat="1" ht="14.5">
      <c r="A13" s="362">
        <v>42073</v>
      </c>
      <c r="B13" s="361">
        <v>234</v>
      </c>
      <c r="C13" s="360">
        <v>0.8</v>
      </c>
      <c r="D13" s="80"/>
      <c r="E13" s="360"/>
      <c r="F13" s="78"/>
      <c r="G13" s="360"/>
      <c r="H13" s="361"/>
      <c r="I13" s="360"/>
      <c r="J13" s="360"/>
      <c r="K13" s="360"/>
      <c r="L13" s="31">
        <f t="shared" si="0"/>
        <v>187.20000000000002</v>
      </c>
      <c r="M13" s="77"/>
      <c r="N13" s="77"/>
      <c r="O13" s="77"/>
      <c r="P13" s="77"/>
      <c r="Q13" s="77"/>
      <c r="R13" s="77"/>
      <c r="S13" s="77"/>
      <c r="T13" s="77"/>
      <c r="U13" s="77"/>
      <c r="V13" s="77"/>
      <c r="W13" s="77"/>
    </row>
    <row r="14" spans="1:23" s="107" customFormat="1" ht="14.5">
      <c r="A14" s="362">
        <v>42081</v>
      </c>
      <c r="B14" s="361">
        <v>293</v>
      </c>
      <c r="C14" s="360">
        <v>0.8</v>
      </c>
      <c r="D14" s="80"/>
      <c r="E14" s="360"/>
      <c r="F14" s="78"/>
      <c r="G14" s="360"/>
      <c r="H14" s="361"/>
      <c r="I14" s="360"/>
      <c r="J14" s="360"/>
      <c r="K14" s="360"/>
      <c r="L14" s="31">
        <f t="shared" si="0"/>
        <v>234.4</v>
      </c>
      <c r="M14" s="359">
        <f>SUM(L13:L14)</f>
        <v>421.6</v>
      </c>
      <c r="N14" s="77"/>
      <c r="O14" s="77"/>
      <c r="P14" s="77"/>
      <c r="Q14" s="77"/>
      <c r="R14" s="77"/>
      <c r="S14" s="77"/>
      <c r="T14" s="77"/>
      <c r="U14" s="77"/>
      <c r="V14" s="77"/>
      <c r="W14" s="77"/>
    </row>
    <row r="15" spans="1:23" s="107" customFormat="1" ht="14.5">
      <c r="A15" s="362">
        <v>42095</v>
      </c>
      <c r="B15" s="361">
        <v>340</v>
      </c>
      <c r="C15" s="360">
        <v>0.8</v>
      </c>
      <c r="D15" s="80"/>
      <c r="E15" s="360"/>
      <c r="F15" s="78"/>
      <c r="G15" s="360"/>
      <c r="H15" s="361"/>
      <c r="I15" s="360"/>
      <c r="J15" s="360"/>
      <c r="K15" s="360"/>
      <c r="L15" s="31">
        <f t="shared" si="0"/>
        <v>272</v>
      </c>
      <c r="M15" s="77"/>
      <c r="N15" s="77"/>
      <c r="O15" s="77"/>
      <c r="P15" s="77"/>
      <c r="Q15" s="77"/>
      <c r="R15" s="77"/>
      <c r="S15" s="77"/>
      <c r="T15" s="77"/>
      <c r="U15" s="77"/>
      <c r="V15" s="77"/>
      <c r="W15" s="77"/>
    </row>
    <row r="16" spans="1:23" s="107" customFormat="1" ht="14.5">
      <c r="A16" s="362">
        <v>42109</v>
      </c>
      <c r="B16" s="361">
        <v>305</v>
      </c>
      <c r="C16" s="360">
        <v>0.8</v>
      </c>
      <c r="D16" s="80"/>
      <c r="E16" s="360"/>
      <c r="F16" s="78"/>
      <c r="G16" s="360"/>
      <c r="H16" s="361"/>
      <c r="I16" s="360"/>
      <c r="J16" s="360"/>
      <c r="K16" s="360"/>
      <c r="L16" s="31">
        <f t="shared" si="0"/>
        <v>244</v>
      </c>
      <c r="M16" s="77"/>
      <c r="N16" s="77"/>
      <c r="O16" s="77"/>
      <c r="P16" s="77"/>
      <c r="Q16" s="77"/>
      <c r="R16" s="77"/>
      <c r="S16" s="77"/>
      <c r="T16" s="77"/>
      <c r="U16" s="77"/>
      <c r="V16" s="77"/>
      <c r="W16" s="77"/>
    </row>
    <row r="17" spans="1:13" s="77" customFormat="1" ht="14.5">
      <c r="A17" s="362">
        <v>42123</v>
      </c>
      <c r="B17" s="361">
        <v>362</v>
      </c>
      <c r="C17" s="360">
        <v>0.8</v>
      </c>
      <c r="D17" s="80"/>
      <c r="E17" s="360"/>
      <c r="F17" s="78"/>
      <c r="G17" s="360"/>
      <c r="H17" s="361"/>
      <c r="I17" s="360"/>
      <c r="J17" s="360"/>
      <c r="K17" s="360"/>
      <c r="L17" s="31">
        <f t="shared" si="0"/>
        <v>289.60000000000002</v>
      </c>
      <c r="M17" s="359">
        <f>SUM(L15:L17)</f>
        <v>805.6</v>
      </c>
    </row>
    <row r="18" spans="1:13" s="77" customFormat="1" ht="14.5">
      <c r="A18" s="362">
        <v>42137</v>
      </c>
      <c r="B18" s="361">
        <v>644</v>
      </c>
      <c r="C18" s="360">
        <v>0.8</v>
      </c>
      <c r="D18" s="80"/>
      <c r="E18" s="360"/>
      <c r="F18" s="78"/>
      <c r="G18" s="360"/>
      <c r="H18" s="361"/>
      <c r="I18" s="360"/>
      <c r="J18" s="360"/>
      <c r="K18" s="360"/>
      <c r="L18" s="31">
        <f t="shared" si="0"/>
        <v>515.20000000000005</v>
      </c>
      <c r="M18" s="359">
        <f>SUM(L18)</f>
        <v>515.20000000000005</v>
      </c>
    </row>
    <row r="19" spans="1:13" s="77" customFormat="1" ht="14.5">
      <c r="A19" s="362">
        <v>42164</v>
      </c>
      <c r="B19" s="361">
        <v>504</v>
      </c>
      <c r="C19" s="360">
        <v>0.8</v>
      </c>
      <c r="D19" s="80"/>
      <c r="E19" s="360"/>
      <c r="F19" s="78"/>
      <c r="G19" s="360"/>
      <c r="H19" s="361"/>
      <c r="I19" s="360"/>
      <c r="J19" s="360"/>
      <c r="K19" s="360"/>
      <c r="L19" s="31">
        <f t="shared" si="0"/>
        <v>403.20000000000005</v>
      </c>
    </row>
    <row r="20" spans="1:13" s="77" customFormat="1" ht="14.5">
      <c r="A20" s="362">
        <v>42165</v>
      </c>
      <c r="B20" s="361">
        <v>427</v>
      </c>
      <c r="C20" s="360">
        <v>0.8</v>
      </c>
      <c r="D20" s="80"/>
      <c r="E20" s="360"/>
      <c r="F20" s="78"/>
      <c r="G20" s="360"/>
      <c r="H20" s="361"/>
      <c r="I20" s="360"/>
      <c r="J20" s="360"/>
      <c r="K20" s="360"/>
      <c r="L20" s="31">
        <f t="shared" si="0"/>
        <v>341.6</v>
      </c>
    </row>
    <row r="21" spans="1:13" s="77" customFormat="1" ht="14.5">
      <c r="A21" s="362">
        <v>42179</v>
      </c>
      <c r="B21" s="361">
        <v>421</v>
      </c>
      <c r="C21" s="360">
        <v>0.8</v>
      </c>
      <c r="D21" s="80"/>
      <c r="E21" s="360"/>
      <c r="F21" s="78"/>
      <c r="G21" s="360"/>
      <c r="H21" s="361"/>
      <c r="I21" s="360"/>
      <c r="J21" s="360"/>
      <c r="K21" s="360"/>
      <c r="L21" s="31">
        <f t="shared" si="0"/>
        <v>336.8</v>
      </c>
      <c r="M21" s="359">
        <f>SUM(L19:L21)</f>
        <v>1081.6000000000001</v>
      </c>
    </row>
    <row r="22" spans="1:13" s="77" customFormat="1" ht="14.5">
      <c r="A22" s="362">
        <v>42193</v>
      </c>
      <c r="B22" s="363">
        <v>398</v>
      </c>
      <c r="C22" s="360">
        <v>0.8</v>
      </c>
      <c r="D22" s="80"/>
      <c r="E22" s="360"/>
      <c r="F22" s="78"/>
      <c r="G22" s="360"/>
      <c r="H22" s="361"/>
      <c r="I22" s="360"/>
      <c r="J22" s="360"/>
      <c r="K22" s="360"/>
      <c r="L22" s="31">
        <f t="shared" si="0"/>
        <v>318.40000000000003</v>
      </c>
    </row>
    <row r="23" spans="1:13" s="77" customFormat="1" ht="14.5">
      <c r="A23" s="362">
        <v>42207</v>
      </c>
      <c r="B23" s="363">
        <v>316</v>
      </c>
      <c r="C23" s="360">
        <v>0.8</v>
      </c>
      <c r="D23" s="80"/>
      <c r="E23" s="360"/>
      <c r="F23" s="78"/>
      <c r="G23" s="360"/>
      <c r="H23" s="361"/>
      <c r="I23" s="360"/>
      <c r="J23" s="360"/>
      <c r="K23" s="360"/>
      <c r="L23" s="31">
        <f t="shared" si="0"/>
        <v>252.8</v>
      </c>
      <c r="M23" s="359">
        <f>SUM(L22:L23)</f>
        <v>571.20000000000005</v>
      </c>
    </row>
    <row r="24" spans="1:13" s="77" customFormat="1" ht="14.5">
      <c r="A24" s="362">
        <v>42221</v>
      </c>
      <c r="B24" s="363">
        <v>246</v>
      </c>
      <c r="C24" s="360">
        <v>0.8</v>
      </c>
      <c r="D24" s="80"/>
      <c r="E24" s="360"/>
      <c r="F24" s="78"/>
      <c r="G24" s="360"/>
      <c r="H24" s="361"/>
      <c r="I24" s="360"/>
      <c r="J24" s="360"/>
      <c r="K24" s="360"/>
      <c r="L24" s="31">
        <f t="shared" si="0"/>
        <v>196.8</v>
      </c>
    </row>
    <row r="25" spans="1:13" s="77" customFormat="1" ht="14.5">
      <c r="A25" s="362">
        <v>42235</v>
      </c>
      <c r="B25" s="361">
        <v>305</v>
      </c>
      <c r="C25" s="360">
        <v>0.8</v>
      </c>
      <c r="D25" s="80"/>
      <c r="E25" s="360"/>
      <c r="F25" s="78"/>
      <c r="G25" s="360"/>
      <c r="H25" s="361"/>
      <c r="I25" s="360"/>
      <c r="J25" s="360"/>
      <c r="K25" s="360"/>
      <c r="L25" s="31">
        <f t="shared" si="0"/>
        <v>244</v>
      </c>
      <c r="M25" s="359">
        <f>SUM(L24:L25)</f>
        <v>440.8</v>
      </c>
    </row>
    <row r="26" spans="1:13" s="77" customFormat="1" ht="14.5">
      <c r="A26" s="362">
        <v>42249</v>
      </c>
      <c r="B26" s="361">
        <v>275</v>
      </c>
      <c r="C26" s="360">
        <v>0.8</v>
      </c>
      <c r="D26" s="80"/>
      <c r="E26" s="360"/>
      <c r="F26" s="78"/>
      <c r="G26" s="360"/>
      <c r="H26" s="361"/>
      <c r="I26" s="360"/>
      <c r="J26" s="360"/>
      <c r="K26" s="360"/>
      <c r="L26" s="31">
        <f t="shared" si="0"/>
        <v>220</v>
      </c>
    </row>
    <row r="27" spans="1:13" s="77" customFormat="1" ht="14.5">
      <c r="A27" s="362">
        <v>42263</v>
      </c>
      <c r="B27" s="361">
        <v>258</v>
      </c>
      <c r="C27" s="360">
        <v>0.8</v>
      </c>
      <c r="D27" s="80"/>
      <c r="E27" s="360"/>
      <c r="F27" s="78"/>
      <c r="G27" s="360"/>
      <c r="H27" s="361"/>
      <c r="I27" s="360"/>
      <c r="J27" s="360"/>
      <c r="K27" s="360"/>
      <c r="L27" s="31">
        <f t="shared" si="0"/>
        <v>206.4</v>
      </c>
    </row>
    <row r="28" spans="1:13" s="77" customFormat="1" ht="14.5">
      <c r="A28" s="362">
        <v>42277</v>
      </c>
      <c r="B28" s="361">
        <v>258</v>
      </c>
      <c r="C28" s="360">
        <v>0.8</v>
      </c>
      <c r="D28" s="80"/>
      <c r="E28" s="360"/>
      <c r="F28" s="78"/>
      <c r="G28" s="360"/>
      <c r="H28" s="361"/>
      <c r="I28" s="360"/>
      <c r="J28" s="360"/>
      <c r="K28" s="360"/>
      <c r="L28" s="31">
        <f t="shared" si="0"/>
        <v>206.4</v>
      </c>
      <c r="M28" s="359">
        <f>SUM(L26:L28)</f>
        <v>632.79999999999995</v>
      </c>
    </row>
    <row r="29" spans="1:13" s="77" customFormat="1" ht="14.5">
      <c r="A29" s="362">
        <v>42291</v>
      </c>
      <c r="B29" s="361">
        <v>457</v>
      </c>
      <c r="C29" s="360">
        <v>0.8</v>
      </c>
      <c r="D29" s="80"/>
      <c r="E29" s="360"/>
      <c r="F29" s="78"/>
      <c r="G29" s="360"/>
      <c r="H29" s="361"/>
      <c r="I29" s="360"/>
      <c r="J29" s="360"/>
      <c r="K29" s="360"/>
      <c r="L29" s="31">
        <f t="shared" si="0"/>
        <v>365.6</v>
      </c>
    </row>
    <row r="30" spans="1:13" s="77" customFormat="1" ht="14.5">
      <c r="A30" s="362">
        <v>42305</v>
      </c>
      <c r="B30" s="361">
        <v>457</v>
      </c>
      <c r="C30" s="360">
        <v>0.8</v>
      </c>
      <c r="D30" s="80"/>
      <c r="E30" s="360"/>
      <c r="F30" s="78"/>
      <c r="G30" s="360"/>
      <c r="H30" s="361"/>
      <c r="I30" s="360"/>
      <c r="J30" s="360"/>
      <c r="K30" s="360"/>
      <c r="L30" s="31">
        <f t="shared" si="0"/>
        <v>365.6</v>
      </c>
      <c r="M30" s="359">
        <f>SUM(L29:L30)</f>
        <v>731.2</v>
      </c>
    </row>
    <row r="31" spans="1:13" s="77" customFormat="1" ht="14.5">
      <c r="A31" s="362">
        <v>42319</v>
      </c>
      <c r="B31" s="361">
        <v>415</v>
      </c>
      <c r="C31" s="360">
        <v>0.8</v>
      </c>
      <c r="D31" s="80"/>
      <c r="E31" s="360"/>
      <c r="F31" s="78"/>
      <c r="G31" s="360"/>
      <c r="H31" s="361"/>
      <c r="I31" s="360"/>
      <c r="J31" s="360"/>
      <c r="K31" s="360"/>
      <c r="L31" s="31">
        <f t="shared" si="0"/>
        <v>332</v>
      </c>
    </row>
    <row r="32" spans="1:13" s="77" customFormat="1" ht="14.5">
      <c r="A32" s="362">
        <v>42333</v>
      </c>
      <c r="B32" s="363">
        <v>375</v>
      </c>
      <c r="C32" s="360">
        <v>0.8</v>
      </c>
      <c r="D32" s="80"/>
      <c r="E32" s="360"/>
      <c r="F32" s="78"/>
      <c r="G32" s="360"/>
      <c r="H32" s="361"/>
      <c r="I32" s="360"/>
      <c r="J32" s="360"/>
      <c r="K32" s="360"/>
      <c r="L32" s="31">
        <f t="shared" si="0"/>
        <v>300</v>
      </c>
      <c r="M32" s="359">
        <f>SUM(L31:L32)</f>
        <v>632</v>
      </c>
    </row>
    <row r="33" spans="1:23" s="77" customFormat="1" ht="14.5">
      <c r="A33" s="362">
        <v>42347</v>
      </c>
      <c r="B33" s="363">
        <v>304</v>
      </c>
      <c r="C33" s="360">
        <v>0.8</v>
      </c>
      <c r="D33" s="80"/>
      <c r="E33" s="360"/>
      <c r="F33" s="78"/>
      <c r="G33" s="360"/>
      <c r="H33" s="361"/>
      <c r="I33" s="360"/>
      <c r="J33" s="360"/>
      <c r="K33" s="360"/>
      <c r="L33" s="31">
        <f t="shared" si="0"/>
        <v>243.20000000000002</v>
      </c>
    </row>
    <row r="34" spans="1:23" s="77" customFormat="1" ht="14.5">
      <c r="A34" s="362">
        <v>42361</v>
      </c>
      <c r="B34" s="363">
        <v>398</v>
      </c>
      <c r="C34" s="360">
        <v>0.8</v>
      </c>
      <c r="D34" s="80"/>
      <c r="E34" s="360"/>
      <c r="F34" s="78"/>
      <c r="G34" s="360"/>
      <c r="H34" s="361"/>
      <c r="I34" s="360"/>
      <c r="J34" s="360"/>
      <c r="K34" s="360"/>
      <c r="L34" s="31">
        <f t="shared" si="0"/>
        <v>318.40000000000003</v>
      </c>
      <c r="M34" s="359">
        <f>SUM(L33:L34)</f>
        <v>561.6</v>
      </c>
    </row>
    <row r="35" spans="1:23" s="77" customFormat="1" ht="14.5">
      <c r="A35" s="362">
        <v>42059</v>
      </c>
      <c r="B35" s="361"/>
      <c r="C35" s="360"/>
      <c r="D35" s="80">
        <v>2476</v>
      </c>
      <c r="E35" s="360">
        <v>0.8</v>
      </c>
      <c r="F35" s="78"/>
      <c r="G35" s="360"/>
      <c r="H35" s="361"/>
      <c r="I35" s="360"/>
      <c r="J35" s="360"/>
      <c r="K35" s="360"/>
      <c r="L35" s="31">
        <f t="shared" si="0"/>
        <v>1980.8000000000002</v>
      </c>
      <c r="M35" s="359">
        <f t="shared" ref="M35:M40" si="1">SUM(L35)</f>
        <v>1980.8000000000002</v>
      </c>
    </row>
    <row r="36" spans="1:23" s="77" customFormat="1" ht="14.5">
      <c r="A36" s="362">
        <v>42117</v>
      </c>
      <c r="B36" s="361"/>
      <c r="C36" s="360"/>
      <c r="D36" s="80">
        <v>2476</v>
      </c>
      <c r="E36" s="360">
        <v>0.8</v>
      </c>
      <c r="F36" s="78"/>
      <c r="G36" s="360"/>
      <c r="H36" s="361"/>
      <c r="I36" s="360"/>
      <c r="J36" s="360"/>
      <c r="K36" s="360"/>
      <c r="L36" s="31">
        <f t="shared" si="0"/>
        <v>1980.8000000000002</v>
      </c>
      <c r="M36" s="359">
        <f t="shared" si="1"/>
        <v>1980.8000000000002</v>
      </c>
    </row>
    <row r="37" spans="1:23" s="77" customFormat="1" ht="14.5">
      <c r="A37" s="362">
        <v>42159</v>
      </c>
      <c r="B37" s="361"/>
      <c r="C37" s="360"/>
      <c r="D37" s="80">
        <v>2476</v>
      </c>
      <c r="E37" s="360">
        <v>0.8</v>
      </c>
      <c r="F37" s="78"/>
      <c r="G37" s="360"/>
      <c r="H37" s="361"/>
      <c r="I37" s="360"/>
      <c r="J37" s="360"/>
      <c r="K37" s="360"/>
      <c r="L37" s="31">
        <f t="shared" si="0"/>
        <v>1980.8000000000002</v>
      </c>
      <c r="M37" s="359">
        <f t="shared" si="1"/>
        <v>1980.8000000000002</v>
      </c>
    </row>
    <row r="38" spans="1:23" s="77" customFormat="1" ht="14.5">
      <c r="A38" s="362">
        <v>42240</v>
      </c>
      <c r="B38" s="361"/>
      <c r="C38" s="360"/>
      <c r="D38" s="80">
        <v>2476</v>
      </c>
      <c r="E38" s="360">
        <v>0.8</v>
      </c>
      <c r="F38" s="78"/>
      <c r="G38" s="360"/>
      <c r="H38" s="361"/>
      <c r="I38" s="360"/>
      <c r="J38" s="360"/>
      <c r="K38" s="360"/>
      <c r="L38" s="31">
        <f t="shared" si="0"/>
        <v>1980.8000000000002</v>
      </c>
      <c r="M38" s="359">
        <f t="shared" si="1"/>
        <v>1980.8000000000002</v>
      </c>
    </row>
    <row r="39" spans="1:23" s="77" customFormat="1" ht="14.5">
      <c r="A39" s="362">
        <v>42292</v>
      </c>
      <c r="B39" s="361"/>
      <c r="C39" s="360"/>
      <c r="D39" s="80">
        <v>2476</v>
      </c>
      <c r="E39" s="360">
        <v>0.8</v>
      </c>
      <c r="F39" s="78"/>
      <c r="G39" s="360"/>
      <c r="H39" s="361"/>
      <c r="I39" s="360"/>
      <c r="J39" s="360"/>
      <c r="K39" s="360"/>
      <c r="L39" s="31">
        <f t="shared" si="0"/>
        <v>1980.8000000000002</v>
      </c>
      <c r="M39" s="359">
        <f t="shared" si="1"/>
        <v>1980.8000000000002</v>
      </c>
    </row>
    <row r="40" spans="1:23" s="77" customFormat="1" ht="14.5">
      <c r="A40" s="362">
        <v>42349</v>
      </c>
      <c r="B40" s="363"/>
      <c r="C40" s="360"/>
      <c r="D40" s="80">
        <v>2476</v>
      </c>
      <c r="E40" s="360">
        <v>0.8</v>
      </c>
      <c r="F40" s="78"/>
      <c r="G40" s="360"/>
      <c r="H40" s="361"/>
      <c r="I40" s="360"/>
      <c r="J40" s="360"/>
      <c r="K40" s="360"/>
      <c r="L40" s="31">
        <f t="shared" si="0"/>
        <v>1980.8000000000002</v>
      </c>
      <c r="M40" s="359">
        <f t="shared" si="1"/>
        <v>1980.8000000000002</v>
      </c>
    </row>
    <row r="41" spans="1:23" s="77" customFormat="1" ht="14.5">
      <c r="A41" s="362">
        <v>42011</v>
      </c>
      <c r="B41" s="367"/>
      <c r="C41" s="76"/>
      <c r="D41" s="365"/>
      <c r="E41" s="76"/>
      <c r="F41" s="365">
        <v>468</v>
      </c>
      <c r="G41" s="76">
        <v>0.8</v>
      </c>
      <c r="H41" s="76"/>
      <c r="I41" s="76"/>
      <c r="J41" s="76"/>
      <c r="K41" s="76"/>
      <c r="L41" s="31">
        <f t="shared" ref="L41:L72" si="2">B41*C41+F41*G41+D41*E41+H41*I41+J41+K41</f>
        <v>374.40000000000003</v>
      </c>
      <c r="M41" s="364"/>
      <c r="N41" s="107"/>
      <c r="O41" s="107"/>
      <c r="P41" s="107"/>
      <c r="Q41" s="107"/>
      <c r="R41" s="107"/>
      <c r="S41" s="107"/>
      <c r="T41" s="107"/>
      <c r="U41" s="107"/>
      <c r="V41" s="107"/>
      <c r="W41" s="107"/>
    </row>
    <row r="42" spans="1:23" s="77" customFormat="1" ht="14.5">
      <c r="A42" s="362">
        <v>42025</v>
      </c>
      <c r="B42" s="367"/>
      <c r="C42" s="76"/>
      <c r="D42" s="365"/>
      <c r="E42" s="76"/>
      <c r="F42" s="365">
        <v>445</v>
      </c>
      <c r="G42" s="76">
        <v>0.8</v>
      </c>
      <c r="H42" s="76"/>
      <c r="I42" s="76"/>
      <c r="J42" s="76"/>
      <c r="K42" s="76"/>
      <c r="L42" s="31">
        <f t="shared" si="2"/>
        <v>356</v>
      </c>
      <c r="M42" s="364">
        <f>SUM(L41:L42)</f>
        <v>730.40000000000009</v>
      </c>
      <c r="N42" s="107"/>
      <c r="O42" s="107"/>
      <c r="P42" s="107"/>
      <c r="Q42" s="107"/>
      <c r="R42" s="107"/>
      <c r="S42" s="107"/>
      <c r="T42" s="107"/>
      <c r="U42" s="107"/>
      <c r="V42" s="107"/>
      <c r="W42" s="107"/>
    </row>
    <row r="43" spans="1:23" s="77" customFormat="1" ht="14.5">
      <c r="A43" s="362">
        <v>42039</v>
      </c>
      <c r="B43" s="366"/>
      <c r="C43" s="76"/>
      <c r="D43" s="365"/>
      <c r="E43" s="76"/>
      <c r="F43" s="365">
        <v>522</v>
      </c>
      <c r="G43" s="76">
        <v>0.8</v>
      </c>
      <c r="H43" s="76"/>
      <c r="I43" s="76"/>
      <c r="J43" s="76"/>
      <c r="K43" s="76"/>
      <c r="L43" s="31">
        <f t="shared" si="2"/>
        <v>417.6</v>
      </c>
      <c r="M43" s="364"/>
      <c r="N43" s="107"/>
      <c r="O43" s="107"/>
      <c r="P43" s="107"/>
      <c r="Q43" s="107"/>
      <c r="R43" s="107"/>
      <c r="S43" s="107"/>
      <c r="T43" s="107"/>
      <c r="U43" s="107"/>
      <c r="V43" s="107"/>
      <c r="W43" s="107"/>
    </row>
    <row r="44" spans="1:23" s="77" customFormat="1" ht="14.5">
      <c r="A44" s="362">
        <v>42053</v>
      </c>
      <c r="B44" s="366"/>
      <c r="C44" s="76"/>
      <c r="D44" s="365"/>
      <c r="E44" s="76"/>
      <c r="F44" s="365">
        <v>456</v>
      </c>
      <c r="G44" s="76">
        <v>0.8</v>
      </c>
      <c r="H44" s="76"/>
      <c r="I44" s="76"/>
      <c r="J44" s="76"/>
      <c r="K44" s="76"/>
      <c r="L44" s="31">
        <f t="shared" si="2"/>
        <v>364.8</v>
      </c>
      <c r="M44" s="364">
        <f>SUM(L43:L44)</f>
        <v>782.40000000000009</v>
      </c>
      <c r="N44" s="107"/>
      <c r="O44" s="107"/>
      <c r="P44" s="107"/>
      <c r="Q44" s="107"/>
      <c r="R44" s="107"/>
      <c r="S44" s="107"/>
      <c r="T44" s="107"/>
      <c r="U44" s="107"/>
      <c r="V44" s="107"/>
      <c r="W44" s="107"/>
    </row>
    <row r="45" spans="1:23" s="77" customFormat="1" ht="14.5">
      <c r="A45" s="362">
        <v>42073</v>
      </c>
      <c r="B45" s="361"/>
      <c r="C45" s="360"/>
      <c r="D45" s="80"/>
      <c r="E45" s="360"/>
      <c r="F45" s="78">
        <v>422</v>
      </c>
      <c r="G45" s="360">
        <v>0.8</v>
      </c>
      <c r="H45" s="361"/>
      <c r="I45" s="360"/>
      <c r="J45" s="360"/>
      <c r="K45" s="360"/>
      <c r="L45" s="31">
        <f t="shared" si="2"/>
        <v>337.6</v>
      </c>
    </row>
    <row r="46" spans="1:23" s="77" customFormat="1" ht="14.5">
      <c r="A46" s="362">
        <v>42081</v>
      </c>
      <c r="B46" s="361"/>
      <c r="C46" s="360"/>
      <c r="D46" s="80"/>
      <c r="E46" s="360"/>
      <c r="F46" s="78">
        <v>416</v>
      </c>
      <c r="G46" s="360">
        <v>0.8</v>
      </c>
      <c r="H46" s="361"/>
      <c r="I46" s="360"/>
      <c r="J46" s="360"/>
      <c r="K46" s="360"/>
      <c r="L46" s="31">
        <f t="shared" si="2"/>
        <v>332.8</v>
      </c>
      <c r="M46" s="359">
        <f>SUM(L45:L46)</f>
        <v>670.40000000000009</v>
      </c>
    </row>
    <row r="47" spans="1:23" s="77" customFormat="1" ht="14.5">
      <c r="A47" s="362">
        <v>42095</v>
      </c>
      <c r="B47" s="361"/>
      <c r="C47" s="360"/>
      <c r="D47" s="80"/>
      <c r="E47" s="360"/>
      <c r="F47" s="78">
        <v>512</v>
      </c>
      <c r="G47" s="360">
        <v>0.8</v>
      </c>
      <c r="H47" s="361"/>
      <c r="I47" s="360"/>
      <c r="J47" s="360"/>
      <c r="K47" s="360"/>
      <c r="L47" s="31">
        <f t="shared" si="2"/>
        <v>409.6</v>
      </c>
    </row>
    <row r="48" spans="1:23" s="77" customFormat="1" ht="14.5">
      <c r="A48" s="362">
        <v>42109</v>
      </c>
      <c r="B48" s="361"/>
      <c r="C48" s="360"/>
      <c r="D48" s="80"/>
      <c r="E48" s="360"/>
      <c r="F48" s="78">
        <v>638</v>
      </c>
      <c r="G48" s="360">
        <v>0.8</v>
      </c>
      <c r="H48" s="361"/>
      <c r="I48" s="360"/>
      <c r="J48" s="360"/>
      <c r="K48" s="360"/>
      <c r="L48" s="31">
        <f t="shared" si="2"/>
        <v>510.40000000000003</v>
      </c>
    </row>
    <row r="49" spans="1:13" s="77" customFormat="1" ht="14.5">
      <c r="A49" s="362">
        <v>42123</v>
      </c>
      <c r="B49" s="361"/>
      <c r="C49" s="360"/>
      <c r="D49" s="80"/>
      <c r="E49" s="360"/>
      <c r="F49" s="78">
        <v>351</v>
      </c>
      <c r="G49" s="360">
        <v>0.8</v>
      </c>
      <c r="H49" s="361"/>
      <c r="I49" s="360"/>
      <c r="J49" s="360"/>
      <c r="K49" s="360"/>
      <c r="L49" s="31">
        <f t="shared" si="2"/>
        <v>280.8</v>
      </c>
      <c r="M49" s="359">
        <f>SUM(L47:L49)</f>
        <v>1200.8</v>
      </c>
    </row>
    <row r="50" spans="1:13" s="77" customFormat="1" ht="14.5">
      <c r="A50" s="362">
        <v>42137</v>
      </c>
      <c r="B50" s="361"/>
      <c r="C50" s="360"/>
      <c r="D50" s="80"/>
      <c r="E50" s="360"/>
      <c r="F50" s="78">
        <v>386</v>
      </c>
      <c r="G50" s="360">
        <v>0.8</v>
      </c>
      <c r="H50" s="361"/>
      <c r="I50" s="360"/>
      <c r="J50" s="360"/>
      <c r="K50" s="360"/>
      <c r="L50" s="31">
        <f t="shared" si="2"/>
        <v>308.8</v>
      </c>
      <c r="M50" s="359">
        <f>SUM(L50)</f>
        <v>308.8</v>
      </c>
    </row>
    <row r="51" spans="1:13" s="77" customFormat="1" ht="14.5">
      <c r="A51" s="362">
        <v>42164</v>
      </c>
      <c r="B51" s="361"/>
      <c r="C51" s="360"/>
      <c r="D51" s="80"/>
      <c r="E51" s="360"/>
      <c r="F51" s="78">
        <v>211</v>
      </c>
      <c r="G51" s="360">
        <v>0.8</v>
      </c>
      <c r="H51" s="361"/>
      <c r="I51" s="360"/>
      <c r="J51" s="360"/>
      <c r="K51" s="360"/>
      <c r="L51" s="31">
        <f t="shared" si="2"/>
        <v>168.8</v>
      </c>
    </row>
    <row r="52" spans="1:13" s="77" customFormat="1" ht="14.5">
      <c r="A52" s="362">
        <v>42165</v>
      </c>
      <c r="B52" s="363"/>
      <c r="C52" s="360"/>
      <c r="D52" s="80"/>
      <c r="E52" s="360"/>
      <c r="F52" s="78">
        <v>193</v>
      </c>
      <c r="G52" s="360">
        <v>0.8</v>
      </c>
      <c r="H52" s="361"/>
      <c r="I52" s="360"/>
      <c r="J52" s="360"/>
      <c r="K52" s="360"/>
      <c r="L52" s="31">
        <f t="shared" si="2"/>
        <v>154.4</v>
      </c>
    </row>
    <row r="53" spans="1:13" s="77" customFormat="1" ht="14.5">
      <c r="A53" s="362">
        <v>42179</v>
      </c>
      <c r="B53" s="361"/>
      <c r="C53" s="360"/>
      <c r="D53" s="80"/>
      <c r="E53" s="360"/>
      <c r="F53" s="78">
        <v>269</v>
      </c>
      <c r="G53" s="360">
        <v>0.8</v>
      </c>
      <c r="H53" s="361"/>
      <c r="I53" s="360"/>
      <c r="J53" s="360"/>
      <c r="K53" s="360"/>
      <c r="L53" s="31">
        <f t="shared" si="2"/>
        <v>215.20000000000002</v>
      </c>
      <c r="M53" s="359">
        <f>SUM(L51:L53)</f>
        <v>538.40000000000009</v>
      </c>
    </row>
    <row r="54" spans="1:13" s="77" customFormat="1" ht="14.5">
      <c r="A54" s="362">
        <v>42193</v>
      </c>
      <c r="D54" s="80"/>
      <c r="E54" s="360"/>
      <c r="F54" s="363">
        <v>375</v>
      </c>
      <c r="G54" s="360">
        <v>0.8</v>
      </c>
      <c r="H54" s="361"/>
      <c r="I54" s="360"/>
      <c r="J54" s="360"/>
      <c r="K54" s="360"/>
      <c r="L54" s="31">
        <f t="shared" si="2"/>
        <v>300</v>
      </c>
    </row>
    <row r="55" spans="1:13" s="77" customFormat="1" ht="14.5">
      <c r="A55" s="362">
        <v>42207</v>
      </c>
      <c r="B55" s="361"/>
      <c r="C55" s="360"/>
      <c r="D55" s="80"/>
      <c r="E55" s="360"/>
      <c r="F55" s="78">
        <v>269</v>
      </c>
      <c r="G55" s="360">
        <v>0.8</v>
      </c>
      <c r="H55" s="361"/>
      <c r="I55" s="360"/>
      <c r="J55" s="360"/>
      <c r="K55" s="360"/>
      <c r="L55" s="31">
        <f t="shared" si="2"/>
        <v>215.20000000000002</v>
      </c>
      <c r="M55" s="359">
        <f>SUM(L54:L55)</f>
        <v>515.20000000000005</v>
      </c>
    </row>
    <row r="56" spans="1:13" s="77" customFormat="1" ht="14.5">
      <c r="A56" s="362">
        <v>42221</v>
      </c>
      <c r="B56" s="361"/>
      <c r="C56" s="360"/>
      <c r="D56" s="80"/>
      <c r="E56" s="360"/>
      <c r="F56" s="78">
        <v>515</v>
      </c>
      <c r="G56" s="360">
        <v>0.8</v>
      </c>
      <c r="H56" s="361"/>
      <c r="I56" s="360"/>
      <c r="J56" s="360"/>
      <c r="K56" s="360"/>
      <c r="L56" s="31">
        <f t="shared" si="2"/>
        <v>412</v>
      </c>
    </row>
    <row r="57" spans="1:13" s="77" customFormat="1" ht="14.5">
      <c r="A57" s="362">
        <v>42235</v>
      </c>
      <c r="B57" s="361"/>
      <c r="C57" s="360"/>
      <c r="D57" s="80"/>
      <c r="E57" s="360"/>
      <c r="F57" s="78">
        <v>422</v>
      </c>
      <c r="G57" s="360">
        <v>0.8</v>
      </c>
      <c r="H57" s="361"/>
      <c r="I57" s="360"/>
      <c r="J57" s="360"/>
      <c r="K57" s="360"/>
      <c r="L57" s="31">
        <f t="shared" si="2"/>
        <v>337.6</v>
      </c>
      <c r="M57" s="359">
        <f>SUM(L56:L57)</f>
        <v>749.6</v>
      </c>
    </row>
    <row r="58" spans="1:13" s="77" customFormat="1" ht="14.5">
      <c r="A58" s="362">
        <v>42249</v>
      </c>
      <c r="B58" s="361"/>
      <c r="C58" s="360"/>
      <c r="D58" s="80"/>
      <c r="E58" s="360"/>
      <c r="F58" s="78">
        <v>457</v>
      </c>
      <c r="G58" s="360">
        <v>0.8</v>
      </c>
      <c r="H58" s="361"/>
      <c r="I58" s="360"/>
      <c r="J58" s="360"/>
      <c r="K58" s="360"/>
      <c r="L58" s="31">
        <f t="shared" si="2"/>
        <v>365.6</v>
      </c>
    </row>
    <row r="59" spans="1:13" s="77" customFormat="1" ht="14.5">
      <c r="A59" s="362">
        <v>42263</v>
      </c>
      <c r="B59" s="361"/>
      <c r="C59" s="360"/>
      <c r="D59" s="80"/>
      <c r="E59" s="360"/>
      <c r="F59" s="78">
        <v>375</v>
      </c>
      <c r="G59" s="360">
        <v>0.8</v>
      </c>
      <c r="H59" s="361"/>
      <c r="I59" s="360"/>
      <c r="J59" s="360"/>
      <c r="K59" s="360"/>
      <c r="L59" s="31">
        <f t="shared" si="2"/>
        <v>300</v>
      </c>
    </row>
    <row r="60" spans="1:13" s="77" customFormat="1" ht="14.5">
      <c r="A60" s="362">
        <v>42277</v>
      </c>
      <c r="B60" s="361"/>
      <c r="C60" s="360"/>
      <c r="D60" s="80"/>
      <c r="E60" s="360"/>
      <c r="F60" s="78">
        <v>351</v>
      </c>
      <c r="G60" s="360">
        <v>0.8</v>
      </c>
      <c r="H60" s="361"/>
      <c r="I60" s="360"/>
      <c r="J60" s="360"/>
      <c r="K60" s="360"/>
      <c r="L60" s="31">
        <f t="shared" si="2"/>
        <v>280.8</v>
      </c>
      <c r="M60" s="359">
        <f>SUM(L58:L60)</f>
        <v>946.40000000000009</v>
      </c>
    </row>
    <row r="61" spans="1:13" s="77" customFormat="1" ht="14.5">
      <c r="A61" s="362">
        <v>42291</v>
      </c>
      <c r="B61" s="361"/>
      <c r="C61" s="360"/>
      <c r="D61" s="80"/>
      <c r="E61" s="360"/>
      <c r="F61" s="78">
        <v>369</v>
      </c>
      <c r="G61" s="360">
        <v>0.8</v>
      </c>
      <c r="H61" s="361"/>
      <c r="I61" s="360"/>
      <c r="J61" s="360"/>
      <c r="K61" s="360"/>
      <c r="L61" s="31">
        <f t="shared" si="2"/>
        <v>295.2</v>
      </c>
    </row>
    <row r="62" spans="1:13" s="77" customFormat="1" ht="14.5">
      <c r="A62" s="362">
        <v>42305</v>
      </c>
      <c r="B62" s="361"/>
      <c r="C62" s="360"/>
      <c r="D62" s="80"/>
      <c r="E62" s="360"/>
      <c r="F62" s="78">
        <v>421</v>
      </c>
      <c r="G62" s="360">
        <v>0.8</v>
      </c>
      <c r="H62" s="361"/>
      <c r="I62" s="360"/>
      <c r="J62" s="360"/>
      <c r="K62" s="360"/>
      <c r="L62" s="31">
        <f t="shared" si="2"/>
        <v>336.8</v>
      </c>
      <c r="M62" s="359">
        <f>SUM(L61:L62)</f>
        <v>632</v>
      </c>
    </row>
    <row r="63" spans="1:13" s="77" customFormat="1" ht="14.5">
      <c r="A63" s="362">
        <v>42319</v>
      </c>
      <c r="B63" s="361"/>
      <c r="C63" s="360"/>
      <c r="D63" s="80"/>
      <c r="E63" s="360"/>
      <c r="F63" s="78">
        <v>368</v>
      </c>
      <c r="G63" s="360">
        <v>0.8</v>
      </c>
      <c r="H63" s="361"/>
      <c r="I63" s="360"/>
      <c r="J63" s="360"/>
      <c r="K63" s="360"/>
      <c r="L63" s="31">
        <f t="shared" si="2"/>
        <v>294.40000000000003</v>
      </c>
    </row>
    <row r="64" spans="1:13" s="77" customFormat="1" ht="14.5">
      <c r="A64" s="362">
        <v>42333</v>
      </c>
      <c r="B64" s="361"/>
      <c r="C64" s="360"/>
      <c r="D64" s="80"/>
      <c r="E64" s="360"/>
      <c r="F64" s="78">
        <v>615</v>
      </c>
      <c r="G64" s="360">
        <v>0.8</v>
      </c>
      <c r="H64" s="361"/>
      <c r="I64" s="360"/>
      <c r="J64" s="360"/>
      <c r="K64" s="360"/>
      <c r="L64" s="31">
        <f t="shared" si="2"/>
        <v>492</v>
      </c>
      <c r="M64" s="359">
        <f>SUM(L63:L64)</f>
        <v>786.40000000000009</v>
      </c>
    </row>
    <row r="65" spans="1:13" s="77" customFormat="1" ht="14.5">
      <c r="A65" s="362">
        <v>42347</v>
      </c>
      <c r="B65" s="363"/>
      <c r="C65" s="360"/>
      <c r="D65" s="80"/>
      <c r="E65" s="360"/>
      <c r="F65" s="78">
        <v>703</v>
      </c>
      <c r="G65" s="360">
        <v>0.8</v>
      </c>
      <c r="H65" s="361"/>
      <c r="I65" s="360"/>
      <c r="J65" s="360"/>
      <c r="K65" s="360"/>
      <c r="L65" s="31">
        <f t="shared" si="2"/>
        <v>562.4</v>
      </c>
    </row>
    <row r="66" spans="1:13" s="77" customFormat="1" ht="14.5">
      <c r="A66" s="362">
        <v>42361</v>
      </c>
      <c r="B66" s="363"/>
      <c r="C66" s="360"/>
      <c r="D66" s="80"/>
      <c r="E66" s="360"/>
      <c r="F66" s="78">
        <v>609</v>
      </c>
      <c r="G66" s="360">
        <v>0.8</v>
      </c>
      <c r="H66" s="361"/>
      <c r="I66" s="360"/>
      <c r="J66" s="360"/>
      <c r="K66" s="360"/>
      <c r="L66" s="31">
        <f t="shared" si="2"/>
        <v>487.20000000000005</v>
      </c>
      <c r="M66" s="359">
        <f>SUM(L65:L66)</f>
        <v>1049.5999999999999</v>
      </c>
    </row>
    <row r="67" spans="1:13" s="77" customFormat="1" ht="14.5">
      <c r="A67" s="362">
        <v>42160</v>
      </c>
      <c r="B67" s="361"/>
      <c r="C67" s="360"/>
      <c r="D67" s="80"/>
      <c r="E67" s="360"/>
      <c r="F67" s="78"/>
      <c r="G67" s="360"/>
      <c r="H67" s="361">
        <v>450</v>
      </c>
      <c r="I67" s="360">
        <v>1.36</v>
      </c>
      <c r="J67" s="360"/>
      <c r="K67" s="360">
        <v>39.78</v>
      </c>
      <c r="L67" s="31">
        <f t="shared" si="2"/>
        <v>651.78</v>
      </c>
      <c r="M67" s="359">
        <f>SUM(L67)</f>
        <v>651.78</v>
      </c>
    </row>
    <row r="68" spans="1:13" ht="14.5">
      <c r="A68" s="358"/>
      <c r="B68" s="355"/>
      <c r="C68" s="354"/>
      <c r="D68" s="357"/>
      <c r="E68" s="354"/>
      <c r="F68" s="356"/>
      <c r="G68" s="354"/>
      <c r="H68" s="355"/>
      <c r="I68" s="354"/>
      <c r="J68" s="354"/>
      <c r="K68" s="354"/>
      <c r="L68" s="24"/>
    </row>
    <row r="69" spans="1:13">
      <c r="B69" s="309">
        <f>SUM(B9:B68)</f>
        <v>8816</v>
      </c>
      <c r="C69" s="353"/>
      <c r="D69" s="309">
        <f>SUM(D9:D68)</f>
        <v>14856</v>
      </c>
      <c r="E69" s="353"/>
      <c r="F69" s="309">
        <f>SUM(F9:F68)</f>
        <v>11138</v>
      </c>
      <c r="G69" s="353"/>
      <c r="H69" s="309">
        <f>SUM(H9:H68)</f>
        <v>450</v>
      </c>
      <c r="I69" s="353"/>
      <c r="J69" s="352"/>
      <c r="K69" s="352"/>
      <c r="L69" s="21">
        <f>SUM(L9:L67)</f>
        <v>28499.779999999995</v>
      </c>
      <c r="M69" s="21">
        <f>SUM(M9:M67)</f>
        <v>28499.780000000002</v>
      </c>
    </row>
    <row r="70" spans="1:13">
      <c r="B70" s="77"/>
      <c r="C70" s="77"/>
      <c r="D70" s="80"/>
      <c r="E70" s="77"/>
      <c r="F70" s="77"/>
      <c r="G70" s="77"/>
      <c r="H70" s="77"/>
      <c r="I70" s="77"/>
      <c r="J70" s="77"/>
      <c r="K70" s="76"/>
      <c r="L70" s="19"/>
    </row>
    <row r="71" spans="1:13">
      <c r="D71" s="46"/>
    </row>
    <row r="72" spans="1:13" s="48" customFormat="1">
      <c r="A72" s="75" t="s">
        <v>15</v>
      </c>
      <c r="B72" s="17">
        <f>B69</f>
        <v>8816</v>
      </c>
      <c r="D72" s="17">
        <f>D69</f>
        <v>14856</v>
      </c>
      <c r="F72" s="17">
        <f>F69</f>
        <v>11138</v>
      </c>
      <c r="H72" s="17">
        <f>H69</f>
        <v>450</v>
      </c>
      <c r="K72" s="50"/>
      <c r="L72" s="49"/>
    </row>
    <row r="73" spans="1:13" s="48" customFormat="1">
      <c r="A73" s="57" t="s">
        <v>14</v>
      </c>
      <c r="B73" s="647" t="s">
        <v>13</v>
      </c>
      <c r="C73" s="647"/>
      <c r="D73" s="72"/>
      <c r="E73" s="72"/>
      <c r="F73" s="647" t="s">
        <v>13</v>
      </c>
      <c r="G73" s="647"/>
      <c r="H73" s="72"/>
      <c r="I73" s="72"/>
      <c r="J73" s="72"/>
      <c r="K73" s="50"/>
      <c r="L73" s="49"/>
    </row>
    <row r="74" spans="1:13" s="48" customFormat="1">
      <c r="A74" s="57" t="s">
        <v>11</v>
      </c>
      <c r="B74" s="70"/>
      <c r="C74" s="70">
        <f>AVERAGE(C9:C68)</f>
        <v>0.80000000000000027</v>
      </c>
      <c r="D74" s="70"/>
      <c r="E74" s="70">
        <f>AVERAGE(E9:E68)</f>
        <v>0.79999999999999993</v>
      </c>
      <c r="F74" s="70"/>
      <c r="G74" s="70">
        <f>AVERAGE(G9:G68)</f>
        <v>0.80000000000000027</v>
      </c>
      <c r="H74" s="70"/>
      <c r="I74" s="70">
        <f>AVERAGE(I9:I68)</f>
        <v>1.36</v>
      </c>
      <c r="J74" s="351"/>
      <c r="K74" s="350"/>
      <c r="L74" s="349"/>
    </row>
    <row r="75" spans="1:13" s="48" customFormat="1">
      <c r="A75" s="57" t="s">
        <v>10</v>
      </c>
      <c r="B75" s="644" t="s">
        <v>39</v>
      </c>
      <c r="C75" s="645"/>
      <c r="D75" s="644" t="s">
        <v>39</v>
      </c>
      <c r="E75" s="645"/>
      <c r="F75" s="644" t="s">
        <v>38</v>
      </c>
      <c r="G75" s="645"/>
      <c r="H75" s="644" t="s">
        <v>38</v>
      </c>
      <c r="I75" s="645"/>
      <c r="J75" s="348"/>
      <c r="K75" s="347"/>
      <c r="L75" s="346"/>
    </row>
    <row r="76" spans="1:13" s="48" customFormat="1">
      <c r="A76" s="57"/>
      <c r="K76" s="50"/>
      <c r="L76" s="49"/>
    </row>
    <row r="77" spans="1:13" s="48" customFormat="1">
      <c r="A77" s="57"/>
      <c r="K77" s="50"/>
      <c r="L77" s="49"/>
    </row>
    <row r="78" spans="1:13" s="48" customFormat="1">
      <c r="A78" s="69" t="s">
        <v>37</v>
      </c>
      <c r="B78" s="647" t="s">
        <v>7</v>
      </c>
      <c r="C78" s="647"/>
      <c r="D78" s="646" t="s">
        <v>158</v>
      </c>
      <c r="E78" s="646"/>
      <c r="F78" s="647" t="s">
        <v>7</v>
      </c>
      <c r="G78" s="647"/>
      <c r="H78" s="646" t="s">
        <v>6</v>
      </c>
      <c r="I78" s="647"/>
      <c r="J78" s="72"/>
      <c r="K78" s="50"/>
      <c r="L78" s="49"/>
    </row>
    <row r="79" spans="1:13" s="48" customFormat="1">
      <c r="A79" s="57"/>
      <c r="J79" s="72"/>
      <c r="K79" s="50"/>
      <c r="L79" s="49"/>
    </row>
    <row r="80" spans="1:13" s="48" customFormat="1">
      <c r="A80" s="57" t="s">
        <v>5</v>
      </c>
      <c r="B80" s="641">
        <f>B72</f>
        <v>8816</v>
      </c>
      <c r="C80" s="641"/>
      <c r="D80" s="641">
        <f>D72</f>
        <v>14856</v>
      </c>
      <c r="E80" s="641"/>
      <c r="F80" s="59"/>
      <c r="G80" s="59"/>
      <c r="H80" s="59"/>
      <c r="I80" s="59"/>
      <c r="J80" s="62"/>
      <c r="K80" s="50"/>
      <c r="L80" s="49"/>
    </row>
    <row r="81" spans="1:12" s="48" customFormat="1">
      <c r="A81" s="57" t="s">
        <v>4</v>
      </c>
      <c r="B81" s="639">
        <f>0.1*B80/B82</f>
        <v>6.0534067578980615</v>
      </c>
      <c r="C81" s="639"/>
      <c r="D81" s="643">
        <f>0.1*D80/D82/11.24</f>
        <v>0.90753598677079372</v>
      </c>
      <c r="E81" s="643"/>
      <c r="F81" s="638" t="s">
        <v>0</v>
      </c>
      <c r="G81" s="638"/>
      <c r="H81" s="638" t="s">
        <v>0</v>
      </c>
      <c r="I81" s="638"/>
      <c r="J81" s="345"/>
      <c r="K81" s="344"/>
      <c r="L81" s="343"/>
    </row>
    <row r="82" spans="1:12" s="48" customFormat="1">
      <c r="A82" s="57" t="s">
        <v>1</v>
      </c>
      <c r="B82" s="642">
        <v>145.637</v>
      </c>
      <c r="C82" s="642"/>
      <c r="D82" s="642">
        <v>145.637</v>
      </c>
      <c r="E82" s="642"/>
      <c r="F82" s="55"/>
      <c r="G82" s="55"/>
      <c r="H82" s="55"/>
      <c r="I82" s="55"/>
      <c r="J82" s="62"/>
      <c r="K82" s="108"/>
      <c r="L82" s="49"/>
    </row>
    <row r="83" spans="1:12" s="48" customFormat="1">
      <c r="A83" s="57"/>
      <c r="B83" s="62"/>
      <c r="C83" s="62"/>
      <c r="D83" s="62"/>
      <c r="E83" s="62"/>
      <c r="F83" s="62"/>
      <c r="G83" s="62"/>
      <c r="H83" s="62"/>
      <c r="I83" s="62"/>
      <c r="J83" s="62"/>
      <c r="K83" s="108"/>
      <c r="L83" s="49"/>
    </row>
    <row r="84" spans="1:12" s="48" customFormat="1">
      <c r="A84" s="57" t="s">
        <v>3</v>
      </c>
      <c r="B84" s="641"/>
      <c r="C84" s="641"/>
      <c r="D84" s="641"/>
      <c r="E84" s="641"/>
      <c r="F84" s="641">
        <f>F72</f>
        <v>11138</v>
      </c>
      <c r="G84" s="641"/>
      <c r="H84" s="641"/>
      <c r="I84" s="641"/>
      <c r="J84" s="62"/>
      <c r="K84" s="50"/>
      <c r="L84" s="49"/>
    </row>
    <row r="85" spans="1:12" s="48" customFormat="1">
      <c r="A85" s="57" t="s">
        <v>2</v>
      </c>
      <c r="B85" s="638" t="s">
        <v>0</v>
      </c>
      <c r="C85" s="638"/>
      <c r="D85" s="638" t="s">
        <v>0</v>
      </c>
      <c r="E85" s="638"/>
      <c r="F85" s="639">
        <f>0.1*F84/F86</f>
        <v>31.01211193094807</v>
      </c>
      <c r="G85" s="639"/>
      <c r="H85" s="638" t="s">
        <v>0</v>
      </c>
      <c r="I85" s="638"/>
      <c r="J85" s="345"/>
      <c r="K85" s="344"/>
      <c r="L85" s="343"/>
    </row>
    <row r="86" spans="1:12" s="48" customFormat="1">
      <c r="A86" s="57" t="s">
        <v>1</v>
      </c>
      <c r="B86" s="640"/>
      <c r="C86" s="640"/>
      <c r="D86" s="640"/>
      <c r="E86" s="640"/>
      <c r="F86" s="640">
        <v>35.914999999999999</v>
      </c>
      <c r="G86" s="640"/>
      <c r="H86" s="640"/>
      <c r="I86" s="640"/>
      <c r="J86" s="62"/>
      <c r="K86" s="108"/>
      <c r="L86" s="49"/>
    </row>
    <row r="87" spans="1:12" s="48" customFormat="1">
      <c r="K87" s="50"/>
      <c r="L87" s="49"/>
    </row>
    <row r="88" spans="1:12" s="48" customFormat="1">
      <c r="B88" s="51"/>
      <c r="K88" s="50"/>
      <c r="L88" s="49"/>
    </row>
    <row r="89" spans="1:12" s="48" customFormat="1">
      <c r="K89" s="50"/>
      <c r="L89" s="49"/>
    </row>
    <row r="386" spans="1:12" s="342" customFormat="1">
      <c r="A386" s="41"/>
      <c r="B386" s="41"/>
      <c r="C386" s="41"/>
      <c r="D386" s="41"/>
      <c r="E386" s="41"/>
      <c r="F386" s="41"/>
      <c r="G386" s="41"/>
      <c r="H386" s="41"/>
      <c r="I386" s="41"/>
      <c r="J386" s="41"/>
      <c r="K386" s="43"/>
      <c r="L386" s="42"/>
    </row>
  </sheetData>
  <autoFilter ref="A8:L378"/>
  <mergeCells count="35">
    <mergeCell ref="B75:C75"/>
    <mergeCell ref="B81:C81"/>
    <mergeCell ref="B78:C78"/>
    <mergeCell ref="H85:I85"/>
    <mergeCell ref="H86:I86"/>
    <mergeCell ref="D84:E84"/>
    <mergeCell ref="D85:E85"/>
    <mergeCell ref="D86:E86"/>
    <mergeCell ref="F84:G84"/>
    <mergeCell ref="F85:G85"/>
    <mergeCell ref="F86:G86"/>
    <mergeCell ref="H84:I84"/>
    <mergeCell ref="B86:C86"/>
    <mergeCell ref="B80:C80"/>
    <mergeCell ref="B85:C85"/>
    <mergeCell ref="B84:C84"/>
    <mergeCell ref="B82:C82"/>
    <mergeCell ref="B6:C6"/>
    <mergeCell ref="B7:C7"/>
    <mergeCell ref="F7:G7"/>
    <mergeCell ref="H7:I7"/>
    <mergeCell ref="F73:G73"/>
    <mergeCell ref="D7:E7"/>
    <mergeCell ref="B73:C73"/>
    <mergeCell ref="F75:G75"/>
    <mergeCell ref="D75:E75"/>
    <mergeCell ref="H75:I75"/>
    <mergeCell ref="D80:E80"/>
    <mergeCell ref="D81:E81"/>
    <mergeCell ref="D82:E82"/>
    <mergeCell ref="D78:E78"/>
    <mergeCell ref="F81:G81"/>
    <mergeCell ref="F78:G78"/>
    <mergeCell ref="H78:I78"/>
    <mergeCell ref="H81:I81"/>
  </mergeCells>
  <pageMargins left="0.75" right="0.75" top="1" bottom="1" header="0.5" footer="0.5"/>
  <pageSetup paperSize="5" scale="56" fitToHeight="28" orientation="landscape" r:id="rId1"/>
  <headerFooter alignWithMargins="0">
    <oddFooter>&amp;LExhibit H&amp;CPage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zoomScaleSheetLayoutView="100" workbookViewId="0">
      <pane xSplit="1" ySplit="8" topLeftCell="B9" activePane="bottomRight" state="frozen"/>
      <selection pane="topRight" activeCell="B1" sqref="B1"/>
      <selection pane="bottomLeft" activeCell="A9" sqref="A9"/>
      <selection pane="bottomRight" activeCell="B9" sqref="B9"/>
    </sheetView>
  </sheetViews>
  <sheetFormatPr defaultRowHeight="14.5"/>
  <cols>
    <col min="1" max="1" width="31.7265625" customWidth="1"/>
    <col min="2" max="2" width="8" style="501" bestFit="1" customWidth="1"/>
    <col min="3" max="3" width="11.81640625" style="500" bestFit="1" customWidth="1"/>
    <col min="4" max="4" width="11.26953125" style="501" customWidth="1"/>
    <col min="5" max="5" width="10.81640625" style="500" customWidth="1"/>
    <col min="6" max="6" width="9.453125" style="500" customWidth="1"/>
    <col min="7" max="7" width="12.26953125" bestFit="1" customWidth="1"/>
    <col min="8" max="8" width="10.54296875" bestFit="1" customWidth="1"/>
  </cols>
  <sheetData>
    <row r="1" spans="1:8">
      <c r="A1" s="190" t="s">
        <v>31</v>
      </c>
      <c r="B1" s="189"/>
      <c r="C1" s="188"/>
      <c r="D1" s="189"/>
      <c r="E1" s="188"/>
      <c r="F1" s="188"/>
    </row>
    <row r="2" spans="1:8">
      <c r="A2" s="190" t="s">
        <v>295</v>
      </c>
      <c r="B2" s="189"/>
      <c r="C2" s="188"/>
      <c r="D2" s="189"/>
      <c r="E2" s="188"/>
      <c r="F2" s="188"/>
    </row>
    <row r="3" spans="1:8">
      <c r="A3" s="191" t="s">
        <v>72</v>
      </c>
      <c r="B3" s="189"/>
      <c r="C3" s="188"/>
      <c r="D3" s="189"/>
      <c r="E3" s="188"/>
      <c r="F3" s="188"/>
    </row>
    <row r="4" spans="1:8">
      <c r="A4" s="190" t="s">
        <v>29</v>
      </c>
      <c r="B4" s="189"/>
      <c r="C4" s="188"/>
      <c r="D4" s="189"/>
      <c r="E4" s="188"/>
      <c r="F4" s="188"/>
    </row>
    <row r="5" spans="1:8">
      <c r="A5" s="190" t="s">
        <v>28</v>
      </c>
      <c r="B5" s="189"/>
      <c r="C5" s="188"/>
      <c r="D5" s="189"/>
      <c r="E5" s="188"/>
      <c r="F5" s="188"/>
    </row>
    <row r="6" spans="1:8" ht="15" customHeight="1">
      <c r="B6" s="624" t="s">
        <v>107</v>
      </c>
      <c r="C6" s="624"/>
      <c r="D6" s="624" t="s">
        <v>135</v>
      </c>
      <c r="E6" s="624"/>
      <c r="F6" s="610"/>
    </row>
    <row r="7" spans="1:8">
      <c r="B7" s="624"/>
      <c r="C7" s="624"/>
      <c r="D7" s="624"/>
      <c r="E7" s="624"/>
      <c r="F7" s="610"/>
      <c r="H7" s="564" t="s">
        <v>62</v>
      </c>
    </row>
    <row r="8" spans="1:8" s="583" customFormat="1" ht="15" thickBot="1">
      <c r="A8" s="560" t="s">
        <v>19</v>
      </c>
      <c r="B8" s="563" t="s">
        <v>132</v>
      </c>
      <c r="C8" s="562" t="s">
        <v>58</v>
      </c>
      <c r="D8" s="563" t="s">
        <v>132</v>
      </c>
      <c r="E8" s="562" t="s">
        <v>58</v>
      </c>
      <c r="F8" s="562" t="s">
        <v>53</v>
      </c>
      <c r="G8" s="560" t="s">
        <v>52</v>
      </c>
      <c r="H8" s="560" t="s">
        <v>52</v>
      </c>
    </row>
    <row r="9" spans="1:8" s="577" customFormat="1">
      <c r="A9" s="553">
        <v>42012</v>
      </c>
      <c r="B9" s="552">
        <v>60</v>
      </c>
      <c r="C9" s="551">
        <v>1.3</v>
      </c>
      <c r="D9" s="550"/>
      <c r="E9" s="549"/>
      <c r="F9" s="549"/>
      <c r="G9" s="547">
        <f t="shared" ref="G9:G24" si="0">B9*C9+D9*E9+F9</f>
        <v>78</v>
      </c>
      <c r="H9" s="546"/>
    </row>
    <row r="10" spans="1:8" s="577" customFormat="1">
      <c r="A10" s="553">
        <v>42034</v>
      </c>
      <c r="B10" s="550"/>
      <c r="C10" s="549"/>
      <c r="D10" s="550">
        <v>50</v>
      </c>
      <c r="E10" s="549">
        <v>2.25</v>
      </c>
      <c r="F10" s="549"/>
      <c r="G10" s="547">
        <f t="shared" si="0"/>
        <v>112.5</v>
      </c>
      <c r="H10" s="546">
        <f>SUM(G9:G10)</f>
        <v>190.5</v>
      </c>
    </row>
    <row r="11" spans="1:8" s="577" customFormat="1">
      <c r="A11" s="553">
        <v>42040</v>
      </c>
      <c r="B11" s="550">
        <v>45</v>
      </c>
      <c r="C11" s="549">
        <v>1.3</v>
      </c>
      <c r="D11" s="550"/>
      <c r="E11" s="549"/>
      <c r="F11" s="549"/>
      <c r="G11" s="547">
        <f t="shared" si="0"/>
        <v>58.5</v>
      </c>
      <c r="H11" s="546">
        <f>SUM(G11)</f>
        <v>58.5</v>
      </c>
    </row>
    <row r="12" spans="1:8" s="577" customFormat="1">
      <c r="A12" s="553">
        <v>42068</v>
      </c>
      <c r="B12" s="550">
        <v>90</v>
      </c>
      <c r="C12" s="549">
        <v>1.3</v>
      </c>
      <c r="D12" s="550"/>
      <c r="E12" s="549"/>
      <c r="F12" s="549"/>
      <c r="G12" s="547">
        <f t="shared" si="0"/>
        <v>117</v>
      </c>
      <c r="H12" s="546">
        <f>SUM(G12)</f>
        <v>117</v>
      </c>
    </row>
    <row r="13" spans="1:8" s="577" customFormat="1">
      <c r="A13" s="553">
        <v>42096</v>
      </c>
      <c r="B13" s="550">
        <v>55</v>
      </c>
      <c r="C13" s="549">
        <v>1.3</v>
      </c>
      <c r="D13" s="550"/>
      <c r="E13" s="549"/>
      <c r="F13" s="549"/>
      <c r="G13" s="547">
        <f t="shared" si="0"/>
        <v>71.5</v>
      </c>
      <c r="H13" s="546"/>
    </row>
    <row r="14" spans="1:8" s="577" customFormat="1">
      <c r="A14" s="553">
        <v>42104</v>
      </c>
      <c r="B14" s="552"/>
      <c r="C14" s="551"/>
      <c r="D14" s="550">
        <v>55</v>
      </c>
      <c r="E14" s="549">
        <v>2.25</v>
      </c>
      <c r="F14" s="549"/>
      <c r="G14" s="547">
        <f t="shared" si="0"/>
        <v>123.75</v>
      </c>
      <c r="H14" s="546"/>
    </row>
    <row r="15" spans="1:8" s="577" customFormat="1">
      <c r="A15" s="553">
        <v>42124</v>
      </c>
      <c r="B15" s="550">
        <v>55</v>
      </c>
      <c r="C15" s="549">
        <v>1.3</v>
      </c>
      <c r="D15" s="550"/>
      <c r="E15" s="549"/>
      <c r="F15" s="549"/>
      <c r="G15" s="547">
        <f t="shared" si="0"/>
        <v>71.5</v>
      </c>
      <c r="H15" s="546">
        <f>SUM(G13:G15)</f>
        <v>266.75</v>
      </c>
    </row>
    <row r="16" spans="1:8" s="577" customFormat="1">
      <c r="A16" s="553">
        <v>42152</v>
      </c>
      <c r="B16" s="550">
        <v>25</v>
      </c>
      <c r="C16" s="549">
        <v>1.3</v>
      </c>
      <c r="D16" s="550">
        <v>20</v>
      </c>
      <c r="E16" s="549">
        <v>2.25</v>
      </c>
      <c r="F16" s="549"/>
      <c r="G16" s="547">
        <f t="shared" si="0"/>
        <v>77.5</v>
      </c>
      <c r="H16" s="546">
        <f>SUM(G16)</f>
        <v>77.5</v>
      </c>
    </row>
    <row r="17" spans="1:8" s="577" customFormat="1">
      <c r="A17" s="553">
        <v>42186</v>
      </c>
      <c r="B17" s="550">
        <v>60</v>
      </c>
      <c r="C17" s="549">
        <v>1.3</v>
      </c>
      <c r="D17" s="550"/>
      <c r="E17" s="549"/>
      <c r="F17" s="549"/>
      <c r="G17" s="547">
        <f t="shared" si="0"/>
        <v>78</v>
      </c>
      <c r="H17" s="546"/>
    </row>
    <row r="18" spans="1:8" s="577" customFormat="1">
      <c r="A18" s="553">
        <v>42215</v>
      </c>
      <c r="B18" s="550">
        <v>75</v>
      </c>
      <c r="C18" s="549">
        <v>1.3</v>
      </c>
      <c r="D18" s="550"/>
      <c r="E18" s="549"/>
      <c r="F18" s="549"/>
      <c r="G18" s="547">
        <f t="shared" si="0"/>
        <v>97.5</v>
      </c>
      <c r="H18" s="546">
        <f>SUM(G17:G18)</f>
        <v>175.5</v>
      </c>
    </row>
    <row r="19" spans="1:8" s="577" customFormat="1">
      <c r="A19" s="553">
        <v>42243</v>
      </c>
      <c r="B19" s="550">
        <v>60</v>
      </c>
      <c r="C19" s="549">
        <v>1.3</v>
      </c>
      <c r="D19" s="550"/>
      <c r="E19" s="549"/>
      <c r="F19" s="549"/>
      <c r="G19" s="547">
        <f t="shared" si="0"/>
        <v>78</v>
      </c>
      <c r="H19" s="546">
        <f>SUM(G19)</f>
        <v>78</v>
      </c>
    </row>
    <row r="20" spans="1:8" s="577" customFormat="1">
      <c r="A20" s="553">
        <v>42262</v>
      </c>
      <c r="B20" s="550"/>
      <c r="C20" s="549"/>
      <c r="D20" s="550">
        <v>30</v>
      </c>
      <c r="E20" s="549">
        <v>2.25</v>
      </c>
      <c r="F20" s="549"/>
      <c r="G20" s="547">
        <f t="shared" si="0"/>
        <v>67.5</v>
      </c>
      <c r="H20" s="546"/>
    </row>
    <row r="21" spans="1:8" s="577" customFormat="1">
      <c r="A21" s="553">
        <v>42271</v>
      </c>
      <c r="B21" s="550">
        <v>30</v>
      </c>
      <c r="C21" s="549">
        <v>1.3</v>
      </c>
      <c r="D21" s="550"/>
      <c r="E21" s="549"/>
      <c r="F21" s="549"/>
      <c r="G21" s="547">
        <f t="shared" si="0"/>
        <v>39</v>
      </c>
      <c r="H21" s="546">
        <f>SUM(G20:G21)</f>
        <v>106.5</v>
      </c>
    </row>
    <row r="22" spans="1:8" s="577" customFormat="1">
      <c r="A22" s="553">
        <v>42299</v>
      </c>
      <c r="B22" s="550">
        <v>75</v>
      </c>
      <c r="C22" s="549">
        <v>1.3</v>
      </c>
      <c r="D22" s="550"/>
      <c r="E22" s="549"/>
      <c r="F22" s="549"/>
      <c r="G22" s="547">
        <f t="shared" si="0"/>
        <v>97.5</v>
      </c>
      <c r="H22" s="546">
        <f>SUM(G22)</f>
        <v>97.5</v>
      </c>
    </row>
    <row r="23" spans="1:8" s="577" customFormat="1">
      <c r="A23" s="553">
        <v>42328</v>
      </c>
      <c r="B23" s="550">
        <v>60</v>
      </c>
      <c r="C23" s="549">
        <v>1.3</v>
      </c>
      <c r="D23" s="550"/>
      <c r="E23" s="549"/>
      <c r="F23" s="549">
        <v>12</v>
      </c>
      <c r="G23" s="547">
        <f t="shared" si="0"/>
        <v>90</v>
      </c>
      <c r="H23" s="546">
        <f>SUM(G23)</f>
        <v>90</v>
      </c>
    </row>
    <row r="24" spans="1:8">
      <c r="A24" s="553">
        <v>42354</v>
      </c>
      <c r="B24" s="552">
        <v>40</v>
      </c>
      <c r="C24" s="551">
        <v>1.3</v>
      </c>
      <c r="D24" s="550"/>
      <c r="E24" s="549"/>
      <c r="F24" s="549"/>
      <c r="G24" s="547">
        <f t="shared" si="0"/>
        <v>52</v>
      </c>
      <c r="H24" s="546">
        <f>SUM(G24)</f>
        <v>52</v>
      </c>
    </row>
    <row r="25" spans="1:8" ht="15" thickBot="1">
      <c r="A25" s="615" t="s">
        <v>99</v>
      </c>
      <c r="B25" s="604"/>
      <c r="C25" s="614"/>
      <c r="D25" s="603"/>
      <c r="E25" s="614"/>
      <c r="F25" s="614"/>
      <c r="G25" s="613">
        <f>SUM(G9:G24)</f>
        <v>1309.75</v>
      </c>
      <c r="H25" s="612">
        <f>SUM(H9:H24)</f>
        <v>1309.75</v>
      </c>
    </row>
    <row r="26" spans="1:8" ht="15" thickTop="1">
      <c r="A26" s="601"/>
      <c r="B26" s="552"/>
      <c r="C26" s="549"/>
      <c r="D26" s="550"/>
      <c r="E26" s="549"/>
      <c r="F26" s="549"/>
      <c r="G26" s="600"/>
      <c r="H26" s="599"/>
    </row>
    <row r="27" spans="1:8" s="502" customFormat="1">
      <c r="A27" s="521" t="s">
        <v>15</v>
      </c>
      <c r="B27" s="520">
        <f>SUM(B9:B24)</f>
        <v>730</v>
      </c>
      <c r="C27" s="510"/>
      <c r="D27" s="520">
        <f>SUM(D9:D24)</f>
        <v>155</v>
      </c>
      <c r="E27" s="510"/>
      <c r="F27" s="510"/>
    </row>
    <row r="28" spans="1:8" s="502" customFormat="1">
      <c r="A28" s="503" t="s">
        <v>14</v>
      </c>
      <c r="B28" s="518" t="s">
        <v>13</v>
      </c>
      <c r="C28" s="517"/>
      <c r="D28" s="518" t="s">
        <v>13</v>
      </c>
      <c r="E28" s="517"/>
      <c r="F28" s="517"/>
    </row>
    <row r="29" spans="1:8" s="502" customFormat="1">
      <c r="A29" s="503" t="s">
        <v>11</v>
      </c>
      <c r="B29" s="513"/>
      <c r="C29" s="513">
        <f>AVERAGE(C9:C24)</f>
        <v>1.3000000000000003</v>
      </c>
      <c r="D29" s="513"/>
      <c r="E29" s="513">
        <f>AVERAGE(E9:E24)</f>
        <v>2.25</v>
      </c>
      <c r="F29" s="513"/>
      <c r="G29" s="513"/>
      <c r="H29" s="513"/>
    </row>
    <row r="30" spans="1:8" s="502" customFormat="1">
      <c r="A30" s="503" t="s">
        <v>10</v>
      </c>
      <c r="B30" s="618" t="s">
        <v>39</v>
      </c>
      <c r="C30" s="618"/>
      <c r="D30" s="618" t="s">
        <v>39</v>
      </c>
      <c r="E30" s="618"/>
      <c r="F30" s="512"/>
      <c r="G30" s="512"/>
      <c r="H30" s="512"/>
    </row>
    <row r="31" spans="1:8" s="502" customFormat="1">
      <c r="A31" s="503"/>
      <c r="B31" s="511"/>
      <c r="C31" s="510"/>
      <c r="D31" s="511"/>
      <c r="E31" s="510"/>
      <c r="F31" s="510"/>
    </row>
    <row r="32" spans="1:8" s="502" customFormat="1">
      <c r="A32" s="503" t="s">
        <v>8</v>
      </c>
      <c r="B32" s="626" t="s">
        <v>7</v>
      </c>
      <c r="C32" s="626"/>
      <c r="D32" s="626" t="s">
        <v>7</v>
      </c>
      <c r="E32" s="626"/>
      <c r="F32" s="515"/>
    </row>
    <row r="33" spans="1:30" s="502" customFormat="1">
      <c r="A33" s="503"/>
      <c r="B33" s="508"/>
      <c r="C33" s="507"/>
      <c r="D33" s="508"/>
      <c r="E33" s="507"/>
      <c r="F33" s="507"/>
    </row>
    <row r="34" spans="1:30" s="502" customFormat="1">
      <c r="A34" s="503" t="s">
        <v>95</v>
      </c>
      <c r="B34" s="619">
        <f>B27</f>
        <v>730</v>
      </c>
      <c r="C34" s="619"/>
      <c r="D34" s="623">
        <f>D27</f>
        <v>155</v>
      </c>
      <c r="E34" s="620"/>
      <c r="F34" s="505"/>
    </row>
    <row r="35" spans="1:30" s="502" customFormat="1">
      <c r="A35" s="503" t="s">
        <v>94</v>
      </c>
      <c r="B35" s="621">
        <f>0.1*B34/B36</f>
        <v>4.6132457027300307</v>
      </c>
      <c r="C35" s="621"/>
      <c r="D35" s="622">
        <f>0.4*D34/D36/1.216</f>
        <v>3.2221209621627374</v>
      </c>
      <c r="E35" s="622"/>
      <c r="F35" s="597"/>
      <c r="G35" s="504"/>
      <c r="H35" s="504"/>
    </row>
    <row r="36" spans="1:30" s="502" customFormat="1">
      <c r="A36" s="503" t="s">
        <v>1</v>
      </c>
      <c r="B36" s="617">
        <v>15.824</v>
      </c>
      <c r="C36" s="617"/>
      <c r="D36" s="618">
        <v>15.824</v>
      </c>
      <c r="E36" s="618"/>
      <c r="F36" s="505"/>
    </row>
    <row r="40" spans="1:30">
      <c r="A40" s="132" t="s">
        <v>294</v>
      </c>
      <c r="B40" s="132"/>
      <c r="C40" s="132"/>
      <c r="D40" s="133"/>
      <c r="E40" s="134"/>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row>
    <row r="41" spans="1:30">
      <c r="A41" s="132">
        <v>252</v>
      </c>
      <c r="B41" s="132">
        <v>252128</v>
      </c>
      <c r="C41" s="132">
        <v>5480</v>
      </c>
      <c r="D41" s="133">
        <v>78</v>
      </c>
      <c r="E41" s="134">
        <v>42018</v>
      </c>
      <c r="F41" s="132" t="s">
        <v>75</v>
      </c>
      <c r="G41" s="132" t="s">
        <v>91</v>
      </c>
      <c r="H41" s="132"/>
      <c r="I41" s="132"/>
      <c r="J41" s="132">
        <v>656227</v>
      </c>
      <c r="K41" s="132">
        <v>198858</v>
      </c>
      <c r="L41" s="132"/>
      <c r="M41" s="132"/>
      <c r="N41" s="132"/>
      <c r="O41" s="132"/>
      <c r="P41" s="132"/>
      <c r="Q41" s="132"/>
      <c r="R41" s="132" t="s">
        <v>216</v>
      </c>
      <c r="S41" s="132"/>
      <c r="T41" s="132"/>
      <c r="U41" s="132"/>
      <c r="V41" s="132">
        <v>1</v>
      </c>
      <c r="W41" s="132">
        <v>15</v>
      </c>
      <c r="X41" s="132"/>
      <c r="Y41" s="132">
        <v>3002124</v>
      </c>
      <c r="Z41" s="132" t="s">
        <v>215</v>
      </c>
      <c r="AA41" s="132">
        <v>252</v>
      </c>
      <c r="AB41" s="132" t="s">
        <v>214</v>
      </c>
      <c r="AC41" s="132" t="s">
        <v>213</v>
      </c>
      <c r="AD41" s="132">
        <v>1</v>
      </c>
    </row>
    <row r="42" spans="1:30">
      <c r="A42" s="132">
        <v>252</v>
      </c>
      <c r="B42" s="132">
        <v>252128</v>
      </c>
      <c r="C42" s="132">
        <v>5490</v>
      </c>
      <c r="D42" s="133">
        <v>112.5</v>
      </c>
      <c r="E42" s="134">
        <v>42041</v>
      </c>
      <c r="F42" s="132" t="s">
        <v>75</v>
      </c>
      <c r="G42" s="132" t="s">
        <v>91</v>
      </c>
      <c r="H42" s="132"/>
      <c r="I42" s="132"/>
      <c r="J42" s="132">
        <v>661644</v>
      </c>
      <c r="K42" s="132">
        <v>200706</v>
      </c>
      <c r="L42" s="132"/>
      <c r="M42" s="132"/>
      <c r="N42" s="132"/>
      <c r="O42" s="132"/>
      <c r="P42" s="132"/>
      <c r="Q42" s="132"/>
      <c r="R42" s="132" t="s">
        <v>216</v>
      </c>
      <c r="S42" s="132"/>
      <c r="T42" s="132"/>
      <c r="U42" s="132"/>
      <c r="V42" s="132">
        <v>2</v>
      </c>
      <c r="W42" s="132">
        <v>15</v>
      </c>
      <c r="X42" s="132"/>
      <c r="Y42" s="132">
        <v>3002124</v>
      </c>
      <c r="Z42" s="132" t="s">
        <v>215</v>
      </c>
      <c r="AA42" s="132">
        <v>252</v>
      </c>
      <c r="AB42" s="132" t="s">
        <v>214</v>
      </c>
      <c r="AC42" s="132" t="s">
        <v>213</v>
      </c>
      <c r="AD42" s="132">
        <v>1</v>
      </c>
    </row>
    <row r="43" spans="1:30">
      <c r="A43" s="132">
        <v>252</v>
      </c>
      <c r="B43" s="132">
        <v>252128</v>
      </c>
      <c r="C43" s="132">
        <v>5480</v>
      </c>
      <c r="D43" s="133">
        <v>58.5</v>
      </c>
      <c r="E43" s="134">
        <v>42046</v>
      </c>
      <c r="F43" s="132" t="s">
        <v>75</v>
      </c>
      <c r="G43" s="132" t="s">
        <v>91</v>
      </c>
      <c r="H43" s="132"/>
      <c r="I43" s="132"/>
      <c r="J43" s="132">
        <v>662490</v>
      </c>
      <c r="K43" s="132">
        <v>200898</v>
      </c>
      <c r="L43" s="132"/>
      <c r="M43" s="132"/>
      <c r="N43" s="132"/>
      <c r="O43" s="132"/>
      <c r="P43" s="132"/>
      <c r="Q43" s="132"/>
      <c r="R43" s="132" t="s">
        <v>216</v>
      </c>
      <c r="S43" s="132"/>
      <c r="T43" s="132"/>
      <c r="U43" s="132"/>
      <c r="V43" s="132">
        <v>2</v>
      </c>
      <c r="W43" s="132">
        <v>15</v>
      </c>
      <c r="X43" s="132"/>
      <c r="Y43" s="132">
        <v>3002124</v>
      </c>
      <c r="Z43" s="132" t="s">
        <v>215</v>
      </c>
      <c r="AA43" s="132">
        <v>252</v>
      </c>
      <c r="AB43" s="132" t="s">
        <v>214</v>
      </c>
      <c r="AC43" s="132" t="s">
        <v>213</v>
      </c>
      <c r="AD43" s="132">
        <v>1</v>
      </c>
    </row>
    <row r="44" spans="1:30">
      <c r="A44" s="132">
        <v>252</v>
      </c>
      <c r="B44" s="132">
        <v>252128</v>
      </c>
      <c r="C44" s="132">
        <v>5480</v>
      </c>
      <c r="D44" s="133">
        <v>117</v>
      </c>
      <c r="E44" s="134">
        <v>42075</v>
      </c>
      <c r="F44" s="132" t="s">
        <v>75</v>
      </c>
      <c r="G44" s="132" t="s">
        <v>91</v>
      </c>
      <c r="H44" s="132"/>
      <c r="I44" s="132"/>
      <c r="J44" s="132">
        <v>669063</v>
      </c>
      <c r="K44" s="132">
        <v>203030</v>
      </c>
      <c r="L44" s="132"/>
      <c r="M44" s="132"/>
      <c r="N44" s="132"/>
      <c r="O44" s="132"/>
      <c r="P44" s="132"/>
      <c r="Q44" s="132"/>
      <c r="R44" s="132" t="s">
        <v>216</v>
      </c>
      <c r="S44" s="132"/>
      <c r="T44" s="132"/>
      <c r="U44" s="132"/>
      <c r="V44" s="132">
        <v>3</v>
      </c>
      <c r="W44" s="132">
        <v>15</v>
      </c>
      <c r="X44" s="132"/>
      <c r="Y44" s="132">
        <v>3002124</v>
      </c>
      <c r="Z44" s="132" t="s">
        <v>215</v>
      </c>
      <c r="AA44" s="132">
        <v>252</v>
      </c>
      <c r="AB44" s="132" t="s">
        <v>214</v>
      </c>
      <c r="AC44" s="132" t="s">
        <v>213</v>
      </c>
      <c r="AD44" s="132">
        <v>1</v>
      </c>
    </row>
    <row r="45" spans="1:30">
      <c r="A45" s="132">
        <v>252</v>
      </c>
      <c r="B45" s="132">
        <v>252128</v>
      </c>
      <c r="C45" s="132">
        <v>5480</v>
      </c>
      <c r="D45" s="133">
        <v>71.5</v>
      </c>
      <c r="E45" s="134">
        <v>42108</v>
      </c>
      <c r="F45" s="132" t="s">
        <v>75</v>
      </c>
      <c r="G45" s="132" t="s">
        <v>81</v>
      </c>
      <c r="H45" s="132"/>
      <c r="I45" s="132"/>
      <c r="J45" s="132">
        <v>676491</v>
      </c>
      <c r="K45" s="132">
        <v>205530</v>
      </c>
      <c r="L45" s="132"/>
      <c r="M45" s="132"/>
      <c r="N45" s="132"/>
      <c r="O45" s="132"/>
      <c r="P45" s="132"/>
      <c r="Q45" s="132"/>
      <c r="R45" s="132" t="s">
        <v>216</v>
      </c>
      <c r="S45" s="132"/>
      <c r="T45" s="132"/>
      <c r="U45" s="132"/>
      <c r="V45" s="132">
        <v>4</v>
      </c>
      <c r="W45" s="132">
        <v>15</v>
      </c>
      <c r="X45" s="132"/>
      <c r="Y45" s="132">
        <v>3002124</v>
      </c>
      <c r="Z45" s="132" t="s">
        <v>215</v>
      </c>
      <c r="AA45" s="132">
        <v>252</v>
      </c>
      <c r="AB45" s="132" t="s">
        <v>214</v>
      </c>
      <c r="AC45" s="132" t="s">
        <v>213</v>
      </c>
      <c r="AD45" s="132">
        <v>1</v>
      </c>
    </row>
    <row r="46" spans="1:30">
      <c r="A46" s="132">
        <v>252</v>
      </c>
      <c r="B46" s="132">
        <v>252128</v>
      </c>
      <c r="C46" s="132">
        <v>5490</v>
      </c>
      <c r="D46" s="133">
        <v>123.75</v>
      </c>
      <c r="E46" s="134">
        <v>42115</v>
      </c>
      <c r="F46" s="132" t="s">
        <v>75</v>
      </c>
      <c r="G46" s="132" t="s">
        <v>81</v>
      </c>
      <c r="H46" s="132"/>
      <c r="I46" s="132"/>
      <c r="J46" s="132">
        <v>678391</v>
      </c>
      <c r="K46" s="132">
        <v>206048</v>
      </c>
      <c r="L46" s="132"/>
      <c r="M46" s="132"/>
      <c r="N46" s="132"/>
      <c r="O46" s="132"/>
      <c r="P46" s="132"/>
      <c r="Q46" s="132"/>
      <c r="R46" s="132" t="s">
        <v>216</v>
      </c>
      <c r="S46" s="132"/>
      <c r="T46" s="132"/>
      <c r="U46" s="132"/>
      <c r="V46" s="132">
        <v>4</v>
      </c>
      <c r="W46" s="132">
        <v>15</v>
      </c>
      <c r="X46" s="132"/>
      <c r="Y46" s="132">
        <v>3002124</v>
      </c>
      <c r="Z46" s="132" t="s">
        <v>215</v>
      </c>
      <c r="AA46" s="132">
        <v>252</v>
      </c>
      <c r="AB46" s="132" t="s">
        <v>214</v>
      </c>
      <c r="AC46" s="132" t="s">
        <v>213</v>
      </c>
      <c r="AD46" s="132">
        <v>1</v>
      </c>
    </row>
    <row r="47" spans="1:30">
      <c r="A47" s="132">
        <v>252</v>
      </c>
      <c r="B47" s="132">
        <v>252128</v>
      </c>
      <c r="C47" s="132">
        <v>5480</v>
      </c>
      <c r="D47" s="133">
        <v>71.5</v>
      </c>
      <c r="E47" s="134">
        <v>42136</v>
      </c>
      <c r="F47" s="132" t="s">
        <v>75</v>
      </c>
      <c r="G47" s="132" t="s">
        <v>81</v>
      </c>
      <c r="H47" s="132"/>
      <c r="I47" s="132"/>
      <c r="J47" s="132">
        <v>683066</v>
      </c>
      <c r="K47" s="132">
        <v>207824</v>
      </c>
      <c r="L47" s="132"/>
      <c r="M47" s="132"/>
      <c r="N47" s="132"/>
      <c r="O47" s="132"/>
      <c r="P47" s="132"/>
      <c r="Q47" s="132"/>
      <c r="R47" s="132" t="s">
        <v>216</v>
      </c>
      <c r="S47" s="132"/>
      <c r="T47" s="132"/>
      <c r="U47" s="132"/>
      <c r="V47" s="132">
        <v>5</v>
      </c>
      <c r="W47" s="132">
        <v>15</v>
      </c>
      <c r="X47" s="132"/>
      <c r="Y47" s="132">
        <v>3002124</v>
      </c>
      <c r="Z47" s="132" t="s">
        <v>215</v>
      </c>
      <c r="AA47" s="132">
        <v>252</v>
      </c>
      <c r="AB47" s="132" t="s">
        <v>214</v>
      </c>
      <c r="AC47" s="132" t="s">
        <v>213</v>
      </c>
      <c r="AD47" s="132">
        <v>1</v>
      </c>
    </row>
    <row r="48" spans="1:30">
      <c r="A48" s="132">
        <v>252</v>
      </c>
      <c r="B48" s="132">
        <v>252128</v>
      </c>
      <c r="C48" s="132">
        <v>5480</v>
      </c>
      <c r="D48" s="133">
        <v>77.5</v>
      </c>
      <c r="E48" s="134">
        <v>42159</v>
      </c>
      <c r="F48" s="132" t="s">
        <v>75</v>
      </c>
      <c r="G48" s="132" t="s">
        <v>81</v>
      </c>
      <c r="H48" s="132"/>
      <c r="I48" s="132"/>
      <c r="J48" s="132">
        <v>688078</v>
      </c>
      <c r="K48" s="132">
        <v>209509</v>
      </c>
      <c r="L48" s="132"/>
      <c r="M48" s="132"/>
      <c r="N48" s="132"/>
      <c r="O48" s="132"/>
      <c r="P48" s="132"/>
      <c r="Q48" s="132"/>
      <c r="R48" s="132" t="s">
        <v>216</v>
      </c>
      <c r="S48" s="132"/>
      <c r="T48" s="132"/>
      <c r="U48" s="132"/>
      <c r="V48" s="132">
        <v>6</v>
      </c>
      <c r="W48" s="132">
        <v>15</v>
      </c>
      <c r="X48" s="132"/>
      <c r="Y48" s="132">
        <v>3002124</v>
      </c>
      <c r="Z48" s="132" t="s">
        <v>215</v>
      </c>
      <c r="AA48" s="132">
        <v>252</v>
      </c>
      <c r="AB48" s="132" t="s">
        <v>214</v>
      </c>
      <c r="AC48" s="132" t="s">
        <v>213</v>
      </c>
      <c r="AD48" s="132">
        <v>1</v>
      </c>
    </row>
    <row r="49" spans="1:30">
      <c r="A49" s="132">
        <v>252</v>
      </c>
      <c r="B49" s="132">
        <v>252128</v>
      </c>
      <c r="C49" s="132">
        <v>5480</v>
      </c>
      <c r="D49" s="133">
        <v>78</v>
      </c>
      <c r="E49" s="134">
        <v>42192</v>
      </c>
      <c r="F49" s="132" t="s">
        <v>75</v>
      </c>
      <c r="G49" s="132" t="s">
        <v>81</v>
      </c>
      <c r="H49" s="132"/>
      <c r="I49" s="132"/>
      <c r="J49" s="132">
        <v>695900</v>
      </c>
      <c r="K49" s="132">
        <v>212054</v>
      </c>
      <c r="L49" s="132"/>
      <c r="M49" s="132"/>
      <c r="N49" s="132"/>
      <c r="O49" s="132"/>
      <c r="P49" s="132"/>
      <c r="Q49" s="132"/>
      <c r="R49" s="132" t="s">
        <v>216</v>
      </c>
      <c r="S49" s="132"/>
      <c r="T49" s="132"/>
      <c r="U49" s="132"/>
      <c r="V49" s="132">
        <v>7</v>
      </c>
      <c r="W49" s="132">
        <v>15</v>
      </c>
      <c r="X49" s="132"/>
      <c r="Y49" s="132">
        <v>3002124</v>
      </c>
      <c r="Z49" s="132" t="s">
        <v>215</v>
      </c>
      <c r="AA49" s="132">
        <v>252</v>
      </c>
      <c r="AB49" s="132" t="s">
        <v>214</v>
      </c>
      <c r="AC49" s="132" t="s">
        <v>213</v>
      </c>
      <c r="AD49" s="132">
        <v>1</v>
      </c>
    </row>
    <row r="50" spans="1:30">
      <c r="A50" s="132">
        <v>252</v>
      </c>
      <c r="B50" s="132">
        <v>252128</v>
      </c>
      <c r="C50" s="132">
        <v>5480</v>
      </c>
      <c r="D50" s="133">
        <v>97.5</v>
      </c>
      <c r="E50" s="134">
        <v>42222</v>
      </c>
      <c r="F50" s="132" t="s">
        <v>75</v>
      </c>
      <c r="G50" s="132" t="s">
        <v>81</v>
      </c>
      <c r="H50" s="132"/>
      <c r="I50" s="132"/>
      <c r="J50" s="132">
        <v>703766</v>
      </c>
      <c r="K50" s="132">
        <v>214692</v>
      </c>
      <c r="L50" s="132"/>
      <c r="M50" s="132"/>
      <c r="N50" s="132"/>
      <c r="O50" s="132"/>
      <c r="P50" s="132"/>
      <c r="Q50" s="132"/>
      <c r="R50" s="132" t="s">
        <v>216</v>
      </c>
      <c r="S50" s="132"/>
      <c r="T50" s="132"/>
      <c r="U50" s="132"/>
      <c r="V50" s="132">
        <v>8</v>
      </c>
      <c r="W50" s="132">
        <v>15</v>
      </c>
      <c r="X50" s="132"/>
      <c r="Y50" s="132">
        <v>3002124</v>
      </c>
      <c r="Z50" s="132" t="s">
        <v>215</v>
      </c>
      <c r="AA50" s="132">
        <v>252</v>
      </c>
      <c r="AB50" s="132" t="s">
        <v>214</v>
      </c>
      <c r="AC50" s="132" t="s">
        <v>213</v>
      </c>
      <c r="AD50" s="132">
        <v>1</v>
      </c>
    </row>
    <row r="51" spans="1:30">
      <c r="A51" s="132">
        <v>252</v>
      </c>
      <c r="B51" s="132">
        <v>252128</v>
      </c>
      <c r="C51" s="132">
        <v>5480</v>
      </c>
      <c r="D51" s="133">
        <v>78</v>
      </c>
      <c r="E51" s="134">
        <v>42250</v>
      </c>
      <c r="F51" s="132" t="s">
        <v>75</v>
      </c>
      <c r="G51" s="132" t="s">
        <v>81</v>
      </c>
      <c r="H51" s="132"/>
      <c r="I51" s="132"/>
      <c r="J51" s="132">
        <v>710870</v>
      </c>
      <c r="K51" s="132">
        <v>217200</v>
      </c>
      <c r="L51" s="132"/>
      <c r="M51" s="132"/>
      <c r="N51" s="132"/>
      <c r="O51" s="132"/>
      <c r="P51" s="132"/>
      <c r="Q51" s="132"/>
      <c r="R51" s="132" t="s">
        <v>216</v>
      </c>
      <c r="S51" s="132"/>
      <c r="T51" s="132"/>
      <c r="U51" s="132"/>
      <c r="V51" s="132">
        <v>9</v>
      </c>
      <c r="W51" s="132">
        <v>15</v>
      </c>
      <c r="X51" s="132"/>
      <c r="Y51" s="132">
        <v>3002124</v>
      </c>
      <c r="Z51" s="132" t="s">
        <v>215</v>
      </c>
      <c r="AA51" s="132">
        <v>252</v>
      </c>
      <c r="AB51" s="132" t="s">
        <v>214</v>
      </c>
      <c r="AC51" s="132" t="s">
        <v>213</v>
      </c>
      <c r="AD51" s="132">
        <v>1</v>
      </c>
    </row>
    <row r="52" spans="1:30">
      <c r="A52" s="132">
        <v>252</v>
      </c>
      <c r="B52" s="132">
        <v>252128</v>
      </c>
      <c r="C52" s="132">
        <v>5490</v>
      </c>
      <c r="D52" s="133">
        <v>67.5</v>
      </c>
      <c r="E52" s="134">
        <v>42269</v>
      </c>
      <c r="F52" s="132" t="s">
        <v>75</v>
      </c>
      <c r="G52" s="132" t="s">
        <v>81</v>
      </c>
      <c r="H52" s="132"/>
      <c r="I52" s="132"/>
      <c r="J52" s="132">
        <v>714759</v>
      </c>
      <c r="K52" s="132">
        <v>218653</v>
      </c>
      <c r="L52" s="132"/>
      <c r="M52" s="132"/>
      <c r="N52" s="132"/>
      <c r="O52" s="132"/>
      <c r="P52" s="132"/>
      <c r="Q52" s="132"/>
      <c r="R52" s="132" t="s">
        <v>216</v>
      </c>
      <c r="S52" s="132"/>
      <c r="T52" s="132"/>
      <c r="U52" s="132"/>
      <c r="V52" s="132">
        <v>9</v>
      </c>
      <c r="W52" s="132">
        <v>15</v>
      </c>
      <c r="X52" s="132"/>
      <c r="Y52" s="132">
        <v>3002124</v>
      </c>
      <c r="Z52" s="132" t="s">
        <v>215</v>
      </c>
      <c r="AA52" s="132">
        <v>252</v>
      </c>
      <c r="AB52" s="132" t="s">
        <v>214</v>
      </c>
      <c r="AC52" s="132" t="s">
        <v>213</v>
      </c>
      <c r="AD52" s="132">
        <v>1</v>
      </c>
    </row>
    <row r="53" spans="1:30">
      <c r="A53" s="132">
        <v>252</v>
      </c>
      <c r="B53" s="132">
        <v>252128</v>
      </c>
      <c r="C53" s="132">
        <v>5480</v>
      </c>
      <c r="D53" s="133">
        <v>39</v>
      </c>
      <c r="E53" s="134">
        <v>42282</v>
      </c>
      <c r="F53" s="132" t="s">
        <v>75</v>
      </c>
      <c r="G53" s="132" t="s">
        <v>81</v>
      </c>
      <c r="H53" s="132"/>
      <c r="I53" s="132"/>
      <c r="J53" s="132">
        <v>717836</v>
      </c>
      <c r="K53" s="132">
        <v>219674</v>
      </c>
      <c r="L53" s="132"/>
      <c r="M53" s="132"/>
      <c r="N53" s="132"/>
      <c r="O53" s="132"/>
      <c r="P53" s="132"/>
      <c r="Q53" s="132"/>
      <c r="R53" s="132" t="s">
        <v>216</v>
      </c>
      <c r="S53" s="132"/>
      <c r="T53" s="132"/>
      <c r="U53" s="132"/>
      <c r="V53" s="132">
        <v>10</v>
      </c>
      <c r="W53" s="132">
        <v>15</v>
      </c>
      <c r="X53" s="132"/>
      <c r="Y53" s="132">
        <v>3002124</v>
      </c>
      <c r="Z53" s="132" t="s">
        <v>215</v>
      </c>
      <c r="AA53" s="132">
        <v>252</v>
      </c>
      <c r="AB53" s="132" t="s">
        <v>214</v>
      </c>
      <c r="AC53" s="132" t="s">
        <v>213</v>
      </c>
      <c r="AD53" s="132">
        <v>1</v>
      </c>
    </row>
    <row r="54" spans="1:30">
      <c r="A54" s="132">
        <v>252</v>
      </c>
      <c r="B54" s="132">
        <v>252128</v>
      </c>
      <c r="C54" s="132">
        <v>5480</v>
      </c>
      <c r="D54" s="133">
        <v>97.5</v>
      </c>
      <c r="E54" s="134">
        <v>42308</v>
      </c>
      <c r="F54" s="132" t="s">
        <v>75</v>
      </c>
      <c r="G54" s="132" t="s">
        <v>112</v>
      </c>
      <c r="H54" s="132" t="s">
        <v>81</v>
      </c>
      <c r="I54" s="132"/>
      <c r="J54" s="132">
        <v>306314</v>
      </c>
      <c r="K54" s="132">
        <v>222012</v>
      </c>
      <c r="L54" s="132"/>
      <c r="M54" s="132"/>
      <c r="N54" s="132"/>
      <c r="O54" s="132"/>
      <c r="P54" s="132"/>
      <c r="Q54" s="132" t="s">
        <v>239</v>
      </c>
      <c r="R54" s="132" t="s">
        <v>218</v>
      </c>
      <c r="S54" s="132"/>
      <c r="T54" s="132"/>
      <c r="U54" s="132"/>
      <c r="V54" s="132">
        <v>10</v>
      </c>
      <c r="W54" s="132">
        <v>15</v>
      </c>
      <c r="X54" s="132"/>
      <c r="Y54" s="132"/>
      <c r="Z54" s="132" t="s">
        <v>215</v>
      </c>
      <c r="AA54" s="132">
        <v>102</v>
      </c>
      <c r="AB54" s="132" t="s">
        <v>217</v>
      </c>
      <c r="AC54" s="132" t="s">
        <v>213</v>
      </c>
      <c r="AD54" s="132">
        <v>133</v>
      </c>
    </row>
    <row r="55" spans="1:30">
      <c r="A55" s="132">
        <v>252</v>
      </c>
      <c r="B55" s="132">
        <v>252128</v>
      </c>
      <c r="C55" s="132">
        <v>5480</v>
      </c>
      <c r="D55" s="133">
        <v>-97.5</v>
      </c>
      <c r="E55" s="134">
        <v>42309</v>
      </c>
      <c r="F55" s="132" t="s">
        <v>75</v>
      </c>
      <c r="G55" s="132" t="s">
        <v>112</v>
      </c>
      <c r="H55" s="132" t="s">
        <v>81</v>
      </c>
      <c r="I55" s="132"/>
      <c r="J55" s="132">
        <v>306314</v>
      </c>
      <c r="K55" s="132">
        <v>222012</v>
      </c>
      <c r="L55" s="132"/>
      <c r="M55" s="132"/>
      <c r="N55" s="132"/>
      <c r="O55" s="132"/>
      <c r="P55" s="132"/>
      <c r="Q55" s="132" t="s">
        <v>239</v>
      </c>
      <c r="R55" s="132" t="s">
        <v>218</v>
      </c>
      <c r="S55" s="132"/>
      <c r="T55" s="132"/>
      <c r="U55" s="132"/>
      <c r="V55" s="132">
        <v>11</v>
      </c>
      <c r="W55" s="132">
        <v>15</v>
      </c>
      <c r="X55" s="132"/>
      <c r="Y55" s="132"/>
      <c r="Z55" s="132" t="s">
        <v>215</v>
      </c>
      <c r="AA55" s="132">
        <v>102</v>
      </c>
      <c r="AB55" s="132" t="s">
        <v>217</v>
      </c>
      <c r="AC55" s="132" t="s">
        <v>213</v>
      </c>
      <c r="AD55" s="132">
        <v>133</v>
      </c>
    </row>
    <row r="56" spans="1:30">
      <c r="A56" s="132">
        <v>252</v>
      </c>
      <c r="B56" s="132">
        <v>252128</v>
      </c>
      <c r="C56" s="132">
        <v>5480</v>
      </c>
      <c r="D56" s="133">
        <v>97.5</v>
      </c>
      <c r="E56" s="134">
        <v>42310</v>
      </c>
      <c r="F56" s="132" t="s">
        <v>75</v>
      </c>
      <c r="G56" s="132" t="s">
        <v>81</v>
      </c>
      <c r="H56" s="132"/>
      <c r="I56" s="132"/>
      <c r="J56" s="132">
        <v>724329</v>
      </c>
      <c r="K56" s="132">
        <v>221644</v>
      </c>
      <c r="L56" s="132"/>
      <c r="M56" s="132"/>
      <c r="N56" s="132"/>
      <c r="O56" s="132"/>
      <c r="P56" s="132"/>
      <c r="Q56" s="132"/>
      <c r="R56" s="132" t="s">
        <v>216</v>
      </c>
      <c r="S56" s="132"/>
      <c r="T56" s="132"/>
      <c r="U56" s="132"/>
      <c r="V56" s="132">
        <v>11</v>
      </c>
      <c r="W56" s="132">
        <v>15</v>
      </c>
      <c r="X56" s="132"/>
      <c r="Y56" s="132">
        <v>3002124</v>
      </c>
      <c r="Z56" s="132" t="s">
        <v>215</v>
      </c>
      <c r="AA56" s="132">
        <v>252</v>
      </c>
      <c r="AB56" s="132" t="s">
        <v>214</v>
      </c>
      <c r="AC56" s="132" t="s">
        <v>213</v>
      </c>
      <c r="AD56" s="132">
        <v>1</v>
      </c>
    </row>
    <row r="57" spans="1:30">
      <c r="A57" s="132">
        <v>252</v>
      </c>
      <c r="B57" s="132">
        <v>252128</v>
      </c>
      <c r="C57" s="132">
        <v>5480</v>
      </c>
      <c r="D57" s="133">
        <v>90</v>
      </c>
      <c r="E57" s="134">
        <v>42338</v>
      </c>
      <c r="F57" s="132" t="s">
        <v>75</v>
      </c>
      <c r="G57" s="132" t="s">
        <v>109</v>
      </c>
      <c r="H57" s="132" t="s">
        <v>74</v>
      </c>
      <c r="I57" s="132"/>
      <c r="J57" s="132">
        <v>306590</v>
      </c>
      <c r="K57" s="132">
        <v>224151</v>
      </c>
      <c r="L57" s="132"/>
      <c r="M57" s="132"/>
      <c r="N57" s="132"/>
      <c r="O57" s="132"/>
      <c r="P57" s="132"/>
      <c r="Q57" s="132" t="s">
        <v>239</v>
      </c>
      <c r="R57" s="132" t="s">
        <v>218</v>
      </c>
      <c r="S57" s="132"/>
      <c r="T57" s="132"/>
      <c r="U57" s="132"/>
      <c r="V57" s="132">
        <v>11</v>
      </c>
      <c r="W57" s="132">
        <v>15</v>
      </c>
      <c r="X57" s="132"/>
      <c r="Y57" s="132"/>
      <c r="Z57" s="132" t="s">
        <v>215</v>
      </c>
      <c r="AA57" s="132">
        <v>102</v>
      </c>
      <c r="AB57" s="132" t="s">
        <v>217</v>
      </c>
      <c r="AC57" s="132" t="s">
        <v>213</v>
      </c>
      <c r="AD57" s="132">
        <v>286</v>
      </c>
    </row>
    <row r="58" spans="1:30">
      <c r="A58" s="132">
        <v>252</v>
      </c>
      <c r="B58" s="132">
        <v>252128</v>
      </c>
      <c r="C58" s="132">
        <v>5480</v>
      </c>
      <c r="D58" s="133">
        <v>-90</v>
      </c>
      <c r="E58" s="134">
        <v>42339</v>
      </c>
      <c r="F58" s="132" t="s">
        <v>75</v>
      </c>
      <c r="G58" s="132" t="s">
        <v>109</v>
      </c>
      <c r="H58" s="132" t="s">
        <v>74</v>
      </c>
      <c r="I58" s="132"/>
      <c r="J58" s="132">
        <v>306590</v>
      </c>
      <c r="K58" s="132">
        <v>224151</v>
      </c>
      <c r="L58" s="132"/>
      <c r="M58" s="132"/>
      <c r="N58" s="132"/>
      <c r="O58" s="132"/>
      <c r="P58" s="132"/>
      <c r="Q58" s="132" t="s">
        <v>239</v>
      </c>
      <c r="R58" s="132" t="s">
        <v>218</v>
      </c>
      <c r="S58" s="132"/>
      <c r="T58" s="132"/>
      <c r="U58" s="132"/>
      <c r="V58" s="132">
        <v>12</v>
      </c>
      <c r="W58" s="132">
        <v>15</v>
      </c>
      <c r="X58" s="132"/>
      <c r="Y58" s="132"/>
      <c r="Z58" s="132" t="s">
        <v>215</v>
      </c>
      <c r="AA58" s="132">
        <v>102</v>
      </c>
      <c r="AB58" s="132" t="s">
        <v>217</v>
      </c>
      <c r="AC58" s="132" t="s">
        <v>213</v>
      </c>
      <c r="AD58" s="132">
        <v>286</v>
      </c>
    </row>
    <row r="59" spans="1:30">
      <c r="A59" s="132">
        <v>252</v>
      </c>
      <c r="B59" s="132">
        <v>252128</v>
      </c>
      <c r="C59" s="132">
        <v>5480</v>
      </c>
      <c r="D59" s="133">
        <v>90</v>
      </c>
      <c r="E59" s="134">
        <v>42340</v>
      </c>
      <c r="F59" s="132" t="s">
        <v>75</v>
      </c>
      <c r="G59" s="132" t="s">
        <v>74</v>
      </c>
      <c r="H59" s="132"/>
      <c r="I59" s="132"/>
      <c r="J59" s="132">
        <v>731165</v>
      </c>
      <c r="K59" s="132">
        <v>223952</v>
      </c>
      <c r="L59" s="132"/>
      <c r="M59" s="132"/>
      <c r="N59" s="132"/>
      <c r="O59" s="132"/>
      <c r="P59" s="132"/>
      <c r="Q59" s="132"/>
      <c r="R59" s="132" t="s">
        <v>216</v>
      </c>
      <c r="S59" s="132"/>
      <c r="T59" s="132"/>
      <c r="U59" s="132"/>
      <c r="V59" s="132">
        <v>12</v>
      </c>
      <c r="W59" s="132">
        <v>15</v>
      </c>
      <c r="X59" s="132"/>
      <c r="Y59" s="132">
        <v>3005104</v>
      </c>
      <c r="Z59" s="132" t="s">
        <v>215</v>
      </c>
      <c r="AA59" s="132">
        <v>252</v>
      </c>
      <c r="AB59" s="132" t="s">
        <v>214</v>
      </c>
      <c r="AC59" s="132" t="s">
        <v>213</v>
      </c>
      <c r="AD59" s="132">
        <v>1</v>
      </c>
    </row>
    <row r="60" spans="1:30">
      <c r="A60" s="132">
        <v>252</v>
      </c>
      <c r="B60" s="132">
        <v>252128</v>
      </c>
      <c r="C60" s="132">
        <v>5480</v>
      </c>
      <c r="D60" s="133">
        <v>52</v>
      </c>
      <c r="E60" s="134">
        <v>42367</v>
      </c>
      <c r="F60" s="132" t="s">
        <v>75</v>
      </c>
      <c r="G60" s="132" t="s">
        <v>74</v>
      </c>
      <c r="H60" s="132"/>
      <c r="I60" s="132"/>
      <c r="J60" s="132">
        <v>737404</v>
      </c>
      <c r="K60" s="132">
        <v>225778</v>
      </c>
      <c r="L60" s="132"/>
      <c r="M60" s="132"/>
      <c r="N60" s="132"/>
      <c r="O60" s="132"/>
      <c r="P60" s="132"/>
      <c r="Q60" s="132"/>
      <c r="R60" s="132" t="s">
        <v>216</v>
      </c>
      <c r="S60" s="132"/>
      <c r="T60" s="132"/>
      <c r="U60" s="132"/>
      <c r="V60" s="132">
        <v>12</v>
      </c>
      <c r="W60" s="132">
        <v>15</v>
      </c>
      <c r="X60" s="132"/>
      <c r="Y60" s="132">
        <v>3005104</v>
      </c>
      <c r="Z60" s="132" t="s">
        <v>215</v>
      </c>
      <c r="AA60" s="132">
        <v>252</v>
      </c>
      <c r="AB60" s="132" t="s">
        <v>214</v>
      </c>
      <c r="AC60" s="132" t="s">
        <v>213</v>
      </c>
      <c r="AD60" s="132">
        <v>1</v>
      </c>
    </row>
    <row r="61" spans="1:30">
      <c r="A61" s="132">
        <v>252</v>
      </c>
      <c r="B61" s="132">
        <v>252128</v>
      </c>
      <c r="C61" s="132">
        <v>5480</v>
      </c>
      <c r="D61" s="133">
        <v>226</v>
      </c>
      <c r="E61" s="134">
        <v>42369</v>
      </c>
      <c r="F61" s="132" t="s">
        <v>75</v>
      </c>
      <c r="G61" s="132" t="s">
        <v>79</v>
      </c>
      <c r="H61" s="132" t="s">
        <v>78</v>
      </c>
      <c r="I61" s="132"/>
      <c r="J61" s="132">
        <v>302867</v>
      </c>
      <c r="K61" s="132">
        <v>198905</v>
      </c>
      <c r="L61" s="132"/>
      <c r="M61" s="132"/>
      <c r="N61" s="132"/>
      <c r="O61" s="132"/>
      <c r="P61" s="132"/>
      <c r="Q61" s="132" t="s">
        <v>214</v>
      </c>
      <c r="R61" s="132" t="s">
        <v>218</v>
      </c>
      <c r="S61" s="132"/>
      <c r="T61" s="132"/>
      <c r="U61" s="132"/>
      <c r="V61" s="132">
        <v>12</v>
      </c>
      <c r="W61" s="132">
        <v>15</v>
      </c>
      <c r="X61" s="132"/>
      <c r="Y61" s="132"/>
      <c r="Z61" s="132" t="s">
        <v>215</v>
      </c>
      <c r="AA61" s="132">
        <v>250</v>
      </c>
      <c r="AB61" s="132" t="s">
        <v>217</v>
      </c>
      <c r="AC61" s="132" t="s">
        <v>213</v>
      </c>
      <c r="AD61" s="132">
        <v>111</v>
      </c>
    </row>
    <row r="62" spans="1:30">
      <c r="A62" s="132">
        <v>252</v>
      </c>
      <c r="B62" s="132">
        <v>252128</v>
      </c>
      <c r="C62" s="132">
        <v>5480</v>
      </c>
      <c r="D62" s="133">
        <v>-226</v>
      </c>
      <c r="E62" s="134">
        <v>42369</v>
      </c>
      <c r="F62" s="132" t="s">
        <v>75</v>
      </c>
      <c r="G62" s="132" t="s">
        <v>77</v>
      </c>
      <c r="H62" s="132" t="s">
        <v>76</v>
      </c>
      <c r="I62" s="132"/>
      <c r="J62" s="132">
        <v>307003</v>
      </c>
      <c r="K62" s="132">
        <v>227108</v>
      </c>
      <c r="L62" s="132"/>
      <c r="M62" s="132"/>
      <c r="N62" s="132"/>
      <c r="O62" s="132"/>
      <c r="P62" s="132"/>
      <c r="Q62" s="132"/>
      <c r="R62" s="132" t="s">
        <v>218</v>
      </c>
      <c r="S62" s="132"/>
      <c r="T62" s="132"/>
      <c r="U62" s="132"/>
      <c r="V62" s="132">
        <v>12</v>
      </c>
      <c r="W62" s="132">
        <v>15</v>
      </c>
      <c r="X62" s="132"/>
      <c r="Y62" s="132"/>
      <c r="Z62" s="132" t="s">
        <v>215</v>
      </c>
      <c r="AA62" s="132">
        <v>110</v>
      </c>
      <c r="AB62" s="132" t="s">
        <v>217</v>
      </c>
      <c r="AC62" s="132" t="s">
        <v>213</v>
      </c>
      <c r="AD62" s="132">
        <v>77</v>
      </c>
    </row>
    <row r="63" spans="1:30" ht="15" thickBot="1">
      <c r="A63" s="132"/>
      <c r="B63" s="132"/>
      <c r="C63" s="132"/>
      <c r="D63" s="611">
        <f>SUM(D41:D62)</f>
        <v>1309.75</v>
      </c>
      <c r="E63" s="134"/>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row>
    <row r="64" spans="1:30" ht="15" thickTop="1"/>
  </sheetData>
  <mergeCells count="12">
    <mergeCell ref="B30:C30"/>
    <mergeCell ref="D30:E30"/>
    <mergeCell ref="B6:C7"/>
    <mergeCell ref="D6:E7"/>
    <mergeCell ref="B35:C35"/>
    <mergeCell ref="D35:E35"/>
    <mergeCell ref="B36:C36"/>
    <mergeCell ref="D36:E36"/>
    <mergeCell ref="B32:C32"/>
    <mergeCell ref="D32:E32"/>
    <mergeCell ref="B34:C34"/>
    <mergeCell ref="D34:E34"/>
  </mergeCells>
  <pageMargins left="0.45" right="0"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zoomScaleSheetLayoutView="75" workbookViewId="0">
      <pane xSplit="1" ySplit="8" topLeftCell="B9" activePane="bottomRight" state="frozen"/>
      <selection pane="topRight" activeCell="B1" sqref="B1"/>
      <selection pane="bottomLeft" activeCell="A8" sqref="A8"/>
      <selection pane="bottomRight" activeCell="A9" sqref="A9"/>
    </sheetView>
  </sheetViews>
  <sheetFormatPr defaultColWidth="10" defaultRowHeight="12.5"/>
  <cols>
    <col min="1" max="1" width="33.54296875" style="1" bestFit="1" customWidth="1"/>
    <col min="2" max="2" width="11.1796875" style="1" customWidth="1"/>
    <col min="3" max="3" width="11.7265625" style="1" customWidth="1"/>
    <col min="4" max="4" width="11" style="1" customWidth="1"/>
    <col min="5" max="6" width="13.453125" style="1" customWidth="1"/>
    <col min="7" max="7" width="13.26953125" style="2" bestFit="1" customWidth="1"/>
    <col min="8" max="8" width="11.7265625" style="1" customWidth="1"/>
    <col min="9" max="16384" width="10" style="1"/>
  </cols>
  <sheetData>
    <row r="1" spans="1:8">
      <c r="A1" s="40" t="s">
        <v>31</v>
      </c>
    </row>
    <row r="2" spans="1:8">
      <c r="A2" s="40" t="s">
        <v>142</v>
      </c>
    </row>
    <row r="3" spans="1:8">
      <c r="A3" s="1" t="s">
        <v>29</v>
      </c>
    </row>
    <row r="4" spans="1:8">
      <c r="A4" s="1" t="s">
        <v>28</v>
      </c>
    </row>
    <row r="5" spans="1:8">
      <c r="A5" s="1" t="s">
        <v>72</v>
      </c>
    </row>
    <row r="6" spans="1:8">
      <c r="B6" s="637"/>
      <c r="C6" s="637"/>
      <c r="D6" s="637"/>
      <c r="E6" s="637"/>
      <c r="F6" s="39"/>
    </row>
    <row r="7" spans="1:8" ht="31.5" customHeight="1">
      <c r="B7" s="681" t="s">
        <v>141</v>
      </c>
      <c r="C7" s="681"/>
      <c r="D7" s="637" t="s">
        <v>64</v>
      </c>
      <c r="E7" s="637"/>
      <c r="F7" s="278" t="s">
        <v>24</v>
      </c>
      <c r="G7" s="1"/>
      <c r="H7" s="39" t="s">
        <v>62</v>
      </c>
    </row>
    <row r="8" spans="1:8" s="35" customFormat="1" ht="13.5" customHeight="1" thickBot="1">
      <c r="A8" s="35" t="s">
        <v>19</v>
      </c>
      <c r="B8" s="35" t="s">
        <v>18</v>
      </c>
      <c r="C8" s="35" t="s">
        <v>16</v>
      </c>
      <c r="D8" s="35" t="s">
        <v>102</v>
      </c>
      <c r="E8" s="35" t="s">
        <v>16</v>
      </c>
      <c r="F8" s="37">
        <v>6.5000000000000002E-2</v>
      </c>
      <c r="G8" s="35" t="s">
        <v>52</v>
      </c>
      <c r="H8" s="35" t="s">
        <v>52</v>
      </c>
    </row>
    <row r="9" spans="1:8" s="27" customFormat="1" ht="14.5">
      <c r="A9" s="33">
        <v>42027</v>
      </c>
      <c r="B9" s="277">
        <v>330</v>
      </c>
      <c r="C9" s="275">
        <v>1.3</v>
      </c>
      <c r="D9" s="277"/>
      <c r="E9" s="275"/>
      <c r="G9" s="31">
        <f t="shared" ref="G9:G18" si="0">B9*C9+D9*E9+F9</f>
        <v>429</v>
      </c>
      <c r="H9" s="274">
        <f t="shared" ref="H9:H16" si="1">SUM(G9)</f>
        <v>429</v>
      </c>
    </row>
    <row r="10" spans="1:8" s="27" customFormat="1" ht="14.5">
      <c r="A10" s="33">
        <v>42082</v>
      </c>
      <c r="B10" s="277">
        <v>500</v>
      </c>
      <c r="C10" s="275">
        <v>1.3</v>
      </c>
      <c r="D10" s="277"/>
      <c r="E10" s="275"/>
      <c r="G10" s="31">
        <f t="shared" si="0"/>
        <v>650</v>
      </c>
      <c r="H10" s="274">
        <f t="shared" si="1"/>
        <v>650</v>
      </c>
    </row>
    <row r="11" spans="1:8" s="27" customFormat="1" ht="14.5">
      <c r="A11" s="33">
        <v>42111</v>
      </c>
      <c r="B11" s="277">
        <v>200</v>
      </c>
      <c r="C11" s="275">
        <v>1.3</v>
      </c>
      <c r="D11" s="277"/>
      <c r="E11" s="275"/>
      <c r="G11" s="31">
        <f t="shared" si="0"/>
        <v>260</v>
      </c>
      <c r="H11" s="274">
        <f t="shared" si="1"/>
        <v>260</v>
      </c>
    </row>
    <row r="12" spans="1:8" s="27" customFormat="1" ht="14.5">
      <c r="A12" s="33">
        <v>42139</v>
      </c>
      <c r="B12" s="276">
        <v>200</v>
      </c>
      <c r="C12" s="275">
        <v>1.3</v>
      </c>
      <c r="D12" s="276"/>
      <c r="E12" s="275"/>
      <c r="F12" s="29"/>
      <c r="G12" s="31">
        <f t="shared" si="0"/>
        <v>260</v>
      </c>
      <c r="H12" s="274">
        <f t="shared" si="1"/>
        <v>260</v>
      </c>
    </row>
    <row r="13" spans="1:8" s="27" customFormat="1" ht="14.5">
      <c r="A13" s="33">
        <v>42167</v>
      </c>
      <c r="B13" s="277">
        <v>140</v>
      </c>
      <c r="C13" s="275">
        <v>1.3</v>
      </c>
      <c r="D13" s="277"/>
      <c r="E13" s="275"/>
      <c r="G13" s="31">
        <f t="shared" si="0"/>
        <v>182</v>
      </c>
      <c r="H13" s="274">
        <f t="shared" si="1"/>
        <v>182</v>
      </c>
    </row>
    <row r="14" spans="1:8" s="27" customFormat="1" ht="14.5">
      <c r="A14" s="33">
        <v>42195</v>
      </c>
      <c r="B14" s="276">
        <v>175</v>
      </c>
      <c r="C14" s="275">
        <v>1.3</v>
      </c>
      <c r="D14" s="276"/>
      <c r="E14" s="275"/>
      <c r="F14" s="29"/>
      <c r="G14" s="31">
        <f t="shared" si="0"/>
        <v>227.5</v>
      </c>
      <c r="H14" s="274">
        <f t="shared" si="1"/>
        <v>227.5</v>
      </c>
    </row>
    <row r="15" spans="1:8" s="27" customFormat="1" ht="14.5">
      <c r="A15" s="33">
        <v>42223</v>
      </c>
      <c r="B15" s="276">
        <v>320</v>
      </c>
      <c r="C15" s="275">
        <v>1.3</v>
      </c>
      <c r="D15" s="276"/>
      <c r="E15" s="275"/>
      <c r="F15" s="29"/>
      <c r="G15" s="31">
        <f t="shared" si="0"/>
        <v>416</v>
      </c>
      <c r="H15" s="274">
        <f t="shared" si="1"/>
        <v>416</v>
      </c>
    </row>
    <row r="16" spans="1:8" s="27" customFormat="1" ht="14.5">
      <c r="A16" s="33">
        <v>42258</v>
      </c>
      <c r="B16" s="276"/>
      <c r="C16" s="275"/>
      <c r="D16" s="276">
        <v>1</v>
      </c>
      <c r="E16" s="275">
        <v>135</v>
      </c>
      <c r="F16" s="29"/>
      <c r="G16" s="31">
        <f t="shared" si="0"/>
        <v>135</v>
      </c>
      <c r="H16" s="274">
        <f t="shared" si="1"/>
        <v>135</v>
      </c>
    </row>
    <row r="17" spans="1:8" s="27" customFormat="1" ht="14.5">
      <c r="A17" s="33">
        <v>42286</v>
      </c>
      <c r="B17" s="276">
        <v>350</v>
      </c>
      <c r="C17" s="275">
        <v>1.3</v>
      </c>
      <c r="D17" s="276"/>
      <c r="E17" s="275"/>
      <c r="F17" s="29"/>
      <c r="G17" s="31">
        <f t="shared" si="0"/>
        <v>455</v>
      </c>
      <c r="H17" s="274"/>
    </row>
    <row r="18" spans="1:8" s="27" customFormat="1" ht="14.5">
      <c r="A18" s="33">
        <v>42673</v>
      </c>
      <c r="B18" s="276">
        <v>100</v>
      </c>
      <c r="C18" s="275">
        <v>1.3</v>
      </c>
      <c r="D18" s="276"/>
      <c r="E18" s="275"/>
      <c r="F18" s="29"/>
      <c r="G18" s="31">
        <f t="shared" si="0"/>
        <v>130</v>
      </c>
      <c r="H18" s="274">
        <f>SUM(G17:G18)</f>
        <v>585</v>
      </c>
    </row>
    <row r="19" spans="1:8" ht="14.5">
      <c r="A19" s="26"/>
      <c r="B19" s="25"/>
      <c r="C19" s="25"/>
      <c r="D19" s="25"/>
      <c r="E19" s="273"/>
      <c r="F19" s="25"/>
      <c r="G19" s="24"/>
    </row>
    <row r="20" spans="1:8">
      <c r="B20" s="272">
        <f>SUM(B9:B19)</f>
        <v>2315</v>
      </c>
      <c r="C20" s="22"/>
      <c r="D20" s="23">
        <f>SUM(D9:D19)</f>
        <v>1</v>
      </c>
      <c r="E20" s="22"/>
      <c r="F20" s="22"/>
      <c r="G20" s="21">
        <f>SUM(G9:G18)</f>
        <v>3144.5</v>
      </c>
      <c r="H20" s="21">
        <f>SUM(H9:H18)</f>
        <v>3144.5</v>
      </c>
    </row>
    <row r="21" spans="1:8">
      <c r="B21" s="20"/>
      <c r="C21" s="20"/>
      <c r="D21" s="20"/>
      <c r="E21" s="20"/>
      <c r="F21" s="20"/>
      <c r="G21" s="19"/>
    </row>
    <row r="23" spans="1:8" s="5" customFormat="1" ht="14.5">
      <c r="A23" s="271" t="s">
        <v>15</v>
      </c>
      <c r="B23" s="17">
        <f>B20</f>
        <v>2315</v>
      </c>
      <c r="D23" s="16">
        <f>D20</f>
        <v>1</v>
      </c>
      <c r="G23" s="6"/>
    </row>
    <row r="24" spans="1:8" s="5" customFormat="1">
      <c r="A24" s="268" t="s">
        <v>14</v>
      </c>
      <c r="B24" s="636" t="s">
        <v>13</v>
      </c>
      <c r="C24" s="636"/>
      <c r="D24" s="679" t="s">
        <v>140</v>
      </c>
      <c r="E24" s="636"/>
      <c r="F24" s="11"/>
      <c r="G24" s="6"/>
    </row>
    <row r="25" spans="1:8" s="5" customFormat="1">
      <c r="A25" s="268" t="s">
        <v>11</v>
      </c>
      <c r="B25" s="270"/>
      <c r="C25" s="270">
        <f>AVERAGE(C9:C18)</f>
        <v>1.3</v>
      </c>
      <c r="D25" s="629" t="s">
        <v>0</v>
      </c>
      <c r="E25" s="629"/>
      <c r="F25" s="15"/>
      <c r="G25" s="14"/>
    </row>
    <row r="26" spans="1:8" s="5" customFormat="1">
      <c r="A26" s="268" t="s">
        <v>10</v>
      </c>
      <c r="B26" s="678" t="s">
        <v>38</v>
      </c>
      <c r="C26" s="633"/>
      <c r="D26" s="678" t="s">
        <v>38</v>
      </c>
      <c r="E26" s="633"/>
      <c r="F26" s="13"/>
      <c r="G26" s="12"/>
    </row>
    <row r="27" spans="1:8" s="5" customFormat="1">
      <c r="A27" s="268"/>
      <c r="G27" s="6"/>
    </row>
    <row r="28" spans="1:8" s="5" customFormat="1">
      <c r="A28" s="268"/>
      <c r="G28" s="6"/>
    </row>
    <row r="29" spans="1:8" s="5" customFormat="1">
      <c r="A29" s="269" t="s">
        <v>37</v>
      </c>
      <c r="B29" s="636" t="s">
        <v>7</v>
      </c>
      <c r="C29" s="636"/>
      <c r="D29" s="679" t="s">
        <v>139</v>
      </c>
      <c r="E29" s="636"/>
      <c r="F29" s="11"/>
      <c r="G29" s="6"/>
    </row>
    <row r="30" spans="1:8" s="5" customFormat="1">
      <c r="A30" s="268"/>
      <c r="D30" s="11"/>
      <c r="E30" s="11"/>
      <c r="F30" s="11"/>
      <c r="G30" s="6"/>
    </row>
    <row r="31" spans="1:8" s="5" customFormat="1">
      <c r="A31" s="268" t="s">
        <v>5</v>
      </c>
      <c r="B31" s="628"/>
      <c r="C31" s="628"/>
      <c r="D31" s="629"/>
      <c r="E31" s="629"/>
      <c r="G31" s="6"/>
    </row>
    <row r="32" spans="1:8" s="5" customFormat="1">
      <c r="A32" s="268" t="s">
        <v>4</v>
      </c>
      <c r="B32" s="631" t="s">
        <v>0</v>
      </c>
      <c r="C32" s="631"/>
      <c r="D32" s="631" t="s">
        <v>0</v>
      </c>
      <c r="E32" s="631"/>
      <c r="F32" s="10"/>
      <c r="G32" s="9"/>
    </row>
    <row r="33" spans="1:7" s="5" customFormat="1">
      <c r="A33" s="268" t="s">
        <v>1</v>
      </c>
      <c r="B33" s="634"/>
      <c r="C33" s="634"/>
      <c r="D33" s="633"/>
      <c r="E33" s="633"/>
      <c r="F33" s="8"/>
      <c r="G33" s="6"/>
    </row>
    <row r="34" spans="1:7" s="5" customFormat="1">
      <c r="A34" s="268"/>
      <c r="B34" s="8"/>
      <c r="C34" s="8"/>
      <c r="D34" s="8"/>
      <c r="E34" s="8"/>
      <c r="F34" s="8"/>
      <c r="G34" s="6"/>
    </row>
    <row r="35" spans="1:7" s="5" customFormat="1">
      <c r="A35" s="268" t="s">
        <v>3</v>
      </c>
      <c r="B35" s="628">
        <f>B23</f>
        <v>2315</v>
      </c>
      <c r="C35" s="628"/>
      <c r="D35" s="629"/>
      <c r="E35" s="629"/>
      <c r="G35" s="6"/>
    </row>
    <row r="36" spans="1:7" s="5" customFormat="1">
      <c r="A36" s="268" t="s">
        <v>2</v>
      </c>
      <c r="B36" s="630">
        <f>0.1*B35/B37</f>
        <v>11.223154118388521</v>
      </c>
      <c r="C36" s="630"/>
      <c r="D36" s="631" t="s">
        <v>0</v>
      </c>
      <c r="E36" s="631"/>
      <c r="F36" s="10"/>
      <c r="G36" s="9"/>
    </row>
    <row r="37" spans="1:7" s="5" customFormat="1">
      <c r="A37" s="268" t="s">
        <v>1</v>
      </c>
      <c r="B37" s="680">
        <v>20.626999999999999</v>
      </c>
      <c r="C37" s="680"/>
      <c r="D37" s="633"/>
      <c r="E37" s="633"/>
      <c r="F37" s="8"/>
      <c r="G37" s="6"/>
    </row>
    <row r="38" spans="1:7" s="5" customFormat="1">
      <c r="G38" s="6"/>
    </row>
    <row r="39" spans="1:7" s="5" customFormat="1">
      <c r="B39" s="7"/>
      <c r="D39" s="7"/>
      <c r="G39" s="6"/>
    </row>
    <row r="40" spans="1:7" s="5" customFormat="1">
      <c r="G40" s="6"/>
    </row>
    <row r="337" spans="1:7" s="3" customFormat="1">
      <c r="A337" s="1"/>
      <c r="B337" s="1"/>
      <c r="C337" s="1"/>
      <c r="D337" s="1"/>
      <c r="E337" s="1"/>
      <c r="F337" s="1"/>
      <c r="G337" s="2"/>
    </row>
  </sheetData>
  <autoFilter ref="A8:G329"/>
  <mergeCells count="23">
    <mergeCell ref="D25:E25"/>
    <mergeCell ref="B26:C26"/>
    <mergeCell ref="B6:C6"/>
    <mergeCell ref="D6:E6"/>
    <mergeCell ref="B7:C7"/>
    <mergeCell ref="D7:E7"/>
    <mergeCell ref="B24:C24"/>
    <mergeCell ref="D24:E24"/>
    <mergeCell ref="B36:C36"/>
    <mergeCell ref="D36:E36"/>
    <mergeCell ref="B37:C37"/>
    <mergeCell ref="D37:E37"/>
    <mergeCell ref="B32:C32"/>
    <mergeCell ref="D32:E32"/>
    <mergeCell ref="B33:C33"/>
    <mergeCell ref="D33:E33"/>
    <mergeCell ref="B35:C35"/>
    <mergeCell ref="D35:E35"/>
    <mergeCell ref="D26:E26"/>
    <mergeCell ref="B29:C29"/>
    <mergeCell ref="D29:E29"/>
    <mergeCell ref="B31:C31"/>
    <mergeCell ref="D31:E31"/>
  </mergeCells>
  <pageMargins left="0.75" right="0.75" top="1" bottom="1" header="0.5" footer="0.5"/>
  <pageSetup paperSize="5" scale="56" fitToHeight="28" orientation="landscape" r:id="rId1"/>
  <headerFooter alignWithMargins="0">
    <oddFooter>&amp;LExhibit H&amp;CPage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3"/>
  <sheetViews>
    <sheetView zoomScaleSheetLayoutView="75" workbookViewId="0">
      <pane xSplit="1" ySplit="8" topLeftCell="K218" activePane="bottomRight" state="frozen"/>
      <selection activeCell="A9" sqref="A9"/>
      <selection pane="topRight" activeCell="A9" sqref="A9"/>
      <selection pane="bottomLeft" activeCell="A9" sqref="A9"/>
      <selection pane="bottomRight" activeCell="A9" sqref="A9"/>
    </sheetView>
  </sheetViews>
  <sheetFormatPr defaultColWidth="10" defaultRowHeight="12.5"/>
  <cols>
    <col min="1" max="1" width="33.54296875" style="1" bestFit="1" customWidth="1"/>
    <col min="2" max="2" width="12.81640625" style="1" bestFit="1" customWidth="1"/>
    <col min="3" max="3" width="11.1796875" style="282" customWidth="1"/>
    <col min="4" max="4" width="11.7265625" style="1" customWidth="1"/>
    <col min="5" max="5" width="13.453125" style="282" customWidth="1"/>
    <col min="6" max="6" width="13.453125" style="1" customWidth="1"/>
    <col min="7" max="7" width="11.7265625" style="282" customWidth="1"/>
    <col min="8" max="8" width="11.7265625" style="1" customWidth="1"/>
    <col min="9" max="9" width="11.7265625" style="280" customWidth="1"/>
    <col min="10" max="10" width="11.7265625" style="1" customWidth="1"/>
    <col min="11" max="11" width="11.7265625" style="282" customWidth="1"/>
    <col min="12" max="14" width="11.7265625" style="281" customWidth="1"/>
    <col min="15" max="15" width="11.7265625" style="280" customWidth="1"/>
    <col min="16" max="18" width="11.7265625" style="1" customWidth="1"/>
    <col min="19" max="19" width="11.7265625" style="280" customWidth="1"/>
    <col min="20" max="20" width="11.7265625" style="1" customWidth="1"/>
    <col min="21" max="21" width="13.453125" style="1" customWidth="1"/>
    <col min="22" max="22" width="13.453125" style="279" customWidth="1"/>
    <col min="23" max="23" width="13.26953125" style="2" bestFit="1" customWidth="1"/>
    <col min="24" max="24" width="14.81640625" style="1" customWidth="1"/>
    <col min="25" max="16384" width="10" style="1"/>
  </cols>
  <sheetData>
    <row r="1" spans="1:34">
      <c r="A1" s="40" t="s">
        <v>31</v>
      </c>
      <c r="B1" s="40"/>
    </row>
    <row r="2" spans="1:34">
      <c r="A2" s="40" t="s">
        <v>157</v>
      </c>
      <c r="B2" s="40"/>
    </row>
    <row r="3" spans="1:34">
      <c r="A3" s="1" t="s">
        <v>29</v>
      </c>
    </row>
    <row r="4" spans="1:34">
      <c r="A4" s="1" t="s">
        <v>28</v>
      </c>
    </row>
    <row r="5" spans="1:34">
      <c r="A5" s="1" t="s">
        <v>72</v>
      </c>
    </row>
    <row r="6" spans="1:34">
      <c r="C6" s="637"/>
      <c r="D6" s="637"/>
      <c r="E6" s="341"/>
      <c r="F6" s="39"/>
      <c r="G6" s="341"/>
      <c r="H6" s="39"/>
      <c r="I6" s="339"/>
      <c r="J6" s="39"/>
      <c r="K6" s="341"/>
      <c r="L6" s="340"/>
      <c r="M6" s="340"/>
      <c r="N6" s="340"/>
      <c r="O6" s="339"/>
      <c r="P6" s="39"/>
      <c r="Q6" s="39"/>
      <c r="R6" s="39"/>
      <c r="S6" s="339"/>
      <c r="T6" s="39"/>
      <c r="U6" s="39"/>
    </row>
    <row r="7" spans="1:34" ht="31.5" customHeight="1">
      <c r="C7" s="686" t="s">
        <v>156</v>
      </c>
      <c r="D7" s="686"/>
      <c r="E7" s="689" t="s">
        <v>155</v>
      </c>
      <c r="F7" s="690"/>
      <c r="G7" s="686" t="s">
        <v>66</v>
      </c>
      <c r="H7" s="681"/>
      <c r="I7" s="686" t="s">
        <v>154</v>
      </c>
      <c r="J7" s="681"/>
      <c r="K7" s="686" t="s">
        <v>153</v>
      </c>
      <c r="L7" s="681"/>
      <c r="M7" s="686" t="s">
        <v>152</v>
      </c>
      <c r="N7" s="681"/>
      <c r="O7" s="687" t="s">
        <v>64</v>
      </c>
      <c r="P7" s="688"/>
      <c r="Q7" s="687" t="s">
        <v>151</v>
      </c>
      <c r="R7" s="688"/>
      <c r="S7" s="687" t="s">
        <v>63</v>
      </c>
      <c r="T7" s="688"/>
      <c r="U7" s="39"/>
      <c r="V7" s="338"/>
      <c r="W7" s="1"/>
      <c r="X7" s="39" t="s">
        <v>62</v>
      </c>
    </row>
    <row r="8" spans="1:34" s="35" customFormat="1" ht="13.5" customHeight="1" thickBot="1">
      <c r="A8" s="35" t="s">
        <v>19</v>
      </c>
      <c r="B8" s="35" t="s">
        <v>61</v>
      </c>
      <c r="C8" s="337" t="s">
        <v>57</v>
      </c>
      <c r="D8" s="35" t="s">
        <v>16</v>
      </c>
      <c r="E8" s="337" t="s">
        <v>12</v>
      </c>
      <c r="F8" s="35" t="s">
        <v>16</v>
      </c>
      <c r="G8" s="337" t="s">
        <v>57</v>
      </c>
      <c r="H8" s="35" t="s">
        <v>16</v>
      </c>
      <c r="I8" s="334" t="s">
        <v>57</v>
      </c>
      <c r="J8" s="35" t="s">
        <v>16</v>
      </c>
      <c r="K8" s="337" t="s">
        <v>56</v>
      </c>
      <c r="L8" s="336" t="s">
        <v>16</v>
      </c>
      <c r="M8" s="337" t="s">
        <v>12</v>
      </c>
      <c r="N8" s="336" t="s">
        <v>16</v>
      </c>
      <c r="O8" s="334" t="s">
        <v>55</v>
      </c>
      <c r="P8" s="35" t="s">
        <v>16</v>
      </c>
      <c r="Q8" s="335" t="s">
        <v>132</v>
      </c>
      <c r="R8" s="335" t="s">
        <v>58</v>
      </c>
      <c r="S8" s="334" t="s">
        <v>54</v>
      </c>
      <c r="T8" s="35" t="s">
        <v>16</v>
      </c>
      <c r="U8" s="35" t="s">
        <v>53</v>
      </c>
      <c r="V8" s="333" t="s">
        <v>24</v>
      </c>
      <c r="W8" s="35" t="s">
        <v>52</v>
      </c>
      <c r="X8" s="35" t="s">
        <v>52</v>
      </c>
    </row>
    <row r="9" spans="1:34" s="27" customFormat="1" ht="14.5">
      <c r="A9" s="33">
        <v>41992</v>
      </c>
      <c r="B9" s="315" t="s">
        <v>148</v>
      </c>
      <c r="C9" s="320"/>
      <c r="D9" s="314"/>
      <c r="E9" s="305">
        <v>39960</v>
      </c>
      <c r="F9" s="314">
        <v>0.60899999999999999</v>
      </c>
      <c r="G9" s="305"/>
      <c r="H9" s="314"/>
      <c r="I9" s="303"/>
      <c r="J9" s="314"/>
      <c r="K9" s="305"/>
      <c r="L9" s="304"/>
      <c r="M9" s="304"/>
      <c r="N9" s="304"/>
      <c r="O9" s="303"/>
      <c r="P9" s="314"/>
      <c r="Q9" s="314"/>
      <c r="R9" s="314"/>
      <c r="S9" s="303"/>
      <c r="T9" s="314"/>
      <c r="U9" s="314"/>
      <c r="V9" s="314"/>
      <c r="W9" s="31">
        <f t="shared" ref="W9:W72" si="0">C9*D9+E9*F9+G9*H9+I9*J9+K9*L9+M9*N9+O9*P9+Q9*R9+S9*T9+U9+V9</f>
        <v>24335.64</v>
      </c>
      <c r="X9" s="1"/>
      <c r="Y9" s="20"/>
      <c r="Z9" s="20"/>
      <c r="AA9" s="20"/>
      <c r="AB9" s="20"/>
      <c r="AC9" s="20"/>
      <c r="AD9" s="20"/>
      <c r="AE9" s="20"/>
      <c r="AF9" s="20"/>
      <c r="AG9" s="20"/>
      <c r="AH9" s="20"/>
    </row>
    <row r="10" spans="1:34" s="27" customFormat="1" ht="14.5">
      <c r="A10" s="33">
        <v>42006</v>
      </c>
      <c r="B10" s="33" t="s">
        <v>149</v>
      </c>
      <c r="C10" s="320">
        <v>1176</v>
      </c>
      <c r="D10" s="314">
        <v>0.8</v>
      </c>
      <c r="E10" s="305"/>
      <c r="F10" s="314"/>
      <c r="G10" s="305"/>
      <c r="H10" s="314"/>
      <c r="I10" s="303"/>
      <c r="J10" s="314"/>
      <c r="K10" s="305"/>
      <c r="L10" s="304"/>
      <c r="M10" s="304"/>
      <c r="N10" s="304"/>
      <c r="O10" s="303"/>
      <c r="P10" s="314"/>
      <c r="Q10" s="314"/>
      <c r="R10" s="314"/>
      <c r="S10" s="303"/>
      <c r="T10" s="314"/>
      <c r="U10" s="314"/>
      <c r="V10" s="314"/>
      <c r="W10" s="31">
        <f t="shared" si="0"/>
        <v>940.80000000000007</v>
      </c>
      <c r="X10" s="1"/>
      <c r="Y10" s="20"/>
      <c r="Z10" s="20"/>
      <c r="AA10" s="20"/>
      <c r="AB10" s="20"/>
      <c r="AC10" s="20"/>
      <c r="AD10" s="20"/>
      <c r="AE10" s="20"/>
      <c r="AF10" s="20"/>
      <c r="AG10" s="20"/>
      <c r="AH10" s="20"/>
    </row>
    <row r="11" spans="1:34" s="27" customFormat="1" ht="14.5">
      <c r="A11" s="33">
        <v>42006</v>
      </c>
      <c r="B11" s="33" t="s">
        <v>148</v>
      </c>
      <c r="C11" s="320">
        <v>1400</v>
      </c>
      <c r="D11" s="314">
        <v>0.8</v>
      </c>
      <c r="E11" s="305"/>
      <c r="F11" s="314"/>
      <c r="G11" s="305"/>
      <c r="H11" s="314"/>
      <c r="I11" s="303"/>
      <c r="J11" s="314"/>
      <c r="K11" s="305"/>
      <c r="L11" s="304"/>
      <c r="M11" s="304"/>
      <c r="N11" s="304"/>
      <c r="O11" s="303"/>
      <c r="P11" s="314"/>
      <c r="Q11" s="314"/>
      <c r="R11" s="314"/>
      <c r="S11" s="303"/>
      <c r="T11" s="314"/>
      <c r="U11" s="314"/>
      <c r="V11" s="314"/>
      <c r="W11" s="31">
        <f t="shared" si="0"/>
        <v>1120</v>
      </c>
      <c r="X11" s="1"/>
      <c r="Y11" s="20"/>
      <c r="Z11" s="20"/>
      <c r="AA11" s="20"/>
      <c r="AB11" s="20"/>
      <c r="AC11" s="20"/>
      <c r="AD11" s="20"/>
      <c r="AE11" s="20"/>
      <c r="AF11" s="20"/>
      <c r="AG11" s="20"/>
      <c r="AH11" s="20"/>
    </row>
    <row r="12" spans="1:34" s="27" customFormat="1" ht="14.5">
      <c r="A12" s="33">
        <v>42013</v>
      </c>
      <c r="B12" s="315" t="s">
        <v>148</v>
      </c>
      <c r="C12" s="305">
        <v>1000</v>
      </c>
      <c r="D12" s="314">
        <v>0.8</v>
      </c>
      <c r="E12" s="305"/>
      <c r="F12" s="314"/>
      <c r="G12" s="305"/>
      <c r="H12" s="314"/>
      <c r="I12" s="303"/>
      <c r="J12" s="314"/>
      <c r="K12" s="305"/>
      <c r="L12" s="304"/>
      <c r="M12" s="304"/>
      <c r="N12" s="304"/>
      <c r="O12" s="303"/>
      <c r="P12" s="314"/>
      <c r="Q12" s="314"/>
      <c r="R12" s="314"/>
      <c r="S12" s="303"/>
      <c r="T12" s="314"/>
      <c r="U12" s="314"/>
      <c r="V12" s="314"/>
      <c r="W12" s="31">
        <f t="shared" si="0"/>
        <v>800</v>
      </c>
      <c r="X12" s="1"/>
      <c r="Y12" s="20"/>
      <c r="Z12" s="20"/>
      <c r="AA12" s="20"/>
      <c r="AB12" s="20"/>
      <c r="AC12" s="20"/>
      <c r="AD12" s="20"/>
      <c r="AE12" s="20"/>
      <c r="AF12" s="20"/>
      <c r="AG12" s="20"/>
      <c r="AH12" s="20"/>
    </row>
    <row r="13" spans="1:34" s="27" customFormat="1" ht="14.5">
      <c r="A13" s="33">
        <v>42013</v>
      </c>
      <c r="B13" s="315" t="s">
        <v>149</v>
      </c>
      <c r="C13" s="320">
        <v>1364</v>
      </c>
      <c r="D13" s="314">
        <v>0.8</v>
      </c>
      <c r="E13" s="305"/>
      <c r="F13" s="314"/>
      <c r="G13" s="305"/>
      <c r="H13" s="314"/>
      <c r="I13" s="303"/>
      <c r="J13" s="314"/>
      <c r="K13" s="305"/>
      <c r="L13" s="304"/>
      <c r="M13" s="304"/>
      <c r="N13" s="304"/>
      <c r="O13" s="303"/>
      <c r="P13" s="314"/>
      <c r="Q13" s="314"/>
      <c r="R13" s="314"/>
      <c r="S13" s="303"/>
      <c r="T13" s="314"/>
      <c r="U13" s="314"/>
      <c r="V13" s="314"/>
      <c r="W13" s="31">
        <f t="shared" si="0"/>
        <v>1091.2</v>
      </c>
      <c r="X13" s="1"/>
      <c r="Y13" s="20"/>
      <c r="Z13" s="20"/>
      <c r="AA13" s="20"/>
      <c r="AB13" s="20"/>
      <c r="AC13" s="20"/>
      <c r="AD13" s="20"/>
      <c r="AE13" s="20"/>
      <c r="AF13" s="20"/>
      <c r="AG13" s="20"/>
      <c r="AH13" s="20"/>
    </row>
    <row r="14" spans="1:34" s="20" customFormat="1" ht="14.5">
      <c r="A14" s="33">
        <v>42015</v>
      </c>
      <c r="B14" s="315" t="s">
        <v>148</v>
      </c>
      <c r="C14" s="320">
        <v>1600</v>
      </c>
      <c r="D14" s="314">
        <v>0.8</v>
      </c>
      <c r="E14" s="305"/>
      <c r="F14" s="314"/>
      <c r="G14" s="305"/>
      <c r="H14" s="314"/>
      <c r="I14" s="303"/>
      <c r="J14" s="314"/>
      <c r="K14" s="305"/>
      <c r="L14" s="304"/>
      <c r="M14" s="304"/>
      <c r="N14" s="304"/>
      <c r="O14" s="303"/>
      <c r="P14" s="314"/>
      <c r="Q14" s="314"/>
      <c r="R14" s="314"/>
      <c r="S14" s="303"/>
      <c r="T14" s="314"/>
      <c r="U14" s="314"/>
      <c r="V14" s="314"/>
      <c r="W14" s="31">
        <f t="shared" si="0"/>
        <v>1280</v>
      </c>
      <c r="X14" s="1"/>
    </row>
    <row r="15" spans="1:34" s="20" customFormat="1" ht="14.5">
      <c r="A15" s="33">
        <v>42020</v>
      </c>
      <c r="B15" s="315" t="s">
        <v>149</v>
      </c>
      <c r="C15" s="320">
        <v>924</v>
      </c>
      <c r="D15" s="314">
        <v>0.8</v>
      </c>
      <c r="E15" s="305"/>
      <c r="F15" s="314"/>
      <c r="G15" s="305"/>
      <c r="H15" s="314"/>
      <c r="I15" s="303"/>
      <c r="J15" s="314"/>
      <c r="K15" s="305"/>
      <c r="L15" s="304"/>
      <c r="M15" s="304"/>
      <c r="N15" s="304"/>
      <c r="O15" s="303"/>
      <c r="P15" s="314"/>
      <c r="Q15" s="314"/>
      <c r="R15" s="314"/>
      <c r="S15" s="303"/>
      <c r="T15" s="314"/>
      <c r="U15" s="314"/>
      <c r="V15" s="314"/>
      <c r="W15" s="31">
        <f t="shared" si="0"/>
        <v>739.2</v>
      </c>
      <c r="X15" s="1"/>
    </row>
    <row r="16" spans="1:34" s="20" customFormat="1" ht="14.5">
      <c r="A16" s="33">
        <v>42020</v>
      </c>
      <c r="B16" s="315" t="s">
        <v>148</v>
      </c>
      <c r="C16" s="305">
        <v>2100</v>
      </c>
      <c r="D16" s="314">
        <v>0.8</v>
      </c>
      <c r="E16" s="305"/>
      <c r="F16" s="314"/>
      <c r="G16" s="305"/>
      <c r="H16" s="314"/>
      <c r="I16" s="303"/>
      <c r="J16" s="314"/>
      <c r="K16" s="305"/>
      <c r="L16" s="304"/>
      <c r="M16" s="304"/>
      <c r="N16" s="304"/>
      <c r="O16" s="303"/>
      <c r="P16" s="314"/>
      <c r="Q16" s="314"/>
      <c r="R16" s="314"/>
      <c r="S16" s="303"/>
      <c r="T16" s="314"/>
      <c r="U16" s="314"/>
      <c r="V16" s="314"/>
      <c r="W16" s="31">
        <f t="shared" si="0"/>
        <v>1680</v>
      </c>
      <c r="X16" s="1"/>
    </row>
    <row r="17" spans="1:34" s="20" customFormat="1" ht="14.5">
      <c r="A17" s="33">
        <v>42027</v>
      </c>
      <c r="B17" s="315" t="s">
        <v>149</v>
      </c>
      <c r="C17" s="305">
        <v>1174</v>
      </c>
      <c r="D17" s="314">
        <v>0.8</v>
      </c>
      <c r="E17" s="305"/>
      <c r="F17" s="314"/>
      <c r="G17" s="305"/>
      <c r="H17" s="314"/>
      <c r="I17" s="303"/>
      <c r="J17" s="314"/>
      <c r="K17" s="305"/>
      <c r="L17" s="304"/>
      <c r="M17" s="304"/>
      <c r="N17" s="304"/>
      <c r="O17" s="303"/>
      <c r="P17" s="314"/>
      <c r="Q17" s="314"/>
      <c r="R17" s="314"/>
      <c r="S17" s="303"/>
      <c r="T17" s="314"/>
      <c r="U17" s="314"/>
      <c r="V17" s="314"/>
      <c r="W17" s="31">
        <f t="shared" si="0"/>
        <v>939.2</v>
      </c>
      <c r="X17" s="1"/>
    </row>
    <row r="18" spans="1:34" s="20" customFormat="1" ht="14.5">
      <c r="A18" s="33">
        <v>42027</v>
      </c>
      <c r="B18" s="315" t="s">
        <v>148</v>
      </c>
      <c r="C18" s="305">
        <v>2100</v>
      </c>
      <c r="D18" s="314">
        <v>0.8</v>
      </c>
      <c r="E18" s="305"/>
      <c r="F18" s="314"/>
      <c r="G18" s="305"/>
      <c r="H18" s="314"/>
      <c r="I18" s="303"/>
      <c r="J18" s="314"/>
      <c r="K18" s="305"/>
      <c r="L18" s="304"/>
      <c r="M18" s="304"/>
      <c r="N18" s="304"/>
      <c r="O18" s="303"/>
      <c r="P18" s="314"/>
      <c r="Q18" s="314"/>
      <c r="R18" s="314"/>
      <c r="S18" s="303"/>
      <c r="T18" s="314"/>
      <c r="U18" s="314"/>
      <c r="V18" s="314"/>
      <c r="W18" s="31">
        <f t="shared" si="0"/>
        <v>1680</v>
      </c>
      <c r="X18" s="1"/>
    </row>
    <row r="19" spans="1:34" s="20" customFormat="1" ht="14.5">
      <c r="A19" s="33">
        <v>42034</v>
      </c>
      <c r="B19" s="315" t="s">
        <v>148</v>
      </c>
      <c r="C19" s="320">
        <v>1000</v>
      </c>
      <c r="D19" s="314">
        <v>0.8</v>
      </c>
      <c r="E19" s="305"/>
      <c r="F19" s="314"/>
      <c r="G19" s="305"/>
      <c r="H19" s="314"/>
      <c r="I19" s="303"/>
      <c r="J19" s="314"/>
      <c r="K19" s="305"/>
      <c r="L19" s="304"/>
      <c r="M19" s="304"/>
      <c r="N19" s="304"/>
      <c r="O19" s="303"/>
      <c r="P19" s="314"/>
      <c r="Q19" s="314"/>
      <c r="R19" s="314"/>
      <c r="S19" s="303"/>
      <c r="T19" s="314"/>
      <c r="U19" s="314"/>
      <c r="V19" s="314"/>
      <c r="W19" s="31">
        <f t="shared" si="0"/>
        <v>800</v>
      </c>
      <c r="X19" s="1"/>
    </row>
    <row r="20" spans="1:34" s="20" customFormat="1" ht="14.5">
      <c r="A20" s="33">
        <v>42034</v>
      </c>
      <c r="B20" s="315" t="s">
        <v>149</v>
      </c>
      <c r="C20" s="305">
        <v>1008</v>
      </c>
      <c r="D20" s="314">
        <v>0.8</v>
      </c>
      <c r="E20" s="305"/>
      <c r="F20" s="314"/>
      <c r="G20" s="305"/>
      <c r="H20" s="314"/>
      <c r="I20" s="303"/>
      <c r="J20" s="314"/>
      <c r="K20" s="305"/>
      <c r="L20" s="304"/>
      <c r="M20" s="304"/>
      <c r="N20" s="304"/>
      <c r="O20" s="303"/>
      <c r="P20" s="314"/>
      <c r="Q20" s="314"/>
      <c r="R20" s="314"/>
      <c r="S20" s="303"/>
      <c r="T20" s="314"/>
      <c r="U20" s="314"/>
      <c r="V20" s="314"/>
      <c r="W20" s="31">
        <f t="shared" si="0"/>
        <v>806.40000000000009</v>
      </c>
      <c r="X20" s="2">
        <f>SUM(W9:W20)</f>
        <v>36212.44</v>
      </c>
    </row>
    <row r="21" spans="1:34" s="20" customFormat="1" ht="14.5">
      <c r="A21" s="33">
        <v>42036</v>
      </c>
      <c r="B21" s="315" t="s">
        <v>148</v>
      </c>
      <c r="C21" s="325">
        <v>2150</v>
      </c>
      <c r="D21" s="275">
        <v>0.8</v>
      </c>
      <c r="E21" s="325"/>
      <c r="F21" s="275"/>
      <c r="G21" s="325"/>
      <c r="H21" s="275"/>
      <c r="I21" s="323"/>
      <c r="J21" s="275"/>
      <c r="K21" s="325"/>
      <c r="L21" s="324"/>
      <c r="M21" s="324"/>
      <c r="N21" s="324"/>
      <c r="O21" s="323"/>
      <c r="P21" s="275"/>
      <c r="Q21" s="275"/>
      <c r="R21" s="275"/>
      <c r="S21" s="323"/>
      <c r="T21" s="275"/>
      <c r="U21" s="275"/>
      <c r="V21" s="275"/>
      <c r="W21" s="31">
        <f t="shared" si="0"/>
        <v>1720</v>
      </c>
      <c r="X21" s="1"/>
      <c r="Y21" s="27"/>
      <c r="Z21" s="27"/>
      <c r="AA21" s="27"/>
      <c r="AB21" s="27"/>
      <c r="AC21" s="27"/>
      <c r="AD21" s="27"/>
      <c r="AE21" s="27"/>
      <c r="AF21" s="27"/>
      <c r="AG21" s="27"/>
      <c r="AH21" s="27"/>
    </row>
    <row r="22" spans="1:34" s="20" customFormat="1" ht="14.5">
      <c r="A22" s="33">
        <v>42042</v>
      </c>
      <c r="B22" s="315" t="s">
        <v>149</v>
      </c>
      <c r="C22" s="325">
        <v>1216</v>
      </c>
      <c r="D22" s="275">
        <v>0.8</v>
      </c>
      <c r="E22" s="325"/>
      <c r="F22" s="275"/>
      <c r="G22" s="325"/>
      <c r="H22" s="275"/>
      <c r="I22" s="323"/>
      <c r="J22" s="275"/>
      <c r="K22" s="325"/>
      <c r="L22" s="324"/>
      <c r="M22" s="324"/>
      <c r="N22" s="324"/>
      <c r="O22" s="323"/>
      <c r="P22" s="275"/>
      <c r="Q22" s="275"/>
      <c r="R22" s="275"/>
      <c r="S22" s="323"/>
      <c r="T22" s="275"/>
      <c r="U22" s="275"/>
      <c r="V22" s="275"/>
      <c r="W22" s="31">
        <f t="shared" si="0"/>
        <v>972.80000000000007</v>
      </c>
      <c r="X22" s="1"/>
      <c r="Y22" s="27"/>
      <c r="Z22" s="27"/>
      <c r="AA22" s="27"/>
      <c r="AB22" s="27"/>
      <c r="AC22" s="27"/>
      <c r="AD22" s="27"/>
      <c r="AE22" s="27"/>
      <c r="AF22" s="27"/>
      <c r="AG22" s="27"/>
      <c r="AH22" s="27"/>
    </row>
    <row r="23" spans="1:34" s="20" customFormat="1" ht="14.5">
      <c r="A23" s="33">
        <v>42042</v>
      </c>
      <c r="B23" s="315" t="s">
        <v>148</v>
      </c>
      <c r="C23" s="305">
        <v>1700</v>
      </c>
      <c r="D23" s="314">
        <v>0.8</v>
      </c>
      <c r="E23" s="305"/>
      <c r="F23" s="314"/>
      <c r="G23" s="305"/>
      <c r="H23" s="314"/>
      <c r="I23" s="303"/>
      <c r="J23" s="314"/>
      <c r="K23" s="305"/>
      <c r="L23" s="304"/>
      <c r="M23" s="304"/>
      <c r="N23" s="304"/>
      <c r="O23" s="303"/>
      <c r="P23" s="314"/>
      <c r="Q23" s="314"/>
      <c r="R23" s="314"/>
      <c r="S23" s="303"/>
      <c r="T23" s="314"/>
      <c r="U23" s="314"/>
      <c r="V23" s="314"/>
      <c r="W23" s="31">
        <f t="shared" si="0"/>
        <v>1360</v>
      </c>
      <c r="X23" s="1"/>
    </row>
    <row r="24" spans="1:34" s="20" customFormat="1" ht="14.5">
      <c r="A24" s="33">
        <v>42047</v>
      </c>
      <c r="B24" s="315" t="s">
        <v>148</v>
      </c>
      <c r="C24" s="305">
        <v>2200</v>
      </c>
      <c r="D24" s="314">
        <v>0.8</v>
      </c>
      <c r="E24" s="305"/>
      <c r="F24" s="314"/>
      <c r="G24" s="305"/>
      <c r="H24" s="314"/>
      <c r="I24" s="303"/>
      <c r="J24" s="314"/>
      <c r="K24" s="305"/>
      <c r="L24" s="304"/>
      <c r="M24" s="304"/>
      <c r="N24" s="304"/>
      <c r="O24" s="303"/>
      <c r="P24" s="314"/>
      <c r="Q24" s="314"/>
      <c r="R24" s="314"/>
      <c r="S24" s="303"/>
      <c r="T24" s="314"/>
      <c r="U24" s="314"/>
      <c r="V24" s="314"/>
      <c r="W24" s="31">
        <f t="shared" si="0"/>
        <v>1760</v>
      </c>
      <c r="X24" s="1"/>
    </row>
    <row r="25" spans="1:34" s="316" customFormat="1" ht="14.5">
      <c r="A25" s="33">
        <v>42048</v>
      </c>
      <c r="B25" s="315" t="s">
        <v>149</v>
      </c>
      <c r="C25" s="320">
        <v>924</v>
      </c>
      <c r="D25" s="314">
        <v>0.8</v>
      </c>
      <c r="E25" s="305"/>
      <c r="F25" s="314"/>
      <c r="G25" s="305"/>
      <c r="H25" s="314"/>
      <c r="I25" s="303"/>
      <c r="J25" s="314"/>
      <c r="K25" s="305"/>
      <c r="L25" s="304"/>
      <c r="M25" s="304"/>
      <c r="N25" s="304"/>
      <c r="O25" s="303"/>
      <c r="P25" s="314"/>
      <c r="Q25" s="314"/>
      <c r="R25" s="314"/>
      <c r="S25" s="303"/>
      <c r="T25" s="314"/>
      <c r="U25" s="314"/>
      <c r="V25" s="314"/>
      <c r="W25" s="31">
        <f t="shared" si="0"/>
        <v>739.2</v>
      </c>
      <c r="X25" s="1"/>
      <c r="Y25" s="20"/>
      <c r="Z25" s="20"/>
      <c r="AA25" s="20"/>
      <c r="AB25" s="20"/>
      <c r="AC25" s="20"/>
      <c r="AD25" s="20"/>
      <c r="AE25" s="20"/>
      <c r="AF25" s="20"/>
      <c r="AG25" s="20"/>
      <c r="AH25" s="20"/>
    </row>
    <row r="26" spans="1:34" s="316" customFormat="1" ht="14.5">
      <c r="A26" s="322">
        <v>42048</v>
      </c>
      <c r="B26" s="321" t="s">
        <v>148</v>
      </c>
      <c r="C26" s="320">
        <v>1000</v>
      </c>
      <c r="D26" s="317">
        <v>0.8</v>
      </c>
      <c r="E26" s="320"/>
      <c r="F26" s="317"/>
      <c r="G26" s="320"/>
      <c r="H26" s="317"/>
      <c r="I26" s="318"/>
      <c r="J26" s="317"/>
      <c r="K26" s="320"/>
      <c r="L26" s="319"/>
      <c r="M26" s="319"/>
      <c r="N26" s="319"/>
      <c r="O26" s="318"/>
      <c r="P26" s="317"/>
      <c r="Q26" s="317"/>
      <c r="R26" s="317"/>
      <c r="S26" s="318"/>
      <c r="T26" s="317"/>
      <c r="U26" s="317"/>
      <c r="V26" s="317"/>
      <c r="W26" s="31">
        <f t="shared" si="0"/>
        <v>800</v>
      </c>
      <c r="X26" s="5"/>
    </row>
    <row r="27" spans="1:34" s="20" customFormat="1" ht="14.5">
      <c r="A27" s="322">
        <v>42048</v>
      </c>
      <c r="B27" s="321" t="s">
        <v>148</v>
      </c>
      <c r="C27" s="320">
        <v>2250</v>
      </c>
      <c r="D27" s="317">
        <v>0.8</v>
      </c>
      <c r="E27" s="320"/>
      <c r="F27" s="317"/>
      <c r="G27" s="320"/>
      <c r="H27" s="317"/>
      <c r="I27" s="318"/>
      <c r="J27" s="317"/>
      <c r="K27" s="320"/>
      <c r="L27" s="319"/>
      <c r="M27" s="319"/>
      <c r="N27" s="319"/>
      <c r="O27" s="318"/>
      <c r="P27" s="317"/>
      <c r="Q27" s="317"/>
      <c r="R27" s="317"/>
      <c r="S27" s="318"/>
      <c r="T27" s="317"/>
      <c r="U27" s="317"/>
      <c r="V27" s="317"/>
      <c r="W27" s="31">
        <f t="shared" si="0"/>
        <v>1800</v>
      </c>
      <c r="X27" s="5"/>
      <c r="Y27" s="316"/>
      <c r="Z27" s="316"/>
      <c r="AA27" s="316"/>
      <c r="AB27" s="316"/>
      <c r="AC27" s="316"/>
      <c r="AD27" s="316"/>
      <c r="AE27" s="316"/>
      <c r="AF27" s="316"/>
      <c r="AG27" s="316"/>
      <c r="AH27" s="316"/>
    </row>
    <row r="28" spans="1:34" s="20" customFormat="1" ht="14.5">
      <c r="A28" s="33">
        <v>42055</v>
      </c>
      <c r="B28" s="315" t="s">
        <v>149</v>
      </c>
      <c r="C28" s="305">
        <v>798</v>
      </c>
      <c r="D28" s="314">
        <v>0.8</v>
      </c>
      <c r="E28" s="305"/>
      <c r="F28" s="314"/>
      <c r="G28" s="305"/>
      <c r="H28" s="314"/>
      <c r="I28" s="303"/>
      <c r="J28" s="314"/>
      <c r="K28" s="305"/>
      <c r="L28" s="304"/>
      <c r="M28" s="304"/>
      <c r="N28" s="304"/>
      <c r="O28" s="303"/>
      <c r="P28" s="314"/>
      <c r="Q28" s="314"/>
      <c r="R28" s="314"/>
      <c r="S28" s="303"/>
      <c r="T28" s="314"/>
      <c r="U28" s="314"/>
      <c r="V28" s="314"/>
      <c r="W28" s="31">
        <f t="shared" si="0"/>
        <v>638.40000000000009</v>
      </c>
      <c r="X28" s="1"/>
    </row>
    <row r="29" spans="1:34" s="20" customFormat="1" ht="14.5">
      <c r="A29" s="33">
        <v>42055</v>
      </c>
      <c r="B29" s="315" t="s">
        <v>148</v>
      </c>
      <c r="C29" s="305">
        <v>2500</v>
      </c>
      <c r="D29" s="314">
        <v>0.8</v>
      </c>
      <c r="E29" s="305"/>
      <c r="F29" s="314"/>
      <c r="G29" s="320"/>
      <c r="H29" s="314"/>
      <c r="I29" s="303"/>
      <c r="J29" s="314"/>
      <c r="K29" s="305"/>
      <c r="L29" s="304"/>
      <c r="M29" s="304"/>
      <c r="N29" s="304"/>
      <c r="O29" s="303"/>
      <c r="P29" s="314"/>
      <c r="Q29" s="314"/>
      <c r="R29" s="314"/>
      <c r="S29" s="303"/>
      <c r="T29" s="314"/>
      <c r="U29" s="314"/>
      <c r="V29" s="314"/>
      <c r="W29" s="31">
        <f t="shared" si="0"/>
        <v>2000</v>
      </c>
      <c r="X29" s="2">
        <f>SUM(W21:W29)</f>
        <v>11790.4</v>
      </c>
    </row>
    <row r="30" spans="1:34" s="20" customFormat="1" ht="14.5">
      <c r="A30" s="33">
        <v>42069</v>
      </c>
      <c r="B30" s="315" t="s">
        <v>149</v>
      </c>
      <c r="C30" s="305">
        <v>924</v>
      </c>
      <c r="D30" s="314">
        <v>0.8</v>
      </c>
      <c r="E30" s="305"/>
      <c r="F30" s="314"/>
      <c r="G30" s="305"/>
      <c r="H30" s="314"/>
      <c r="I30" s="303"/>
      <c r="J30" s="314"/>
      <c r="K30" s="305"/>
      <c r="L30" s="304"/>
      <c r="M30" s="304"/>
      <c r="N30" s="304"/>
      <c r="O30" s="303"/>
      <c r="P30" s="314"/>
      <c r="Q30" s="314"/>
      <c r="R30" s="314"/>
      <c r="S30" s="303"/>
      <c r="T30" s="314"/>
      <c r="U30" s="314"/>
      <c r="V30" s="314"/>
      <c r="W30" s="31">
        <f t="shared" si="0"/>
        <v>739.2</v>
      </c>
      <c r="X30" s="1"/>
    </row>
    <row r="31" spans="1:34" s="20" customFormat="1" ht="14.5">
      <c r="A31" s="33">
        <v>42069</v>
      </c>
      <c r="B31" s="315" t="s">
        <v>148</v>
      </c>
      <c r="C31" s="305">
        <v>2800</v>
      </c>
      <c r="D31" s="314">
        <v>0.8</v>
      </c>
      <c r="E31" s="305"/>
      <c r="F31" s="314"/>
      <c r="G31" s="305"/>
      <c r="H31" s="314"/>
      <c r="I31" s="303"/>
      <c r="J31" s="314"/>
      <c r="K31" s="305"/>
      <c r="L31" s="304"/>
      <c r="M31" s="304"/>
      <c r="N31" s="304"/>
      <c r="O31" s="303"/>
      <c r="P31" s="314"/>
      <c r="Q31" s="314"/>
      <c r="R31" s="314"/>
      <c r="S31" s="303"/>
      <c r="T31" s="314"/>
      <c r="U31" s="314"/>
      <c r="V31" s="314"/>
      <c r="W31" s="31">
        <f t="shared" si="0"/>
        <v>2240</v>
      </c>
      <c r="X31" s="1"/>
    </row>
    <row r="32" spans="1:34" s="20" customFormat="1" ht="14.5">
      <c r="A32" s="33">
        <v>42074</v>
      </c>
      <c r="B32" s="315" t="s">
        <v>149</v>
      </c>
      <c r="C32" s="305">
        <v>1008</v>
      </c>
      <c r="D32" s="314">
        <v>0.8</v>
      </c>
      <c r="E32" s="305"/>
      <c r="F32" s="314"/>
      <c r="G32" s="305"/>
      <c r="H32" s="314"/>
      <c r="I32" s="303"/>
      <c r="J32" s="314"/>
      <c r="K32" s="305"/>
      <c r="L32" s="304"/>
      <c r="M32" s="304"/>
      <c r="N32" s="304"/>
      <c r="O32" s="303"/>
      <c r="P32" s="314"/>
      <c r="Q32" s="314"/>
      <c r="R32" s="314"/>
      <c r="S32" s="303"/>
      <c r="T32" s="314"/>
      <c r="U32" s="314"/>
      <c r="V32" s="314"/>
      <c r="W32" s="31">
        <f t="shared" si="0"/>
        <v>806.40000000000009</v>
      </c>
      <c r="X32" s="1"/>
    </row>
    <row r="33" spans="1:34" s="20" customFormat="1" ht="14.5">
      <c r="A33" s="33">
        <v>42076</v>
      </c>
      <c r="B33" s="315" t="s">
        <v>149</v>
      </c>
      <c r="C33" s="305">
        <v>1302</v>
      </c>
      <c r="D33" s="314">
        <v>0.8</v>
      </c>
      <c r="E33" s="305"/>
      <c r="F33" s="314"/>
      <c r="G33" s="305"/>
      <c r="H33" s="314"/>
      <c r="I33" s="303"/>
      <c r="J33" s="314"/>
      <c r="K33" s="305"/>
      <c r="L33" s="304"/>
      <c r="M33" s="304"/>
      <c r="N33" s="304"/>
      <c r="O33" s="303"/>
      <c r="P33" s="314"/>
      <c r="Q33" s="314"/>
      <c r="R33" s="314"/>
      <c r="S33" s="303"/>
      <c r="T33" s="314"/>
      <c r="U33" s="314"/>
      <c r="V33" s="314"/>
      <c r="W33" s="31">
        <f t="shared" si="0"/>
        <v>1041.6000000000001</v>
      </c>
      <c r="X33" s="1"/>
    </row>
    <row r="34" spans="1:34" s="20" customFormat="1" ht="14.5">
      <c r="A34" s="33">
        <v>42076</v>
      </c>
      <c r="B34" s="315" t="s">
        <v>148</v>
      </c>
      <c r="C34" s="320">
        <v>2600</v>
      </c>
      <c r="D34" s="314">
        <v>0.8</v>
      </c>
      <c r="E34" s="305"/>
      <c r="F34" s="314"/>
      <c r="G34" s="305"/>
      <c r="H34" s="314"/>
      <c r="I34" s="303"/>
      <c r="J34" s="314"/>
      <c r="K34" s="305"/>
      <c r="L34" s="304"/>
      <c r="M34" s="304"/>
      <c r="N34" s="304"/>
      <c r="O34" s="303"/>
      <c r="P34" s="314"/>
      <c r="Q34" s="314"/>
      <c r="R34" s="314"/>
      <c r="S34" s="303"/>
      <c r="T34" s="314"/>
      <c r="U34" s="314"/>
      <c r="V34" s="314"/>
      <c r="W34" s="31">
        <f t="shared" si="0"/>
        <v>2080</v>
      </c>
      <c r="X34" s="1"/>
    </row>
    <row r="35" spans="1:34" s="20" customFormat="1" ht="14.5">
      <c r="A35" s="33">
        <v>42083</v>
      </c>
      <c r="B35" s="315" t="s">
        <v>148</v>
      </c>
      <c r="C35" s="305">
        <v>1400</v>
      </c>
      <c r="D35" s="314">
        <v>0.8</v>
      </c>
      <c r="E35" s="305"/>
      <c r="F35" s="314"/>
      <c r="G35" s="305"/>
      <c r="H35" s="314"/>
      <c r="I35" s="303"/>
      <c r="J35" s="314"/>
      <c r="K35" s="305"/>
      <c r="L35" s="304"/>
      <c r="M35" s="304"/>
      <c r="N35" s="304"/>
      <c r="O35" s="303"/>
      <c r="P35" s="314"/>
      <c r="Q35" s="314"/>
      <c r="R35" s="314"/>
      <c r="S35" s="303"/>
      <c r="T35" s="314"/>
      <c r="U35" s="314"/>
      <c r="V35" s="314"/>
      <c r="W35" s="31">
        <f t="shared" si="0"/>
        <v>1120</v>
      </c>
      <c r="X35" s="1"/>
    </row>
    <row r="36" spans="1:34" s="20" customFormat="1" ht="14.5">
      <c r="A36" s="33">
        <v>42083</v>
      </c>
      <c r="B36" s="315" t="s">
        <v>149</v>
      </c>
      <c r="C36" s="305">
        <v>2226</v>
      </c>
      <c r="D36" s="314">
        <v>0.8</v>
      </c>
      <c r="E36" s="305"/>
      <c r="F36" s="314"/>
      <c r="G36" s="305"/>
      <c r="H36" s="314"/>
      <c r="I36" s="303"/>
      <c r="J36" s="314"/>
      <c r="K36" s="305"/>
      <c r="L36" s="304"/>
      <c r="M36" s="304"/>
      <c r="N36" s="304"/>
      <c r="O36" s="303"/>
      <c r="P36" s="314"/>
      <c r="Q36" s="314"/>
      <c r="R36" s="314"/>
      <c r="S36" s="303"/>
      <c r="T36" s="314"/>
      <c r="U36" s="314"/>
      <c r="V36" s="314"/>
      <c r="W36" s="31">
        <f t="shared" si="0"/>
        <v>1780.8000000000002</v>
      </c>
      <c r="X36" s="1"/>
    </row>
    <row r="37" spans="1:34" s="20" customFormat="1" ht="14.5">
      <c r="A37" s="33">
        <v>42088</v>
      </c>
      <c r="B37" s="315" t="s">
        <v>148</v>
      </c>
      <c r="C37" s="305">
        <v>1000</v>
      </c>
      <c r="D37" s="314">
        <v>0.8</v>
      </c>
      <c r="E37" s="305"/>
      <c r="F37" s="314"/>
      <c r="G37" s="305"/>
      <c r="H37" s="314"/>
      <c r="I37" s="303"/>
      <c r="J37" s="314"/>
      <c r="K37" s="305"/>
      <c r="L37" s="304"/>
      <c r="M37" s="304"/>
      <c r="N37" s="304"/>
      <c r="O37" s="303"/>
      <c r="P37" s="314"/>
      <c r="Q37" s="314"/>
      <c r="R37" s="314"/>
      <c r="S37" s="303"/>
      <c r="T37" s="314"/>
      <c r="U37" s="314"/>
      <c r="V37" s="314"/>
      <c r="W37" s="31">
        <f t="shared" si="0"/>
        <v>800</v>
      </c>
      <c r="X37" s="1"/>
    </row>
    <row r="38" spans="1:34" s="20" customFormat="1" ht="14.5">
      <c r="A38" s="33">
        <v>42090</v>
      </c>
      <c r="B38" s="315" t="s">
        <v>149</v>
      </c>
      <c r="C38" s="305">
        <v>1428</v>
      </c>
      <c r="D38" s="314">
        <v>0.8</v>
      </c>
      <c r="E38" s="305"/>
      <c r="F38" s="314"/>
      <c r="G38" s="305"/>
      <c r="H38" s="314"/>
      <c r="I38" s="303"/>
      <c r="J38" s="314"/>
      <c r="K38" s="305"/>
      <c r="L38" s="304"/>
      <c r="M38" s="304"/>
      <c r="N38" s="304"/>
      <c r="O38" s="303"/>
      <c r="P38" s="314"/>
      <c r="Q38" s="314"/>
      <c r="R38" s="314"/>
      <c r="S38" s="303"/>
      <c r="T38" s="314"/>
      <c r="U38" s="314"/>
      <c r="V38" s="314"/>
      <c r="W38" s="31">
        <f t="shared" si="0"/>
        <v>1142.4000000000001</v>
      </c>
      <c r="X38" s="1"/>
    </row>
    <row r="39" spans="1:34" s="20" customFormat="1" ht="14.5">
      <c r="A39" s="33">
        <v>42090</v>
      </c>
      <c r="B39" s="315" t="s">
        <v>148</v>
      </c>
      <c r="C39" s="305">
        <v>2300</v>
      </c>
      <c r="D39" s="314">
        <v>0.8</v>
      </c>
      <c r="E39" s="305"/>
      <c r="F39" s="314"/>
      <c r="G39" s="305"/>
      <c r="H39" s="314"/>
      <c r="I39" s="303"/>
      <c r="J39" s="314"/>
      <c r="K39" s="305"/>
      <c r="L39" s="304"/>
      <c r="M39" s="304"/>
      <c r="N39" s="304"/>
      <c r="O39" s="303"/>
      <c r="P39" s="314"/>
      <c r="Q39" s="314"/>
      <c r="R39" s="314"/>
      <c r="S39" s="303"/>
      <c r="T39" s="314"/>
      <c r="U39" s="314"/>
      <c r="V39" s="314"/>
      <c r="W39" s="31">
        <f t="shared" si="0"/>
        <v>1840</v>
      </c>
      <c r="X39" s="1"/>
    </row>
    <row r="40" spans="1:34" s="20" customFormat="1" ht="14.5">
      <c r="A40" s="33">
        <v>42094</v>
      </c>
      <c r="B40" s="315" t="s">
        <v>150</v>
      </c>
      <c r="C40" s="305">
        <v>200</v>
      </c>
      <c r="D40" s="314">
        <v>1.3</v>
      </c>
      <c r="E40" s="305"/>
      <c r="F40" s="314"/>
      <c r="G40" s="305"/>
      <c r="H40" s="314"/>
      <c r="I40" s="303"/>
      <c r="J40" s="314"/>
      <c r="K40" s="305"/>
      <c r="L40" s="304"/>
      <c r="M40" s="304"/>
      <c r="N40" s="304"/>
      <c r="O40" s="303"/>
      <c r="P40" s="314"/>
      <c r="Q40" s="314"/>
      <c r="R40" s="314"/>
      <c r="S40" s="303"/>
      <c r="T40" s="314"/>
      <c r="U40" s="314"/>
      <c r="V40" s="314"/>
      <c r="W40" s="31">
        <f t="shared" si="0"/>
        <v>260</v>
      </c>
      <c r="X40" s="2">
        <f>SUM(W30:W40)</f>
        <v>13850.4</v>
      </c>
    </row>
    <row r="41" spans="1:34" s="20" customFormat="1" ht="14.5">
      <c r="A41" s="33">
        <v>42099</v>
      </c>
      <c r="B41" s="315" t="s">
        <v>149</v>
      </c>
      <c r="C41" s="305">
        <v>1848</v>
      </c>
      <c r="D41" s="314">
        <v>0.8</v>
      </c>
      <c r="E41" s="305"/>
      <c r="F41" s="314"/>
      <c r="G41" s="305"/>
      <c r="H41" s="314"/>
      <c r="I41" s="303"/>
      <c r="J41" s="314"/>
      <c r="K41" s="305"/>
      <c r="L41" s="304"/>
      <c r="M41" s="304"/>
      <c r="N41" s="304"/>
      <c r="O41" s="303"/>
      <c r="P41" s="314"/>
      <c r="Q41" s="314"/>
      <c r="R41" s="314"/>
      <c r="S41" s="303"/>
      <c r="T41" s="314"/>
      <c r="U41" s="314"/>
      <c r="V41" s="314"/>
      <c r="W41" s="31">
        <f t="shared" si="0"/>
        <v>1478.4</v>
      </c>
      <c r="X41" s="1"/>
    </row>
    <row r="42" spans="1:34" s="20" customFormat="1" ht="14.5">
      <c r="A42" s="33">
        <v>42099</v>
      </c>
      <c r="B42" s="315" t="s">
        <v>148</v>
      </c>
      <c r="C42" s="305">
        <v>1900</v>
      </c>
      <c r="D42" s="314">
        <v>0.8</v>
      </c>
      <c r="E42" s="305"/>
      <c r="F42" s="314"/>
      <c r="G42" s="305"/>
      <c r="H42" s="314"/>
      <c r="I42" s="303"/>
      <c r="J42" s="314"/>
      <c r="K42" s="305"/>
      <c r="L42" s="304"/>
      <c r="M42" s="304"/>
      <c r="N42" s="304"/>
      <c r="O42" s="303"/>
      <c r="P42" s="314"/>
      <c r="Q42" s="314"/>
      <c r="R42" s="314"/>
      <c r="S42" s="303"/>
      <c r="T42" s="314"/>
      <c r="U42" s="314"/>
      <c r="V42" s="314"/>
      <c r="W42" s="31">
        <f t="shared" si="0"/>
        <v>1520</v>
      </c>
      <c r="X42" s="1"/>
    </row>
    <row r="43" spans="1:34" s="20" customFormat="1" ht="14.5">
      <c r="A43" s="33">
        <v>42100</v>
      </c>
      <c r="B43" s="315" t="s">
        <v>148</v>
      </c>
      <c r="C43" s="305">
        <v>1000</v>
      </c>
      <c r="D43" s="314">
        <v>0.8</v>
      </c>
      <c r="E43" s="305"/>
      <c r="F43" s="314"/>
      <c r="G43" s="305"/>
      <c r="H43" s="314"/>
      <c r="I43" s="303"/>
      <c r="J43" s="314"/>
      <c r="K43" s="305"/>
      <c r="L43" s="304"/>
      <c r="M43" s="304"/>
      <c r="N43" s="304"/>
      <c r="O43" s="303"/>
      <c r="P43" s="314"/>
      <c r="Q43" s="314"/>
      <c r="R43" s="314"/>
      <c r="S43" s="303"/>
      <c r="T43" s="314"/>
      <c r="U43" s="314"/>
      <c r="V43" s="314"/>
      <c r="W43" s="31">
        <f t="shared" si="0"/>
        <v>800</v>
      </c>
      <c r="X43" s="1"/>
    </row>
    <row r="44" spans="1:34" s="20" customFormat="1" ht="14.5">
      <c r="A44" s="33">
        <v>42103</v>
      </c>
      <c r="B44" s="315" t="s">
        <v>148</v>
      </c>
      <c r="C44" s="305">
        <v>2586</v>
      </c>
      <c r="D44" s="314">
        <v>0.8</v>
      </c>
      <c r="E44" s="305"/>
      <c r="F44" s="314"/>
      <c r="G44" s="305"/>
      <c r="H44" s="314"/>
      <c r="I44" s="303"/>
      <c r="J44" s="314"/>
      <c r="K44" s="305"/>
      <c r="L44" s="304"/>
      <c r="M44" s="304"/>
      <c r="N44" s="304"/>
      <c r="O44" s="303"/>
      <c r="P44" s="314"/>
      <c r="Q44" s="314"/>
      <c r="R44" s="314"/>
      <c r="S44" s="303"/>
      <c r="T44" s="314"/>
      <c r="U44" s="314"/>
      <c r="V44" s="314"/>
      <c r="W44" s="31">
        <f t="shared" si="0"/>
        <v>2068.8000000000002</v>
      </c>
      <c r="X44" s="1"/>
    </row>
    <row r="45" spans="1:34" s="316" customFormat="1" ht="14.5">
      <c r="A45" s="33">
        <v>42104</v>
      </c>
      <c r="B45" s="315" t="s">
        <v>149</v>
      </c>
      <c r="C45" s="305">
        <v>1218</v>
      </c>
      <c r="D45" s="314">
        <v>0.8</v>
      </c>
      <c r="E45" s="305"/>
      <c r="F45" s="314"/>
      <c r="G45" s="305"/>
      <c r="H45" s="314"/>
      <c r="I45" s="303"/>
      <c r="J45" s="314"/>
      <c r="K45" s="305"/>
      <c r="L45" s="304"/>
      <c r="M45" s="304"/>
      <c r="N45" s="304"/>
      <c r="O45" s="303"/>
      <c r="P45" s="314"/>
      <c r="Q45" s="314"/>
      <c r="R45" s="314"/>
      <c r="S45" s="303"/>
      <c r="T45" s="314"/>
      <c r="U45" s="314"/>
      <c r="V45" s="314"/>
      <c r="W45" s="31">
        <f t="shared" si="0"/>
        <v>974.40000000000009</v>
      </c>
      <c r="X45" s="1"/>
      <c r="Y45" s="20"/>
      <c r="Z45" s="20"/>
      <c r="AA45" s="20"/>
      <c r="AB45" s="20"/>
      <c r="AC45" s="20"/>
      <c r="AD45" s="20"/>
      <c r="AE45" s="20"/>
      <c r="AF45" s="20"/>
      <c r="AG45" s="20"/>
      <c r="AH45" s="20"/>
    </row>
    <row r="46" spans="1:34" s="316" customFormat="1" ht="14.5">
      <c r="A46" s="322">
        <v>42104</v>
      </c>
      <c r="B46" s="321" t="s">
        <v>148</v>
      </c>
      <c r="C46" s="320">
        <v>1995</v>
      </c>
      <c r="D46" s="317">
        <v>0.8</v>
      </c>
      <c r="E46" s="320"/>
      <c r="F46" s="317"/>
      <c r="G46" s="320"/>
      <c r="H46" s="317"/>
      <c r="I46" s="318"/>
      <c r="J46" s="317"/>
      <c r="K46" s="320"/>
      <c r="L46" s="319"/>
      <c r="M46" s="319"/>
      <c r="N46" s="319"/>
      <c r="O46" s="318"/>
      <c r="P46" s="317"/>
      <c r="Q46" s="317"/>
      <c r="R46" s="317"/>
      <c r="S46" s="318"/>
      <c r="T46" s="317"/>
      <c r="U46" s="317"/>
      <c r="V46" s="317"/>
      <c r="W46" s="31">
        <f t="shared" si="0"/>
        <v>1596</v>
      </c>
      <c r="X46" s="5"/>
    </row>
    <row r="47" spans="1:34" s="20" customFormat="1" ht="14.5">
      <c r="A47" s="322">
        <v>42104</v>
      </c>
      <c r="B47" s="321" t="s">
        <v>148</v>
      </c>
      <c r="C47" s="320">
        <v>2557</v>
      </c>
      <c r="D47" s="317">
        <v>0.8</v>
      </c>
      <c r="E47" s="320"/>
      <c r="F47" s="317"/>
      <c r="G47" s="320"/>
      <c r="H47" s="317"/>
      <c r="I47" s="318"/>
      <c r="J47" s="317"/>
      <c r="K47" s="320"/>
      <c r="L47" s="319"/>
      <c r="M47" s="319"/>
      <c r="N47" s="319"/>
      <c r="O47" s="318"/>
      <c r="P47" s="317"/>
      <c r="Q47" s="317"/>
      <c r="R47" s="317"/>
      <c r="S47" s="318"/>
      <c r="T47" s="317"/>
      <c r="U47" s="317"/>
      <c r="V47" s="317"/>
      <c r="W47" s="31">
        <f t="shared" si="0"/>
        <v>2045.6000000000001</v>
      </c>
      <c r="X47" s="5"/>
      <c r="Y47" s="316"/>
      <c r="Z47" s="316"/>
      <c r="AA47" s="316"/>
      <c r="AB47" s="316"/>
      <c r="AC47" s="316"/>
      <c r="AD47" s="316"/>
      <c r="AE47" s="316"/>
      <c r="AF47" s="316"/>
      <c r="AG47" s="316"/>
      <c r="AH47" s="316"/>
    </row>
    <row r="48" spans="1:34" s="20" customFormat="1" ht="14.5">
      <c r="A48" s="33">
        <v>42108</v>
      </c>
      <c r="B48" s="315" t="s">
        <v>149</v>
      </c>
      <c r="C48" s="305">
        <v>914</v>
      </c>
      <c r="D48" s="314">
        <v>0.8</v>
      </c>
      <c r="E48" s="305"/>
      <c r="F48" s="314"/>
      <c r="G48" s="305"/>
      <c r="H48" s="314"/>
      <c r="I48" s="303"/>
      <c r="J48" s="314"/>
      <c r="K48" s="305"/>
      <c r="L48" s="304"/>
      <c r="M48" s="304"/>
      <c r="N48" s="304"/>
      <c r="O48" s="303"/>
      <c r="P48" s="314"/>
      <c r="Q48" s="314"/>
      <c r="R48" s="314"/>
      <c r="S48" s="303"/>
      <c r="T48" s="314"/>
      <c r="U48" s="314"/>
      <c r="V48" s="314"/>
      <c r="W48" s="31">
        <f t="shared" si="0"/>
        <v>731.2</v>
      </c>
      <c r="X48" s="1"/>
    </row>
    <row r="49" spans="1:34" s="20" customFormat="1" ht="14.5">
      <c r="A49" s="33">
        <v>42111</v>
      </c>
      <c r="B49" s="315" t="s">
        <v>149</v>
      </c>
      <c r="C49" s="305">
        <v>1342</v>
      </c>
      <c r="D49" s="314">
        <v>0.8</v>
      </c>
      <c r="E49" s="305"/>
      <c r="F49" s="314"/>
      <c r="G49" s="305"/>
      <c r="H49" s="314"/>
      <c r="I49" s="303"/>
      <c r="J49" s="314"/>
      <c r="K49" s="305"/>
      <c r="L49" s="304"/>
      <c r="M49" s="304"/>
      <c r="N49" s="304"/>
      <c r="O49" s="303"/>
      <c r="P49" s="314"/>
      <c r="Q49" s="314"/>
      <c r="R49" s="314"/>
      <c r="S49" s="303"/>
      <c r="T49" s="314"/>
      <c r="U49" s="314"/>
      <c r="V49" s="314"/>
      <c r="W49" s="31">
        <f t="shared" si="0"/>
        <v>1073.6000000000001</v>
      </c>
      <c r="X49" s="1"/>
    </row>
    <row r="50" spans="1:34" s="20" customFormat="1" ht="14.5">
      <c r="A50" s="33">
        <v>42118</v>
      </c>
      <c r="B50" s="315" t="s">
        <v>149</v>
      </c>
      <c r="C50" s="305">
        <v>1594</v>
      </c>
      <c r="D50" s="314">
        <v>0.8</v>
      </c>
      <c r="E50" s="305"/>
      <c r="F50" s="314"/>
      <c r="G50" s="305"/>
      <c r="H50" s="314"/>
      <c r="I50" s="303"/>
      <c r="J50" s="314"/>
      <c r="K50" s="305"/>
      <c r="L50" s="304"/>
      <c r="M50" s="304"/>
      <c r="N50" s="304"/>
      <c r="O50" s="303"/>
      <c r="P50" s="314"/>
      <c r="Q50" s="314"/>
      <c r="R50" s="314"/>
      <c r="S50" s="303"/>
      <c r="T50" s="314"/>
      <c r="U50" s="314"/>
      <c r="V50" s="314"/>
      <c r="W50" s="31">
        <f t="shared" si="0"/>
        <v>1275.2</v>
      </c>
      <c r="X50" s="1"/>
    </row>
    <row r="51" spans="1:34" s="20" customFormat="1" ht="14.5">
      <c r="A51" s="33">
        <v>42118</v>
      </c>
      <c r="B51" s="315" t="s">
        <v>148</v>
      </c>
      <c r="C51" s="305">
        <v>2175</v>
      </c>
      <c r="D51" s="314">
        <v>0.8</v>
      </c>
      <c r="E51" s="305"/>
      <c r="F51" s="314"/>
      <c r="G51" s="305"/>
      <c r="H51" s="314"/>
      <c r="I51" s="303"/>
      <c r="J51" s="314"/>
      <c r="K51" s="305"/>
      <c r="L51" s="304"/>
      <c r="M51" s="304"/>
      <c r="N51" s="304"/>
      <c r="O51" s="303"/>
      <c r="P51" s="314"/>
      <c r="Q51" s="314"/>
      <c r="R51" s="314"/>
      <c r="S51" s="303"/>
      <c r="T51" s="314"/>
      <c r="U51" s="314"/>
      <c r="V51" s="314"/>
      <c r="W51" s="31">
        <f t="shared" si="0"/>
        <v>1740</v>
      </c>
      <c r="X51" s="2">
        <f>SUM(W41:W51)</f>
        <v>15303.200000000003</v>
      </c>
    </row>
    <row r="52" spans="1:34" s="20" customFormat="1" ht="14.5">
      <c r="A52" s="33">
        <v>42125</v>
      </c>
      <c r="B52" s="315" t="s">
        <v>149</v>
      </c>
      <c r="C52" s="305">
        <v>462</v>
      </c>
      <c r="D52" s="314">
        <v>0.8</v>
      </c>
      <c r="E52" s="305"/>
      <c r="F52" s="314"/>
      <c r="G52" s="305"/>
      <c r="H52" s="314"/>
      <c r="I52" s="303"/>
      <c r="J52" s="314"/>
      <c r="K52" s="305"/>
      <c r="L52" s="304"/>
      <c r="M52" s="304"/>
      <c r="N52" s="304"/>
      <c r="O52" s="303"/>
      <c r="P52" s="314"/>
      <c r="Q52" s="314"/>
      <c r="R52" s="314"/>
      <c r="S52" s="303"/>
      <c r="T52" s="314"/>
      <c r="U52" s="314"/>
      <c r="V52" s="314"/>
      <c r="W52" s="31">
        <f t="shared" si="0"/>
        <v>369.6</v>
      </c>
      <c r="X52" s="1"/>
    </row>
    <row r="53" spans="1:34" s="20" customFormat="1" ht="14.5">
      <c r="A53" s="33">
        <v>42125</v>
      </c>
      <c r="B53" s="315" t="s">
        <v>148</v>
      </c>
      <c r="C53" s="305">
        <v>2676</v>
      </c>
      <c r="D53" s="314">
        <v>0.8</v>
      </c>
      <c r="E53" s="305"/>
      <c r="F53" s="314"/>
      <c r="G53" s="305"/>
      <c r="H53" s="314"/>
      <c r="I53" s="303"/>
      <c r="J53" s="314"/>
      <c r="K53" s="305"/>
      <c r="L53" s="304"/>
      <c r="M53" s="304"/>
      <c r="N53" s="304"/>
      <c r="O53" s="303"/>
      <c r="P53" s="314"/>
      <c r="Q53" s="314"/>
      <c r="R53" s="314"/>
      <c r="S53" s="303"/>
      <c r="T53" s="314"/>
      <c r="U53" s="314"/>
      <c r="V53" s="314"/>
      <c r="W53" s="31">
        <f t="shared" si="0"/>
        <v>2140.8000000000002</v>
      </c>
      <c r="X53" s="1"/>
    </row>
    <row r="54" spans="1:34" s="20" customFormat="1" ht="14.5">
      <c r="A54" s="33">
        <v>42129</v>
      </c>
      <c r="B54" s="315" t="s">
        <v>149</v>
      </c>
      <c r="C54" s="305">
        <v>1407</v>
      </c>
      <c r="D54" s="314">
        <v>0.8</v>
      </c>
      <c r="E54" s="305"/>
      <c r="F54" s="314"/>
      <c r="G54" s="305"/>
      <c r="H54" s="314"/>
      <c r="I54" s="303"/>
      <c r="J54" s="314"/>
      <c r="K54" s="305"/>
      <c r="L54" s="304"/>
      <c r="M54" s="304"/>
      <c r="N54" s="304"/>
      <c r="O54" s="303"/>
      <c r="P54" s="314"/>
      <c r="Q54" s="314"/>
      <c r="R54" s="314"/>
      <c r="S54" s="303"/>
      <c r="T54" s="314"/>
      <c r="U54" s="314"/>
      <c r="V54" s="314"/>
      <c r="W54" s="31">
        <f t="shared" si="0"/>
        <v>1125.6000000000001</v>
      </c>
      <c r="X54" s="1"/>
    </row>
    <row r="55" spans="1:34" s="20" customFormat="1" ht="14.5">
      <c r="A55" s="33">
        <v>42132</v>
      </c>
      <c r="B55" s="315" t="s">
        <v>149</v>
      </c>
      <c r="C55" s="305">
        <v>1386</v>
      </c>
      <c r="D55" s="314">
        <v>0.8</v>
      </c>
      <c r="E55" s="305"/>
      <c r="F55" s="314"/>
      <c r="G55" s="305"/>
      <c r="H55" s="314"/>
      <c r="I55" s="303"/>
      <c r="J55" s="314"/>
      <c r="K55" s="305"/>
      <c r="L55" s="304"/>
      <c r="M55" s="304"/>
      <c r="N55" s="304"/>
      <c r="O55" s="303"/>
      <c r="P55" s="314"/>
      <c r="Q55" s="314"/>
      <c r="R55" s="314"/>
      <c r="S55" s="303"/>
      <c r="T55" s="314"/>
      <c r="U55" s="314"/>
      <c r="V55" s="314"/>
      <c r="W55" s="31">
        <f t="shared" si="0"/>
        <v>1108.8</v>
      </c>
      <c r="X55" s="1"/>
    </row>
    <row r="56" spans="1:34" s="20" customFormat="1" ht="14.5">
      <c r="A56" s="33">
        <v>42132</v>
      </c>
      <c r="B56" s="315" t="s">
        <v>148</v>
      </c>
      <c r="C56" s="305">
        <v>2264</v>
      </c>
      <c r="D56" s="314">
        <v>0.8</v>
      </c>
      <c r="E56" s="305"/>
      <c r="F56" s="314"/>
      <c r="G56" s="305"/>
      <c r="H56" s="314"/>
      <c r="I56" s="303"/>
      <c r="J56" s="314"/>
      <c r="K56" s="305"/>
      <c r="L56" s="304"/>
      <c r="M56" s="304"/>
      <c r="N56" s="304"/>
      <c r="O56" s="303"/>
      <c r="P56" s="314"/>
      <c r="Q56" s="314"/>
      <c r="R56" s="314"/>
      <c r="S56" s="303"/>
      <c r="T56" s="314"/>
      <c r="U56" s="314"/>
      <c r="V56" s="314"/>
      <c r="W56" s="31">
        <f t="shared" si="0"/>
        <v>1811.2</v>
      </c>
      <c r="X56" s="1"/>
    </row>
    <row r="57" spans="1:34" s="20" customFormat="1" ht="14.5">
      <c r="A57" s="33">
        <v>42136</v>
      </c>
      <c r="B57" s="315" t="s">
        <v>150</v>
      </c>
      <c r="C57" s="305">
        <v>215</v>
      </c>
      <c r="D57" s="314">
        <v>1.3</v>
      </c>
      <c r="E57" s="305"/>
      <c r="F57" s="314"/>
      <c r="G57" s="305"/>
      <c r="H57" s="314"/>
      <c r="I57" s="303"/>
      <c r="J57" s="314"/>
      <c r="K57" s="305"/>
      <c r="L57" s="304"/>
      <c r="M57" s="304"/>
      <c r="N57" s="304"/>
      <c r="O57" s="303"/>
      <c r="P57" s="314"/>
      <c r="Q57" s="314"/>
      <c r="R57" s="314"/>
      <c r="S57" s="303"/>
      <c r="T57" s="314"/>
      <c r="U57" s="314"/>
      <c r="V57" s="314"/>
      <c r="W57" s="31">
        <f t="shared" si="0"/>
        <v>279.5</v>
      </c>
      <c r="X57" s="1"/>
    </row>
    <row r="58" spans="1:34" s="20" customFormat="1" ht="14.5">
      <c r="A58" s="33">
        <v>42139</v>
      </c>
      <c r="B58" s="315" t="s">
        <v>149</v>
      </c>
      <c r="C58" s="305">
        <v>1638</v>
      </c>
      <c r="D58" s="314">
        <v>0.8</v>
      </c>
      <c r="E58" s="305"/>
      <c r="F58" s="314"/>
      <c r="G58" s="305"/>
      <c r="H58" s="314"/>
      <c r="I58" s="303"/>
      <c r="J58" s="314"/>
      <c r="K58" s="305"/>
      <c r="L58" s="304"/>
      <c r="M58" s="304"/>
      <c r="N58" s="304"/>
      <c r="O58" s="303"/>
      <c r="P58" s="314"/>
      <c r="Q58" s="314"/>
      <c r="R58" s="314"/>
      <c r="S58" s="303"/>
      <c r="T58" s="314"/>
      <c r="U58" s="314"/>
      <c r="V58" s="314"/>
      <c r="W58" s="31">
        <f t="shared" si="0"/>
        <v>1310.4000000000001</v>
      </c>
      <c r="X58" s="1"/>
    </row>
    <row r="59" spans="1:34" s="316" customFormat="1" ht="14.5">
      <c r="A59" s="33">
        <v>42139</v>
      </c>
      <c r="B59" s="315" t="s">
        <v>148</v>
      </c>
      <c r="C59" s="305">
        <v>2204</v>
      </c>
      <c r="D59" s="314">
        <v>0.8</v>
      </c>
      <c r="E59" s="305"/>
      <c r="F59" s="314"/>
      <c r="G59" s="305"/>
      <c r="H59" s="314"/>
      <c r="I59" s="303"/>
      <c r="J59" s="314"/>
      <c r="K59" s="305"/>
      <c r="L59" s="304"/>
      <c r="M59" s="304"/>
      <c r="N59" s="304"/>
      <c r="O59" s="303"/>
      <c r="P59" s="314"/>
      <c r="Q59" s="314"/>
      <c r="R59" s="314"/>
      <c r="S59" s="303"/>
      <c r="T59" s="314"/>
      <c r="U59" s="314"/>
      <c r="V59" s="314"/>
      <c r="W59" s="31">
        <f t="shared" si="0"/>
        <v>1763.2</v>
      </c>
      <c r="X59" s="1"/>
      <c r="Y59" s="20"/>
      <c r="Z59" s="20"/>
      <c r="AA59" s="20"/>
      <c r="AB59" s="20"/>
      <c r="AC59" s="20"/>
      <c r="AD59" s="20"/>
      <c r="AE59" s="20"/>
      <c r="AF59" s="20"/>
      <c r="AG59" s="20"/>
      <c r="AH59" s="20"/>
    </row>
    <row r="60" spans="1:34" s="316" customFormat="1" ht="14.5">
      <c r="A60" s="322">
        <v>42146</v>
      </c>
      <c r="B60" s="321" t="s">
        <v>149</v>
      </c>
      <c r="C60" s="320">
        <v>1048</v>
      </c>
      <c r="D60" s="317">
        <v>0.8</v>
      </c>
      <c r="E60" s="320"/>
      <c r="F60" s="317"/>
      <c r="G60" s="320"/>
      <c r="H60" s="317"/>
      <c r="I60" s="318"/>
      <c r="J60" s="317"/>
      <c r="K60" s="320"/>
      <c r="L60" s="319"/>
      <c r="M60" s="319"/>
      <c r="N60" s="319"/>
      <c r="O60" s="318"/>
      <c r="P60" s="317"/>
      <c r="Q60" s="317"/>
      <c r="R60" s="317"/>
      <c r="S60" s="318"/>
      <c r="T60" s="317"/>
      <c r="U60" s="317"/>
      <c r="V60" s="317"/>
      <c r="W60" s="31">
        <f t="shared" si="0"/>
        <v>838.40000000000009</v>
      </c>
      <c r="X60" s="5"/>
    </row>
    <row r="61" spans="1:34" s="316" customFormat="1" ht="14.5">
      <c r="A61" s="322">
        <v>42146</v>
      </c>
      <c r="B61" s="321" t="s">
        <v>149</v>
      </c>
      <c r="C61" s="320">
        <v>1848</v>
      </c>
      <c r="D61" s="317">
        <v>0.8</v>
      </c>
      <c r="E61" s="320"/>
      <c r="F61" s="317"/>
      <c r="G61" s="320"/>
      <c r="H61" s="317"/>
      <c r="I61" s="318"/>
      <c r="J61" s="317"/>
      <c r="K61" s="320"/>
      <c r="L61" s="319"/>
      <c r="M61" s="319"/>
      <c r="N61" s="319"/>
      <c r="O61" s="318"/>
      <c r="P61" s="317"/>
      <c r="Q61" s="317"/>
      <c r="R61" s="317"/>
      <c r="S61" s="318"/>
      <c r="T61" s="317"/>
      <c r="U61" s="317"/>
      <c r="V61" s="317"/>
      <c r="W61" s="31">
        <f t="shared" si="0"/>
        <v>1478.4</v>
      </c>
      <c r="X61" s="5"/>
    </row>
    <row r="62" spans="1:34" s="316" customFormat="1" ht="14.5">
      <c r="A62" s="322">
        <v>42146</v>
      </c>
      <c r="B62" s="321" t="s">
        <v>148</v>
      </c>
      <c r="C62" s="320">
        <v>2016</v>
      </c>
      <c r="D62" s="317">
        <v>0.8</v>
      </c>
      <c r="E62" s="320"/>
      <c r="F62" s="317"/>
      <c r="G62" s="320"/>
      <c r="H62" s="317"/>
      <c r="I62" s="318"/>
      <c r="J62" s="317"/>
      <c r="K62" s="320"/>
      <c r="L62" s="319"/>
      <c r="M62" s="319"/>
      <c r="N62" s="319"/>
      <c r="O62" s="318"/>
      <c r="P62" s="317"/>
      <c r="Q62" s="317"/>
      <c r="R62" s="317"/>
      <c r="S62" s="318"/>
      <c r="T62" s="317"/>
      <c r="U62" s="317"/>
      <c r="V62" s="317"/>
      <c r="W62" s="31">
        <f t="shared" si="0"/>
        <v>1612.8000000000002</v>
      </c>
      <c r="X62" s="5"/>
    </row>
    <row r="63" spans="1:34" s="316" customFormat="1" ht="14.5">
      <c r="A63" s="322">
        <v>42153</v>
      </c>
      <c r="B63" s="321" t="s">
        <v>149</v>
      </c>
      <c r="C63" s="320">
        <v>1660</v>
      </c>
      <c r="D63" s="317">
        <v>0.8</v>
      </c>
      <c r="E63" s="320"/>
      <c r="F63" s="317"/>
      <c r="G63" s="320"/>
      <c r="H63" s="317"/>
      <c r="I63" s="318"/>
      <c r="J63" s="317"/>
      <c r="K63" s="320"/>
      <c r="L63" s="319"/>
      <c r="M63" s="319"/>
      <c r="N63" s="319"/>
      <c r="O63" s="318"/>
      <c r="P63" s="317"/>
      <c r="Q63" s="317"/>
      <c r="R63" s="317"/>
      <c r="S63" s="318"/>
      <c r="T63" s="317"/>
      <c r="U63" s="317"/>
      <c r="V63" s="317"/>
      <c r="W63" s="31">
        <f t="shared" si="0"/>
        <v>1328</v>
      </c>
      <c r="X63" s="5"/>
    </row>
    <row r="64" spans="1:34" s="316" customFormat="1" ht="14.5">
      <c r="A64" s="322">
        <v>42153</v>
      </c>
      <c r="B64" s="321" t="s">
        <v>148</v>
      </c>
      <c r="C64" s="320">
        <v>1793</v>
      </c>
      <c r="D64" s="317">
        <v>0.8</v>
      </c>
      <c r="E64" s="320"/>
      <c r="F64" s="317"/>
      <c r="G64" s="320"/>
      <c r="H64" s="317"/>
      <c r="I64" s="318"/>
      <c r="J64" s="317"/>
      <c r="K64" s="320"/>
      <c r="L64" s="319"/>
      <c r="M64" s="319"/>
      <c r="N64" s="319"/>
      <c r="O64" s="318"/>
      <c r="P64" s="317"/>
      <c r="Q64" s="317"/>
      <c r="R64" s="317"/>
      <c r="S64" s="318"/>
      <c r="T64" s="317"/>
      <c r="U64" s="317"/>
      <c r="V64" s="317"/>
      <c r="W64" s="31">
        <f t="shared" si="0"/>
        <v>1434.4</v>
      </c>
      <c r="X64" s="6">
        <f>SUM(W52:W64)</f>
        <v>16601.100000000002</v>
      </c>
    </row>
    <row r="65" spans="1:34" s="316" customFormat="1" ht="14.5">
      <c r="A65" s="322">
        <v>42156</v>
      </c>
      <c r="B65" s="321" t="s">
        <v>148</v>
      </c>
      <c r="C65" s="320">
        <v>1500</v>
      </c>
      <c r="D65" s="317">
        <v>0.8</v>
      </c>
      <c r="E65" s="320"/>
      <c r="F65" s="317"/>
      <c r="G65" s="320"/>
      <c r="H65" s="317"/>
      <c r="I65" s="318"/>
      <c r="J65" s="317"/>
      <c r="K65" s="320"/>
      <c r="L65" s="319"/>
      <c r="M65" s="319"/>
      <c r="N65" s="319"/>
      <c r="O65" s="318"/>
      <c r="P65" s="317"/>
      <c r="Q65" s="317"/>
      <c r="R65" s="317"/>
      <c r="S65" s="318"/>
      <c r="T65" s="317"/>
      <c r="U65" s="317"/>
      <c r="V65" s="317"/>
      <c r="W65" s="31">
        <f t="shared" si="0"/>
        <v>1200</v>
      </c>
      <c r="X65" s="5"/>
    </row>
    <row r="66" spans="1:34" s="316" customFormat="1" ht="14.5">
      <c r="A66" s="322">
        <v>42157</v>
      </c>
      <c r="B66" s="321" t="s">
        <v>150</v>
      </c>
      <c r="C66" s="320">
        <v>195</v>
      </c>
      <c r="D66" s="317">
        <v>1.3</v>
      </c>
      <c r="E66" s="320"/>
      <c r="F66" s="317"/>
      <c r="G66" s="320"/>
      <c r="H66" s="317"/>
      <c r="I66" s="318"/>
      <c r="J66" s="317"/>
      <c r="K66" s="320"/>
      <c r="L66" s="319"/>
      <c r="M66" s="319"/>
      <c r="N66" s="319"/>
      <c r="O66" s="318"/>
      <c r="P66" s="317"/>
      <c r="Q66" s="317"/>
      <c r="R66" s="317"/>
      <c r="S66" s="318"/>
      <c r="T66" s="317"/>
      <c r="U66" s="317"/>
      <c r="V66" s="317"/>
      <c r="W66" s="31">
        <f t="shared" si="0"/>
        <v>253.5</v>
      </c>
      <c r="X66" s="5"/>
    </row>
    <row r="67" spans="1:34" s="316" customFormat="1" ht="14.5">
      <c r="A67" s="322">
        <v>42160</v>
      </c>
      <c r="B67" s="321" t="s">
        <v>148</v>
      </c>
      <c r="C67" s="320">
        <v>860</v>
      </c>
      <c r="D67" s="317">
        <v>0.8</v>
      </c>
      <c r="E67" s="320"/>
      <c r="F67" s="317"/>
      <c r="G67" s="320"/>
      <c r="H67" s="317"/>
      <c r="I67" s="318"/>
      <c r="J67" s="317"/>
      <c r="K67" s="320"/>
      <c r="L67" s="319"/>
      <c r="M67" s="319"/>
      <c r="N67" s="319"/>
      <c r="O67" s="318"/>
      <c r="P67" s="317"/>
      <c r="Q67" s="317"/>
      <c r="R67" s="317"/>
      <c r="S67" s="318"/>
      <c r="T67" s="317"/>
      <c r="U67" s="317"/>
      <c r="V67" s="317"/>
      <c r="W67" s="31">
        <f t="shared" si="0"/>
        <v>688</v>
      </c>
      <c r="X67" s="5"/>
    </row>
    <row r="68" spans="1:34" s="20" customFormat="1" ht="14.5">
      <c r="A68" s="322">
        <v>42160</v>
      </c>
      <c r="B68" s="321" t="s">
        <v>148</v>
      </c>
      <c r="C68" s="320">
        <v>1616</v>
      </c>
      <c r="D68" s="317">
        <v>0.8</v>
      </c>
      <c r="E68" s="320"/>
      <c r="F68" s="317"/>
      <c r="G68" s="320"/>
      <c r="H68" s="317"/>
      <c r="I68" s="318"/>
      <c r="J68" s="317"/>
      <c r="K68" s="320"/>
      <c r="L68" s="319"/>
      <c r="M68" s="319"/>
      <c r="N68" s="319"/>
      <c r="O68" s="318"/>
      <c r="P68" s="317"/>
      <c r="Q68" s="317"/>
      <c r="R68" s="317"/>
      <c r="S68" s="318"/>
      <c r="T68" s="317"/>
      <c r="U68" s="317"/>
      <c r="V68" s="317"/>
      <c r="W68" s="31">
        <f t="shared" si="0"/>
        <v>1292.8000000000002</v>
      </c>
      <c r="X68" s="5"/>
      <c r="Y68" s="316"/>
      <c r="Z68" s="316"/>
      <c r="AA68" s="316"/>
      <c r="AB68" s="316"/>
      <c r="AC68" s="316"/>
      <c r="AD68" s="316"/>
      <c r="AE68" s="316"/>
      <c r="AF68" s="316"/>
      <c r="AG68" s="316"/>
      <c r="AH68" s="316"/>
    </row>
    <row r="69" spans="1:34" s="20" customFormat="1" ht="14.5">
      <c r="A69" s="33">
        <v>42160</v>
      </c>
      <c r="B69" s="315" t="s">
        <v>149</v>
      </c>
      <c r="C69" s="305">
        <v>2182</v>
      </c>
      <c r="D69" s="314">
        <v>0.8</v>
      </c>
      <c r="E69" s="305"/>
      <c r="F69" s="314"/>
      <c r="G69" s="305"/>
      <c r="H69" s="314"/>
      <c r="I69" s="303"/>
      <c r="J69" s="314"/>
      <c r="K69" s="305"/>
      <c r="L69" s="304"/>
      <c r="M69" s="304"/>
      <c r="N69" s="304"/>
      <c r="O69" s="303"/>
      <c r="P69" s="314"/>
      <c r="Q69" s="314"/>
      <c r="R69" s="314"/>
      <c r="S69" s="303"/>
      <c r="T69" s="314"/>
      <c r="U69" s="314"/>
      <c r="V69" s="314"/>
      <c r="W69" s="31">
        <f t="shared" si="0"/>
        <v>1745.6000000000001</v>
      </c>
      <c r="X69" s="1"/>
    </row>
    <row r="70" spans="1:34" s="20" customFormat="1" ht="14.5">
      <c r="A70" s="33">
        <v>42167</v>
      </c>
      <c r="B70" s="315" t="s">
        <v>149</v>
      </c>
      <c r="C70" s="305">
        <v>1804</v>
      </c>
      <c r="D70" s="314">
        <v>0.8</v>
      </c>
      <c r="E70" s="305"/>
      <c r="F70" s="314"/>
      <c r="G70" s="305"/>
      <c r="H70" s="314"/>
      <c r="I70" s="303"/>
      <c r="J70" s="314"/>
      <c r="K70" s="305"/>
      <c r="L70" s="304"/>
      <c r="M70" s="304"/>
      <c r="N70" s="304"/>
      <c r="O70" s="303"/>
      <c r="P70" s="314"/>
      <c r="Q70" s="314"/>
      <c r="R70" s="314"/>
      <c r="S70" s="303"/>
      <c r="T70" s="314"/>
      <c r="U70" s="314"/>
      <c r="V70" s="314"/>
      <c r="W70" s="31">
        <f t="shared" si="0"/>
        <v>1443.2</v>
      </c>
      <c r="X70" s="1"/>
    </row>
    <row r="71" spans="1:34" s="20" customFormat="1" ht="14.5">
      <c r="A71" s="33">
        <v>42167</v>
      </c>
      <c r="B71" s="315" t="s">
        <v>148</v>
      </c>
      <c r="C71" s="305">
        <v>2087</v>
      </c>
      <c r="D71" s="314">
        <v>0.8</v>
      </c>
      <c r="E71" s="305"/>
      <c r="F71" s="314"/>
      <c r="G71" s="305"/>
      <c r="H71" s="314"/>
      <c r="I71" s="303"/>
      <c r="J71" s="314"/>
      <c r="K71" s="305"/>
      <c r="L71" s="304"/>
      <c r="M71" s="304"/>
      <c r="N71" s="304"/>
      <c r="O71" s="303"/>
      <c r="P71" s="314"/>
      <c r="Q71" s="314"/>
      <c r="R71" s="314"/>
      <c r="S71" s="303"/>
      <c r="T71" s="314"/>
      <c r="U71" s="314"/>
      <c r="V71" s="314"/>
      <c r="W71" s="31">
        <f t="shared" si="0"/>
        <v>1669.6000000000001</v>
      </c>
      <c r="X71" s="1"/>
    </row>
    <row r="72" spans="1:34" s="20" customFormat="1" ht="14.5">
      <c r="A72" s="33">
        <v>42170</v>
      </c>
      <c r="B72" s="315" t="s">
        <v>148</v>
      </c>
      <c r="C72" s="305">
        <v>1050</v>
      </c>
      <c r="D72" s="314">
        <v>0.8</v>
      </c>
      <c r="E72" s="305"/>
      <c r="F72" s="314"/>
      <c r="G72" s="305"/>
      <c r="H72" s="314"/>
      <c r="I72" s="303"/>
      <c r="J72" s="314"/>
      <c r="K72" s="305"/>
      <c r="L72" s="304"/>
      <c r="M72" s="304"/>
      <c r="N72" s="304"/>
      <c r="O72" s="303"/>
      <c r="P72" s="314"/>
      <c r="Q72" s="314"/>
      <c r="R72" s="314"/>
      <c r="S72" s="303"/>
      <c r="T72" s="314"/>
      <c r="U72" s="314"/>
      <c r="V72" s="314"/>
      <c r="W72" s="31">
        <f t="shared" si="0"/>
        <v>840</v>
      </c>
      <c r="X72" s="1"/>
    </row>
    <row r="73" spans="1:34" s="20" customFormat="1" ht="14.5">
      <c r="A73" s="33">
        <v>42174</v>
      </c>
      <c r="B73" s="315" t="s">
        <v>149</v>
      </c>
      <c r="C73" s="305">
        <v>1764</v>
      </c>
      <c r="D73" s="314">
        <v>0.8</v>
      </c>
      <c r="E73" s="305"/>
      <c r="F73" s="314"/>
      <c r="G73" s="305"/>
      <c r="H73" s="314"/>
      <c r="I73" s="303"/>
      <c r="J73" s="314"/>
      <c r="K73" s="305"/>
      <c r="L73" s="304"/>
      <c r="M73" s="304"/>
      <c r="N73" s="304"/>
      <c r="O73" s="303"/>
      <c r="P73" s="314"/>
      <c r="Q73" s="314"/>
      <c r="R73" s="314"/>
      <c r="S73" s="303"/>
      <c r="T73" s="314"/>
      <c r="U73" s="314"/>
      <c r="V73" s="314"/>
      <c r="W73" s="31">
        <f t="shared" ref="W73:W136" si="1">C73*D73+E73*F73+G73*H73+I73*J73+K73*L73+M73*N73+O73*P73+Q73*R73+S73*T73+U73+V73</f>
        <v>1411.2</v>
      </c>
      <c r="X73" s="1"/>
    </row>
    <row r="74" spans="1:34" s="20" customFormat="1" ht="14.5">
      <c r="A74" s="33">
        <v>42174</v>
      </c>
      <c r="B74" s="315" t="s">
        <v>148</v>
      </c>
      <c r="C74" s="305">
        <v>2000</v>
      </c>
      <c r="D74" s="314">
        <v>0.8</v>
      </c>
      <c r="E74" s="305"/>
      <c r="F74" s="314"/>
      <c r="G74" s="305"/>
      <c r="H74" s="314"/>
      <c r="I74" s="303"/>
      <c r="J74" s="314"/>
      <c r="K74" s="305"/>
      <c r="L74" s="304"/>
      <c r="M74" s="304"/>
      <c r="N74" s="304"/>
      <c r="O74" s="303"/>
      <c r="P74" s="314"/>
      <c r="Q74" s="314"/>
      <c r="R74" s="314"/>
      <c r="S74" s="303"/>
      <c r="T74" s="314"/>
      <c r="U74" s="314"/>
      <c r="V74" s="314"/>
      <c r="W74" s="31">
        <f t="shared" si="1"/>
        <v>1600</v>
      </c>
      <c r="X74" s="1"/>
    </row>
    <row r="75" spans="1:34" s="20" customFormat="1" ht="14.5">
      <c r="A75" s="33">
        <v>42181</v>
      </c>
      <c r="B75" s="315" t="s">
        <v>148</v>
      </c>
      <c r="C75" s="305">
        <v>1940</v>
      </c>
      <c r="D75" s="314">
        <v>0.8</v>
      </c>
      <c r="E75" s="305"/>
      <c r="F75" s="314"/>
      <c r="G75" s="305"/>
      <c r="H75" s="314"/>
      <c r="I75" s="303"/>
      <c r="J75" s="314"/>
      <c r="K75" s="305"/>
      <c r="L75" s="304"/>
      <c r="M75" s="304"/>
      <c r="N75" s="304"/>
      <c r="O75" s="303"/>
      <c r="P75" s="314"/>
      <c r="Q75" s="314"/>
      <c r="R75" s="314"/>
      <c r="S75" s="303"/>
      <c r="T75" s="314"/>
      <c r="U75" s="314"/>
      <c r="V75" s="314"/>
      <c r="W75" s="31">
        <f t="shared" si="1"/>
        <v>1552</v>
      </c>
      <c r="X75" s="1"/>
    </row>
    <row r="76" spans="1:34" s="20" customFormat="1" ht="14.5">
      <c r="A76" s="33">
        <v>42181</v>
      </c>
      <c r="B76" s="315" t="s">
        <v>149</v>
      </c>
      <c r="C76" s="305">
        <v>2056</v>
      </c>
      <c r="D76" s="314">
        <v>0.8</v>
      </c>
      <c r="E76" s="305"/>
      <c r="F76" s="314"/>
      <c r="G76" s="305"/>
      <c r="H76" s="314"/>
      <c r="I76" s="303"/>
      <c r="J76" s="314"/>
      <c r="K76" s="305"/>
      <c r="L76" s="304"/>
      <c r="M76" s="304"/>
      <c r="N76" s="304"/>
      <c r="O76" s="303"/>
      <c r="P76" s="314"/>
      <c r="Q76" s="314"/>
      <c r="R76" s="314"/>
      <c r="S76" s="303"/>
      <c r="T76" s="314"/>
      <c r="U76" s="314"/>
      <c r="V76" s="314"/>
      <c r="W76" s="31">
        <f t="shared" si="1"/>
        <v>1644.8000000000002</v>
      </c>
      <c r="X76" s="1"/>
    </row>
    <row r="77" spans="1:34" s="20" customFormat="1" ht="14.5">
      <c r="A77" s="33">
        <v>42185</v>
      </c>
      <c r="B77" s="315" t="s">
        <v>150</v>
      </c>
      <c r="C77" s="305">
        <v>180</v>
      </c>
      <c r="D77" s="314">
        <v>1.3</v>
      </c>
      <c r="E77" s="305"/>
      <c r="F77" s="314"/>
      <c r="G77" s="305"/>
      <c r="H77" s="314"/>
      <c r="I77" s="303"/>
      <c r="J77" s="314"/>
      <c r="K77" s="305"/>
      <c r="L77" s="304"/>
      <c r="M77" s="304"/>
      <c r="N77" s="304"/>
      <c r="O77" s="303"/>
      <c r="P77" s="314"/>
      <c r="Q77" s="314"/>
      <c r="R77" s="314"/>
      <c r="S77" s="303"/>
      <c r="T77" s="314"/>
      <c r="U77" s="314"/>
      <c r="V77" s="314"/>
      <c r="W77" s="31">
        <f t="shared" si="1"/>
        <v>234</v>
      </c>
      <c r="X77" s="2">
        <f>SUM(W65:W77)</f>
        <v>15574.7</v>
      </c>
    </row>
    <row r="78" spans="1:34" s="20" customFormat="1" ht="14.5">
      <c r="A78" s="33">
        <v>42188</v>
      </c>
      <c r="B78" s="315" t="s">
        <v>148</v>
      </c>
      <c r="C78" s="305">
        <v>1675</v>
      </c>
      <c r="D78" s="314">
        <v>0.8</v>
      </c>
      <c r="E78" s="305"/>
      <c r="F78" s="314"/>
      <c r="G78" s="305"/>
      <c r="H78" s="314"/>
      <c r="I78" s="303"/>
      <c r="J78" s="314"/>
      <c r="K78" s="305"/>
      <c r="L78" s="304"/>
      <c r="M78" s="304"/>
      <c r="N78" s="304"/>
      <c r="O78" s="303"/>
      <c r="P78" s="314"/>
      <c r="Q78" s="314"/>
      <c r="R78" s="314"/>
      <c r="S78" s="303"/>
      <c r="T78" s="314"/>
      <c r="U78" s="314"/>
      <c r="V78" s="314"/>
      <c r="W78" s="31">
        <f t="shared" si="1"/>
        <v>1340</v>
      </c>
      <c r="X78" s="1"/>
    </row>
    <row r="79" spans="1:34" s="20" customFormat="1" ht="14.5">
      <c r="A79" s="33">
        <v>42188</v>
      </c>
      <c r="B79" s="315" t="s">
        <v>149</v>
      </c>
      <c r="C79" s="305">
        <v>2056</v>
      </c>
      <c r="D79" s="314">
        <v>0.8</v>
      </c>
      <c r="E79" s="305"/>
      <c r="F79" s="314"/>
      <c r="G79" s="305"/>
      <c r="H79" s="314"/>
      <c r="I79" s="303"/>
      <c r="J79" s="314"/>
      <c r="K79" s="305"/>
      <c r="L79" s="304"/>
      <c r="M79" s="304"/>
      <c r="N79" s="304"/>
      <c r="O79" s="303"/>
      <c r="P79" s="314"/>
      <c r="Q79" s="314"/>
      <c r="R79" s="314"/>
      <c r="S79" s="303"/>
      <c r="T79" s="314"/>
      <c r="U79" s="314"/>
      <c r="V79" s="314"/>
      <c r="W79" s="31">
        <f t="shared" si="1"/>
        <v>1644.8000000000002</v>
      </c>
      <c r="X79" s="1"/>
    </row>
    <row r="80" spans="1:34" s="20" customFormat="1" ht="14.5">
      <c r="A80" s="33">
        <v>42197</v>
      </c>
      <c r="B80" s="315" t="s">
        <v>149</v>
      </c>
      <c r="C80" s="305">
        <v>1594</v>
      </c>
      <c r="D80" s="314">
        <v>0.8</v>
      </c>
      <c r="E80" s="305"/>
      <c r="F80" s="314"/>
      <c r="G80" s="305"/>
      <c r="H80" s="314"/>
      <c r="I80" s="303"/>
      <c r="J80" s="314"/>
      <c r="K80" s="305"/>
      <c r="L80" s="304"/>
      <c r="M80" s="304"/>
      <c r="N80" s="304"/>
      <c r="O80" s="303"/>
      <c r="P80" s="314"/>
      <c r="Q80" s="314"/>
      <c r="R80" s="314"/>
      <c r="S80" s="303"/>
      <c r="T80" s="314"/>
      <c r="U80" s="314"/>
      <c r="V80" s="314"/>
      <c r="W80" s="31">
        <f t="shared" si="1"/>
        <v>1275.2</v>
      </c>
      <c r="X80" s="1"/>
    </row>
    <row r="81" spans="1:24" s="20" customFormat="1" ht="14.5">
      <c r="A81" s="33">
        <v>42197</v>
      </c>
      <c r="B81" s="315" t="s">
        <v>148</v>
      </c>
      <c r="C81" s="305">
        <v>1851</v>
      </c>
      <c r="D81" s="314">
        <v>0.8</v>
      </c>
      <c r="E81" s="305"/>
      <c r="F81" s="314"/>
      <c r="G81" s="305"/>
      <c r="H81" s="314"/>
      <c r="I81" s="303"/>
      <c r="J81" s="314"/>
      <c r="K81" s="305"/>
      <c r="L81" s="304"/>
      <c r="M81" s="304"/>
      <c r="N81" s="304"/>
      <c r="O81" s="303"/>
      <c r="P81" s="314"/>
      <c r="Q81" s="314"/>
      <c r="R81" s="314"/>
      <c r="S81" s="303"/>
      <c r="T81" s="314"/>
      <c r="U81" s="314"/>
      <c r="V81" s="314"/>
      <c r="W81" s="31">
        <f t="shared" si="1"/>
        <v>1480.8000000000002</v>
      </c>
      <c r="X81" s="1"/>
    </row>
    <row r="82" spans="1:24" s="20" customFormat="1" ht="14.5">
      <c r="A82" s="33">
        <v>42202</v>
      </c>
      <c r="B82" s="315" t="s">
        <v>149</v>
      </c>
      <c r="C82" s="305">
        <v>1470</v>
      </c>
      <c r="D82" s="314">
        <v>0.8</v>
      </c>
      <c r="E82" s="305"/>
      <c r="F82" s="314"/>
      <c r="G82" s="305"/>
      <c r="H82" s="314"/>
      <c r="I82" s="303"/>
      <c r="J82" s="314"/>
      <c r="K82" s="305"/>
      <c r="L82" s="304"/>
      <c r="M82" s="304"/>
      <c r="N82" s="304"/>
      <c r="O82" s="303"/>
      <c r="P82" s="314"/>
      <c r="Q82" s="314"/>
      <c r="R82" s="314"/>
      <c r="S82" s="303"/>
      <c r="T82" s="314"/>
      <c r="U82" s="314"/>
      <c r="V82" s="314"/>
      <c r="W82" s="31">
        <f t="shared" si="1"/>
        <v>1176</v>
      </c>
      <c r="X82" s="1"/>
    </row>
    <row r="83" spans="1:24" s="20" customFormat="1" ht="14.5">
      <c r="A83" s="33">
        <v>42202</v>
      </c>
      <c r="B83" s="315" t="s">
        <v>148</v>
      </c>
      <c r="C83" s="305">
        <v>1470</v>
      </c>
      <c r="D83" s="314">
        <v>0.8</v>
      </c>
      <c r="E83" s="305"/>
      <c r="F83" s="314"/>
      <c r="G83" s="305"/>
      <c r="H83" s="314"/>
      <c r="I83" s="303"/>
      <c r="J83" s="314"/>
      <c r="K83" s="305"/>
      <c r="L83" s="304"/>
      <c r="M83" s="304"/>
      <c r="N83" s="304"/>
      <c r="O83" s="303"/>
      <c r="P83" s="314"/>
      <c r="Q83" s="314"/>
      <c r="R83" s="314"/>
      <c r="S83" s="303"/>
      <c r="T83" s="314"/>
      <c r="U83" s="314"/>
      <c r="V83" s="314"/>
      <c r="W83" s="31">
        <f t="shared" si="1"/>
        <v>1176</v>
      </c>
      <c r="X83" s="1"/>
    </row>
    <row r="84" spans="1:24" s="20" customFormat="1" ht="14.5">
      <c r="A84" s="33">
        <v>42208</v>
      </c>
      <c r="B84" s="315" t="s">
        <v>148</v>
      </c>
      <c r="C84" s="305">
        <v>1890</v>
      </c>
      <c r="D84" s="314">
        <v>0.8</v>
      </c>
      <c r="E84" s="305"/>
      <c r="F84" s="314"/>
      <c r="G84" s="305"/>
      <c r="H84" s="314"/>
      <c r="I84" s="303"/>
      <c r="J84" s="314"/>
      <c r="K84" s="305"/>
      <c r="L84" s="304"/>
      <c r="M84" s="304"/>
      <c r="N84" s="304"/>
      <c r="O84" s="303"/>
      <c r="P84" s="314"/>
      <c r="Q84" s="314"/>
      <c r="R84" s="314"/>
      <c r="S84" s="303"/>
      <c r="T84" s="314"/>
      <c r="U84" s="314"/>
      <c r="V84" s="314"/>
      <c r="W84" s="31">
        <f t="shared" si="1"/>
        <v>1512</v>
      </c>
      <c r="X84" s="1"/>
    </row>
    <row r="85" spans="1:24" s="20" customFormat="1" ht="14.5">
      <c r="A85" s="33">
        <v>42209</v>
      </c>
      <c r="B85" s="315" t="s">
        <v>148</v>
      </c>
      <c r="C85" s="305">
        <v>1587</v>
      </c>
      <c r="D85" s="314">
        <v>0.8</v>
      </c>
      <c r="E85" s="305"/>
      <c r="F85" s="314"/>
      <c r="G85" s="305"/>
      <c r="H85" s="314"/>
      <c r="I85" s="303"/>
      <c r="J85" s="314"/>
      <c r="K85" s="305"/>
      <c r="L85" s="304"/>
      <c r="M85" s="304"/>
      <c r="N85" s="304"/>
      <c r="O85" s="303"/>
      <c r="P85" s="314"/>
      <c r="Q85" s="314"/>
      <c r="R85" s="314"/>
      <c r="S85" s="303"/>
      <c r="T85" s="314"/>
      <c r="U85" s="314"/>
      <c r="V85" s="314"/>
      <c r="W85" s="31">
        <f t="shared" si="1"/>
        <v>1269.6000000000001</v>
      </c>
      <c r="X85" s="1"/>
    </row>
    <row r="86" spans="1:24" s="20" customFormat="1" ht="14.5">
      <c r="A86" s="33">
        <v>42209</v>
      </c>
      <c r="B86" s="315" t="s">
        <v>149</v>
      </c>
      <c r="C86" s="305">
        <v>1594</v>
      </c>
      <c r="D86" s="314">
        <v>0.8</v>
      </c>
      <c r="E86" s="305"/>
      <c r="F86" s="314"/>
      <c r="G86" s="305"/>
      <c r="H86" s="314"/>
      <c r="I86" s="303"/>
      <c r="J86" s="314"/>
      <c r="K86" s="305"/>
      <c r="L86" s="304"/>
      <c r="M86" s="304"/>
      <c r="N86" s="304"/>
      <c r="O86" s="303"/>
      <c r="P86" s="314"/>
      <c r="Q86" s="314"/>
      <c r="R86" s="314"/>
      <c r="S86" s="303"/>
      <c r="T86" s="314"/>
      <c r="U86" s="314"/>
      <c r="V86" s="314"/>
      <c r="W86" s="31">
        <f t="shared" si="1"/>
        <v>1275.2</v>
      </c>
      <c r="X86" s="1"/>
    </row>
    <row r="87" spans="1:24" s="20" customFormat="1" ht="14.5">
      <c r="A87" s="33">
        <v>42216</v>
      </c>
      <c r="B87" s="315" t="s">
        <v>149</v>
      </c>
      <c r="C87" s="305">
        <v>1216</v>
      </c>
      <c r="D87" s="314">
        <v>0.8</v>
      </c>
      <c r="E87" s="305"/>
      <c r="F87" s="314"/>
      <c r="G87" s="305"/>
      <c r="H87" s="314"/>
      <c r="I87" s="303"/>
      <c r="J87" s="314"/>
      <c r="K87" s="305"/>
      <c r="L87" s="304"/>
      <c r="M87" s="304"/>
      <c r="N87" s="304"/>
      <c r="O87" s="303"/>
      <c r="P87" s="314"/>
      <c r="Q87" s="314"/>
      <c r="R87" s="314"/>
      <c r="S87" s="303"/>
      <c r="T87" s="314"/>
      <c r="U87" s="314"/>
      <c r="V87" s="314"/>
      <c r="W87" s="31">
        <f t="shared" si="1"/>
        <v>972.80000000000007</v>
      </c>
      <c r="X87" s="1"/>
    </row>
    <row r="88" spans="1:24" s="20" customFormat="1" ht="14.5">
      <c r="A88" s="33">
        <v>42216</v>
      </c>
      <c r="B88" s="315" t="s">
        <v>148</v>
      </c>
      <c r="C88" s="305">
        <v>1588</v>
      </c>
      <c r="D88" s="314">
        <v>0.8</v>
      </c>
      <c r="E88" s="305"/>
      <c r="F88" s="314"/>
      <c r="G88" s="305"/>
      <c r="H88" s="314"/>
      <c r="I88" s="303"/>
      <c r="J88" s="314"/>
      <c r="K88" s="305"/>
      <c r="L88" s="304"/>
      <c r="M88" s="304"/>
      <c r="N88" s="304"/>
      <c r="O88" s="303"/>
      <c r="P88" s="314"/>
      <c r="Q88" s="314"/>
      <c r="R88" s="314"/>
      <c r="S88" s="303"/>
      <c r="T88" s="314"/>
      <c r="U88" s="314"/>
      <c r="V88" s="314"/>
      <c r="W88" s="31">
        <f t="shared" si="1"/>
        <v>1270.4000000000001</v>
      </c>
      <c r="X88" s="2">
        <f>SUM(W78:W88)</f>
        <v>14392.8</v>
      </c>
    </row>
    <row r="89" spans="1:24" s="20" customFormat="1" ht="14.5">
      <c r="A89" s="33">
        <v>42223</v>
      </c>
      <c r="B89" s="315" t="s">
        <v>149</v>
      </c>
      <c r="C89" s="305">
        <v>1510</v>
      </c>
      <c r="D89" s="314">
        <v>0.8</v>
      </c>
      <c r="E89" s="305"/>
      <c r="F89" s="314"/>
      <c r="G89" s="305"/>
      <c r="H89" s="314"/>
      <c r="I89" s="303"/>
      <c r="J89" s="314"/>
      <c r="K89" s="305"/>
      <c r="L89" s="304"/>
      <c r="M89" s="304"/>
      <c r="N89" s="304"/>
      <c r="O89" s="303"/>
      <c r="P89" s="314"/>
      <c r="Q89" s="314"/>
      <c r="R89" s="314"/>
      <c r="S89" s="303"/>
      <c r="T89" s="314"/>
      <c r="U89" s="314"/>
      <c r="V89" s="314"/>
      <c r="W89" s="31">
        <f t="shared" si="1"/>
        <v>1208</v>
      </c>
      <c r="X89" s="1"/>
    </row>
    <row r="90" spans="1:24" s="20" customFormat="1" ht="14.5">
      <c r="A90" s="33">
        <v>42223</v>
      </c>
      <c r="B90" s="315" t="s">
        <v>148</v>
      </c>
      <c r="C90" s="305">
        <v>1851</v>
      </c>
      <c r="D90" s="314">
        <v>0.8</v>
      </c>
      <c r="E90" s="305"/>
      <c r="F90" s="314"/>
      <c r="G90" s="305"/>
      <c r="H90" s="314"/>
      <c r="I90" s="303"/>
      <c r="J90" s="314"/>
      <c r="K90" s="305"/>
      <c r="L90" s="304"/>
      <c r="M90" s="304"/>
      <c r="N90" s="304"/>
      <c r="O90" s="303"/>
      <c r="P90" s="314"/>
      <c r="Q90" s="314"/>
      <c r="R90" s="314"/>
      <c r="S90" s="303"/>
      <c r="T90" s="314"/>
      <c r="U90" s="314"/>
      <c r="V90" s="314"/>
      <c r="W90" s="31">
        <f t="shared" si="1"/>
        <v>1480.8000000000002</v>
      </c>
      <c r="X90" s="1"/>
    </row>
    <row r="91" spans="1:24" s="20" customFormat="1" ht="14.5">
      <c r="A91" s="33">
        <v>42227</v>
      </c>
      <c r="B91" s="315" t="s">
        <v>150</v>
      </c>
      <c r="C91" s="305">
        <v>210</v>
      </c>
      <c r="D91" s="314">
        <v>1.3</v>
      </c>
      <c r="E91" s="305"/>
      <c r="F91" s="314"/>
      <c r="G91" s="305"/>
      <c r="H91" s="314"/>
      <c r="I91" s="303"/>
      <c r="J91" s="314"/>
      <c r="K91" s="305"/>
      <c r="L91" s="304"/>
      <c r="M91" s="304"/>
      <c r="N91" s="304"/>
      <c r="O91" s="303"/>
      <c r="P91" s="314"/>
      <c r="Q91" s="314"/>
      <c r="R91" s="314"/>
      <c r="S91" s="303"/>
      <c r="T91" s="314"/>
      <c r="U91" s="314"/>
      <c r="V91" s="314"/>
      <c r="W91" s="31">
        <f t="shared" si="1"/>
        <v>273</v>
      </c>
      <c r="X91" s="1"/>
    </row>
    <row r="92" spans="1:24" s="20" customFormat="1" ht="14.5">
      <c r="A92" s="33">
        <v>42230</v>
      </c>
      <c r="B92" s="315" t="s">
        <v>149</v>
      </c>
      <c r="C92" s="305">
        <v>1468</v>
      </c>
      <c r="D92" s="314">
        <v>0.8</v>
      </c>
      <c r="E92" s="305"/>
      <c r="F92" s="314"/>
      <c r="G92" s="305"/>
      <c r="H92" s="314"/>
      <c r="I92" s="303"/>
      <c r="J92" s="314"/>
      <c r="K92" s="305"/>
      <c r="L92" s="304"/>
      <c r="M92" s="304"/>
      <c r="N92" s="304"/>
      <c r="O92" s="303"/>
      <c r="P92" s="314"/>
      <c r="Q92" s="314"/>
      <c r="R92" s="314"/>
      <c r="S92" s="303"/>
      <c r="T92" s="314"/>
      <c r="U92" s="314"/>
      <c r="V92" s="314"/>
      <c r="W92" s="31">
        <f t="shared" si="1"/>
        <v>1174.4000000000001</v>
      </c>
      <c r="X92" s="1"/>
    </row>
    <row r="93" spans="1:24" s="20" customFormat="1" ht="14.5">
      <c r="A93" s="33">
        <v>42230</v>
      </c>
      <c r="B93" s="315" t="s">
        <v>148</v>
      </c>
      <c r="C93" s="305">
        <v>1822</v>
      </c>
      <c r="D93" s="314">
        <v>0.8</v>
      </c>
      <c r="E93" s="305"/>
      <c r="F93" s="314"/>
      <c r="G93" s="305"/>
      <c r="H93" s="314"/>
      <c r="I93" s="303"/>
      <c r="J93" s="314"/>
      <c r="K93" s="305"/>
      <c r="L93" s="304"/>
      <c r="M93" s="304"/>
      <c r="N93" s="304"/>
      <c r="O93" s="303"/>
      <c r="P93" s="314"/>
      <c r="Q93" s="314"/>
      <c r="R93" s="314"/>
      <c r="S93" s="303"/>
      <c r="T93" s="314"/>
      <c r="U93" s="314"/>
      <c r="V93" s="314"/>
      <c r="W93" s="31">
        <f t="shared" si="1"/>
        <v>1457.6000000000001</v>
      </c>
      <c r="X93" s="1"/>
    </row>
    <row r="94" spans="1:24" s="20" customFormat="1" ht="14.5">
      <c r="A94" s="33">
        <v>42238</v>
      </c>
      <c r="B94" s="315" t="s">
        <v>149</v>
      </c>
      <c r="C94" s="305">
        <v>1137</v>
      </c>
      <c r="D94" s="314">
        <v>0.8</v>
      </c>
      <c r="E94" s="305"/>
      <c r="F94" s="314"/>
      <c r="G94" s="305"/>
      <c r="H94" s="314"/>
      <c r="I94" s="303"/>
      <c r="J94" s="314"/>
      <c r="K94" s="305"/>
      <c r="L94" s="304"/>
      <c r="M94" s="304"/>
      <c r="N94" s="304"/>
      <c r="O94" s="303"/>
      <c r="P94" s="314"/>
      <c r="Q94" s="314"/>
      <c r="R94" s="314"/>
      <c r="S94" s="303"/>
      <c r="T94" s="314"/>
      <c r="U94" s="314"/>
      <c r="V94" s="314"/>
      <c r="W94" s="31">
        <f t="shared" si="1"/>
        <v>909.6</v>
      </c>
      <c r="X94" s="1"/>
    </row>
    <row r="95" spans="1:24" s="20" customFormat="1" ht="14.5">
      <c r="A95" s="33">
        <v>42238</v>
      </c>
      <c r="B95" s="315" t="s">
        <v>148</v>
      </c>
      <c r="C95" s="305">
        <v>1965</v>
      </c>
      <c r="D95" s="314">
        <v>0.8</v>
      </c>
      <c r="E95" s="305"/>
      <c r="F95" s="314"/>
      <c r="G95" s="305"/>
      <c r="H95" s="314"/>
      <c r="I95" s="303"/>
      <c r="J95" s="314"/>
      <c r="K95" s="305"/>
      <c r="L95" s="304"/>
      <c r="M95" s="304"/>
      <c r="N95" s="304"/>
      <c r="O95" s="303"/>
      <c r="P95" s="314"/>
      <c r="Q95" s="314"/>
      <c r="R95" s="314"/>
      <c r="S95" s="303"/>
      <c r="T95" s="314"/>
      <c r="U95" s="314"/>
      <c r="V95" s="314"/>
      <c r="W95" s="31">
        <f t="shared" si="1"/>
        <v>1572</v>
      </c>
      <c r="X95" s="1"/>
    </row>
    <row r="96" spans="1:24" s="20" customFormat="1" ht="14.5">
      <c r="A96" s="33">
        <v>42244</v>
      </c>
      <c r="B96" s="315" t="s">
        <v>149</v>
      </c>
      <c r="C96" s="305">
        <v>1006</v>
      </c>
      <c r="D96" s="314">
        <v>0.8</v>
      </c>
      <c r="E96" s="305"/>
      <c r="F96" s="314"/>
      <c r="G96" s="305"/>
      <c r="H96" s="314"/>
      <c r="I96" s="303"/>
      <c r="J96" s="314"/>
      <c r="K96" s="305"/>
      <c r="L96" s="304"/>
      <c r="M96" s="304"/>
      <c r="N96" s="304"/>
      <c r="O96" s="303"/>
      <c r="P96" s="314"/>
      <c r="Q96" s="314"/>
      <c r="R96" s="314"/>
      <c r="S96" s="303"/>
      <c r="T96" s="314"/>
      <c r="U96" s="314"/>
      <c r="V96" s="314"/>
      <c r="W96" s="31">
        <f t="shared" si="1"/>
        <v>804.80000000000007</v>
      </c>
      <c r="X96" s="1"/>
    </row>
    <row r="97" spans="1:24" s="20" customFormat="1" ht="14.5">
      <c r="A97" s="33">
        <v>42244</v>
      </c>
      <c r="B97" s="315" t="s">
        <v>148</v>
      </c>
      <c r="C97" s="305">
        <v>1587</v>
      </c>
      <c r="D97" s="314">
        <v>0.8</v>
      </c>
      <c r="E97" s="305"/>
      <c r="F97" s="314"/>
      <c r="G97" s="305"/>
      <c r="H97" s="314"/>
      <c r="I97" s="303"/>
      <c r="J97" s="314"/>
      <c r="K97" s="305"/>
      <c r="L97" s="304"/>
      <c r="M97" s="304"/>
      <c r="N97" s="304"/>
      <c r="O97" s="303"/>
      <c r="P97" s="314"/>
      <c r="Q97" s="314"/>
      <c r="R97" s="314"/>
      <c r="S97" s="303"/>
      <c r="T97" s="314"/>
      <c r="U97" s="314"/>
      <c r="V97" s="314"/>
      <c r="W97" s="31">
        <f t="shared" si="1"/>
        <v>1269.6000000000001</v>
      </c>
      <c r="X97" s="2">
        <f>SUM(W89:W97)</f>
        <v>10149.800000000001</v>
      </c>
    </row>
    <row r="98" spans="1:24" s="20" customFormat="1" ht="14.5">
      <c r="A98" s="33">
        <v>42251</v>
      </c>
      <c r="B98" s="315" t="s">
        <v>149</v>
      </c>
      <c r="C98" s="305">
        <v>1258</v>
      </c>
      <c r="D98" s="314">
        <v>0.8</v>
      </c>
      <c r="E98" s="305"/>
      <c r="F98" s="314"/>
      <c r="G98" s="305"/>
      <c r="H98" s="314"/>
      <c r="I98" s="303"/>
      <c r="J98" s="314"/>
      <c r="K98" s="305"/>
      <c r="L98" s="304"/>
      <c r="M98" s="304"/>
      <c r="N98" s="304"/>
      <c r="O98" s="303"/>
      <c r="P98" s="314"/>
      <c r="Q98" s="314"/>
      <c r="R98" s="314"/>
      <c r="S98" s="303"/>
      <c r="T98" s="314"/>
      <c r="U98" s="314"/>
      <c r="V98" s="314"/>
      <c r="W98" s="31">
        <f t="shared" si="1"/>
        <v>1006.4000000000001</v>
      </c>
      <c r="X98" s="1"/>
    </row>
    <row r="99" spans="1:24" s="20" customFormat="1" ht="14.5">
      <c r="A99" s="33">
        <v>42251</v>
      </c>
      <c r="B99" s="315" t="s">
        <v>148</v>
      </c>
      <c r="C99" s="305">
        <v>1764</v>
      </c>
      <c r="D99" s="314">
        <v>0.8</v>
      </c>
      <c r="E99" s="305"/>
      <c r="F99" s="314"/>
      <c r="G99" s="305"/>
      <c r="H99" s="314"/>
      <c r="I99" s="303"/>
      <c r="J99" s="314"/>
      <c r="K99" s="305"/>
      <c r="L99" s="304"/>
      <c r="M99" s="304"/>
      <c r="N99" s="304"/>
      <c r="O99" s="303"/>
      <c r="P99" s="314"/>
      <c r="Q99" s="314"/>
      <c r="R99" s="314"/>
      <c r="S99" s="303"/>
      <c r="T99" s="314"/>
      <c r="U99" s="314"/>
      <c r="V99" s="314"/>
      <c r="W99" s="31">
        <f t="shared" si="1"/>
        <v>1411.2</v>
      </c>
      <c r="X99" s="1"/>
    </row>
    <row r="100" spans="1:24" s="20" customFormat="1" ht="14.5">
      <c r="A100" s="33">
        <v>42258</v>
      </c>
      <c r="B100" s="315" t="s">
        <v>149</v>
      </c>
      <c r="C100" s="305">
        <v>1132</v>
      </c>
      <c r="D100" s="314">
        <v>0.8</v>
      </c>
      <c r="E100" s="305"/>
      <c r="F100" s="314"/>
      <c r="G100" s="305"/>
      <c r="H100" s="314"/>
      <c r="I100" s="303"/>
      <c r="J100" s="314"/>
      <c r="K100" s="305"/>
      <c r="L100" s="304"/>
      <c r="M100" s="304"/>
      <c r="N100" s="304"/>
      <c r="O100" s="303"/>
      <c r="P100" s="314"/>
      <c r="Q100" s="314"/>
      <c r="R100" s="314"/>
      <c r="S100" s="303"/>
      <c r="T100" s="314"/>
      <c r="U100" s="314"/>
      <c r="V100" s="314"/>
      <c r="W100" s="31">
        <f t="shared" si="1"/>
        <v>905.6</v>
      </c>
      <c r="X100" s="1"/>
    </row>
    <row r="101" spans="1:24" s="20" customFormat="1" ht="14.5">
      <c r="A101" s="33">
        <v>42258</v>
      </c>
      <c r="B101" s="315" t="s">
        <v>148</v>
      </c>
      <c r="C101" s="305">
        <v>1764</v>
      </c>
      <c r="D101" s="314">
        <v>0.8</v>
      </c>
      <c r="E101" s="305"/>
      <c r="F101" s="314"/>
      <c r="G101" s="305"/>
      <c r="H101" s="314"/>
      <c r="I101" s="303"/>
      <c r="J101" s="314"/>
      <c r="K101" s="305"/>
      <c r="L101" s="304"/>
      <c r="M101" s="304"/>
      <c r="N101" s="304"/>
      <c r="O101" s="303"/>
      <c r="P101" s="314"/>
      <c r="Q101" s="314"/>
      <c r="R101" s="314"/>
      <c r="S101" s="303"/>
      <c r="T101" s="314"/>
      <c r="U101" s="314"/>
      <c r="V101" s="314"/>
      <c r="W101" s="31">
        <f t="shared" si="1"/>
        <v>1411.2</v>
      </c>
      <c r="X101" s="1"/>
    </row>
    <row r="102" spans="1:24" s="20" customFormat="1" ht="14.5">
      <c r="A102" s="33">
        <v>42265</v>
      </c>
      <c r="B102" s="315" t="s">
        <v>149</v>
      </c>
      <c r="C102" s="305">
        <v>1090</v>
      </c>
      <c r="D102" s="314">
        <v>0.8</v>
      </c>
      <c r="E102" s="305"/>
      <c r="F102" s="314"/>
      <c r="G102" s="305"/>
      <c r="H102" s="314"/>
      <c r="I102" s="303"/>
      <c r="J102" s="314"/>
      <c r="K102" s="305"/>
      <c r="L102" s="304"/>
      <c r="M102" s="304"/>
      <c r="N102" s="304"/>
      <c r="O102" s="303"/>
      <c r="P102" s="314"/>
      <c r="Q102" s="314"/>
      <c r="R102" s="314"/>
      <c r="S102" s="303"/>
      <c r="T102" s="314"/>
      <c r="U102" s="314"/>
      <c r="V102" s="314"/>
      <c r="W102" s="31">
        <f t="shared" si="1"/>
        <v>872</v>
      </c>
      <c r="X102" s="1"/>
    </row>
    <row r="103" spans="1:24" s="20" customFormat="1" ht="14.5">
      <c r="A103" s="33">
        <v>42265</v>
      </c>
      <c r="B103" s="315" t="s">
        <v>148</v>
      </c>
      <c r="C103" s="305">
        <v>1793</v>
      </c>
      <c r="D103" s="314">
        <v>0.8</v>
      </c>
      <c r="E103" s="305"/>
      <c r="F103" s="314"/>
      <c r="G103" s="305"/>
      <c r="H103" s="314"/>
      <c r="I103" s="303"/>
      <c r="J103" s="314"/>
      <c r="K103" s="305"/>
      <c r="L103" s="304"/>
      <c r="M103" s="304"/>
      <c r="N103" s="304"/>
      <c r="O103" s="303"/>
      <c r="P103" s="314"/>
      <c r="Q103" s="314"/>
      <c r="R103" s="314"/>
      <c r="S103" s="303"/>
      <c r="T103" s="314"/>
      <c r="U103" s="314"/>
      <c r="V103" s="314"/>
      <c r="W103" s="31">
        <f t="shared" si="1"/>
        <v>1434.4</v>
      </c>
      <c r="X103" s="1"/>
    </row>
    <row r="104" spans="1:24" s="20" customFormat="1" ht="14.5">
      <c r="A104" s="33">
        <v>42272</v>
      </c>
      <c r="B104" s="315" t="s">
        <v>149</v>
      </c>
      <c r="C104" s="305">
        <v>1292</v>
      </c>
      <c r="D104" s="314">
        <v>0.8</v>
      </c>
      <c r="E104" s="305"/>
      <c r="F104" s="314"/>
      <c r="G104" s="305"/>
      <c r="H104" s="314"/>
      <c r="I104" s="303"/>
      <c r="J104" s="314"/>
      <c r="K104" s="305"/>
      <c r="L104" s="304"/>
      <c r="M104" s="304"/>
      <c r="N104" s="304"/>
      <c r="O104" s="303"/>
      <c r="P104" s="314"/>
      <c r="Q104" s="314"/>
      <c r="R104" s="314"/>
      <c r="S104" s="303"/>
      <c r="T104" s="314"/>
      <c r="U104" s="314"/>
      <c r="V104" s="314"/>
      <c r="W104" s="31">
        <f t="shared" si="1"/>
        <v>1033.6000000000001</v>
      </c>
      <c r="X104" s="1"/>
    </row>
    <row r="105" spans="1:24" s="20" customFormat="1" ht="14.5">
      <c r="A105" s="33">
        <v>42272</v>
      </c>
      <c r="B105" s="315" t="s">
        <v>148</v>
      </c>
      <c r="C105" s="305">
        <v>1710</v>
      </c>
      <c r="D105" s="314">
        <v>0.8</v>
      </c>
      <c r="E105" s="305"/>
      <c r="F105" s="314"/>
      <c r="G105" s="305"/>
      <c r="H105" s="314"/>
      <c r="I105" s="303"/>
      <c r="J105" s="314"/>
      <c r="K105" s="305"/>
      <c r="L105" s="304"/>
      <c r="M105" s="304"/>
      <c r="N105" s="304"/>
      <c r="O105" s="303"/>
      <c r="P105" s="314"/>
      <c r="Q105" s="314"/>
      <c r="R105" s="314"/>
      <c r="S105" s="303"/>
      <c r="T105" s="314"/>
      <c r="U105" s="314"/>
      <c r="V105" s="314"/>
      <c r="W105" s="31">
        <f t="shared" si="1"/>
        <v>1368</v>
      </c>
      <c r="X105" s="2">
        <f>SUM(W98:W105)</f>
        <v>9442.4000000000015</v>
      </c>
    </row>
    <row r="106" spans="1:24" s="20" customFormat="1" ht="14.5">
      <c r="A106" s="33">
        <v>42279</v>
      </c>
      <c r="B106" s="315" t="s">
        <v>149</v>
      </c>
      <c r="C106" s="305">
        <v>1258</v>
      </c>
      <c r="D106" s="314">
        <v>0.8</v>
      </c>
      <c r="E106" s="305"/>
      <c r="F106" s="314"/>
      <c r="G106" s="305"/>
      <c r="H106" s="314"/>
      <c r="I106" s="303"/>
      <c r="J106" s="314"/>
      <c r="K106" s="305"/>
      <c r="L106" s="304"/>
      <c r="M106" s="304"/>
      <c r="N106" s="304"/>
      <c r="O106" s="303"/>
      <c r="P106" s="314"/>
      <c r="Q106" s="314"/>
      <c r="R106" s="314"/>
      <c r="S106" s="303"/>
      <c r="T106" s="314"/>
      <c r="U106" s="314"/>
      <c r="V106" s="314"/>
      <c r="W106" s="31">
        <f t="shared" si="1"/>
        <v>1006.4000000000001</v>
      </c>
      <c r="X106" s="1"/>
    </row>
    <row r="107" spans="1:24" s="20" customFormat="1" ht="14.5">
      <c r="A107" s="33">
        <v>42279</v>
      </c>
      <c r="B107" s="315" t="s">
        <v>148</v>
      </c>
      <c r="C107" s="305">
        <v>1940</v>
      </c>
      <c r="D107" s="314">
        <v>0.8</v>
      </c>
      <c r="E107" s="305"/>
      <c r="F107" s="314"/>
      <c r="G107" s="305"/>
      <c r="H107" s="314"/>
      <c r="I107" s="303"/>
      <c r="J107" s="314"/>
      <c r="K107" s="305"/>
      <c r="L107" s="304"/>
      <c r="M107" s="304"/>
      <c r="N107" s="304"/>
      <c r="O107" s="303"/>
      <c r="P107" s="314"/>
      <c r="Q107" s="314"/>
      <c r="R107" s="314"/>
      <c r="S107" s="303"/>
      <c r="T107" s="314"/>
      <c r="U107" s="314"/>
      <c r="V107" s="314"/>
      <c r="W107" s="31">
        <f t="shared" si="1"/>
        <v>1552</v>
      </c>
      <c r="X107" s="1"/>
    </row>
    <row r="108" spans="1:24" s="20" customFormat="1" ht="14.5">
      <c r="A108" s="33">
        <v>42286</v>
      </c>
      <c r="B108" s="315" t="s">
        <v>149</v>
      </c>
      <c r="C108" s="305">
        <v>1468</v>
      </c>
      <c r="D108" s="314">
        <v>0.8</v>
      </c>
      <c r="E108" s="305"/>
      <c r="F108" s="314"/>
      <c r="G108" s="305"/>
      <c r="H108" s="314"/>
      <c r="I108" s="303"/>
      <c r="J108" s="314"/>
      <c r="K108" s="305"/>
      <c r="L108" s="304"/>
      <c r="M108" s="304"/>
      <c r="N108" s="304"/>
      <c r="O108" s="303"/>
      <c r="P108" s="314"/>
      <c r="Q108" s="314"/>
      <c r="R108" s="314"/>
      <c r="S108" s="303"/>
      <c r="T108" s="314"/>
      <c r="U108" s="314"/>
      <c r="V108" s="314"/>
      <c r="W108" s="31">
        <f t="shared" si="1"/>
        <v>1174.4000000000001</v>
      </c>
      <c r="X108" s="1"/>
    </row>
    <row r="109" spans="1:24" s="20" customFormat="1" ht="14.5">
      <c r="A109" s="33">
        <v>42286</v>
      </c>
      <c r="B109" s="315" t="s">
        <v>148</v>
      </c>
      <c r="C109" s="305">
        <v>2175</v>
      </c>
      <c r="D109" s="314">
        <v>0.8</v>
      </c>
      <c r="E109" s="305"/>
      <c r="F109" s="314"/>
      <c r="G109" s="305"/>
      <c r="H109" s="314"/>
      <c r="I109" s="303"/>
      <c r="J109" s="314"/>
      <c r="K109" s="305"/>
      <c r="L109" s="304"/>
      <c r="M109" s="304"/>
      <c r="N109" s="304"/>
      <c r="O109" s="303"/>
      <c r="P109" s="314"/>
      <c r="Q109" s="314"/>
      <c r="R109" s="314"/>
      <c r="S109" s="303"/>
      <c r="T109" s="314"/>
      <c r="U109" s="314"/>
      <c r="V109" s="314"/>
      <c r="W109" s="31">
        <f t="shared" si="1"/>
        <v>1740</v>
      </c>
      <c r="X109" s="1"/>
    </row>
    <row r="110" spans="1:24" s="20" customFormat="1" ht="14.5">
      <c r="A110" s="33">
        <v>42292</v>
      </c>
      <c r="B110" s="315" t="s">
        <v>148</v>
      </c>
      <c r="C110" s="305"/>
      <c r="D110" s="314"/>
      <c r="E110" s="305">
        <v>35600</v>
      </c>
      <c r="F110" s="314">
        <v>0.60899999999999999</v>
      </c>
      <c r="G110" s="305"/>
      <c r="H110" s="314"/>
      <c r="I110" s="303"/>
      <c r="J110" s="314"/>
      <c r="K110" s="305"/>
      <c r="L110" s="304"/>
      <c r="M110" s="304"/>
      <c r="N110" s="304"/>
      <c r="O110" s="303"/>
      <c r="P110" s="314"/>
      <c r="Q110" s="314"/>
      <c r="R110" s="314"/>
      <c r="S110" s="303"/>
      <c r="T110" s="314"/>
      <c r="U110" s="314"/>
      <c r="V110" s="314"/>
      <c r="W110" s="31">
        <f t="shared" si="1"/>
        <v>21680.399999999998</v>
      </c>
      <c r="X110" s="1"/>
    </row>
    <row r="111" spans="1:24" s="20" customFormat="1" ht="14.5">
      <c r="A111" s="33">
        <v>42293</v>
      </c>
      <c r="B111" s="315" t="s">
        <v>149</v>
      </c>
      <c r="C111" s="305">
        <v>882</v>
      </c>
      <c r="D111" s="314">
        <v>0.8</v>
      </c>
      <c r="E111" s="305"/>
      <c r="F111" s="314"/>
      <c r="G111" s="305"/>
      <c r="H111" s="314"/>
      <c r="I111" s="303"/>
      <c r="J111" s="314"/>
      <c r="K111" s="305"/>
      <c r="L111" s="304"/>
      <c r="M111" s="304"/>
      <c r="N111" s="304"/>
      <c r="O111" s="303"/>
      <c r="P111" s="314"/>
      <c r="Q111" s="314"/>
      <c r="R111" s="314"/>
      <c r="S111" s="303"/>
      <c r="T111" s="314"/>
      <c r="U111" s="314"/>
      <c r="V111" s="314"/>
      <c r="W111" s="31">
        <f t="shared" si="1"/>
        <v>705.6</v>
      </c>
      <c r="X111" s="1"/>
    </row>
    <row r="112" spans="1:24" s="20" customFormat="1" ht="14.5">
      <c r="A112" s="33">
        <v>42297</v>
      </c>
      <c r="B112" s="315" t="s">
        <v>150</v>
      </c>
      <c r="C112" s="305">
        <v>240</v>
      </c>
      <c r="D112" s="314">
        <v>1.3</v>
      </c>
      <c r="E112" s="305"/>
      <c r="F112" s="314"/>
      <c r="G112" s="305"/>
      <c r="H112" s="314"/>
      <c r="I112" s="303"/>
      <c r="J112" s="314"/>
      <c r="K112" s="305"/>
      <c r="L112" s="304"/>
      <c r="M112" s="304"/>
      <c r="N112" s="304"/>
      <c r="O112" s="303"/>
      <c r="P112" s="314"/>
      <c r="Q112" s="314"/>
      <c r="R112" s="314"/>
      <c r="S112" s="303"/>
      <c r="T112" s="314"/>
      <c r="U112" s="314"/>
      <c r="V112" s="314"/>
      <c r="W112" s="31">
        <f t="shared" si="1"/>
        <v>312</v>
      </c>
      <c r="X112" s="1"/>
    </row>
    <row r="113" spans="1:24" s="20" customFormat="1" ht="14.5">
      <c r="A113" s="33">
        <v>42300</v>
      </c>
      <c r="B113" s="315" t="s">
        <v>149</v>
      </c>
      <c r="C113" s="305">
        <v>1806</v>
      </c>
      <c r="D113" s="314">
        <v>0.8</v>
      </c>
      <c r="E113" s="305"/>
      <c r="F113" s="314"/>
      <c r="G113" s="305"/>
      <c r="H113" s="314"/>
      <c r="I113" s="303"/>
      <c r="J113" s="314"/>
      <c r="K113" s="305"/>
      <c r="L113" s="304"/>
      <c r="M113" s="304"/>
      <c r="N113" s="304"/>
      <c r="O113" s="303"/>
      <c r="P113" s="314"/>
      <c r="Q113" s="314"/>
      <c r="R113" s="314"/>
      <c r="S113" s="303"/>
      <c r="T113" s="314"/>
      <c r="U113" s="314"/>
      <c r="V113" s="314"/>
      <c r="W113" s="31">
        <f t="shared" si="1"/>
        <v>1444.8000000000002</v>
      </c>
      <c r="X113" s="1"/>
    </row>
    <row r="114" spans="1:24" s="20" customFormat="1" ht="14.5">
      <c r="A114" s="33">
        <v>42300</v>
      </c>
      <c r="B114" s="315" t="s">
        <v>148</v>
      </c>
      <c r="C114" s="305">
        <v>1852</v>
      </c>
      <c r="D114" s="314">
        <v>0.8</v>
      </c>
      <c r="E114" s="305"/>
      <c r="F114" s="314"/>
      <c r="G114" s="305"/>
      <c r="H114" s="314"/>
      <c r="I114" s="303"/>
      <c r="J114" s="314"/>
      <c r="K114" s="305"/>
      <c r="L114" s="304"/>
      <c r="M114" s="304"/>
      <c r="N114" s="304"/>
      <c r="O114" s="303"/>
      <c r="P114" s="314"/>
      <c r="Q114" s="314"/>
      <c r="R114" s="314"/>
      <c r="S114" s="303"/>
      <c r="T114" s="314"/>
      <c r="U114" s="314"/>
      <c r="V114" s="314"/>
      <c r="W114" s="31">
        <f t="shared" si="1"/>
        <v>1481.6000000000001</v>
      </c>
      <c r="X114" s="1"/>
    </row>
    <row r="115" spans="1:24" s="20" customFormat="1" ht="14.5">
      <c r="A115" s="33">
        <v>42307</v>
      </c>
      <c r="B115" s="315" t="s">
        <v>149</v>
      </c>
      <c r="C115" s="305">
        <v>1764</v>
      </c>
      <c r="D115" s="314">
        <v>0.8</v>
      </c>
      <c r="E115" s="305"/>
      <c r="F115" s="314"/>
      <c r="G115" s="305"/>
      <c r="H115" s="314"/>
      <c r="I115" s="303"/>
      <c r="J115" s="314"/>
      <c r="K115" s="305"/>
      <c r="L115" s="304"/>
      <c r="M115" s="304"/>
      <c r="N115" s="304"/>
      <c r="O115" s="303"/>
      <c r="P115" s="314"/>
      <c r="Q115" s="314"/>
      <c r="R115" s="314"/>
      <c r="S115" s="303"/>
      <c r="T115" s="314"/>
      <c r="U115" s="314"/>
      <c r="V115" s="314"/>
      <c r="W115" s="31">
        <f t="shared" si="1"/>
        <v>1411.2</v>
      </c>
      <c r="X115" s="1"/>
    </row>
    <row r="116" spans="1:24" s="20" customFormat="1" ht="14.5">
      <c r="A116" s="33">
        <v>42307</v>
      </c>
      <c r="B116" s="315" t="s">
        <v>148</v>
      </c>
      <c r="C116" s="305">
        <v>1764</v>
      </c>
      <c r="D116" s="314">
        <v>0.8</v>
      </c>
      <c r="E116" s="305"/>
      <c r="F116" s="314"/>
      <c r="G116" s="305"/>
      <c r="H116" s="314"/>
      <c r="I116" s="303"/>
      <c r="J116" s="314"/>
      <c r="K116" s="305"/>
      <c r="L116" s="304"/>
      <c r="M116" s="304"/>
      <c r="N116" s="304"/>
      <c r="O116" s="303"/>
      <c r="P116" s="314"/>
      <c r="Q116" s="314"/>
      <c r="R116" s="314"/>
      <c r="S116" s="303"/>
      <c r="T116" s="314"/>
      <c r="U116" s="314"/>
      <c r="V116" s="314"/>
      <c r="W116" s="31">
        <f t="shared" si="1"/>
        <v>1411.2</v>
      </c>
      <c r="X116" s="2">
        <f>SUM(W106:W116)</f>
        <v>33919.599999999991</v>
      </c>
    </row>
    <row r="117" spans="1:24" s="20" customFormat="1" ht="14.5">
      <c r="A117" s="33">
        <v>42314</v>
      </c>
      <c r="B117" s="315" t="s">
        <v>149</v>
      </c>
      <c r="C117" s="305">
        <v>1428</v>
      </c>
      <c r="D117" s="314">
        <v>0.8</v>
      </c>
      <c r="E117" s="305"/>
      <c r="F117" s="314"/>
      <c r="G117" s="305"/>
      <c r="H117" s="314"/>
      <c r="I117" s="303"/>
      <c r="J117" s="314"/>
      <c r="K117" s="305"/>
      <c r="L117" s="304"/>
      <c r="M117" s="304"/>
      <c r="N117" s="304"/>
      <c r="O117" s="303"/>
      <c r="P117" s="314"/>
      <c r="Q117" s="314"/>
      <c r="R117" s="314"/>
      <c r="S117" s="303"/>
      <c r="T117" s="314"/>
      <c r="U117" s="314"/>
      <c r="V117" s="314"/>
      <c r="W117" s="31">
        <f t="shared" si="1"/>
        <v>1142.4000000000001</v>
      </c>
      <c r="X117" s="1"/>
    </row>
    <row r="118" spans="1:24" s="20" customFormat="1" ht="14.5">
      <c r="A118" s="33">
        <v>42314</v>
      </c>
      <c r="B118" s="315" t="s">
        <v>148</v>
      </c>
      <c r="C118" s="305">
        <v>1851</v>
      </c>
      <c r="D118" s="314">
        <v>0.8</v>
      </c>
      <c r="E118" s="305"/>
      <c r="F118" s="314"/>
      <c r="G118" s="305"/>
      <c r="H118" s="314"/>
      <c r="I118" s="303"/>
      <c r="J118" s="314"/>
      <c r="K118" s="305"/>
      <c r="L118" s="304"/>
      <c r="M118" s="304"/>
      <c r="N118" s="304"/>
      <c r="O118" s="303"/>
      <c r="P118" s="314"/>
      <c r="Q118" s="314"/>
      <c r="R118" s="314"/>
      <c r="S118" s="303"/>
      <c r="T118" s="314"/>
      <c r="U118" s="314"/>
      <c r="V118" s="314"/>
      <c r="W118" s="31">
        <f t="shared" si="1"/>
        <v>1480.8000000000002</v>
      </c>
      <c r="X118" s="1"/>
    </row>
    <row r="119" spans="1:24" s="20" customFormat="1" ht="14.5">
      <c r="A119" s="33">
        <v>42321</v>
      </c>
      <c r="B119" s="315" t="s">
        <v>149</v>
      </c>
      <c r="C119" s="305">
        <v>1176</v>
      </c>
      <c r="D119" s="314">
        <v>0.8</v>
      </c>
      <c r="E119" s="305"/>
      <c r="F119" s="314"/>
      <c r="G119" s="305"/>
      <c r="H119" s="314"/>
      <c r="I119" s="303"/>
      <c r="J119" s="314"/>
      <c r="K119" s="305"/>
      <c r="L119" s="304"/>
      <c r="M119" s="304"/>
      <c r="N119" s="304"/>
      <c r="O119" s="303"/>
      <c r="P119" s="314"/>
      <c r="Q119" s="314"/>
      <c r="R119" s="314"/>
      <c r="S119" s="303"/>
      <c r="T119" s="314"/>
      <c r="U119" s="314"/>
      <c r="V119" s="314"/>
      <c r="W119" s="31">
        <f t="shared" si="1"/>
        <v>940.80000000000007</v>
      </c>
      <c r="X119" s="1"/>
    </row>
    <row r="120" spans="1:24" s="20" customFormat="1" ht="14.5">
      <c r="A120" s="33">
        <v>42321</v>
      </c>
      <c r="B120" s="315" t="s">
        <v>148</v>
      </c>
      <c r="C120" s="305">
        <v>2028</v>
      </c>
      <c r="D120" s="314">
        <v>0.8</v>
      </c>
      <c r="E120" s="305"/>
      <c r="F120" s="314"/>
      <c r="G120" s="305"/>
      <c r="H120" s="314"/>
      <c r="I120" s="303"/>
      <c r="J120" s="314"/>
      <c r="K120" s="305"/>
      <c r="L120" s="304"/>
      <c r="M120" s="304"/>
      <c r="N120" s="304"/>
      <c r="O120" s="303"/>
      <c r="P120" s="314"/>
      <c r="Q120" s="314"/>
      <c r="R120" s="314"/>
      <c r="S120" s="303"/>
      <c r="T120" s="314"/>
      <c r="U120" s="314"/>
      <c r="V120" s="314"/>
      <c r="W120" s="31">
        <f t="shared" si="1"/>
        <v>1622.4</v>
      </c>
      <c r="X120" s="1"/>
    </row>
    <row r="121" spans="1:24" s="20" customFormat="1" ht="14.5">
      <c r="A121" s="33">
        <v>42328</v>
      </c>
      <c r="B121" s="315" t="s">
        <v>149</v>
      </c>
      <c r="C121" s="305">
        <v>1744</v>
      </c>
      <c r="D121" s="314">
        <v>0.8</v>
      </c>
      <c r="E121" s="305"/>
      <c r="F121" s="314"/>
      <c r="G121" s="305"/>
      <c r="H121" s="314"/>
      <c r="I121" s="303"/>
      <c r="J121" s="314"/>
      <c r="K121" s="305"/>
      <c r="L121" s="304"/>
      <c r="M121" s="304"/>
      <c r="N121" s="304"/>
      <c r="O121" s="303"/>
      <c r="P121" s="314"/>
      <c r="Q121" s="314"/>
      <c r="R121" s="314"/>
      <c r="S121" s="303"/>
      <c r="T121" s="314"/>
      <c r="U121" s="314"/>
      <c r="V121" s="314"/>
      <c r="W121" s="31">
        <f t="shared" si="1"/>
        <v>1395.2</v>
      </c>
      <c r="X121" s="1"/>
    </row>
    <row r="122" spans="1:24" s="20" customFormat="1" ht="14.5">
      <c r="A122" s="33">
        <v>42328</v>
      </c>
      <c r="B122" s="315" t="s">
        <v>148</v>
      </c>
      <c r="C122" s="305">
        <v>1770</v>
      </c>
      <c r="D122" s="314">
        <v>0.8</v>
      </c>
      <c r="E122" s="305"/>
      <c r="F122" s="314"/>
      <c r="G122" s="305"/>
      <c r="H122" s="314"/>
      <c r="I122" s="303"/>
      <c r="J122" s="314"/>
      <c r="K122" s="305"/>
      <c r="L122" s="304"/>
      <c r="M122" s="304"/>
      <c r="N122" s="304"/>
      <c r="O122" s="303"/>
      <c r="P122" s="314"/>
      <c r="Q122" s="314"/>
      <c r="R122" s="314"/>
      <c r="S122" s="303"/>
      <c r="T122" s="314"/>
      <c r="U122" s="314"/>
      <c r="V122" s="314"/>
      <c r="W122" s="31">
        <f t="shared" si="1"/>
        <v>1416</v>
      </c>
      <c r="X122" s="1"/>
    </row>
    <row r="123" spans="1:24" s="20" customFormat="1" ht="14.5">
      <c r="A123" s="33">
        <v>42332</v>
      </c>
      <c r="B123" s="315" t="s">
        <v>150</v>
      </c>
      <c r="C123" s="305">
        <v>235</v>
      </c>
      <c r="D123" s="314">
        <v>1.3</v>
      </c>
      <c r="E123" s="305"/>
      <c r="F123" s="314"/>
      <c r="G123" s="305"/>
      <c r="H123" s="314"/>
      <c r="I123" s="303"/>
      <c r="J123" s="314"/>
      <c r="K123" s="305"/>
      <c r="L123" s="304"/>
      <c r="M123" s="304"/>
      <c r="N123" s="304"/>
      <c r="O123" s="303"/>
      <c r="P123" s="314"/>
      <c r="Q123" s="314"/>
      <c r="R123" s="314"/>
      <c r="S123" s="303"/>
      <c r="T123" s="314"/>
      <c r="U123" s="314">
        <v>12</v>
      </c>
      <c r="V123" s="314"/>
      <c r="W123" s="31">
        <f t="shared" si="1"/>
        <v>317.5</v>
      </c>
      <c r="X123" s="1"/>
    </row>
    <row r="124" spans="1:24" s="20" customFormat="1" ht="14.5">
      <c r="A124" s="33">
        <v>42335</v>
      </c>
      <c r="B124" s="315" t="s">
        <v>149</v>
      </c>
      <c r="C124" s="305">
        <v>1428</v>
      </c>
      <c r="D124" s="314">
        <v>0.8</v>
      </c>
      <c r="E124" s="305"/>
      <c r="F124" s="314"/>
      <c r="G124" s="305"/>
      <c r="H124" s="314"/>
      <c r="I124" s="303"/>
      <c r="J124" s="314"/>
      <c r="K124" s="305"/>
      <c r="L124" s="304"/>
      <c r="M124" s="304"/>
      <c r="N124" s="304"/>
      <c r="O124" s="303"/>
      <c r="P124" s="314"/>
      <c r="Q124" s="314"/>
      <c r="R124" s="314"/>
      <c r="S124" s="303"/>
      <c r="T124" s="314"/>
      <c r="U124" s="314"/>
      <c r="V124" s="314"/>
      <c r="W124" s="31">
        <f t="shared" si="1"/>
        <v>1142.4000000000001</v>
      </c>
      <c r="X124" s="1"/>
    </row>
    <row r="125" spans="1:24" s="20" customFormat="1" ht="14.5">
      <c r="A125" s="33">
        <v>42335</v>
      </c>
      <c r="B125" s="315" t="s">
        <v>148</v>
      </c>
      <c r="C125" s="305">
        <v>1852</v>
      </c>
      <c r="D125" s="314">
        <v>0.8</v>
      </c>
      <c r="E125" s="305"/>
      <c r="F125" s="314"/>
      <c r="G125" s="305"/>
      <c r="H125" s="314"/>
      <c r="I125" s="303"/>
      <c r="J125" s="314"/>
      <c r="K125" s="305"/>
      <c r="L125" s="304"/>
      <c r="M125" s="304"/>
      <c r="N125" s="304"/>
      <c r="O125" s="303"/>
      <c r="P125" s="314"/>
      <c r="Q125" s="314"/>
      <c r="R125" s="314"/>
      <c r="S125" s="303"/>
      <c r="T125" s="314"/>
      <c r="U125" s="314"/>
      <c r="V125" s="314"/>
      <c r="W125" s="31">
        <f t="shared" si="1"/>
        <v>1481.6000000000001</v>
      </c>
      <c r="X125" s="2">
        <f>SUM(W117:W125)</f>
        <v>10939.1</v>
      </c>
    </row>
    <row r="126" spans="1:24" s="20" customFormat="1" ht="14.5">
      <c r="A126" s="33">
        <v>42342</v>
      </c>
      <c r="B126" s="315" t="s">
        <v>149</v>
      </c>
      <c r="C126" s="305">
        <v>1638</v>
      </c>
      <c r="D126" s="314">
        <v>0.8</v>
      </c>
      <c r="E126" s="305"/>
      <c r="F126" s="314"/>
      <c r="G126" s="305"/>
      <c r="H126" s="314"/>
      <c r="I126" s="303"/>
      <c r="J126" s="314"/>
      <c r="K126" s="305"/>
      <c r="L126" s="304"/>
      <c r="M126" s="304"/>
      <c r="N126" s="304"/>
      <c r="O126" s="303"/>
      <c r="P126" s="314"/>
      <c r="Q126" s="314"/>
      <c r="R126" s="314"/>
      <c r="S126" s="303"/>
      <c r="T126" s="314"/>
      <c r="U126" s="314"/>
      <c r="V126" s="314"/>
      <c r="W126" s="31">
        <f t="shared" si="1"/>
        <v>1310.4000000000001</v>
      </c>
      <c r="X126" s="1"/>
    </row>
    <row r="127" spans="1:24" s="20" customFormat="1" ht="14.5">
      <c r="A127" s="33">
        <v>42342</v>
      </c>
      <c r="B127" s="315" t="s">
        <v>148</v>
      </c>
      <c r="C127" s="305">
        <v>1831</v>
      </c>
      <c r="D127" s="314">
        <v>0.8</v>
      </c>
      <c r="E127" s="305"/>
      <c r="F127" s="314"/>
      <c r="G127" s="305"/>
      <c r="H127" s="314"/>
      <c r="I127" s="303"/>
      <c r="J127" s="314"/>
      <c r="K127" s="305"/>
      <c r="L127" s="304"/>
      <c r="M127" s="304"/>
      <c r="N127" s="304"/>
      <c r="O127" s="303"/>
      <c r="P127" s="314"/>
      <c r="Q127" s="314"/>
      <c r="R127" s="314"/>
      <c r="S127" s="303"/>
      <c r="T127" s="314"/>
      <c r="U127" s="314"/>
      <c r="V127" s="314"/>
      <c r="W127" s="31">
        <f t="shared" si="1"/>
        <v>1464.8000000000002</v>
      </c>
      <c r="X127" s="1"/>
    </row>
    <row r="128" spans="1:24" s="20" customFormat="1" ht="14.5">
      <c r="A128" s="33">
        <v>42349</v>
      </c>
      <c r="B128" s="315" t="s">
        <v>149</v>
      </c>
      <c r="C128" s="305">
        <v>1468</v>
      </c>
      <c r="D128" s="314">
        <v>0.8</v>
      </c>
      <c r="E128" s="305"/>
      <c r="F128" s="314"/>
      <c r="G128" s="305"/>
      <c r="H128" s="314"/>
      <c r="I128" s="303"/>
      <c r="J128" s="314"/>
      <c r="K128" s="305"/>
      <c r="L128" s="304"/>
      <c r="M128" s="304"/>
      <c r="N128" s="304"/>
      <c r="O128" s="303"/>
      <c r="P128" s="314"/>
      <c r="Q128" s="314"/>
      <c r="R128" s="314"/>
      <c r="S128" s="303"/>
      <c r="T128" s="314"/>
      <c r="U128" s="314"/>
      <c r="V128" s="314"/>
      <c r="W128" s="31">
        <f t="shared" si="1"/>
        <v>1174.4000000000001</v>
      </c>
      <c r="X128" s="1"/>
    </row>
    <row r="129" spans="1:24" s="20" customFormat="1" ht="14.5">
      <c r="A129" s="33">
        <v>42349</v>
      </c>
      <c r="B129" s="315" t="s">
        <v>148</v>
      </c>
      <c r="C129" s="305">
        <v>1852</v>
      </c>
      <c r="D129" s="314">
        <v>0.8</v>
      </c>
      <c r="E129" s="305"/>
      <c r="F129" s="314"/>
      <c r="G129" s="305"/>
      <c r="H129" s="314"/>
      <c r="I129" s="303"/>
      <c r="J129" s="314"/>
      <c r="K129" s="305"/>
      <c r="L129" s="304"/>
      <c r="M129" s="304"/>
      <c r="N129" s="304"/>
      <c r="O129" s="303"/>
      <c r="P129" s="314"/>
      <c r="Q129" s="314"/>
      <c r="R129" s="314"/>
      <c r="S129" s="303"/>
      <c r="T129" s="314"/>
      <c r="U129" s="314"/>
      <c r="V129" s="314"/>
      <c r="W129" s="31">
        <f t="shared" si="1"/>
        <v>1481.6000000000001</v>
      </c>
      <c r="X129" s="1"/>
    </row>
    <row r="130" spans="1:24" s="20" customFormat="1" ht="15" thickBot="1">
      <c r="A130" s="332">
        <v>42356</v>
      </c>
      <c r="B130" s="331" t="s">
        <v>148</v>
      </c>
      <c r="C130" s="330">
        <v>1020</v>
      </c>
      <c r="D130" s="327">
        <v>0.8</v>
      </c>
      <c r="E130" s="330"/>
      <c r="F130" s="327"/>
      <c r="G130" s="330"/>
      <c r="H130" s="327"/>
      <c r="I130" s="328"/>
      <c r="J130" s="327"/>
      <c r="K130" s="330"/>
      <c r="L130" s="329"/>
      <c r="M130" s="329"/>
      <c r="N130" s="329"/>
      <c r="O130" s="328"/>
      <c r="P130" s="327"/>
      <c r="Q130" s="327"/>
      <c r="R130" s="327"/>
      <c r="S130" s="328"/>
      <c r="T130" s="327"/>
      <c r="U130" s="327"/>
      <c r="V130" s="327"/>
      <c r="W130" s="99">
        <f t="shared" si="1"/>
        <v>816</v>
      </c>
      <c r="X130" s="326">
        <f>SUM(W126:W130)</f>
        <v>6247.2000000000007</v>
      </c>
    </row>
    <row r="131" spans="1:24" s="20" customFormat="1" ht="14.5">
      <c r="A131" s="33">
        <v>42006</v>
      </c>
      <c r="B131" s="33" t="s">
        <v>148</v>
      </c>
      <c r="C131" s="305"/>
      <c r="D131" s="314"/>
      <c r="E131" s="305"/>
      <c r="F131" s="314"/>
      <c r="G131" s="305">
        <v>1662</v>
      </c>
      <c r="H131" s="314">
        <v>0.8</v>
      </c>
      <c r="I131" s="303"/>
      <c r="J131" s="314"/>
      <c r="K131" s="305"/>
      <c r="L131" s="304"/>
      <c r="M131" s="304"/>
      <c r="N131" s="304"/>
      <c r="O131" s="303"/>
      <c r="P131" s="314"/>
      <c r="Q131" s="314"/>
      <c r="R131" s="314"/>
      <c r="S131" s="303"/>
      <c r="T131" s="314"/>
      <c r="U131" s="314"/>
      <c r="V131" s="314"/>
      <c r="W131" s="31">
        <f t="shared" si="1"/>
        <v>1329.6000000000001</v>
      </c>
      <c r="X131" s="1"/>
    </row>
    <row r="132" spans="1:24" s="20" customFormat="1" ht="14.5">
      <c r="A132" s="33">
        <v>42009</v>
      </c>
      <c r="B132" s="315" t="s">
        <v>148</v>
      </c>
      <c r="C132" s="305"/>
      <c r="D132" s="314"/>
      <c r="E132" s="305"/>
      <c r="F132" s="314"/>
      <c r="G132" s="305"/>
      <c r="H132" s="314"/>
      <c r="I132" s="303"/>
      <c r="J132" s="314"/>
      <c r="K132" s="305">
        <v>450</v>
      </c>
      <c r="L132" s="304">
        <v>1.31</v>
      </c>
      <c r="M132" s="304"/>
      <c r="N132" s="304"/>
      <c r="O132" s="303"/>
      <c r="P132" s="314"/>
      <c r="Q132" s="314"/>
      <c r="R132" s="314"/>
      <c r="S132" s="303"/>
      <c r="T132" s="314"/>
      <c r="U132" s="314"/>
      <c r="V132" s="314">
        <v>35.369999999999997</v>
      </c>
      <c r="W132" s="31">
        <f t="shared" si="1"/>
        <v>624.87</v>
      </c>
      <c r="X132" s="1"/>
    </row>
    <row r="133" spans="1:24" s="20" customFormat="1" ht="14.5">
      <c r="A133" s="33">
        <v>42013</v>
      </c>
      <c r="B133" s="315" t="s">
        <v>148</v>
      </c>
      <c r="C133" s="305"/>
      <c r="D133" s="314"/>
      <c r="E133" s="305"/>
      <c r="F133" s="314"/>
      <c r="G133" s="305">
        <v>1689</v>
      </c>
      <c r="H133" s="314">
        <v>0.8</v>
      </c>
      <c r="I133" s="303"/>
      <c r="J133" s="314"/>
      <c r="K133" s="305"/>
      <c r="L133" s="304"/>
      <c r="M133" s="304"/>
      <c r="N133" s="304"/>
      <c r="O133" s="303"/>
      <c r="P133" s="314"/>
      <c r="Q133" s="314"/>
      <c r="R133" s="314"/>
      <c r="S133" s="303"/>
      <c r="T133" s="314"/>
      <c r="U133" s="314"/>
      <c r="V133" s="314"/>
      <c r="W133" s="31">
        <f t="shared" si="1"/>
        <v>1351.2</v>
      </c>
      <c r="X133" s="1"/>
    </row>
    <row r="134" spans="1:24" s="20" customFormat="1" ht="14.5">
      <c r="A134" s="33">
        <v>42016</v>
      </c>
      <c r="B134" s="315" t="s">
        <v>148</v>
      </c>
      <c r="C134" s="305"/>
      <c r="D134" s="314"/>
      <c r="E134" s="305"/>
      <c r="F134" s="314"/>
      <c r="G134" s="305"/>
      <c r="H134" s="314"/>
      <c r="I134" s="303"/>
      <c r="J134" s="314"/>
      <c r="K134" s="320">
        <v>2300</v>
      </c>
      <c r="L134" s="304">
        <v>1.26</v>
      </c>
      <c r="M134" s="304"/>
      <c r="N134" s="304"/>
      <c r="O134" s="303"/>
      <c r="P134" s="314"/>
      <c r="Q134" s="314"/>
      <c r="R134" s="314"/>
      <c r="S134" s="303"/>
      <c r="T134" s="314"/>
      <c r="U134" s="314"/>
      <c r="V134" s="314">
        <v>173.88</v>
      </c>
      <c r="W134" s="31">
        <f t="shared" si="1"/>
        <v>3071.88</v>
      </c>
      <c r="X134" s="1"/>
    </row>
    <row r="135" spans="1:24" s="20" customFormat="1" ht="14.5">
      <c r="A135" s="33">
        <v>42018</v>
      </c>
      <c r="B135" s="33" t="s">
        <v>148</v>
      </c>
      <c r="C135" s="305"/>
      <c r="D135" s="314"/>
      <c r="E135" s="305"/>
      <c r="F135" s="314"/>
      <c r="G135" s="305">
        <v>500</v>
      </c>
      <c r="H135" s="314">
        <v>1.3</v>
      </c>
      <c r="I135" s="303"/>
      <c r="J135" s="314"/>
      <c r="K135" s="305"/>
      <c r="L135" s="304"/>
      <c r="M135" s="304"/>
      <c r="N135" s="304"/>
      <c r="O135" s="303">
        <v>2</v>
      </c>
      <c r="P135" s="314">
        <v>175</v>
      </c>
      <c r="Q135" s="314"/>
      <c r="R135" s="314"/>
      <c r="S135" s="303"/>
      <c r="T135" s="314"/>
      <c r="U135" s="314"/>
      <c r="V135" s="314"/>
      <c r="W135" s="31">
        <f t="shared" si="1"/>
        <v>1000</v>
      </c>
      <c r="X135" s="1"/>
    </row>
    <row r="136" spans="1:24" s="20" customFormat="1" ht="14.5">
      <c r="A136" s="33">
        <v>42018</v>
      </c>
      <c r="B136" s="315" t="s">
        <v>148</v>
      </c>
      <c r="C136" s="305"/>
      <c r="D136" s="314"/>
      <c r="E136" s="305"/>
      <c r="F136" s="314"/>
      <c r="G136" s="305"/>
      <c r="H136" s="314"/>
      <c r="I136" s="303">
        <v>200</v>
      </c>
      <c r="J136" s="314">
        <v>2.75</v>
      </c>
      <c r="K136" s="305"/>
      <c r="L136" s="304"/>
      <c r="M136" s="304"/>
      <c r="N136" s="304"/>
      <c r="O136" s="303"/>
      <c r="P136" s="314"/>
      <c r="Q136" s="314"/>
      <c r="R136" s="314"/>
      <c r="S136" s="303"/>
      <c r="T136" s="314"/>
      <c r="U136" s="314"/>
      <c r="V136" s="314"/>
      <c r="W136" s="31">
        <f t="shared" si="1"/>
        <v>550</v>
      </c>
      <c r="X136" s="1"/>
    </row>
    <row r="137" spans="1:24" s="20" customFormat="1" ht="14.5">
      <c r="A137" s="33">
        <v>42020</v>
      </c>
      <c r="B137" s="315" t="s">
        <v>148</v>
      </c>
      <c r="C137" s="305"/>
      <c r="D137" s="314"/>
      <c r="E137" s="305"/>
      <c r="F137" s="314"/>
      <c r="G137" s="305">
        <v>1743</v>
      </c>
      <c r="H137" s="314">
        <v>0.8</v>
      </c>
      <c r="I137" s="303"/>
      <c r="J137" s="314"/>
      <c r="K137" s="305"/>
      <c r="L137" s="304"/>
      <c r="M137" s="304"/>
      <c r="N137" s="304"/>
      <c r="O137" s="303"/>
      <c r="P137" s="314"/>
      <c r="Q137" s="314"/>
      <c r="R137" s="314"/>
      <c r="S137" s="303"/>
      <c r="T137" s="314"/>
      <c r="U137" s="314"/>
      <c r="V137" s="314"/>
      <c r="W137" s="31">
        <f t="shared" ref="W137:W200" si="2">C137*D137+E137*F137+G137*H137+I137*J137+K137*L137+M137*N137+O137*P137+Q137*R137+S137*T137+U137+V137</f>
        <v>1394.4</v>
      </c>
      <c r="X137" s="1"/>
    </row>
    <row r="138" spans="1:24" s="20" customFormat="1" ht="14.5">
      <c r="A138" s="33">
        <v>42027</v>
      </c>
      <c r="B138" s="315" t="s">
        <v>148</v>
      </c>
      <c r="C138" s="305"/>
      <c r="D138" s="314"/>
      <c r="E138" s="305"/>
      <c r="F138" s="314"/>
      <c r="G138" s="305">
        <v>1553</v>
      </c>
      <c r="H138" s="314">
        <v>0.8</v>
      </c>
      <c r="I138" s="303"/>
      <c r="J138" s="314"/>
      <c r="K138" s="305"/>
      <c r="L138" s="304"/>
      <c r="M138" s="304"/>
      <c r="N138" s="304"/>
      <c r="O138" s="303"/>
      <c r="P138" s="314"/>
      <c r="Q138" s="314"/>
      <c r="R138" s="314"/>
      <c r="S138" s="303"/>
      <c r="T138" s="314"/>
      <c r="U138" s="314"/>
      <c r="V138" s="314"/>
      <c r="W138" s="31">
        <f t="shared" si="2"/>
        <v>1242.4000000000001</v>
      </c>
      <c r="X138" s="1"/>
    </row>
    <row r="139" spans="1:24" s="20" customFormat="1" ht="14.5">
      <c r="A139" s="33">
        <v>42031</v>
      </c>
      <c r="B139" s="315" t="s">
        <v>148</v>
      </c>
      <c r="C139" s="305"/>
      <c r="D139" s="314"/>
      <c r="E139" s="305"/>
      <c r="F139" s="314"/>
      <c r="G139" s="305">
        <v>425</v>
      </c>
      <c r="H139" s="314">
        <v>1.3</v>
      </c>
      <c r="I139" s="303"/>
      <c r="J139" s="314"/>
      <c r="K139" s="305"/>
      <c r="L139" s="304"/>
      <c r="M139" s="304"/>
      <c r="N139" s="304"/>
      <c r="O139" s="303"/>
      <c r="P139" s="314"/>
      <c r="Q139" s="314"/>
      <c r="R139" s="314"/>
      <c r="S139" s="303"/>
      <c r="T139" s="314"/>
      <c r="U139" s="314"/>
      <c r="V139" s="314"/>
      <c r="W139" s="31">
        <f t="shared" si="2"/>
        <v>552.5</v>
      </c>
      <c r="X139" s="1"/>
    </row>
    <row r="140" spans="1:24" s="20" customFormat="1" ht="14.5">
      <c r="A140" s="33">
        <v>42031</v>
      </c>
      <c r="B140" s="315" t="s">
        <v>148</v>
      </c>
      <c r="C140" s="305"/>
      <c r="D140" s="314"/>
      <c r="E140" s="305"/>
      <c r="F140" s="314"/>
      <c r="G140" s="305"/>
      <c r="H140" s="314"/>
      <c r="I140" s="303">
        <v>250</v>
      </c>
      <c r="J140" s="314">
        <v>2.75</v>
      </c>
      <c r="K140" s="305"/>
      <c r="L140" s="304"/>
      <c r="M140" s="304"/>
      <c r="N140" s="304"/>
      <c r="O140" s="303"/>
      <c r="P140" s="314"/>
      <c r="Q140" s="314"/>
      <c r="R140" s="314"/>
      <c r="S140" s="303"/>
      <c r="T140" s="314"/>
      <c r="U140" s="314"/>
      <c r="V140" s="314"/>
      <c r="W140" s="31">
        <f t="shared" si="2"/>
        <v>687.5</v>
      </c>
      <c r="X140" s="1"/>
    </row>
    <row r="141" spans="1:24" s="20" customFormat="1" ht="14.5">
      <c r="A141" s="33">
        <v>42031</v>
      </c>
      <c r="B141" s="315" t="s">
        <v>148</v>
      </c>
      <c r="C141" s="305"/>
      <c r="D141" s="314"/>
      <c r="E141" s="305"/>
      <c r="F141" s="314"/>
      <c r="G141" s="305"/>
      <c r="H141" s="314"/>
      <c r="I141" s="303"/>
      <c r="J141" s="314"/>
      <c r="K141" s="305"/>
      <c r="L141" s="304"/>
      <c r="M141" s="304"/>
      <c r="N141" s="304"/>
      <c r="O141" s="303">
        <v>2</v>
      </c>
      <c r="P141" s="314">
        <v>175</v>
      </c>
      <c r="Q141" s="314"/>
      <c r="R141" s="314"/>
      <c r="S141" s="303"/>
      <c r="T141" s="314"/>
      <c r="U141" s="314"/>
      <c r="V141" s="314"/>
      <c r="W141" s="31">
        <f t="shared" si="2"/>
        <v>350</v>
      </c>
      <c r="X141" s="1"/>
    </row>
    <row r="142" spans="1:24" s="20" customFormat="1" ht="14.5">
      <c r="A142" s="33">
        <v>42034</v>
      </c>
      <c r="B142" s="315" t="s">
        <v>148</v>
      </c>
      <c r="C142" s="320"/>
      <c r="D142" s="314"/>
      <c r="E142" s="305"/>
      <c r="F142" s="314"/>
      <c r="G142" s="305">
        <v>1553</v>
      </c>
      <c r="H142" s="314">
        <v>0.8</v>
      </c>
      <c r="I142" s="303"/>
      <c r="J142" s="314"/>
      <c r="K142" s="305"/>
      <c r="L142" s="304"/>
      <c r="M142" s="304"/>
      <c r="N142" s="304"/>
      <c r="O142" s="303"/>
      <c r="P142" s="314"/>
      <c r="Q142" s="314"/>
      <c r="R142" s="314"/>
      <c r="S142" s="303"/>
      <c r="T142" s="314"/>
      <c r="U142" s="314"/>
      <c r="V142" s="314"/>
      <c r="W142" s="31">
        <f t="shared" si="2"/>
        <v>1242.4000000000001</v>
      </c>
      <c r="X142" s="1"/>
    </row>
    <row r="143" spans="1:24" s="20" customFormat="1" ht="14.5">
      <c r="A143" s="33">
        <v>42034</v>
      </c>
      <c r="B143" s="315" t="s">
        <v>148</v>
      </c>
      <c r="C143" s="305"/>
      <c r="D143" s="314"/>
      <c r="E143" s="305"/>
      <c r="F143" s="314"/>
      <c r="G143" s="305"/>
      <c r="H143" s="314"/>
      <c r="I143" s="303"/>
      <c r="J143" s="314"/>
      <c r="K143" s="305"/>
      <c r="L143" s="304"/>
      <c r="M143" s="304">
        <v>45546</v>
      </c>
      <c r="N143" s="304">
        <v>0.23</v>
      </c>
      <c r="O143" s="303"/>
      <c r="P143" s="314"/>
      <c r="Q143" s="314"/>
      <c r="R143" s="314"/>
      <c r="S143" s="303"/>
      <c r="T143" s="314"/>
      <c r="U143" s="314"/>
      <c r="V143" s="314"/>
      <c r="W143" s="31">
        <f t="shared" si="2"/>
        <v>10475.58</v>
      </c>
      <c r="X143" s="2">
        <f>SUM(W131:W143)</f>
        <v>23872.33</v>
      </c>
    </row>
    <row r="144" spans="1:24" s="20" customFormat="1" ht="14.5">
      <c r="A144" s="33">
        <v>42042</v>
      </c>
      <c r="B144" s="315" t="s">
        <v>148</v>
      </c>
      <c r="C144" s="305"/>
      <c r="D144" s="314"/>
      <c r="E144" s="305"/>
      <c r="F144" s="314"/>
      <c r="G144" s="305">
        <v>1471</v>
      </c>
      <c r="H144" s="314">
        <v>0.8</v>
      </c>
      <c r="I144" s="303"/>
      <c r="J144" s="314"/>
      <c r="K144" s="305"/>
      <c r="L144" s="304"/>
      <c r="M144" s="304"/>
      <c r="N144" s="304"/>
      <c r="O144" s="303"/>
      <c r="P144" s="314"/>
      <c r="Q144" s="314"/>
      <c r="R144" s="314"/>
      <c r="S144" s="303"/>
      <c r="T144" s="314"/>
      <c r="U144" s="314"/>
      <c r="V144" s="314"/>
      <c r="W144" s="31">
        <f t="shared" si="2"/>
        <v>1176.8</v>
      </c>
      <c r="X144" s="1"/>
    </row>
    <row r="145" spans="1:34" s="20" customFormat="1" ht="14.5">
      <c r="A145" s="33">
        <v>42045</v>
      </c>
      <c r="B145" s="315" t="s">
        <v>148</v>
      </c>
      <c r="C145" s="320"/>
      <c r="D145" s="314"/>
      <c r="E145" s="305"/>
      <c r="F145" s="314"/>
      <c r="G145" s="305">
        <v>540</v>
      </c>
      <c r="H145" s="314">
        <v>1.3</v>
      </c>
      <c r="I145" s="303"/>
      <c r="J145" s="314"/>
      <c r="K145" s="305"/>
      <c r="L145" s="304"/>
      <c r="M145" s="304"/>
      <c r="N145" s="304"/>
      <c r="O145" s="303"/>
      <c r="P145" s="314"/>
      <c r="Q145" s="314"/>
      <c r="R145" s="314"/>
      <c r="S145" s="303"/>
      <c r="T145" s="314"/>
      <c r="U145" s="314"/>
      <c r="V145" s="314"/>
      <c r="W145" s="31">
        <f t="shared" si="2"/>
        <v>702</v>
      </c>
      <c r="X145" s="1"/>
    </row>
    <row r="146" spans="1:34" s="20" customFormat="1" ht="14.5">
      <c r="A146" s="33">
        <v>42045</v>
      </c>
      <c r="B146" s="315" t="s">
        <v>148</v>
      </c>
      <c r="C146" s="325"/>
      <c r="D146" s="275"/>
      <c r="E146" s="325"/>
      <c r="F146" s="275"/>
      <c r="G146" s="325"/>
      <c r="H146" s="275"/>
      <c r="I146" s="323">
        <v>215</v>
      </c>
      <c r="J146" s="275">
        <v>2.75</v>
      </c>
      <c r="K146" s="325"/>
      <c r="L146" s="324"/>
      <c r="M146" s="324"/>
      <c r="N146" s="324"/>
      <c r="O146" s="323"/>
      <c r="P146" s="275"/>
      <c r="Q146" s="275"/>
      <c r="R146" s="275"/>
      <c r="S146" s="323"/>
      <c r="T146" s="275"/>
      <c r="U146" s="275"/>
      <c r="V146" s="275"/>
      <c r="W146" s="31">
        <f t="shared" si="2"/>
        <v>591.25</v>
      </c>
      <c r="X146" s="1"/>
      <c r="Y146" s="27"/>
      <c r="Z146" s="27"/>
      <c r="AA146" s="27"/>
      <c r="AB146" s="27"/>
      <c r="AC146" s="27"/>
      <c r="AD146" s="27"/>
      <c r="AE146" s="27"/>
      <c r="AF146" s="27"/>
      <c r="AG146" s="27"/>
      <c r="AH146" s="27"/>
    </row>
    <row r="147" spans="1:34" s="20" customFormat="1" ht="14.5">
      <c r="A147" s="33">
        <v>42045</v>
      </c>
      <c r="B147" s="315" t="s">
        <v>148</v>
      </c>
      <c r="C147" s="305"/>
      <c r="D147" s="314"/>
      <c r="E147" s="305"/>
      <c r="F147" s="314"/>
      <c r="G147" s="305"/>
      <c r="H147" s="314"/>
      <c r="I147" s="303"/>
      <c r="J147" s="314"/>
      <c r="K147" s="305">
        <v>2300</v>
      </c>
      <c r="L147" s="304">
        <v>1.26</v>
      </c>
      <c r="M147" s="304"/>
      <c r="N147" s="304"/>
      <c r="O147" s="303"/>
      <c r="P147" s="314"/>
      <c r="Q147" s="314"/>
      <c r="R147" s="314"/>
      <c r="S147" s="303"/>
      <c r="T147" s="314"/>
      <c r="U147" s="314"/>
      <c r="V147" s="314">
        <v>173.88</v>
      </c>
      <c r="W147" s="31">
        <f t="shared" si="2"/>
        <v>3071.88</v>
      </c>
      <c r="X147" s="1"/>
    </row>
    <row r="148" spans="1:34" s="20" customFormat="1" ht="14.5">
      <c r="A148" s="33">
        <v>42048</v>
      </c>
      <c r="B148" s="315" t="s">
        <v>148</v>
      </c>
      <c r="C148" s="325"/>
      <c r="D148" s="275"/>
      <c r="E148" s="325"/>
      <c r="F148" s="275"/>
      <c r="G148" s="325">
        <v>1580</v>
      </c>
      <c r="H148" s="275">
        <v>0.8</v>
      </c>
      <c r="I148" s="323"/>
      <c r="J148" s="275"/>
      <c r="K148" s="325"/>
      <c r="L148" s="324"/>
      <c r="M148" s="324"/>
      <c r="N148" s="324"/>
      <c r="O148" s="323"/>
      <c r="P148" s="275"/>
      <c r="Q148" s="275"/>
      <c r="R148" s="275"/>
      <c r="S148" s="323"/>
      <c r="T148" s="275"/>
      <c r="U148" s="275"/>
      <c r="V148" s="275"/>
      <c r="W148" s="31">
        <f t="shared" si="2"/>
        <v>1264</v>
      </c>
      <c r="X148" s="1"/>
      <c r="Y148" s="27"/>
      <c r="Z148" s="27"/>
      <c r="AA148" s="27"/>
      <c r="AB148" s="27"/>
      <c r="AC148" s="27"/>
      <c r="AD148" s="27"/>
      <c r="AE148" s="27"/>
      <c r="AF148" s="27"/>
      <c r="AG148" s="27"/>
      <c r="AH148" s="27"/>
    </row>
    <row r="149" spans="1:34" s="20" customFormat="1" ht="14.5">
      <c r="A149" s="33">
        <v>42055</v>
      </c>
      <c r="B149" s="315" t="s">
        <v>148</v>
      </c>
      <c r="C149" s="305"/>
      <c r="D149" s="314"/>
      <c r="E149" s="305"/>
      <c r="F149" s="314"/>
      <c r="G149" s="305">
        <v>1390</v>
      </c>
      <c r="H149" s="314">
        <v>0.8</v>
      </c>
      <c r="I149" s="303"/>
      <c r="J149" s="314"/>
      <c r="K149" s="305"/>
      <c r="L149" s="304"/>
      <c r="M149" s="304"/>
      <c r="N149" s="304"/>
      <c r="O149" s="303"/>
      <c r="P149" s="314"/>
      <c r="Q149" s="314"/>
      <c r="R149" s="314"/>
      <c r="S149" s="303"/>
      <c r="T149" s="314"/>
      <c r="U149" s="314"/>
      <c r="V149" s="314"/>
      <c r="W149" s="31">
        <f t="shared" si="2"/>
        <v>1112</v>
      </c>
      <c r="X149" s="1"/>
    </row>
    <row r="150" spans="1:34" s="20" customFormat="1" ht="14.5">
      <c r="A150" s="33">
        <v>42059</v>
      </c>
      <c r="B150" s="315" t="s">
        <v>148</v>
      </c>
      <c r="C150" s="305"/>
      <c r="D150" s="314"/>
      <c r="E150" s="305"/>
      <c r="F150" s="314"/>
      <c r="G150" s="305">
        <v>825</v>
      </c>
      <c r="H150" s="314">
        <v>1.3</v>
      </c>
      <c r="I150" s="303"/>
      <c r="J150" s="314"/>
      <c r="K150" s="305"/>
      <c r="L150" s="304"/>
      <c r="M150" s="304"/>
      <c r="N150" s="304"/>
      <c r="O150" s="303"/>
      <c r="P150" s="314"/>
      <c r="Q150" s="314"/>
      <c r="R150" s="314"/>
      <c r="S150" s="303"/>
      <c r="T150" s="314"/>
      <c r="U150" s="314"/>
      <c r="V150" s="314"/>
      <c r="W150" s="31">
        <f t="shared" si="2"/>
        <v>1072.5</v>
      </c>
      <c r="X150" s="1"/>
    </row>
    <row r="151" spans="1:34" s="20" customFormat="1" ht="14.5">
      <c r="A151" s="33">
        <v>42059</v>
      </c>
      <c r="B151" s="315" t="s">
        <v>148</v>
      </c>
      <c r="C151" s="305"/>
      <c r="D151" s="314"/>
      <c r="E151" s="305"/>
      <c r="F151" s="314"/>
      <c r="G151" s="305"/>
      <c r="H151" s="314"/>
      <c r="I151" s="303">
        <v>260</v>
      </c>
      <c r="J151" s="314">
        <v>2.75</v>
      </c>
      <c r="K151" s="305"/>
      <c r="L151" s="304"/>
      <c r="M151" s="304"/>
      <c r="N151" s="304"/>
      <c r="O151" s="303"/>
      <c r="P151" s="314"/>
      <c r="Q151" s="314"/>
      <c r="R151" s="314"/>
      <c r="S151" s="303"/>
      <c r="T151" s="314"/>
      <c r="U151" s="314"/>
      <c r="V151" s="314"/>
      <c r="W151" s="31">
        <f t="shared" si="2"/>
        <v>715</v>
      </c>
      <c r="X151" s="1"/>
    </row>
    <row r="152" spans="1:34" s="20" customFormat="1" ht="14.5">
      <c r="A152" s="33">
        <v>42059</v>
      </c>
      <c r="B152" s="315" t="s">
        <v>148</v>
      </c>
      <c r="C152" s="305"/>
      <c r="D152" s="314"/>
      <c r="E152" s="305"/>
      <c r="F152" s="314"/>
      <c r="G152" s="305"/>
      <c r="H152" s="314"/>
      <c r="I152" s="303"/>
      <c r="J152" s="314"/>
      <c r="K152" s="305"/>
      <c r="L152" s="304"/>
      <c r="M152" s="304"/>
      <c r="N152" s="304"/>
      <c r="O152" s="303">
        <v>2</v>
      </c>
      <c r="P152" s="314">
        <v>175</v>
      </c>
      <c r="Q152" s="314"/>
      <c r="R152" s="314"/>
      <c r="S152" s="303"/>
      <c r="T152" s="314"/>
      <c r="U152" s="314"/>
      <c r="V152" s="314"/>
      <c r="W152" s="31">
        <f t="shared" si="2"/>
        <v>350</v>
      </c>
      <c r="X152" s="2">
        <f>SUM(W144:W152)</f>
        <v>10055.43</v>
      </c>
    </row>
    <row r="153" spans="1:34" s="20" customFormat="1" ht="14.5">
      <c r="A153" s="33">
        <v>42069</v>
      </c>
      <c r="B153" s="315" t="s">
        <v>148</v>
      </c>
      <c r="C153" s="305"/>
      <c r="D153" s="314"/>
      <c r="E153" s="305"/>
      <c r="F153" s="314"/>
      <c r="G153" s="305">
        <v>1117</v>
      </c>
      <c r="H153" s="314">
        <v>0.8</v>
      </c>
      <c r="I153" s="303"/>
      <c r="J153" s="314"/>
      <c r="K153" s="305"/>
      <c r="L153" s="304"/>
      <c r="M153" s="304"/>
      <c r="N153" s="304"/>
      <c r="O153" s="303"/>
      <c r="P153" s="314"/>
      <c r="Q153" s="314"/>
      <c r="R153" s="314"/>
      <c r="S153" s="303"/>
      <c r="T153" s="314"/>
      <c r="U153" s="314"/>
      <c r="V153" s="314"/>
      <c r="W153" s="31">
        <f t="shared" si="2"/>
        <v>893.6</v>
      </c>
      <c r="X153" s="1"/>
    </row>
    <row r="154" spans="1:34" s="20" customFormat="1" ht="14.5">
      <c r="A154" s="33">
        <v>42073</v>
      </c>
      <c r="B154" s="315" t="s">
        <v>148</v>
      </c>
      <c r="C154" s="305"/>
      <c r="D154" s="314"/>
      <c r="E154" s="305"/>
      <c r="F154" s="314"/>
      <c r="G154" s="305">
        <v>800</v>
      </c>
      <c r="H154" s="314">
        <v>1.3</v>
      </c>
      <c r="I154" s="303"/>
      <c r="J154" s="314"/>
      <c r="K154" s="305"/>
      <c r="L154" s="304"/>
      <c r="M154" s="304"/>
      <c r="N154" s="304"/>
      <c r="O154" s="303"/>
      <c r="P154" s="314"/>
      <c r="Q154" s="314"/>
      <c r="R154" s="314"/>
      <c r="S154" s="303"/>
      <c r="T154" s="314"/>
      <c r="U154" s="314"/>
      <c r="V154" s="314"/>
      <c r="W154" s="31">
        <f t="shared" si="2"/>
        <v>1040</v>
      </c>
      <c r="X154" s="1"/>
    </row>
    <row r="155" spans="1:34" s="20" customFormat="1" ht="14.5">
      <c r="A155" s="33">
        <v>42073</v>
      </c>
      <c r="B155" s="315" t="s">
        <v>148</v>
      </c>
      <c r="C155" s="305"/>
      <c r="D155" s="314"/>
      <c r="E155" s="305"/>
      <c r="F155" s="314"/>
      <c r="G155" s="305"/>
      <c r="H155" s="314"/>
      <c r="I155" s="303">
        <v>300</v>
      </c>
      <c r="J155" s="314">
        <v>2.75</v>
      </c>
      <c r="K155" s="305"/>
      <c r="L155" s="304"/>
      <c r="M155" s="304"/>
      <c r="N155" s="304"/>
      <c r="O155" s="303"/>
      <c r="P155" s="314"/>
      <c r="Q155" s="314"/>
      <c r="R155" s="314"/>
      <c r="S155" s="303"/>
      <c r="T155" s="314"/>
      <c r="U155" s="314"/>
      <c r="V155" s="314"/>
      <c r="W155" s="31">
        <f t="shared" si="2"/>
        <v>825</v>
      </c>
      <c r="X155" s="1"/>
    </row>
    <row r="156" spans="1:34" s="20" customFormat="1" ht="14.5">
      <c r="A156" s="33">
        <v>42073</v>
      </c>
      <c r="B156" s="315" t="s">
        <v>148</v>
      </c>
      <c r="C156" s="305"/>
      <c r="D156" s="314"/>
      <c r="E156" s="305"/>
      <c r="F156" s="314"/>
      <c r="G156" s="305"/>
      <c r="H156" s="314"/>
      <c r="I156" s="303"/>
      <c r="J156" s="314"/>
      <c r="K156" s="305"/>
      <c r="L156" s="304"/>
      <c r="M156" s="304"/>
      <c r="N156" s="304"/>
      <c r="O156" s="303">
        <v>2</v>
      </c>
      <c r="P156" s="314">
        <v>175</v>
      </c>
      <c r="Q156" s="314"/>
      <c r="R156" s="314"/>
      <c r="S156" s="303"/>
      <c r="T156" s="314"/>
      <c r="U156" s="314"/>
      <c r="V156" s="314"/>
      <c r="W156" s="31">
        <f t="shared" si="2"/>
        <v>350</v>
      </c>
      <c r="X156" s="1"/>
    </row>
    <row r="157" spans="1:34" s="20" customFormat="1" ht="14.5">
      <c r="A157" s="33">
        <v>42074</v>
      </c>
      <c r="B157" s="315" t="s">
        <v>148</v>
      </c>
      <c r="C157" s="305"/>
      <c r="D157" s="314"/>
      <c r="E157" s="305"/>
      <c r="F157" s="314"/>
      <c r="G157" s="305">
        <v>1471</v>
      </c>
      <c r="H157" s="314">
        <v>0.8</v>
      </c>
      <c r="I157" s="303"/>
      <c r="J157" s="314"/>
      <c r="K157" s="305"/>
      <c r="L157" s="304"/>
      <c r="M157" s="304"/>
      <c r="N157" s="304"/>
      <c r="O157" s="303"/>
      <c r="P157" s="314"/>
      <c r="Q157" s="314"/>
      <c r="R157" s="314"/>
      <c r="S157" s="303"/>
      <c r="T157" s="314"/>
      <c r="U157" s="314"/>
      <c r="V157" s="314"/>
      <c r="W157" s="31">
        <f t="shared" si="2"/>
        <v>1176.8</v>
      </c>
      <c r="X157" s="1"/>
    </row>
    <row r="158" spans="1:34" s="20" customFormat="1" ht="14.5">
      <c r="A158" s="33">
        <v>42076</v>
      </c>
      <c r="B158" s="315" t="s">
        <v>148</v>
      </c>
      <c r="C158" s="320"/>
      <c r="D158" s="314"/>
      <c r="E158" s="305"/>
      <c r="F158" s="314"/>
      <c r="G158" s="305">
        <v>763</v>
      </c>
      <c r="H158" s="314">
        <v>0.8</v>
      </c>
      <c r="I158" s="303"/>
      <c r="J158" s="314"/>
      <c r="K158" s="305"/>
      <c r="L158" s="304"/>
      <c r="M158" s="304"/>
      <c r="N158" s="304"/>
      <c r="O158" s="303"/>
      <c r="P158" s="314"/>
      <c r="Q158" s="314"/>
      <c r="R158" s="314"/>
      <c r="S158" s="303"/>
      <c r="T158" s="314"/>
      <c r="U158" s="314"/>
      <c r="V158" s="314"/>
      <c r="W158" s="31">
        <f t="shared" si="2"/>
        <v>610.4</v>
      </c>
      <c r="X158" s="1"/>
    </row>
    <row r="159" spans="1:34" s="316" customFormat="1" ht="14.5">
      <c r="A159" s="33">
        <v>42082</v>
      </c>
      <c r="B159" s="315" t="s">
        <v>148</v>
      </c>
      <c r="C159" s="305"/>
      <c r="D159" s="314"/>
      <c r="E159" s="305"/>
      <c r="F159" s="314"/>
      <c r="G159" s="305"/>
      <c r="H159" s="314"/>
      <c r="I159" s="303"/>
      <c r="J159" s="314"/>
      <c r="K159" s="305"/>
      <c r="L159" s="304"/>
      <c r="M159" s="304">
        <v>43153</v>
      </c>
      <c r="N159" s="304">
        <v>0.23</v>
      </c>
      <c r="O159" s="303"/>
      <c r="P159" s="314"/>
      <c r="Q159" s="314"/>
      <c r="R159" s="314"/>
      <c r="S159" s="303"/>
      <c r="T159" s="314"/>
      <c r="U159" s="314"/>
      <c r="V159" s="314"/>
      <c r="W159" s="31">
        <f t="shared" si="2"/>
        <v>9925.19</v>
      </c>
      <c r="X159" s="1"/>
      <c r="Y159" s="20"/>
      <c r="Z159" s="20"/>
      <c r="AA159" s="20"/>
      <c r="AB159" s="20"/>
      <c r="AC159" s="20"/>
      <c r="AD159" s="20"/>
      <c r="AE159" s="20"/>
      <c r="AF159" s="20"/>
      <c r="AG159" s="20"/>
      <c r="AH159" s="20"/>
    </row>
    <row r="160" spans="1:34" s="316" customFormat="1" ht="14.5">
      <c r="A160" s="33">
        <v>42083</v>
      </c>
      <c r="B160" s="315" t="s">
        <v>148</v>
      </c>
      <c r="C160" s="305"/>
      <c r="D160" s="314"/>
      <c r="E160" s="305"/>
      <c r="F160" s="314"/>
      <c r="G160" s="305">
        <v>1144</v>
      </c>
      <c r="H160" s="314">
        <v>0.8</v>
      </c>
      <c r="I160" s="303"/>
      <c r="J160" s="314"/>
      <c r="K160" s="305"/>
      <c r="L160" s="304"/>
      <c r="M160" s="304"/>
      <c r="N160" s="304"/>
      <c r="O160" s="303"/>
      <c r="P160" s="314"/>
      <c r="Q160" s="314"/>
      <c r="R160" s="314"/>
      <c r="S160" s="303"/>
      <c r="T160" s="314"/>
      <c r="U160" s="314"/>
      <c r="V160" s="314"/>
      <c r="W160" s="31">
        <f t="shared" si="2"/>
        <v>915.2</v>
      </c>
      <c r="X160" s="1"/>
      <c r="Y160" s="20"/>
      <c r="Z160" s="20"/>
      <c r="AA160" s="20"/>
      <c r="AB160" s="20"/>
      <c r="AC160" s="20"/>
      <c r="AD160" s="20"/>
      <c r="AE160" s="20"/>
      <c r="AF160" s="20"/>
      <c r="AG160" s="20"/>
      <c r="AH160" s="20"/>
    </row>
    <row r="161" spans="1:34" s="316" customFormat="1" ht="14.5">
      <c r="A161" s="33">
        <v>42083</v>
      </c>
      <c r="B161" s="315" t="s">
        <v>148</v>
      </c>
      <c r="C161" s="305"/>
      <c r="D161" s="314"/>
      <c r="E161" s="305"/>
      <c r="F161" s="314"/>
      <c r="G161" s="305"/>
      <c r="H161" s="314"/>
      <c r="I161" s="303"/>
      <c r="J161" s="314"/>
      <c r="K161" s="305">
        <v>2300</v>
      </c>
      <c r="L161" s="304">
        <v>1.26</v>
      </c>
      <c r="M161" s="304"/>
      <c r="N161" s="304"/>
      <c r="O161" s="303"/>
      <c r="P161" s="314"/>
      <c r="Q161" s="314"/>
      <c r="R161" s="314"/>
      <c r="S161" s="303"/>
      <c r="T161" s="314"/>
      <c r="U161" s="314"/>
      <c r="V161" s="314">
        <v>173.88</v>
      </c>
      <c r="W161" s="31">
        <f t="shared" si="2"/>
        <v>3071.88</v>
      </c>
      <c r="X161" s="1"/>
      <c r="Y161" s="20"/>
      <c r="Z161" s="20"/>
      <c r="AA161" s="20"/>
      <c r="AB161" s="20"/>
      <c r="AC161" s="20"/>
      <c r="AD161" s="20"/>
      <c r="AE161" s="20"/>
      <c r="AF161" s="20"/>
      <c r="AG161" s="20"/>
      <c r="AH161" s="20"/>
    </row>
    <row r="162" spans="1:34" s="316" customFormat="1" ht="14.5">
      <c r="A162" s="33">
        <v>42086</v>
      </c>
      <c r="B162" s="315" t="s">
        <v>148</v>
      </c>
      <c r="C162" s="305"/>
      <c r="D162" s="314"/>
      <c r="E162" s="305"/>
      <c r="F162" s="314"/>
      <c r="G162" s="305">
        <v>575</v>
      </c>
      <c r="H162" s="314">
        <v>0.8</v>
      </c>
      <c r="I162" s="303"/>
      <c r="J162" s="314"/>
      <c r="K162" s="305"/>
      <c r="L162" s="304"/>
      <c r="M162" s="304"/>
      <c r="N162" s="304"/>
      <c r="O162" s="303"/>
      <c r="P162" s="314"/>
      <c r="Q162" s="314"/>
      <c r="R162" s="314"/>
      <c r="S162" s="303"/>
      <c r="T162" s="314"/>
      <c r="U162" s="314"/>
      <c r="V162" s="314"/>
      <c r="W162" s="31">
        <f t="shared" si="2"/>
        <v>460</v>
      </c>
      <c r="X162" s="1"/>
      <c r="Y162" s="20"/>
      <c r="Z162" s="20"/>
      <c r="AA162" s="20"/>
      <c r="AB162" s="20"/>
      <c r="AC162" s="20"/>
      <c r="AD162" s="20"/>
      <c r="AE162" s="20"/>
      <c r="AF162" s="20"/>
      <c r="AG162" s="20"/>
      <c r="AH162" s="20"/>
    </row>
    <row r="163" spans="1:34" s="316" customFormat="1" ht="14.5">
      <c r="A163" s="33">
        <v>42087</v>
      </c>
      <c r="B163" s="315" t="s">
        <v>148</v>
      </c>
      <c r="C163" s="305"/>
      <c r="D163" s="314"/>
      <c r="E163" s="305"/>
      <c r="F163" s="314"/>
      <c r="G163" s="305">
        <v>770</v>
      </c>
      <c r="H163" s="314">
        <v>1.3</v>
      </c>
      <c r="I163" s="303"/>
      <c r="J163" s="314"/>
      <c r="K163" s="305"/>
      <c r="L163" s="304"/>
      <c r="M163" s="304"/>
      <c r="N163" s="304"/>
      <c r="O163" s="303"/>
      <c r="P163" s="314"/>
      <c r="Q163" s="314"/>
      <c r="R163" s="314"/>
      <c r="S163" s="303"/>
      <c r="T163" s="314"/>
      <c r="U163" s="314"/>
      <c r="V163" s="314"/>
      <c r="W163" s="31">
        <f t="shared" si="2"/>
        <v>1001</v>
      </c>
      <c r="X163" s="1"/>
      <c r="Y163" s="20"/>
      <c r="Z163" s="20"/>
      <c r="AA163" s="20"/>
      <c r="AB163" s="20"/>
      <c r="AC163" s="20"/>
      <c r="AD163" s="20"/>
      <c r="AE163" s="20"/>
      <c r="AF163" s="20"/>
      <c r="AG163" s="20"/>
      <c r="AH163" s="20"/>
    </row>
    <row r="164" spans="1:34" s="316" customFormat="1" ht="14.5">
      <c r="A164" s="33">
        <v>42089</v>
      </c>
      <c r="B164" s="315" t="s">
        <v>148</v>
      </c>
      <c r="C164" s="305"/>
      <c r="D164" s="314"/>
      <c r="E164" s="305"/>
      <c r="F164" s="314"/>
      <c r="G164" s="305"/>
      <c r="H164" s="314"/>
      <c r="I164" s="303">
        <v>265</v>
      </c>
      <c r="J164" s="314">
        <v>2.75</v>
      </c>
      <c r="K164" s="305"/>
      <c r="L164" s="304"/>
      <c r="M164" s="304"/>
      <c r="N164" s="304"/>
      <c r="O164" s="303"/>
      <c r="P164" s="314"/>
      <c r="Q164" s="314"/>
      <c r="R164" s="314"/>
      <c r="S164" s="303"/>
      <c r="T164" s="314"/>
      <c r="U164" s="314"/>
      <c r="V164" s="314"/>
      <c r="W164" s="31">
        <f t="shared" si="2"/>
        <v>728.75</v>
      </c>
      <c r="X164" s="1"/>
      <c r="Y164" s="20"/>
      <c r="Z164" s="20"/>
      <c r="AA164" s="20"/>
      <c r="AB164" s="20"/>
      <c r="AC164" s="20"/>
      <c r="AD164" s="20"/>
      <c r="AE164" s="20"/>
      <c r="AF164" s="20"/>
      <c r="AG164" s="20"/>
      <c r="AH164" s="20"/>
    </row>
    <row r="165" spans="1:34" s="316" customFormat="1" ht="14.5">
      <c r="A165" s="33">
        <v>42090</v>
      </c>
      <c r="B165" s="315" t="s">
        <v>148</v>
      </c>
      <c r="C165" s="305"/>
      <c r="D165" s="314"/>
      <c r="E165" s="305"/>
      <c r="F165" s="314"/>
      <c r="G165" s="305">
        <v>954</v>
      </c>
      <c r="H165" s="314">
        <v>0.8</v>
      </c>
      <c r="I165" s="303"/>
      <c r="J165" s="314"/>
      <c r="K165" s="305"/>
      <c r="L165" s="304"/>
      <c r="M165" s="304"/>
      <c r="N165" s="304"/>
      <c r="O165" s="303"/>
      <c r="P165" s="314"/>
      <c r="Q165" s="314"/>
      <c r="R165" s="314"/>
      <c r="S165" s="303"/>
      <c r="T165" s="314"/>
      <c r="U165" s="314"/>
      <c r="V165" s="314"/>
      <c r="W165" s="31">
        <f t="shared" si="2"/>
        <v>763.2</v>
      </c>
      <c r="X165" s="1"/>
      <c r="Y165" s="20"/>
      <c r="Z165" s="20"/>
      <c r="AA165" s="20"/>
      <c r="AB165" s="20"/>
      <c r="AC165" s="20"/>
      <c r="AD165" s="20"/>
      <c r="AE165" s="20"/>
      <c r="AF165" s="20"/>
      <c r="AG165" s="20"/>
      <c r="AH165" s="20"/>
    </row>
    <row r="166" spans="1:34" s="316" customFormat="1" ht="14.5">
      <c r="A166" s="33">
        <v>42090</v>
      </c>
      <c r="B166" s="315" t="s">
        <v>149</v>
      </c>
      <c r="C166" s="305"/>
      <c r="D166" s="314"/>
      <c r="E166" s="305"/>
      <c r="F166" s="314"/>
      <c r="G166" s="305"/>
      <c r="H166" s="314"/>
      <c r="I166" s="303"/>
      <c r="J166" s="314"/>
      <c r="K166" s="305"/>
      <c r="L166" s="304"/>
      <c r="M166" s="304"/>
      <c r="N166" s="304"/>
      <c r="O166" s="303"/>
      <c r="P166" s="314"/>
      <c r="Q166" s="314"/>
      <c r="R166" s="314"/>
      <c r="S166" s="303">
        <v>1</v>
      </c>
      <c r="T166" s="314">
        <v>113.92</v>
      </c>
      <c r="U166" s="314">
        <v>25.9</v>
      </c>
      <c r="V166" s="314">
        <v>7.98</v>
      </c>
      <c r="W166" s="31">
        <f t="shared" si="2"/>
        <v>147.79999999999998</v>
      </c>
      <c r="X166" s="2">
        <f>SUM(W153:W166)</f>
        <v>21908.82</v>
      </c>
      <c r="Y166" s="20"/>
      <c r="Z166" s="20"/>
      <c r="AA166" s="20"/>
      <c r="AB166" s="20"/>
      <c r="AC166" s="20"/>
      <c r="AD166" s="20"/>
      <c r="AE166" s="20"/>
      <c r="AF166" s="20"/>
      <c r="AG166" s="20"/>
      <c r="AH166" s="20"/>
    </row>
    <row r="167" spans="1:34" s="316" customFormat="1" ht="14.5">
      <c r="A167" s="33">
        <v>42099</v>
      </c>
      <c r="B167" s="315" t="s">
        <v>148</v>
      </c>
      <c r="C167" s="305"/>
      <c r="D167" s="314"/>
      <c r="E167" s="305"/>
      <c r="F167" s="314"/>
      <c r="G167" s="305">
        <v>981</v>
      </c>
      <c r="H167" s="314">
        <v>0.8</v>
      </c>
      <c r="I167" s="303"/>
      <c r="J167" s="314"/>
      <c r="K167" s="305"/>
      <c r="L167" s="304"/>
      <c r="M167" s="304"/>
      <c r="N167" s="304"/>
      <c r="O167" s="303"/>
      <c r="P167" s="314"/>
      <c r="Q167" s="314"/>
      <c r="R167" s="314"/>
      <c r="S167" s="303"/>
      <c r="T167" s="314"/>
      <c r="U167" s="314"/>
      <c r="V167" s="314"/>
      <c r="W167" s="31">
        <f t="shared" si="2"/>
        <v>784.80000000000007</v>
      </c>
      <c r="X167" s="1"/>
      <c r="Y167" s="20"/>
      <c r="Z167" s="20"/>
      <c r="AA167" s="20"/>
      <c r="AB167" s="20"/>
      <c r="AC167" s="20"/>
      <c r="AD167" s="20"/>
      <c r="AE167" s="20"/>
      <c r="AF167" s="20"/>
      <c r="AG167" s="20"/>
      <c r="AH167" s="20"/>
    </row>
    <row r="168" spans="1:34" s="316" customFormat="1" ht="14.5">
      <c r="A168" s="33">
        <v>42101</v>
      </c>
      <c r="B168" s="315" t="s">
        <v>148</v>
      </c>
      <c r="C168" s="305"/>
      <c r="D168" s="314"/>
      <c r="E168" s="305"/>
      <c r="F168" s="314"/>
      <c r="G168" s="305">
        <v>800</v>
      </c>
      <c r="H168" s="314">
        <v>1.3</v>
      </c>
      <c r="I168" s="303"/>
      <c r="J168" s="314"/>
      <c r="K168" s="305"/>
      <c r="L168" s="304"/>
      <c r="M168" s="304"/>
      <c r="N168" s="304"/>
      <c r="O168" s="303"/>
      <c r="P168" s="314"/>
      <c r="Q168" s="314"/>
      <c r="R168" s="314"/>
      <c r="S168" s="303"/>
      <c r="T168" s="314"/>
      <c r="U168" s="314"/>
      <c r="V168" s="314"/>
      <c r="W168" s="31">
        <f t="shared" si="2"/>
        <v>1040</v>
      </c>
      <c r="X168" s="1"/>
      <c r="Y168" s="20"/>
      <c r="Z168" s="20"/>
      <c r="AA168" s="20"/>
      <c r="AB168" s="20"/>
      <c r="AC168" s="20"/>
      <c r="AD168" s="20"/>
      <c r="AE168" s="20"/>
      <c r="AF168" s="20"/>
      <c r="AG168" s="20"/>
      <c r="AH168" s="20"/>
    </row>
    <row r="169" spans="1:34" s="316" customFormat="1" ht="14.5">
      <c r="A169" s="33">
        <v>42101</v>
      </c>
      <c r="B169" s="315" t="s">
        <v>148</v>
      </c>
      <c r="C169" s="305"/>
      <c r="D169" s="314"/>
      <c r="E169" s="305"/>
      <c r="F169" s="314"/>
      <c r="G169" s="305"/>
      <c r="H169" s="314"/>
      <c r="I169" s="303">
        <v>225</v>
      </c>
      <c r="J169" s="314">
        <v>2.75</v>
      </c>
      <c r="K169" s="305"/>
      <c r="L169" s="304"/>
      <c r="M169" s="304"/>
      <c r="N169" s="304"/>
      <c r="O169" s="303"/>
      <c r="P169" s="314"/>
      <c r="Q169" s="314"/>
      <c r="R169" s="314"/>
      <c r="S169" s="303"/>
      <c r="T169" s="314"/>
      <c r="U169" s="314"/>
      <c r="V169" s="314"/>
      <c r="W169" s="31">
        <f t="shared" si="2"/>
        <v>618.75</v>
      </c>
      <c r="X169" s="1"/>
      <c r="Y169" s="20"/>
      <c r="Z169" s="20"/>
      <c r="AA169" s="20"/>
      <c r="AB169" s="20"/>
      <c r="AC169" s="20"/>
      <c r="AD169" s="20"/>
      <c r="AE169" s="20"/>
      <c r="AF169" s="20"/>
      <c r="AG169" s="20"/>
      <c r="AH169" s="20"/>
    </row>
    <row r="170" spans="1:34" s="316" customFormat="1" ht="14.5">
      <c r="A170" s="33">
        <v>42101</v>
      </c>
      <c r="B170" s="315" t="s">
        <v>148</v>
      </c>
      <c r="C170" s="305"/>
      <c r="D170" s="314"/>
      <c r="E170" s="305"/>
      <c r="F170" s="314"/>
      <c r="G170" s="305"/>
      <c r="H170" s="314"/>
      <c r="I170" s="303"/>
      <c r="J170" s="314"/>
      <c r="K170" s="305"/>
      <c r="L170" s="304"/>
      <c r="M170" s="304"/>
      <c r="N170" s="304"/>
      <c r="O170" s="303">
        <v>2</v>
      </c>
      <c r="P170" s="314">
        <v>175</v>
      </c>
      <c r="Q170" s="314"/>
      <c r="R170" s="314"/>
      <c r="S170" s="303"/>
      <c r="T170" s="314"/>
      <c r="U170" s="314"/>
      <c r="V170" s="314"/>
      <c r="W170" s="31">
        <f t="shared" si="2"/>
        <v>350</v>
      </c>
      <c r="X170" s="1"/>
      <c r="Y170" s="20"/>
      <c r="Z170" s="20"/>
      <c r="AA170" s="20"/>
      <c r="AB170" s="20"/>
      <c r="AC170" s="20"/>
      <c r="AD170" s="20"/>
      <c r="AE170" s="20"/>
      <c r="AF170" s="20"/>
      <c r="AG170" s="20"/>
      <c r="AH170" s="20"/>
    </row>
    <row r="171" spans="1:34" s="316" customFormat="1" ht="14.5">
      <c r="A171" s="33">
        <v>42104</v>
      </c>
      <c r="B171" s="315" t="s">
        <v>148</v>
      </c>
      <c r="C171" s="305"/>
      <c r="D171" s="314"/>
      <c r="E171" s="305"/>
      <c r="F171" s="314"/>
      <c r="G171" s="305">
        <v>900</v>
      </c>
      <c r="H171" s="314">
        <v>0.8</v>
      </c>
      <c r="I171" s="303"/>
      <c r="J171" s="314"/>
      <c r="K171" s="305"/>
      <c r="L171" s="304"/>
      <c r="M171" s="304"/>
      <c r="N171" s="304"/>
      <c r="O171" s="303"/>
      <c r="P171" s="314"/>
      <c r="Q171" s="314"/>
      <c r="R171" s="314"/>
      <c r="S171" s="303"/>
      <c r="T171" s="314"/>
      <c r="U171" s="314"/>
      <c r="V171" s="314"/>
      <c r="W171" s="31">
        <f t="shared" si="2"/>
        <v>720</v>
      </c>
      <c r="X171" s="1"/>
      <c r="Y171" s="20"/>
      <c r="Z171" s="20"/>
      <c r="AA171" s="20"/>
      <c r="AB171" s="20"/>
      <c r="AC171" s="20"/>
      <c r="AD171" s="20"/>
      <c r="AE171" s="20"/>
      <c r="AF171" s="20"/>
      <c r="AG171" s="20"/>
      <c r="AH171" s="20"/>
    </row>
    <row r="172" spans="1:34" s="316" customFormat="1" ht="14.5">
      <c r="A172" s="33">
        <v>42111</v>
      </c>
      <c r="B172" s="315" t="s">
        <v>148</v>
      </c>
      <c r="C172" s="305"/>
      <c r="D172" s="314"/>
      <c r="E172" s="305"/>
      <c r="F172" s="314"/>
      <c r="G172" s="305">
        <v>762</v>
      </c>
      <c r="H172" s="314">
        <v>0.8</v>
      </c>
      <c r="I172" s="303"/>
      <c r="J172" s="314"/>
      <c r="K172" s="305"/>
      <c r="L172" s="304"/>
      <c r="M172" s="304"/>
      <c r="N172" s="304"/>
      <c r="O172" s="303"/>
      <c r="P172" s="314"/>
      <c r="Q172" s="314"/>
      <c r="R172" s="314"/>
      <c r="S172" s="303"/>
      <c r="T172" s="314"/>
      <c r="U172" s="314"/>
      <c r="V172" s="314"/>
      <c r="W172" s="31">
        <f t="shared" si="2"/>
        <v>609.6</v>
      </c>
      <c r="X172" s="1"/>
      <c r="Y172" s="20"/>
      <c r="Z172" s="20"/>
      <c r="AA172" s="20"/>
      <c r="AB172" s="20"/>
      <c r="AC172" s="20"/>
      <c r="AD172" s="20"/>
      <c r="AE172" s="20"/>
      <c r="AF172" s="20"/>
      <c r="AG172" s="20"/>
      <c r="AH172" s="20"/>
    </row>
    <row r="173" spans="1:34" s="316" customFormat="1" ht="14.5">
      <c r="A173" s="33">
        <v>42115</v>
      </c>
      <c r="B173" s="315" t="s">
        <v>148</v>
      </c>
      <c r="C173" s="305"/>
      <c r="D173" s="314"/>
      <c r="E173" s="305"/>
      <c r="F173" s="314"/>
      <c r="G173" s="305">
        <v>550</v>
      </c>
      <c r="H173" s="314">
        <v>1.3</v>
      </c>
      <c r="I173" s="303"/>
      <c r="J173" s="314"/>
      <c r="K173" s="305"/>
      <c r="L173" s="304"/>
      <c r="M173" s="304"/>
      <c r="N173" s="304"/>
      <c r="O173" s="303"/>
      <c r="P173" s="314"/>
      <c r="Q173" s="314"/>
      <c r="R173" s="314"/>
      <c r="S173" s="303"/>
      <c r="T173" s="314"/>
      <c r="U173" s="314"/>
      <c r="V173" s="314"/>
      <c r="W173" s="31">
        <f t="shared" si="2"/>
        <v>715</v>
      </c>
      <c r="X173" s="1"/>
      <c r="Y173" s="20"/>
      <c r="Z173" s="20"/>
      <c r="AA173" s="20"/>
      <c r="AB173" s="20"/>
      <c r="AC173" s="20"/>
      <c r="AD173" s="20"/>
      <c r="AE173" s="20"/>
      <c r="AF173" s="20"/>
      <c r="AG173" s="20"/>
      <c r="AH173" s="20"/>
    </row>
    <row r="174" spans="1:34" s="316" customFormat="1" ht="14.5">
      <c r="A174" s="33">
        <v>42115</v>
      </c>
      <c r="B174" s="315" t="s">
        <v>148</v>
      </c>
      <c r="C174" s="305"/>
      <c r="D174" s="314"/>
      <c r="E174" s="305"/>
      <c r="F174" s="314"/>
      <c r="G174" s="305"/>
      <c r="H174" s="314"/>
      <c r="I174" s="303">
        <v>220</v>
      </c>
      <c r="J174" s="314">
        <v>2.75</v>
      </c>
      <c r="K174" s="305"/>
      <c r="L174" s="304"/>
      <c r="M174" s="304"/>
      <c r="N174" s="304"/>
      <c r="O174" s="303"/>
      <c r="P174" s="314"/>
      <c r="Q174" s="314"/>
      <c r="R174" s="314"/>
      <c r="S174" s="303"/>
      <c r="T174" s="314"/>
      <c r="U174" s="314"/>
      <c r="V174" s="314"/>
      <c r="W174" s="31">
        <f t="shared" si="2"/>
        <v>605</v>
      </c>
      <c r="X174" s="1"/>
      <c r="Y174" s="20"/>
      <c r="Z174" s="20"/>
      <c r="AA174" s="20"/>
      <c r="AB174" s="20"/>
      <c r="AC174" s="20"/>
      <c r="AD174" s="20"/>
      <c r="AE174" s="20"/>
      <c r="AF174" s="20"/>
      <c r="AG174" s="20"/>
      <c r="AH174" s="20"/>
    </row>
    <row r="175" spans="1:34" s="316" customFormat="1" ht="14.5">
      <c r="A175" s="33">
        <v>42116</v>
      </c>
      <c r="B175" s="315" t="s">
        <v>148</v>
      </c>
      <c r="C175" s="305"/>
      <c r="D175" s="314"/>
      <c r="E175" s="305"/>
      <c r="F175" s="314"/>
      <c r="G175" s="305">
        <v>1212</v>
      </c>
      <c r="H175" s="314">
        <v>0.8</v>
      </c>
      <c r="I175" s="303"/>
      <c r="J175" s="314"/>
      <c r="K175" s="305"/>
      <c r="L175" s="304"/>
      <c r="M175" s="304"/>
      <c r="N175" s="304"/>
      <c r="O175" s="303"/>
      <c r="P175" s="314"/>
      <c r="Q175" s="314"/>
      <c r="R175" s="314"/>
      <c r="S175" s="303"/>
      <c r="T175" s="314"/>
      <c r="U175" s="314"/>
      <c r="V175" s="314"/>
      <c r="W175" s="31">
        <f t="shared" si="2"/>
        <v>969.6</v>
      </c>
      <c r="X175" s="1"/>
      <c r="Y175" s="20"/>
      <c r="Z175" s="20"/>
      <c r="AA175" s="20"/>
      <c r="AB175" s="20"/>
      <c r="AC175" s="20"/>
      <c r="AD175" s="20"/>
      <c r="AE175" s="20"/>
      <c r="AF175" s="20"/>
      <c r="AG175" s="20"/>
      <c r="AH175" s="20"/>
    </row>
    <row r="176" spans="1:34" s="316" customFormat="1" ht="14.5">
      <c r="A176" s="33">
        <v>42118</v>
      </c>
      <c r="B176" s="315" t="s">
        <v>148</v>
      </c>
      <c r="C176" s="305"/>
      <c r="D176" s="314"/>
      <c r="E176" s="305"/>
      <c r="F176" s="314"/>
      <c r="G176" s="305">
        <v>981</v>
      </c>
      <c r="H176" s="314">
        <v>0.8</v>
      </c>
      <c r="I176" s="303"/>
      <c r="J176" s="314"/>
      <c r="K176" s="305"/>
      <c r="L176" s="304"/>
      <c r="M176" s="304"/>
      <c r="N176" s="304"/>
      <c r="O176" s="303"/>
      <c r="P176" s="314"/>
      <c r="Q176" s="314"/>
      <c r="R176" s="314"/>
      <c r="S176" s="303"/>
      <c r="T176" s="314"/>
      <c r="U176" s="314"/>
      <c r="V176" s="314"/>
      <c r="W176" s="31">
        <f t="shared" si="2"/>
        <v>784.80000000000007</v>
      </c>
      <c r="X176" s="2">
        <f>SUM(W167:W176)</f>
        <v>7197.5500000000011</v>
      </c>
      <c r="Y176" s="20"/>
      <c r="Z176" s="20"/>
      <c r="AA176" s="20"/>
      <c r="AB176" s="20"/>
      <c r="AC176" s="20"/>
      <c r="AD176" s="20"/>
      <c r="AE176" s="20"/>
      <c r="AF176" s="20"/>
      <c r="AG176" s="20"/>
      <c r="AH176" s="20"/>
    </row>
    <row r="177" spans="1:34" s="316" customFormat="1" ht="14.5">
      <c r="A177" s="33">
        <v>42125</v>
      </c>
      <c r="B177" s="315" t="s">
        <v>148</v>
      </c>
      <c r="C177" s="305"/>
      <c r="D177" s="314"/>
      <c r="E177" s="305"/>
      <c r="F177" s="314"/>
      <c r="G177" s="305">
        <v>1553</v>
      </c>
      <c r="H177" s="314">
        <v>0.8</v>
      </c>
      <c r="I177" s="303"/>
      <c r="J177" s="314"/>
      <c r="K177" s="305"/>
      <c r="L177" s="304"/>
      <c r="M177" s="304"/>
      <c r="N177" s="304"/>
      <c r="O177" s="303"/>
      <c r="P177" s="314"/>
      <c r="Q177" s="314"/>
      <c r="R177" s="314"/>
      <c r="S177" s="303"/>
      <c r="T177" s="314"/>
      <c r="U177" s="314"/>
      <c r="V177" s="314"/>
      <c r="W177" s="31">
        <f t="shared" si="2"/>
        <v>1242.4000000000001</v>
      </c>
      <c r="X177" s="1"/>
      <c r="Y177" s="20"/>
      <c r="Z177" s="20"/>
      <c r="AA177" s="20"/>
      <c r="AB177" s="20"/>
      <c r="AC177" s="20"/>
      <c r="AD177" s="20"/>
      <c r="AE177" s="20"/>
      <c r="AF177" s="20"/>
      <c r="AG177" s="20"/>
      <c r="AH177" s="20"/>
    </row>
    <row r="178" spans="1:34" s="316" customFormat="1" ht="14.5">
      <c r="A178" s="33">
        <v>42125</v>
      </c>
      <c r="B178" s="315" t="s">
        <v>148</v>
      </c>
      <c r="C178" s="305"/>
      <c r="D178" s="314"/>
      <c r="E178" s="305"/>
      <c r="F178" s="314"/>
      <c r="G178" s="305"/>
      <c r="H178" s="314"/>
      <c r="I178" s="303"/>
      <c r="J178" s="314"/>
      <c r="K178" s="305"/>
      <c r="L178" s="304"/>
      <c r="M178" s="304">
        <v>45141</v>
      </c>
      <c r="N178" s="304">
        <v>0.23</v>
      </c>
      <c r="O178" s="303"/>
      <c r="P178" s="314"/>
      <c r="Q178" s="314"/>
      <c r="R178" s="314"/>
      <c r="S178" s="303"/>
      <c r="T178" s="314"/>
      <c r="U178" s="314"/>
      <c r="V178" s="314"/>
      <c r="W178" s="31">
        <f t="shared" si="2"/>
        <v>10382.43</v>
      </c>
      <c r="X178" s="1"/>
      <c r="Y178" s="20"/>
      <c r="Z178" s="20"/>
      <c r="AA178" s="20"/>
      <c r="AB178" s="20"/>
      <c r="AC178" s="20"/>
      <c r="AD178" s="20"/>
      <c r="AE178" s="20"/>
      <c r="AF178" s="20"/>
      <c r="AG178" s="20"/>
      <c r="AH178" s="20"/>
    </row>
    <row r="179" spans="1:34" s="316" customFormat="1" ht="14.5">
      <c r="A179" s="33">
        <v>42131</v>
      </c>
      <c r="B179" s="315" t="s">
        <v>148</v>
      </c>
      <c r="C179" s="305"/>
      <c r="D179" s="314"/>
      <c r="E179" s="305"/>
      <c r="F179" s="314"/>
      <c r="G179" s="305"/>
      <c r="H179" s="314"/>
      <c r="I179" s="303"/>
      <c r="J179" s="314"/>
      <c r="K179" s="305">
        <v>2300</v>
      </c>
      <c r="L179" s="304">
        <v>1.26</v>
      </c>
      <c r="M179" s="304"/>
      <c r="N179" s="304"/>
      <c r="O179" s="303"/>
      <c r="P179" s="314"/>
      <c r="Q179" s="314"/>
      <c r="R179" s="314"/>
      <c r="S179" s="303"/>
      <c r="T179" s="314"/>
      <c r="U179" s="314"/>
      <c r="V179" s="314">
        <v>173.88</v>
      </c>
      <c r="W179" s="31">
        <f t="shared" si="2"/>
        <v>3071.88</v>
      </c>
      <c r="X179" s="1"/>
      <c r="Y179" s="20"/>
      <c r="Z179" s="20"/>
      <c r="AA179" s="20"/>
      <c r="AB179" s="20"/>
      <c r="AC179" s="20"/>
      <c r="AD179" s="20"/>
      <c r="AE179" s="20"/>
      <c r="AF179" s="20"/>
      <c r="AG179" s="20"/>
      <c r="AH179" s="20"/>
    </row>
    <row r="180" spans="1:34" s="316" customFormat="1" ht="14.5">
      <c r="A180" s="322">
        <v>42132</v>
      </c>
      <c r="B180" s="321" t="s">
        <v>148</v>
      </c>
      <c r="C180" s="320"/>
      <c r="D180" s="317"/>
      <c r="E180" s="320"/>
      <c r="F180" s="317"/>
      <c r="G180" s="320">
        <v>1000</v>
      </c>
      <c r="H180" s="317">
        <v>0.8</v>
      </c>
      <c r="I180" s="318"/>
      <c r="J180" s="317"/>
      <c r="K180" s="320"/>
      <c r="L180" s="319"/>
      <c r="M180" s="319"/>
      <c r="N180" s="319"/>
      <c r="O180" s="318"/>
      <c r="P180" s="317"/>
      <c r="Q180" s="317"/>
      <c r="R180" s="317"/>
      <c r="S180" s="318"/>
      <c r="T180" s="317"/>
      <c r="U180" s="317"/>
      <c r="V180" s="317"/>
      <c r="W180" s="31">
        <f t="shared" si="2"/>
        <v>800</v>
      </c>
      <c r="X180" s="5"/>
    </row>
    <row r="181" spans="1:34" s="316" customFormat="1" ht="14.5">
      <c r="A181" s="322">
        <v>42132</v>
      </c>
      <c r="B181" s="321" t="s">
        <v>148</v>
      </c>
      <c r="C181" s="320"/>
      <c r="D181" s="317"/>
      <c r="E181" s="320"/>
      <c r="F181" s="317"/>
      <c r="G181" s="320">
        <v>1035</v>
      </c>
      <c r="H181" s="317">
        <v>0.8</v>
      </c>
      <c r="I181" s="318"/>
      <c r="J181" s="317"/>
      <c r="K181" s="320"/>
      <c r="L181" s="319"/>
      <c r="M181" s="319"/>
      <c r="N181" s="319"/>
      <c r="O181" s="318"/>
      <c r="P181" s="317"/>
      <c r="Q181" s="317"/>
      <c r="R181" s="317"/>
      <c r="S181" s="318"/>
      <c r="T181" s="317"/>
      <c r="U181" s="317"/>
      <c r="V181" s="317"/>
      <c r="W181" s="31">
        <f t="shared" si="2"/>
        <v>828</v>
      </c>
      <c r="X181" s="5"/>
    </row>
    <row r="182" spans="1:34" s="316" customFormat="1" ht="14.5">
      <c r="A182" s="33">
        <v>42138</v>
      </c>
      <c r="B182" s="315" t="s">
        <v>148</v>
      </c>
      <c r="C182" s="305"/>
      <c r="D182" s="314"/>
      <c r="E182" s="305"/>
      <c r="F182" s="314"/>
      <c r="G182" s="305"/>
      <c r="H182" s="314"/>
      <c r="I182" s="303">
        <v>330</v>
      </c>
      <c r="J182" s="314">
        <v>2.75</v>
      </c>
      <c r="K182" s="305"/>
      <c r="L182" s="304"/>
      <c r="M182" s="304"/>
      <c r="N182" s="304"/>
      <c r="O182" s="303"/>
      <c r="P182" s="314"/>
      <c r="Q182" s="314"/>
      <c r="R182" s="314"/>
      <c r="S182" s="303"/>
      <c r="T182" s="314"/>
      <c r="U182" s="314"/>
      <c r="V182" s="314"/>
      <c r="W182" s="31">
        <f t="shared" si="2"/>
        <v>907.5</v>
      </c>
      <c r="X182" s="1"/>
      <c r="Y182" s="20"/>
      <c r="Z182" s="20"/>
      <c r="AA182" s="20"/>
      <c r="AB182" s="20"/>
      <c r="AC182" s="20"/>
      <c r="AD182" s="20"/>
      <c r="AE182" s="20"/>
      <c r="AF182" s="20"/>
      <c r="AG182" s="20"/>
      <c r="AH182" s="20"/>
    </row>
    <row r="183" spans="1:34" s="316" customFormat="1" ht="14.5">
      <c r="A183" s="322">
        <v>42139</v>
      </c>
      <c r="B183" s="321" t="s">
        <v>148</v>
      </c>
      <c r="C183" s="320"/>
      <c r="D183" s="317"/>
      <c r="E183" s="320"/>
      <c r="F183" s="317"/>
      <c r="G183" s="320">
        <v>872</v>
      </c>
      <c r="H183" s="317">
        <v>0.8</v>
      </c>
      <c r="I183" s="318"/>
      <c r="J183" s="317"/>
      <c r="K183" s="320"/>
      <c r="L183" s="319"/>
      <c r="M183" s="319"/>
      <c r="N183" s="319"/>
      <c r="O183" s="318"/>
      <c r="P183" s="317"/>
      <c r="Q183" s="317"/>
      <c r="R183" s="317"/>
      <c r="S183" s="318"/>
      <c r="T183" s="317"/>
      <c r="U183" s="317"/>
      <c r="V183" s="317"/>
      <c r="W183" s="31">
        <f t="shared" si="2"/>
        <v>697.6</v>
      </c>
      <c r="X183" s="5"/>
    </row>
    <row r="184" spans="1:34" s="316" customFormat="1" ht="14.5">
      <c r="A184" s="322">
        <v>42139</v>
      </c>
      <c r="B184" s="321" t="s">
        <v>148</v>
      </c>
      <c r="C184" s="320"/>
      <c r="D184" s="317"/>
      <c r="E184" s="320"/>
      <c r="F184" s="317"/>
      <c r="G184" s="320">
        <v>1178</v>
      </c>
      <c r="H184" s="317">
        <v>0.8</v>
      </c>
      <c r="I184" s="318"/>
      <c r="J184" s="317"/>
      <c r="K184" s="320"/>
      <c r="L184" s="319"/>
      <c r="M184" s="319"/>
      <c r="N184" s="319"/>
      <c r="O184" s="318"/>
      <c r="P184" s="317"/>
      <c r="Q184" s="317"/>
      <c r="R184" s="317"/>
      <c r="S184" s="318"/>
      <c r="T184" s="317"/>
      <c r="U184" s="317"/>
      <c r="V184" s="317"/>
      <c r="W184" s="31">
        <f t="shared" si="2"/>
        <v>942.40000000000009</v>
      </c>
      <c r="X184" s="5"/>
    </row>
    <row r="185" spans="1:34" s="316" customFormat="1" ht="14.5">
      <c r="A185" s="322">
        <v>42143</v>
      </c>
      <c r="B185" s="321" t="s">
        <v>148</v>
      </c>
      <c r="C185" s="320"/>
      <c r="D185" s="317"/>
      <c r="E185" s="320"/>
      <c r="F185" s="317"/>
      <c r="G185" s="320">
        <v>850</v>
      </c>
      <c r="H185" s="317">
        <v>1.3</v>
      </c>
      <c r="I185" s="318"/>
      <c r="J185" s="317"/>
      <c r="K185" s="320"/>
      <c r="L185" s="319"/>
      <c r="M185" s="319"/>
      <c r="N185" s="319"/>
      <c r="O185" s="318"/>
      <c r="P185" s="317"/>
      <c r="Q185" s="317"/>
      <c r="R185" s="317"/>
      <c r="S185" s="318"/>
      <c r="T185" s="317"/>
      <c r="U185" s="317"/>
      <c r="V185" s="317"/>
      <c r="W185" s="31">
        <f t="shared" si="2"/>
        <v>1105</v>
      </c>
      <c r="X185" s="5"/>
    </row>
    <row r="186" spans="1:34" s="316" customFormat="1" ht="14.5">
      <c r="A186" s="322">
        <v>42146</v>
      </c>
      <c r="B186" s="321" t="s">
        <v>148</v>
      </c>
      <c r="C186" s="320"/>
      <c r="D186" s="317"/>
      <c r="E186" s="320"/>
      <c r="F186" s="317"/>
      <c r="G186" s="320">
        <v>1307</v>
      </c>
      <c r="H186" s="317">
        <v>0.8</v>
      </c>
      <c r="I186" s="318"/>
      <c r="J186" s="317"/>
      <c r="K186" s="320"/>
      <c r="L186" s="319"/>
      <c r="M186" s="319"/>
      <c r="N186" s="319"/>
      <c r="O186" s="318"/>
      <c r="P186" s="317"/>
      <c r="Q186" s="317"/>
      <c r="R186" s="317"/>
      <c r="S186" s="318"/>
      <c r="T186" s="317"/>
      <c r="U186" s="317"/>
      <c r="V186" s="317"/>
      <c r="W186" s="31">
        <f t="shared" si="2"/>
        <v>1045.6000000000001</v>
      </c>
      <c r="X186" s="5"/>
    </row>
    <row r="187" spans="1:34" s="316" customFormat="1" ht="14.5">
      <c r="A187" s="322">
        <v>42146</v>
      </c>
      <c r="B187" s="321" t="s">
        <v>148</v>
      </c>
      <c r="C187" s="320"/>
      <c r="D187" s="317"/>
      <c r="E187" s="320"/>
      <c r="F187" s="317"/>
      <c r="G187" s="320">
        <v>1607</v>
      </c>
      <c r="H187" s="317">
        <v>0.8</v>
      </c>
      <c r="I187" s="318"/>
      <c r="J187" s="317"/>
      <c r="K187" s="320"/>
      <c r="L187" s="319"/>
      <c r="M187" s="319"/>
      <c r="N187" s="319"/>
      <c r="O187" s="318"/>
      <c r="P187" s="317"/>
      <c r="Q187" s="317"/>
      <c r="R187" s="317"/>
      <c r="S187" s="318"/>
      <c r="T187" s="317"/>
      <c r="U187" s="317"/>
      <c r="V187" s="317"/>
      <c r="W187" s="31">
        <f t="shared" si="2"/>
        <v>1285.6000000000001</v>
      </c>
      <c r="X187" s="5"/>
    </row>
    <row r="188" spans="1:34" s="316" customFormat="1" ht="14.5">
      <c r="A188" s="322">
        <v>42153</v>
      </c>
      <c r="B188" s="321" t="s">
        <v>148</v>
      </c>
      <c r="C188" s="320"/>
      <c r="D188" s="317"/>
      <c r="E188" s="320"/>
      <c r="F188" s="317"/>
      <c r="G188" s="320">
        <v>490</v>
      </c>
      <c r="H188" s="317">
        <v>0.8</v>
      </c>
      <c r="I188" s="318"/>
      <c r="J188" s="317"/>
      <c r="K188" s="320"/>
      <c r="L188" s="319"/>
      <c r="M188" s="319"/>
      <c r="N188" s="319"/>
      <c r="O188" s="318"/>
      <c r="P188" s="317"/>
      <c r="Q188" s="317"/>
      <c r="R188" s="317"/>
      <c r="S188" s="318"/>
      <c r="T188" s="317"/>
      <c r="U188" s="317"/>
      <c r="V188" s="317"/>
      <c r="W188" s="31">
        <f t="shared" si="2"/>
        <v>392</v>
      </c>
      <c r="X188" s="5"/>
    </row>
    <row r="189" spans="1:34" s="316" customFormat="1" ht="14.5">
      <c r="A189" s="322">
        <v>42153</v>
      </c>
      <c r="B189" s="321" t="s">
        <v>148</v>
      </c>
      <c r="C189" s="320"/>
      <c r="D189" s="317"/>
      <c r="E189" s="320"/>
      <c r="F189" s="317"/>
      <c r="G189" s="320">
        <v>1308</v>
      </c>
      <c r="H189" s="317">
        <v>0.8</v>
      </c>
      <c r="I189" s="318"/>
      <c r="J189" s="317"/>
      <c r="K189" s="320"/>
      <c r="L189" s="319"/>
      <c r="M189" s="319"/>
      <c r="N189" s="319"/>
      <c r="O189" s="318"/>
      <c r="P189" s="317"/>
      <c r="Q189" s="317"/>
      <c r="R189" s="317"/>
      <c r="S189" s="318"/>
      <c r="T189" s="317"/>
      <c r="U189" s="317"/>
      <c r="V189" s="317"/>
      <c r="W189" s="31">
        <f t="shared" si="2"/>
        <v>1046.4000000000001</v>
      </c>
      <c r="X189" s="6">
        <f>SUM(W177:W189)</f>
        <v>23746.809999999998</v>
      </c>
    </row>
    <row r="190" spans="1:34" s="316" customFormat="1" ht="14.5">
      <c r="A190" s="322">
        <v>42157</v>
      </c>
      <c r="B190" s="321" t="s">
        <v>148</v>
      </c>
      <c r="C190" s="320"/>
      <c r="D190" s="317"/>
      <c r="E190" s="320"/>
      <c r="F190" s="317"/>
      <c r="G190" s="320">
        <v>825</v>
      </c>
      <c r="H190" s="317">
        <v>1.3</v>
      </c>
      <c r="I190" s="318"/>
      <c r="J190" s="317"/>
      <c r="K190" s="320"/>
      <c r="L190" s="319"/>
      <c r="M190" s="319"/>
      <c r="N190" s="319"/>
      <c r="O190" s="318"/>
      <c r="P190" s="317"/>
      <c r="Q190" s="317"/>
      <c r="R190" s="317"/>
      <c r="S190" s="318"/>
      <c r="T190" s="317"/>
      <c r="U190" s="317"/>
      <c r="V190" s="317"/>
      <c r="W190" s="31">
        <f t="shared" si="2"/>
        <v>1072.5</v>
      </c>
      <c r="X190" s="5"/>
    </row>
    <row r="191" spans="1:34" s="316" customFormat="1" ht="14.5">
      <c r="A191" s="33">
        <v>42157</v>
      </c>
      <c r="B191" s="315" t="s">
        <v>148</v>
      </c>
      <c r="C191" s="305"/>
      <c r="D191" s="314"/>
      <c r="E191" s="305"/>
      <c r="F191" s="314"/>
      <c r="G191" s="305"/>
      <c r="H191" s="314"/>
      <c r="I191" s="303">
        <v>250</v>
      </c>
      <c r="J191" s="314">
        <v>2.75</v>
      </c>
      <c r="K191" s="305"/>
      <c r="L191" s="304"/>
      <c r="M191" s="304"/>
      <c r="N191" s="304"/>
      <c r="O191" s="303"/>
      <c r="P191" s="314"/>
      <c r="Q191" s="314"/>
      <c r="R191" s="314"/>
      <c r="S191" s="303"/>
      <c r="T191" s="314"/>
      <c r="U191" s="314"/>
      <c r="V191" s="314"/>
      <c r="W191" s="31">
        <f t="shared" si="2"/>
        <v>687.5</v>
      </c>
      <c r="X191" s="1"/>
      <c r="Y191" s="20"/>
      <c r="Z191" s="20"/>
      <c r="AA191" s="20"/>
      <c r="AB191" s="20"/>
      <c r="AC191" s="20"/>
      <c r="AD191" s="20"/>
      <c r="AE191" s="20"/>
      <c r="AF191" s="20"/>
      <c r="AG191" s="20"/>
      <c r="AH191" s="20"/>
    </row>
    <row r="192" spans="1:34" s="20" customFormat="1" ht="14.5">
      <c r="A192" s="322">
        <v>42160</v>
      </c>
      <c r="B192" s="321" t="s">
        <v>148</v>
      </c>
      <c r="C192" s="320"/>
      <c r="D192" s="317"/>
      <c r="E192" s="320"/>
      <c r="F192" s="317"/>
      <c r="G192" s="320">
        <v>500</v>
      </c>
      <c r="H192" s="317">
        <v>0.8</v>
      </c>
      <c r="I192" s="318"/>
      <c r="J192" s="317"/>
      <c r="K192" s="320"/>
      <c r="L192" s="319"/>
      <c r="M192" s="319"/>
      <c r="N192" s="319"/>
      <c r="O192" s="318"/>
      <c r="P192" s="317"/>
      <c r="Q192" s="317"/>
      <c r="R192" s="317"/>
      <c r="S192" s="318"/>
      <c r="T192" s="317"/>
      <c r="U192" s="317"/>
      <c r="V192" s="317"/>
      <c r="W192" s="31">
        <f t="shared" si="2"/>
        <v>400</v>
      </c>
      <c r="X192" s="5"/>
      <c r="Y192" s="316"/>
      <c r="Z192" s="316"/>
      <c r="AA192" s="316"/>
      <c r="AB192" s="316"/>
      <c r="AC192" s="316"/>
      <c r="AD192" s="316"/>
      <c r="AE192" s="316"/>
      <c r="AF192" s="316"/>
      <c r="AG192" s="316"/>
      <c r="AH192" s="316"/>
    </row>
    <row r="193" spans="1:34" s="20" customFormat="1" ht="14.5">
      <c r="A193" s="322">
        <v>42160</v>
      </c>
      <c r="B193" s="321" t="s">
        <v>148</v>
      </c>
      <c r="C193" s="320"/>
      <c r="D193" s="317"/>
      <c r="E193" s="320"/>
      <c r="F193" s="317"/>
      <c r="G193" s="320">
        <v>1090</v>
      </c>
      <c r="H193" s="317">
        <v>0.8</v>
      </c>
      <c r="I193" s="318"/>
      <c r="J193" s="317"/>
      <c r="K193" s="320"/>
      <c r="L193" s="319"/>
      <c r="M193" s="319"/>
      <c r="N193" s="319"/>
      <c r="O193" s="318"/>
      <c r="P193" s="317"/>
      <c r="Q193" s="317"/>
      <c r="R193" s="317"/>
      <c r="S193" s="318"/>
      <c r="T193" s="317"/>
      <c r="U193" s="317"/>
      <c r="V193" s="317"/>
      <c r="W193" s="31">
        <f t="shared" si="2"/>
        <v>872</v>
      </c>
      <c r="X193" s="5"/>
      <c r="Y193" s="316"/>
      <c r="Z193" s="316"/>
      <c r="AA193" s="316"/>
      <c r="AB193" s="316"/>
      <c r="AC193" s="316"/>
      <c r="AD193" s="316"/>
      <c r="AE193" s="316"/>
      <c r="AF193" s="316"/>
      <c r="AG193" s="316"/>
      <c r="AH193" s="316"/>
    </row>
    <row r="194" spans="1:34" s="20" customFormat="1" ht="14.5">
      <c r="A194" s="322">
        <v>42167</v>
      </c>
      <c r="B194" s="321" t="s">
        <v>148</v>
      </c>
      <c r="C194" s="320"/>
      <c r="D194" s="317"/>
      <c r="E194" s="320"/>
      <c r="F194" s="317"/>
      <c r="G194" s="320">
        <v>899</v>
      </c>
      <c r="H194" s="317">
        <v>0.8</v>
      </c>
      <c r="I194" s="318"/>
      <c r="J194" s="317"/>
      <c r="K194" s="320"/>
      <c r="L194" s="319"/>
      <c r="M194" s="319"/>
      <c r="N194" s="319"/>
      <c r="O194" s="318"/>
      <c r="P194" s="317"/>
      <c r="Q194" s="317"/>
      <c r="R194" s="317"/>
      <c r="S194" s="318"/>
      <c r="T194" s="317"/>
      <c r="U194" s="317"/>
      <c r="V194" s="317"/>
      <c r="W194" s="31">
        <f t="shared" si="2"/>
        <v>719.2</v>
      </c>
      <c r="X194" s="5"/>
      <c r="Y194" s="316"/>
      <c r="Z194" s="316"/>
      <c r="AA194" s="316"/>
      <c r="AB194" s="316"/>
      <c r="AC194" s="316"/>
      <c r="AD194" s="316"/>
      <c r="AE194" s="316"/>
      <c r="AF194" s="316"/>
      <c r="AG194" s="316"/>
      <c r="AH194" s="316"/>
    </row>
    <row r="195" spans="1:34" s="20" customFormat="1" ht="14.5">
      <c r="A195" s="322">
        <v>42167</v>
      </c>
      <c r="B195" s="321" t="s">
        <v>148</v>
      </c>
      <c r="C195" s="320"/>
      <c r="D195" s="317"/>
      <c r="E195" s="320"/>
      <c r="F195" s="317"/>
      <c r="G195" s="320">
        <v>1414</v>
      </c>
      <c r="H195" s="317">
        <v>0.8</v>
      </c>
      <c r="I195" s="318"/>
      <c r="J195" s="317"/>
      <c r="K195" s="320"/>
      <c r="L195" s="319"/>
      <c r="M195" s="319"/>
      <c r="N195" s="319"/>
      <c r="O195" s="318"/>
      <c r="P195" s="317"/>
      <c r="Q195" s="317"/>
      <c r="R195" s="317"/>
      <c r="S195" s="318"/>
      <c r="T195" s="317"/>
      <c r="U195" s="317"/>
      <c r="V195" s="317"/>
      <c r="W195" s="31">
        <f t="shared" si="2"/>
        <v>1131.2</v>
      </c>
      <c r="X195" s="5"/>
      <c r="Y195" s="316"/>
      <c r="Z195" s="316"/>
      <c r="AA195" s="316"/>
      <c r="AB195" s="316"/>
      <c r="AC195" s="316"/>
      <c r="AD195" s="316"/>
      <c r="AE195" s="316"/>
      <c r="AF195" s="316"/>
      <c r="AG195" s="316"/>
      <c r="AH195" s="316"/>
    </row>
    <row r="196" spans="1:34" s="20" customFormat="1" ht="14.5">
      <c r="A196" s="33">
        <v>42172</v>
      </c>
      <c r="B196" s="315" t="s">
        <v>148</v>
      </c>
      <c r="C196" s="305"/>
      <c r="D196" s="314"/>
      <c r="E196" s="305"/>
      <c r="F196" s="314"/>
      <c r="G196" s="305"/>
      <c r="H196" s="314"/>
      <c r="I196" s="303"/>
      <c r="J196" s="314"/>
      <c r="K196" s="305">
        <v>2300</v>
      </c>
      <c r="L196" s="304">
        <v>1.26</v>
      </c>
      <c r="M196" s="304"/>
      <c r="N196" s="304"/>
      <c r="O196" s="303"/>
      <c r="P196" s="314"/>
      <c r="Q196" s="314"/>
      <c r="R196" s="314"/>
      <c r="S196" s="303"/>
      <c r="T196" s="314"/>
      <c r="U196" s="314"/>
      <c r="V196" s="314">
        <v>173.88</v>
      </c>
      <c r="W196" s="31">
        <f t="shared" si="2"/>
        <v>3071.88</v>
      </c>
      <c r="X196" s="1"/>
    </row>
    <row r="197" spans="1:34" s="20" customFormat="1" ht="14.5">
      <c r="A197" s="322">
        <v>42174</v>
      </c>
      <c r="B197" s="321" t="s">
        <v>148</v>
      </c>
      <c r="C197" s="320"/>
      <c r="D197" s="317"/>
      <c r="E197" s="320"/>
      <c r="F197" s="317"/>
      <c r="G197" s="320">
        <v>1008</v>
      </c>
      <c r="H197" s="317">
        <v>0.8</v>
      </c>
      <c r="I197" s="318"/>
      <c r="J197" s="317"/>
      <c r="K197" s="320"/>
      <c r="L197" s="319"/>
      <c r="M197" s="319"/>
      <c r="N197" s="319"/>
      <c r="O197" s="318"/>
      <c r="P197" s="317"/>
      <c r="Q197" s="317"/>
      <c r="R197" s="317"/>
      <c r="S197" s="318"/>
      <c r="T197" s="317"/>
      <c r="U197" s="317"/>
      <c r="V197" s="317"/>
      <c r="W197" s="31">
        <f t="shared" si="2"/>
        <v>806.40000000000009</v>
      </c>
      <c r="X197" s="5"/>
      <c r="Y197" s="316"/>
      <c r="Z197" s="316"/>
      <c r="AA197" s="316"/>
      <c r="AB197" s="316"/>
      <c r="AC197" s="316"/>
      <c r="AD197" s="316"/>
      <c r="AE197" s="316"/>
      <c r="AF197" s="316"/>
      <c r="AG197" s="316"/>
      <c r="AH197" s="316"/>
    </row>
    <row r="198" spans="1:34" s="20" customFormat="1" ht="14.5">
      <c r="A198" s="322">
        <v>42180</v>
      </c>
      <c r="B198" s="321" t="s">
        <v>148</v>
      </c>
      <c r="C198" s="320"/>
      <c r="D198" s="317"/>
      <c r="E198" s="320"/>
      <c r="F198" s="317"/>
      <c r="G198" s="320">
        <v>1198</v>
      </c>
      <c r="H198" s="317">
        <v>0.8</v>
      </c>
      <c r="I198" s="318"/>
      <c r="J198" s="317"/>
      <c r="K198" s="320"/>
      <c r="L198" s="319"/>
      <c r="M198" s="319"/>
      <c r="N198" s="319"/>
      <c r="O198" s="318"/>
      <c r="P198" s="317"/>
      <c r="Q198" s="317"/>
      <c r="R198" s="317"/>
      <c r="S198" s="318"/>
      <c r="T198" s="317"/>
      <c r="U198" s="317"/>
      <c r="V198" s="317"/>
      <c r="W198" s="31">
        <f t="shared" si="2"/>
        <v>958.40000000000009</v>
      </c>
      <c r="X198" s="5"/>
      <c r="Y198" s="316"/>
      <c r="Z198" s="316"/>
      <c r="AA198" s="316"/>
      <c r="AB198" s="316"/>
      <c r="AC198" s="316"/>
      <c r="AD198" s="316"/>
      <c r="AE198" s="316"/>
      <c r="AF198" s="316"/>
      <c r="AG198" s="316"/>
      <c r="AH198" s="316"/>
    </row>
    <row r="199" spans="1:34" s="316" customFormat="1" ht="14.5">
      <c r="A199" s="322">
        <v>42181</v>
      </c>
      <c r="B199" s="321" t="s">
        <v>148</v>
      </c>
      <c r="C199" s="320"/>
      <c r="D199" s="317"/>
      <c r="E199" s="320"/>
      <c r="F199" s="317"/>
      <c r="G199" s="320">
        <v>899</v>
      </c>
      <c r="H199" s="317">
        <v>0.8</v>
      </c>
      <c r="I199" s="318"/>
      <c r="J199" s="317"/>
      <c r="K199" s="320"/>
      <c r="L199" s="319"/>
      <c r="M199" s="319"/>
      <c r="N199" s="319"/>
      <c r="O199" s="318"/>
      <c r="P199" s="317"/>
      <c r="Q199" s="317"/>
      <c r="R199" s="317"/>
      <c r="S199" s="318"/>
      <c r="T199" s="317"/>
      <c r="U199" s="317"/>
      <c r="V199" s="317"/>
      <c r="W199" s="31">
        <f t="shared" si="2"/>
        <v>719.2</v>
      </c>
      <c r="X199" s="5"/>
    </row>
    <row r="200" spans="1:34" s="316" customFormat="1" ht="14.5">
      <c r="A200" s="322">
        <v>42185</v>
      </c>
      <c r="B200" s="321" t="s">
        <v>148</v>
      </c>
      <c r="C200" s="320"/>
      <c r="D200" s="317"/>
      <c r="E200" s="320"/>
      <c r="F200" s="317"/>
      <c r="G200" s="320">
        <v>250</v>
      </c>
      <c r="H200" s="317">
        <v>1.3</v>
      </c>
      <c r="I200" s="318"/>
      <c r="J200" s="317"/>
      <c r="K200" s="320"/>
      <c r="L200" s="319"/>
      <c r="M200" s="319"/>
      <c r="N200" s="319"/>
      <c r="O200" s="318"/>
      <c r="P200" s="317"/>
      <c r="Q200" s="317"/>
      <c r="R200" s="317"/>
      <c r="S200" s="318"/>
      <c r="T200" s="317"/>
      <c r="U200" s="317"/>
      <c r="V200" s="317"/>
      <c r="W200" s="31">
        <f t="shared" si="2"/>
        <v>325</v>
      </c>
      <c r="X200" s="5"/>
    </row>
    <row r="201" spans="1:34" s="316" customFormat="1" ht="14.5">
      <c r="A201" s="33">
        <v>42185</v>
      </c>
      <c r="B201" s="315" t="s">
        <v>148</v>
      </c>
      <c r="C201" s="305"/>
      <c r="D201" s="314"/>
      <c r="E201" s="305"/>
      <c r="F201" s="314"/>
      <c r="G201" s="305"/>
      <c r="H201" s="314"/>
      <c r="I201" s="303"/>
      <c r="J201" s="314"/>
      <c r="K201" s="305"/>
      <c r="L201" s="304"/>
      <c r="M201" s="304"/>
      <c r="N201" s="304"/>
      <c r="O201" s="303">
        <v>2</v>
      </c>
      <c r="P201" s="314">
        <v>175</v>
      </c>
      <c r="Q201" s="314"/>
      <c r="R201" s="314"/>
      <c r="S201" s="303"/>
      <c r="T201" s="314"/>
      <c r="U201" s="314"/>
      <c r="V201" s="314"/>
      <c r="W201" s="31">
        <f t="shared" ref="W201:W264" si="3">C201*D201+E201*F201+G201*H201+I201*J201+K201*L201+M201*N201+O201*P201+Q201*R201+S201*T201+U201+V201</f>
        <v>350</v>
      </c>
      <c r="X201" s="2">
        <f>SUM(W190:W201)</f>
        <v>11113.28</v>
      </c>
      <c r="Y201" s="20"/>
      <c r="Z201" s="20"/>
      <c r="AA201" s="20"/>
      <c r="AB201" s="20"/>
      <c r="AC201" s="20"/>
      <c r="AD201" s="20"/>
      <c r="AE201" s="20"/>
      <c r="AF201" s="20"/>
      <c r="AG201" s="20"/>
      <c r="AH201" s="20"/>
    </row>
    <row r="202" spans="1:34" s="316" customFormat="1" ht="14.5">
      <c r="A202" s="322">
        <v>42187</v>
      </c>
      <c r="B202" s="321" t="s">
        <v>148</v>
      </c>
      <c r="C202" s="320"/>
      <c r="D202" s="317"/>
      <c r="E202" s="320"/>
      <c r="F202" s="317"/>
      <c r="G202" s="320">
        <v>1076</v>
      </c>
      <c r="H202" s="317">
        <v>0.8</v>
      </c>
      <c r="I202" s="318"/>
      <c r="J202" s="317"/>
      <c r="K202" s="320"/>
      <c r="L202" s="319"/>
      <c r="M202" s="319"/>
      <c r="N202" s="319"/>
      <c r="O202" s="318"/>
      <c r="P202" s="317"/>
      <c r="Q202" s="317"/>
      <c r="R202" s="317"/>
      <c r="S202" s="318"/>
      <c r="T202" s="317"/>
      <c r="U202" s="317"/>
      <c r="V202" s="317"/>
      <c r="W202" s="31">
        <f t="shared" si="3"/>
        <v>860.80000000000007</v>
      </c>
      <c r="X202" s="5"/>
    </row>
    <row r="203" spans="1:34" s="316" customFormat="1" ht="14.5">
      <c r="A203" s="322">
        <v>42188</v>
      </c>
      <c r="B203" s="321" t="s">
        <v>148</v>
      </c>
      <c r="C203" s="320"/>
      <c r="D203" s="317"/>
      <c r="E203" s="320"/>
      <c r="F203" s="317"/>
      <c r="G203" s="320">
        <v>981</v>
      </c>
      <c r="H203" s="317">
        <v>0.8</v>
      </c>
      <c r="I203" s="318"/>
      <c r="J203" s="317"/>
      <c r="K203" s="320"/>
      <c r="L203" s="319"/>
      <c r="M203" s="319"/>
      <c r="N203" s="319"/>
      <c r="O203" s="318"/>
      <c r="P203" s="317"/>
      <c r="Q203" s="317"/>
      <c r="R203" s="317"/>
      <c r="S203" s="318"/>
      <c r="T203" s="317"/>
      <c r="U203" s="317"/>
      <c r="V203" s="317"/>
      <c r="W203" s="31">
        <f t="shared" si="3"/>
        <v>784.80000000000007</v>
      </c>
      <c r="X203" s="5"/>
    </row>
    <row r="204" spans="1:34" s="316" customFormat="1" ht="14.5">
      <c r="A204" s="322">
        <v>42192</v>
      </c>
      <c r="B204" s="321" t="s">
        <v>149</v>
      </c>
      <c r="C204" s="320"/>
      <c r="D204" s="317"/>
      <c r="E204" s="320"/>
      <c r="F204" s="317"/>
      <c r="G204" s="320"/>
      <c r="H204" s="317"/>
      <c r="I204" s="318"/>
      <c r="J204" s="317"/>
      <c r="K204" s="320"/>
      <c r="L204" s="319"/>
      <c r="M204" s="319"/>
      <c r="N204" s="319"/>
      <c r="O204" s="318"/>
      <c r="P204" s="317"/>
      <c r="Q204" s="317"/>
      <c r="R204" s="317"/>
      <c r="S204" s="318">
        <v>2</v>
      </c>
      <c r="T204" s="317">
        <v>63.96</v>
      </c>
      <c r="U204" s="317">
        <v>17.05</v>
      </c>
      <c r="V204" s="317">
        <v>7.68</v>
      </c>
      <c r="W204" s="31">
        <f t="shared" si="3"/>
        <v>152.65</v>
      </c>
      <c r="X204" s="5"/>
    </row>
    <row r="205" spans="1:34" s="316" customFormat="1" ht="14.5">
      <c r="A205" s="322">
        <v>42192</v>
      </c>
      <c r="B205" s="321" t="s">
        <v>149</v>
      </c>
      <c r="C205" s="320"/>
      <c r="D205" s="317"/>
      <c r="E205" s="320"/>
      <c r="F205" s="317"/>
      <c r="G205" s="320"/>
      <c r="H205" s="317"/>
      <c r="I205" s="318"/>
      <c r="J205" s="317"/>
      <c r="K205" s="320"/>
      <c r="L205" s="319"/>
      <c r="M205" s="319"/>
      <c r="N205" s="319"/>
      <c r="O205" s="318"/>
      <c r="P205" s="317"/>
      <c r="Q205" s="317"/>
      <c r="R205" s="317"/>
      <c r="S205" s="318">
        <v>2</v>
      </c>
      <c r="T205" s="317">
        <v>63.96</v>
      </c>
      <c r="U205" s="317">
        <v>17.05</v>
      </c>
      <c r="V205" s="317">
        <v>7.68</v>
      </c>
      <c r="W205" s="31">
        <f t="shared" si="3"/>
        <v>152.65</v>
      </c>
      <c r="X205" s="5"/>
    </row>
    <row r="206" spans="1:34" s="316" customFormat="1" ht="14.5">
      <c r="A206" s="322">
        <v>42196</v>
      </c>
      <c r="B206" s="321" t="s">
        <v>148</v>
      </c>
      <c r="C206" s="320"/>
      <c r="D206" s="317"/>
      <c r="E206" s="320"/>
      <c r="F206" s="317"/>
      <c r="G206" s="320">
        <v>572</v>
      </c>
      <c r="H206" s="317">
        <v>0.8</v>
      </c>
      <c r="I206" s="318"/>
      <c r="J206" s="317"/>
      <c r="K206" s="320"/>
      <c r="L206" s="319"/>
      <c r="M206" s="319"/>
      <c r="N206" s="319"/>
      <c r="O206" s="318"/>
      <c r="P206" s="317"/>
      <c r="Q206" s="317"/>
      <c r="R206" s="317"/>
      <c r="S206" s="318"/>
      <c r="T206" s="317"/>
      <c r="U206" s="317"/>
      <c r="V206" s="317"/>
      <c r="W206" s="31">
        <f t="shared" si="3"/>
        <v>457.6</v>
      </c>
      <c r="X206" s="5"/>
    </row>
    <row r="207" spans="1:34" s="20" customFormat="1" ht="14.5">
      <c r="A207" s="322">
        <v>42197</v>
      </c>
      <c r="B207" s="321" t="s">
        <v>148</v>
      </c>
      <c r="C207" s="320"/>
      <c r="D207" s="317"/>
      <c r="E207" s="320"/>
      <c r="F207" s="317"/>
      <c r="G207" s="320">
        <v>1362</v>
      </c>
      <c r="H207" s="317">
        <v>0.8</v>
      </c>
      <c r="I207" s="318"/>
      <c r="J207" s="317"/>
      <c r="K207" s="320"/>
      <c r="L207" s="319"/>
      <c r="M207" s="319"/>
      <c r="N207" s="319"/>
      <c r="O207" s="318"/>
      <c r="P207" s="317"/>
      <c r="Q207" s="317"/>
      <c r="R207" s="317"/>
      <c r="S207" s="318"/>
      <c r="T207" s="317"/>
      <c r="U207" s="317"/>
      <c r="V207" s="317"/>
      <c r="W207" s="31">
        <f t="shared" si="3"/>
        <v>1089.6000000000001</v>
      </c>
      <c r="X207" s="5"/>
      <c r="Y207" s="316"/>
      <c r="Z207" s="316"/>
      <c r="AA207" s="316"/>
      <c r="AB207" s="316"/>
      <c r="AC207" s="316"/>
      <c r="AD207" s="316"/>
      <c r="AE207" s="316"/>
      <c r="AF207" s="316"/>
      <c r="AG207" s="316"/>
      <c r="AH207" s="316"/>
    </row>
    <row r="208" spans="1:34" s="20" customFormat="1" ht="14.5">
      <c r="A208" s="322">
        <v>42202</v>
      </c>
      <c r="B208" s="321" t="s">
        <v>148</v>
      </c>
      <c r="C208" s="320"/>
      <c r="D208" s="317"/>
      <c r="E208" s="320"/>
      <c r="F208" s="317"/>
      <c r="G208" s="320">
        <v>1280</v>
      </c>
      <c r="H208" s="317">
        <v>0.8</v>
      </c>
      <c r="I208" s="318"/>
      <c r="J208" s="317"/>
      <c r="K208" s="320"/>
      <c r="L208" s="319"/>
      <c r="M208" s="319"/>
      <c r="N208" s="319"/>
      <c r="O208" s="318"/>
      <c r="P208" s="317"/>
      <c r="Q208" s="317"/>
      <c r="R208" s="317"/>
      <c r="S208" s="318"/>
      <c r="T208" s="317"/>
      <c r="U208" s="317"/>
      <c r="V208" s="317"/>
      <c r="W208" s="31">
        <f t="shared" si="3"/>
        <v>1024</v>
      </c>
      <c r="X208" s="5"/>
      <c r="Y208" s="316"/>
      <c r="Z208" s="316"/>
      <c r="AA208" s="316"/>
      <c r="AB208" s="316"/>
      <c r="AC208" s="316"/>
      <c r="AD208" s="316"/>
      <c r="AE208" s="316"/>
      <c r="AF208" s="316"/>
      <c r="AG208" s="316"/>
      <c r="AH208" s="316"/>
    </row>
    <row r="209" spans="1:34" s="20" customFormat="1" ht="14.5">
      <c r="A209" s="322">
        <v>42207</v>
      </c>
      <c r="B209" s="321" t="s">
        <v>148</v>
      </c>
      <c r="C209" s="320"/>
      <c r="D209" s="317"/>
      <c r="E209" s="320"/>
      <c r="F209" s="317"/>
      <c r="G209" s="320">
        <v>464</v>
      </c>
      <c r="H209" s="317">
        <v>0.8</v>
      </c>
      <c r="I209" s="318"/>
      <c r="J209" s="317"/>
      <c r="K209" s="320"/>
      <c r="L209" s="319"/>
      <c r="M209" s="319"/>
      <c r="N209" s="319"/>
      <c r="O209" s="318"/>
      <c r="P209" s="317"/>
      <c r="Q209" s="317"/>
      <c r="R209" s="317"/>
      <c r="S209" s="318"/>
      <c r="T209" s="317"/>
      <c r="U209" s="317"/>
      <c r="V209" s="317"/>
      <c r="W209" s="31">
        <f t="shared" si="3"/>
        <v>371.20000000000005</v>
      </c>
      <c r="X209" s="5"/>
      <c r="Y209" s="316"/>
      <c r="Z209" s="316"/>
      <c r="AA209" s="316"/>
      <c r="AB209" s="316"/>
      <c r="AC209" s="316"/>
      <c r="AD209" s="316"/>
      <c r="AE209" s="316"/>
      <c r="AF209" s="316"/>
      <c r="AG209" s="316"/>
      <c r="AH209" s="316"/>
    </row>
    <row r="210" spans="1:34" s="20" customFormat="1" ht="14.5">
      <c r="A210" s="322">
        <v>42207</v>
      </c>
      <c r="B210" s="321" t="s">
        <v>148</v>
      </c>
      <c r="C210" s="320"/>
      <c r="D210" s="317"/>
      <c r="E210" s="320"/>
      <c r="F210" s="317"/>
      <c r="G210" s="320">
        <v>599</v>
      </c>
      <c r="H210" s="317">
        <v>0.8</v>
      </c>
      <c r="I210" s="318"/>
      <c r="J210" s="317"/>
      <c r="K210" s="320"/>
      <c r="L210" s="319"/>
      <c r="M210" s="319"/>
      <c r="N210" s="319"/>
      <c r="O210" s="318"/>
      <c r="P210" s="317"/>
      <c r="Q210" s="317"/>
      <c r="R210" s="317"/>
      <c r="S210" s="318"/>
      <c r="T210" s="317"/>
      <c r="U210" s="317"/>
      <c r="V210" s="317"/>
      <c r="W210" s="31">
        <f t="shared" si="3"/>
        <v>479.20000000000005</v>
      </c>
      <c r="X210" s="5"/>
      <c r="Y210" s="316"/>
      <c r="Z210" s="316"/>
      <c r="AA210" s="316"/>
      <c r="AB210" s="316"/>
      <c r="AC210" s="316"/>
      <c r="AD210" s="316"/>
      <c r="AE210" s="316"/>
      <c r="AF210" s="316"/>
      <c r="AG210" s="316"/>
      <c r="AH210" s="316"/>
    </row>
    <row r="211" spans="1:34" s="20" customFormat="1" ht="14.5">
      <c r="A211" s="322">
        <v>42209</v>
      </c>
      <c r="B211" s="321" t="s">
        <v>148</v>
      </c>
      <c r="C211" s="320"/>
      <c r="D211" s="317"/>
      <c r="E211" s="320"/>
      <c r="F211" s="317"/>
      <c r="G211" s="320">
        <v>1254</v>
      </c>
      <c r="H211" s="317">
        <v>0.8</v>
      </c>
      <c r="I211" s="318"/>
      <c r="J211" s="317"/>
      <c r="K211" s="320"/>
      <c r="L211" s="319"/>
      <c r="M211" s="319"/>
      <c r="N211" s="319"/>
      <c r="O211" s="318"/>
      <c r="P211" s="317"/>
      <c r="Q211" s="317"/>
      <c r="R211" s="317"/>
      <c r="S211" s="318"/>
      <c r="T211" s="317"/>
      <c r="U211" s="317"/>
      <c r="V211" s="317"/>
      <c r="W211" s="31">
        <f t="shared" si="3"/>
        <v>1003.2</v>
      </c>
      <c r="X211" s="5"/>
      <c r="Y211" s="316"/>
      <c r="Z211" s="316"/>
      <c r="AA211" s="316"/>
      <c r="AB211" s="316"/>
      <c r="AC211" s="316"/>
      <c r="AD211" s="316"/>
      <c r="AE211" s="316"/>
      <c r="AF211" s="316"/>
      <c r="AG211" s="316"/>
      <c r="AH211" s="316"/>
    </row>
    <row r="212" spans="1:34" s="20" customFormat="1" ht="14.5">
      <c r="A212" s="33">
        <v>42213</v>
      </c>
      <c r="B212" s="315" t="s">
        <v>148</v>
      </c>
      <c r="C212" s="305"/>
      <c r="D212" s="314"/>
      <c r="E212" s="305"/>
      <c r="F212" s="314"/>
      <c r="G212" s="305"/>
      <c r="H212" s="314"/>
      <c r="I212" s="303"/>
      <c r="J212" s="314"/>
      <c r="K212" s="305">
        <v>2300</v>
      </c>
      <c r="L212" s="304">
        <v>1.26</v>
      </c>
      <c r="M212" s="304"/>
      <c r="N212" s="304"/>
      <c r="O212" s="303"/>
      <c r="P212" s="314"/>
      <c r="Q212" s="314"/>
      <c r="R212" s="314"/>
      <c r="S212" s="303"/>
      <c r="T212" s="314"/>
      <c r="U212" s="314"/>
      <c r="V212" s="314">
        <v>173.88</v>
      </c>
      <c r="W212" s="31">
        <f t="shared" si="3"/>
        <v>3071.88</v>
      </c>
      <c r="X212" s="1"/>
    </row>
    <row r="213" spans="1:34" s="20" customFormat="1" ht="14.5">
      <c r="A213" s="322">
        <v>42216</v>
      </c>
      <c r="B213" s="321" t="s">
        <v>148</v>
      </c>
      <c r="C213" s="320"/>
      <c r="D213" s="317"/>
      <c r="E213" s="320"/>
      <c r="F213" s="317"/>
      <c r="G213" s="320">
        <v>1008</v>
      </c>
      <c r="H213" s="317">
        <v>0.8</v>
      </c>
      <c r="I213" s="318"/>
      <c r="J213" s="317"/>
      <c r="K213" s="320"/>
      <c r="L213" s="319"/>
      <c r="M213" s="319"/>
      <c r="N213" s="319"/>
      <c r="O213" s="318"/>
      <c r="P213" s="317"/>
      <c r="Q213" s="317"/>
      <c r="R213" s="317"/>
      <c r="S213" s="318"/>
      <c r="T213" s="317"/>
      <c r="U213" s="317"/>
      <c r="V213" s="317"/>
      <c r="W213" s="31">
        <f t="shared" si="3"/>
        <v>806.40000000000009</v>
      </c>
      <c r="X213" s="5"/>
      <c r="Y213" s="316"/>
      <c r="Z213" s="316"/>
      <c r="AA213" s="316"/>
      <c r="AB213" s="316"/>
      <c r="AC213" s="316"/>
      <c r="AD213" s="316"/>
      <c r="AE213" s="316"/>
      <c r="AF213" s="316"/>
      <c r="AG213" s="316"/>
      <c r="AH213" s="316"/>
    </row>
    <row r="214" spans="1:34" s="20" customFormat="1" ht="14.5">
      <c r="A214" s="322">
        <v>42216</v>
      </c>
      <c r="B214" s="321" t="s">
        <v>148</v>
      </c>
      <c r="C214" s="320"/>
      <c r="D214" s="317"/>
      <c r="E214" s="320"/>
      <c r="F214" s="317"/>
      <c r="G214" s="320">
        <v>1008</v>
      </c>
      <c r="H214" s="317">
        <v>0.8</v>
      </c>
      <c r="I214" s="318"/>
      <c r="J214" s="317"/>
      <c r="K214" s="320"/>
      <c r="L214" s="319"/>
      <c r="M214" s="319"/>
      <c r="N214" s="319"/>
      <c r="O214" s="318"/>
      <c r="P214" s="317"/>
      <c r="Q214" s="317"/>
      <c r="R214" s="317"/>
      <c r="S214" s="318"/>
      <c r="T214" s="317"/>
      <c r="U214" s="317"/>
      <c r="V214" s="317"/>
      <c r="W214" s="31">
        <f t="shared" si="3"/>
        <v>806.40000000000009</v>
      </c>
      <c r="X214" s="6">
        <f>SUM(W202:W214)</f>
        <v>11060.38</v>
      </c>
      <c r="Y214" s="316"/>
      <c r="Z214" s="316"/>
      <c r="AA214" s="316"/>
      <c r="AB214" s="316"/>
      <c r="AC214" s="316"/>
      <c r="AD214" s="316"/>
      <c r="AE214" s="316"/>
      <c r="AF214" s="316"/>
      <c r="AG214" s="316"/>
      <c r="AH214" s="316"/>
    </row>
    <row r="215" spans="1:34" s="20" customFormat="1" ht="14.5">
      <c r="A215" s="322">
        <v>42222</v>
      </c>
      <c r="B215" s="321" t="s">
        <v>148</v>
      </c>
      <c r="C215" s="320"/>
      <c r="D215" s="317"/>
      <c r="E215" s="320"/>
      <c r="F215" s="317"/>
      <c r="G215" s="320">
        <v>1049</v>
      </c>
      <c r="H215" s="317">
        <v>0.8</v>
      </c>
      <c r="I215" s="318"/>
      <c r="J215" s="317"/>
      <c r="K215" s="320"/>
      <c r="L215" s="319"/>
      <c r="M215" s="319"/>
      <c r="N215" s="319"/>
      <c r="O215" s="318"/>
      <c r="P215" s="317"/>
      <c r="Q215" s="317"/>
      <c r="R215" s="317"/>
      <c r="S215" s="318"/>
      <c r="T215" s="317"/>
      <c r="U215" s="317"/>
      <c r="V215" s="317"/>
      <c r="W215" s="31">
        <f t="shared" si="3"/>
        <v>839.2</v>
      </c>
      <c r="X215" s="5"/>
      <c r="Y215" s="316"/>
      <c r="Z215" s="316"/>
      <c r="AA215" s="316"/>
      <c r="AB215" s="316"/>
      <c r="AC215" s="316"/>
      <c r="AD215" s="316"/>
      <c r="AE215" s="316"/>
      <c r="AF215" s="316"/>
      <c r="AG215" s="316"/>
      <c r="AH215" s="316"/>
    </row>
    <row r="216" spans="1:34" s="20" customFormat="1" ht="14.5">
      <c r="A216" s="322">
        <v>42223</v>
      </c>
      <c r="B216" s="321" t="s">
        <v>148</v>
      </c>
      <c r="C216" s="320"/>
      <c r="D216" s="317"/>
      <c r="E216" s="320"/>
      <c r="F216" s="317"/>
      <c r="G216" s="320">
        <v>954</v>
      </c>
      <c r="H216" s="317">
        <v>0.8</v>
      </c>
      <c r="I216" s="318"/>
      <c r="J216" s="317"/>
      <c r="K216" s="320"/>
      <c r="L216" s="319"/>
      <c r="M216" s="319"/>
      <c r="N216" s="319"/>
      <c r="O216" s="318"/>
      <c r="P216" s="317"/>
      <c r="Q216" s="317"/>
      <c r="R216" s="317"/>
      <c r="S216" s="318"/>
      <c r="T216" s="317"/>
      <c r="U216" s="317"/>
      <c r="V216" s="317"/>
      <c r="W216" s="31">
        <f t="shared" si="3"/>
        <v>763.2</v>
      </c>
      <c r="X216" s="5"/>
      <c r="Y216" s="316"/>
      <c r="Z216" s="316"/>
      <c r="AA216" s="316"/>
      <c r="AB216" s="316"/>
      <c r="AC216" s="316"/>
      <c r="AD216" s="316"/>
      <c r="AE216" s="316"/>
      <c r="AF216" s="316"/>
      <c r="AG216" s="316"/>
      <c r="AH216" s="316"/>
    </row>
    <row r="217" spans="1:34" s="20" customFormat="1" ht="14.5">
      <c r="A217" s="322">
        <v>42223</v>
      </c>
      <c r="B217" s="321" t="s">
        <v>149</v>
      </c>
      <c r="C217" s="320"/>
      <c r="D217" s="317"/>
      <c r="E217" s="320"/>
      <c r="F217" s="317"/>
      <c r="G217" s="320"/>
      <c r="H217" s="317"/>
      <c r="I217" s="318"/>
      <c r="J217" s="317"/>
      <c r="K217" s="320"/>
      <c r="L217" s="319"/>
      <c r="M217" s="319"/>
      <c r="N217" s="319"/>
      <c r="O217" s="318"/>
      <c r="P217" s="317"/>
      <c r="Q217" s="317"/>
      <c r="R217" s="317"/>
      <c r="S217" s="318">
        <v>1</v>
      </c>
      <c r="T217" s="317">
        <v>1024.8599999999999</v>
      </c>
      <c r="U217" s="317">
        <v>120.05</v>
      </c>
      <c r="V217" s="317"/>
      <c r="W217" s="31">
        <f t="shared" si="3"/>
        <v>1144.9099999999999</v>
      </c>
      <c r="X217" s="5"/>
      <c r="Y217" s="316"/>
      <c r="Z217" s="316"/>
      <c r="AA217" s="316"/>
      <c r="AB217" s="316"/>
      <c r="AC217" s="316"/>
      <c r="AD217" s="316"/>
      <c r="AE217" s="316"/>
      <c r="AF217" s="316"/>
      <c r="AG217" s="316"/>
      <c r="AH217" s="316"/>
    </row>
    <row r="218" spans="1:34" s="20" customFormat="1" ht="14.5">
      <c r="A218" s="322">
        <v>42227</v>
      </c>
      <c r="B218" s="321" t="s">
        <v>148</v>
      </c>
      <c r="C218" s="320"/>
      <c r="D218" s="317"/>
      <c r="E218" s="320"/>
      <c r="F218" s="317"/>
      <c r="G218" s="320">
        <v>350</v>
      </c>
      <c r="H218" s="317">
        <v>1.3</v>
      </c>
      <c r="I218" s="318"/>
      <c r="J218" s="317"/>
      <c r="K218" s="320"/>
      <c r="L218" s="319"/>
      <c r="M218" s="319"/>
      <c r="N218" s="319"/>
      <c r="O218" s="318"/>
      <c r="P218" s="317"/>
      <c r="Q218" s="317"/>
      <c r="R218" s="317"/>
      <c r="S218" s="318"/>
      <c r="T218" s="317"/>
      <c r="U218" s="317"/>
      <c r="V218" s="317"/>
      <c r="W218" s="31">
        <f t="shared" si="3"/>
        <v>455</v>
      </c>
      <c r="X218" s="5"/>
      <c r="Y218" s="316"/>
      <c r="Z218" s="316"/>
      <c r="AA218" s="316"/>
      <c r="AB218" s="316"/>
      <c r="AC218" s="316"/>
      <c r="AD218" s="316"/>
      <c r="AE218" s="316"/>
      <c r="AF218" s="316"/>
      <c r="AG218" s="316"/>
      <c r="AH218" s="316"/>
    </row>
    <row r="219" spans="1:34" s="20" customFormat="1" ht="14.5">
      <c r="A219" s="33">
        <v>42227</v>
      </c>
      <c r="B219" s="315" t="s">
        <v>148</v>
      </c>
      <c r="C219" s="305"/>
      <c r="D219" s="314"/>
      <c r="E219" s="305"/>
      <c r="F219" s="314"/>
      <c r="G219" s="305"/>
      <c r="H219" s="314"/>
      <c r="I219" s="303"/>
      <c r="J219" s="314"/>
      <c r="K219" s="305"/>
      <c r="L219" s="304"/>
      <c r="M219" s="304"/>
      <c r="N219" s="304"/>
      <c r="O219" s="303">
        <v>2</v>
      </c>
      <c r="P219" s="314">
        <v>175</v>
      </c>
      <c r="Q219" s="314"/>
      <c r="R219" s="314"/>
      <c r="S219" s="303"/>
      <c r="T219" s="314"/>
      <c r="U219" s="314"/>
      <c r="V219" s="314"/>
      <c r="W219" s="31">
        <f t="shared" si="3"/>
        <v>350</v>
      </c>
      <c r="X219" s="1"/>
    </row>
    <row r="220" spans="1:34" s="20" customFormat="1" ht="14.5">
      <c r="A220" s="322">
        <v>42230</v>
      </c>
      <c r="B220" s="321" t="s">
        <v>148</v>
      </c>
      <c r="C220" s="320"/>
      <c r="D220" s="317"/>
      <c r="E220" s="320"/>
      <c r="F220" s="317"/>
      <c r="G220" s="320">
        <v>899</v>
      </c>
      <c r="H220" s="317">
        <v>0.8</v>
      </c>
      <c r="I220" s="318"/>
      <c r="J220" s="317"/>
      <c r="K220" s="320"/>
      <c r="L220" s="319"/>
      <c r="M220" s="319"/>
      <c r="N220" s="319"/>
      <c r="O220" s="318"/>
      <c r="P220" s="317"/>
      <c r="Q220" s="317"/>
      <c r="R220" s="317"/>
      <c r="S220" s="318"/>
      <c r="T220" s="317"/>
      <c r="U220" s="317"/>
      <c r="V220" s="317"/>
      <c r="W220" s="31">
        <f t="shared" si="3"/>
        <v>719.2</v>
      </c>
      <c r="X220" s="5"/>
      <c r="Y220" s="316"/>
      <c r="Z220" s="316"/>
      <c r="AA220" s="316"/>
      <c r="AB220" s="316"/>
      <c r="AC220" s="316"/>
      <c r="AD220" s="316"/>
      <c r="AE220" s="316"/>
      <c r="AF220" s="316"/>
      <c r="AG220" s="316"/>
      <c r="AH220" s="316"/>
    </row>
    <row r="221" spans="1:34" s="20" customFormat="1" ht="14.5">
      <c r="A221" s="322">
        <v>42230</v>
      </c>
      <c r="B221" s="321" t="s">
        <v>148</v>
      </c>
      <c r="C221" s="320"/>
      <c r="D221" s="317"/>
      <c r="E221" s="320"/>
      <c r="F221" s="317"/>
      <c r="G221" s="320">
        <v>1199</v>
      </c>
      <c r="H221" s="317">
        <v>0.8</v>
      </c>
      <c r="I221" s="318"/>
      <c r="J221" s="317"/>
      <c r="K221" s="320"/>
      <c r="L221" s="319"/>
      <c r="M221" s="319"/>
      <c r="N221" s="319"/>
      <c r="O221" s="318"/>
      <c r="P221" s="317"/>
      <c r="Q221" s="317"/>
      <c r="R221" s="317"/>
      <c r="S221" s="318"/>
      <c r="T221" s="317"/>
      <c r="U221" s="317"/>
      <c r="V221" s="317"/>
      <c r="W221" s="31">
        <f t="shared" si="3"/>
        <v>959.2</v>
      </c>
      <c r="X221" s="5"/>
      <c r="Y221" s="316"/>
      <c r="Z221" s="316"/>
      <c r="AA221" s="316"/>
      <c r="AB221" s="316"/>
      <c r="AC221" s="316"/>
      <c r="AD221" s="316"/>
      <c r="AE221" s="316"/>
      <c r="AF221" s="316"/>
      <c r="AG221" s="316"/>
      <c r="AH221" s="316"/>
    </row>
    <row r="222" spans="1:34" s="20" customFormat="1" ht="14.5">
      <c r="A222" s="33">
        <v>42236</v>
      </c>
      <c r="B222" s="315" t="s">
        <v>148</v>
      </c>
      <c r="C222" s="305"/>
      <c r="D222" s="314"/>
      <c r="E222" s="305"/>
      <c r="F222" s="314"/>
      <c r="G222" s="305">
        <v>1008</v>
      </c>
      <c r="H222" s="314">
        <v>0.8</v>
      </c>
      <c r="I222" s="303"/>
      <c r="J222" s="314"/>
      <c r="K222" s="305"/>
      <c r="L222" s="304"/>
      <c r="M222" s="304"/>
      <c r="N222" s="304"/>
      <c r="O222" s="303"/>
      <c r="P222" s="314"/>
      <c r="Q222" s="314"/>
      <c r="R222" s="314"/>
      <c r="S222" s="303"/>
      <c r="T222" s="314"/>
      <c r="U222" s="314"/>
      <c r="V222" s="314"/>
      <c r="W222" s="31">
        <f t="shared" si="3"/>
        <v>806.40000000000009</v>
      </c>
      <c r="X222" s="1"/>
    </row>
    <row r="223" spans="1:34" s="20" customFormat="1" ht="14.5">
      <c r="A223" s="33">
        <v>42238</v>
      </c>
      <c r="B223" s="315" t="s">
        <v>148</v>
      </c>
      <c r="C223" s="305"/>
      <c r="D223" s="314"/>
      <c r="E223" s="305"/>
      <c r="F223" s="314"/>
      <c r="G223" s="305">
        <v>1198</v>
      </c>
      <c r="H223" s="314">
        <v>0.8</v>
      </c>
      <c r="I223" s="303"/>
      <c r="J223" s="314"/>
      <c r="K223" s="305"/>
      <c r="L223" s="304"/>
      <c r="M223" s="304"/>
      <c r="N223" s="304"/>
      <c r="O223" s="303"/>
      <c r="P223" s="314"/>
      <c r="Q223" s="314"/>
      <c r="R223" s="314"/>
      <c r="S223" s="303"/>
      <c r="T223" s="314"/>
      <c r="U223" s="314"/>
      <c r="V223" s="314"/>
      <c r="W223" s="31">
        <f t="shared" si="3"/>
        <v>958.40000000000009</v>
      </c>
      <c r="X223" s="1"/>
    </row>
    <row r="224" spans="1:34" s="20" customFormat="1" ht="14.5">
      <c r="A224" s="33">
        <v>42242</v>
      </c>
      <c r="B224" s="315" t="s">
        <v>148</v>
      </c>
      <c r="C224" s="305"/>
      <c r="D224" s="314"/>
      <c r="E224" s="305"/>
      <c r="F224" s="314"/>
      <c r="G224" s="305">
        <v>350</v>
      </c>
      <c r="H224" s="314">
        <v>1.3</v>
      </c>
      <c r="I224" s="303"/>
      <c r="J224" s="314"/>
      <c r="K224" s="305"/>
      <c r="L224" s="304"/>
      <c r="M224" s="304"/>
      <c r="N224" s="304"/>
      <c r="O224" s="303"/>
      <c r="P224" s="314"/>
      <c r="Q224" s="314"/>
      <c r="R224" s="314"/>
      <c r="S224" s="303"/>
      <c r="T224" s="314"/>
      <c r="U224" s="314"/>
      <c r="V224" s="314"/>
      <c r="W224" s="31">
        <f t="shared" si="3"/>
        <v>455</v>
      </c>
      <c r="X224" s="1"/>
    </row>
    <row r="225" spans="1:34" s="20" customFormat="1" ht="14.5">
      <c r="A225" s="33">
        <v>42242</v>
      </c>
      <c r="B225" s="315" t="s">
        <v>148</v>
      </c>
      <c r="C225" s="305"/>
      <c r="D225" s="314"/>
      <c r="E225" s="305"/>
      <c r="F225" s="314"/>
      <c r="G225" s="305"/>
      <c r="H225" s="314"/>
      <c r="I225" s="303">
        <v>300</v>
      </c>
      <c r="J225" s="314">
        <v>2.75</v>
      </c>
      <c r="K225" s="305"/>
      <c r="L225" s="304"/>
      <c r="M225" s="304"/>
      <c r="N225" s="304"/>
      <c r="O225" s="303"/>
      <c r="P225" s="314"/>
      <c r="Q225" s="314"/>
      <c r="R225" s="314"/>
      <c r="S225" s="303"/>
      <c r="T225" s="314"/>
      <c r="U225" s="314"/>
      <c r="V225" s="314"/>
      <c r="W225" s="31">
        <f t="shared" si="3"/>
        <v>825</v>
      </c>
      <c r="X225" s="1"/>
    </row>
    <row r="226" spans="1:34" s="20" customFormat="1" ht="14.5">
      <c r="A226" s="33">
        <v>42243</v>
      </c>
      <c r="B226" s="315" t="s">
        <v>148</v>
      </c>
      <c r="C226" s="305"/>
      <c r="D226" s="314"/>
      <c r="E226" s="305"/>
      <c r="F226" s="314"/>
      <c r="G226" s="305">
        <v>994</v>
      </c>
      <c r="H226" s="314">
        <v>0.8</v>
      </c>
      <c r="I226" s="303"/>
      <c r="J226" s="314"/>
      <c r="K226" s="305"/>
      <c r="L226" s="304"/>
      <c r="M226" s="304"/>
      <c r="N226" s="304"/>
      <c r="O226" s="303"/>
      <c r="P226" s="314"/>
      <c r="Q226" s="314"/>
      <c r="R226" s="314"/>
      <c r="S226" s="303"/>
      <c r="T226" s="314"/>
      <c r="U226" s="314"/>
      <c r="V226" s="314"/>
      <c r="W226" s="31">
        <f t="shared" si="3"/>
        <v>795.2</v>
      </c>
      <c r="X226" s="1"/>
    </row>
    <row r="227" spans="1:34" s="20" customFormat="1" ht="14.5">
      <c r="A227" s="33">
        <v>42244</v>
      </c>
      <c r="B227" s="315" t="s">
        <v>148</v>
      </c>
      <c r="C227" s="305"/>
      <c r="D227" s="314"/>
      <c r="E227" s="305"/>
      <c r="F227" s="314"/>
      <c r="G227" s="305">
        <v>1090</v>
      </c>
      <c r="H227" s="314">
        <v>0.8</v>
      </c>
      <c r="I227" s="303"/>
      <c r="J227" s="314"/>
      <c r="K227" s="305"/>
      <c r="L227" s="304"/>
      <c r="M227" s="304"/>
      <c r="N227" s="304"/>
      <c r="O227" s="303"/>
      <c r="P227" s="314"/>
      <c r="Q227" s="314"/>
      <c r="R227" s="314"/>
      <c r="S227" s="303"/>
      <c r="T227" s="314"/>
      <c r="U227" s="314"/>
      <c r="V227" s="314"/>
      <c r="W227" s="31">
        <f t="shared" si="3"/>
        <v>872</v>
      </c>
      <c r="X227" s="2">
        <f>SUM(W215:W227)</f>
        <v>9942.7100000000009</v>
      </c>
    </row>
    <row r="228" spans="1:34" s="20" customFormat="1" ht="14.5">
      <c r="A228" s="33">
        <v>42251</v>
      </c>
      <c r="B228" s="315" t="s">
        <v>148</v>
      </c>
      <c r="C228" s="305"/>
      <c r="D228" s="314"/>
      <c r="E228" s="305"/>
      <c r="F228" s="314"/>
      <c r="G228" s="305">
        <v>1035</v>
      </c>
      <c r="H228" s="314">
        <v>0.8</v>
      </c>
      <c r="I228" s="303"/>
      <c r="J228" s="314"/>
      <c r="K228" s="305"/>
      <c r="L228" s="304"/>
      <c r="M228" s="304"/>
      <c r="N228" s="304"/>
      <c r="O228" s="303"/>
      <c r="P228" s="314"/>
      <c r="Q228" s="314"/>
      <c r="R228" s="314"/>
      <c r="S228" s="303"/>
      <c r="T228" s="314"/>
      <c r="U228" s="314"/>
      <c r="V228" s="314"/>
      <c r="W228" s="31">
        <f t="shared" si="3"/>
        <v>828</v>
      </c>
      <c r="X228" s="1"/>
    </row>
    <row r="229" spans="1:34" s="20" customFormat="1" ht="14.5">
      <c r="A229" s="33">
        <v>42258</v>
      </c>
      <c r="B229" s="315" t="s">
        <v>148</v>
      </c>
      <c r="C229" s="305"/>
      <c r="D229" s="314"/>
      <c r="E229" s="305"/>
      <c r="F229" s="314"/>
      <c r="G229" s="305">
        <v>967</v>
      </c>
      <c r="H229" s="314">
        <v>0.8</v>
      </c>
      <c r="I229" s="303"/>
      <c r="J229" s="314"/>
      <c r="K229" s="305"/>
      <c r="L229" s="304"/>
      <c r="M229" s="304"/>
      <c r="N229" s="304"/>
      <c r="O229" s="303"/>
      <c r="P229" s="314"/>
      <c r="Q229" s="314"/>
      <c r="R229" s="314"/>
      <c r="S229" s="303"/>
      <c r="T229" s="314"/>
      <c r="U229" s="314"/>
      <c r="V229" s="314"/>
      <c r="W229" s="31">
        <f t="shared" si="3"/>
        <v>773.6</v>
      </c>
      <c r="X229" s="1"/>
    </row>
    <row r="230" spans="1:34" s="20" customFormat="1" ht="14.5">
      <c r="A230" s="322">
        <v>42265</v>
      </c>
      <c r="B230" s="321" t="s">
        <v>148</v>
      </c>
      <c r="C230" s="320"/>
      <c r="D230" s="317"/>
      <c r="E230" s="320"/>
      <c r="F230" s="317"/>
      <c r="G230" s="320">
        <v>844</v>
      </c>
      <c r="H230" s="317">
        <v>0.8</v>
      </c>
      <c r="I230" s="318"/>
      <c r="J230" s="317"/>
      <c r="K230" s="320"/>
      <c r="L230" s="319"/>
      <c r="M230" s="319"/>
      <c r="N230" s="319"/>
      <c r="O230" s="318"/>
      <c r="P230" s="317"/>
      <c r="Q230" s="317"/>
      <c r="R230" s="317"/>
      <c r="S230" s="318"/>
      <c r="T230" s="317"/>
      <c r="U230" s="317"/>
      <c r="V230" s="317"/>
      <c r="W230" s="31">
        <f t="shared" si="3"/>
        <v>675.2</v>
      </c>
      <c r="X230" s="5"/>
      <c r="Y230" s="316"/>
      <c r="Z230" s="316"/>
      <c r="AA230" s="316"/>
      <c r="AB230" s="316"/>
      <c r="AC230" s="316"/>
      <c r="AD230" s="316"/>
      <c r="AE230" s="316"/>
      <c r="AF230" s="316"/>
      <c r="AG230" s="316"/>
      <c r="AH230" s="316"/>
    </row>
    <row r="231" spans="1:34" s="20" customFormat="1" ht="14.5">
      <c r="A231" s="322">
        <v>42265</v>
      </c>
      <c r="B231" s="321" t="s">
        <v>148</v>
      </c>
      <c r="C231" s="320"/>
      <c r="D231" s="317"/>
      <c r="E231" s="320"/>
      <c r="F231" s="317"/>
      <c r="G231" s="320">
        <v>1498</v>
      </c>
      <c r="H231" s="317">
        <v>0.8</v>
      </c>
      <c r="I231" s="318"/>
      <c r="J231" s="317"/>
      <c r="K231" s="320"/>
      <c r="L231" s="319"/>
      <c r="M231" s="319"/>
      <c r="N231" s="319"/>
      <c r="O231" s="318"/>
      <c r="P231" s="317"/>
      <c r="Q231" s="317"/>
      <c r="R231" s="317"/>
      <c r="S231" s="318"/>
      <c r="T231" s="317"/>
      <c r="U231" s="317"/>
      <c r="V231" s="317"/>
      <c r="W231" s="31">
        <f t="shared" si="3"/>
        <v>1198.4000000000001</v>
      </c>
      <c r="X231" s="5"/>
      <c r="Y231" s="316"/>
      <c r="Z231" s="316"/>
      <c r="AA231" s="316"/>
      <c r="AB231" s="316"/>
      <c r="AC231" s="316"/>
      <c r="AD231" s="316"/>
      <c r="AE231" s="316"/>
      <c r="AF231" s="316"/>
      <c r="AG231" s="316"/>
      <c r="AH231" s="316"/>
    </row>
    <row r="232" spans="1:34" s="20" customFormat="1" ht="14.5">
      <c r="A232" s="322">
        <v>42265</v>
      </c>
      <c r="B232" s="321" t="s">
        <v>149</v>
      </c>
      <c r="C232" s="320"/>
      <c r="D232" s="317"/>
      <c r="E232" s="320"/>
      <c r="F232" s="317"/>
      <c r="G232" s="320"/>
      <c r="H232" s="317"/>
      <c r="I232" s="318"/>
      <c r="J232" s="317"/>
      <c r="K232" s="320"/>
      <c r="L232" s="319"/>
      <c r="M232" s="319"/>
      <c r="N232" s="319"/>
      <c r="O232" s="318"/>
      <c r="P232" s="317"/>
      <c r="Q232" s="317"/>
      <c r="R232" s="317"/>
      <c r="S232" s="318">
        <v>4</v>
      </c>
      <c r="T232" s="317">
        <v>118.09</v>
      </c>
      <c r="U232" s="317">
        <v>28.35</v>
      </c>
      <c r="V232" s="317">
        <v>33.07</v>
      </c>
      <c r="W232" s="31">
        <f t="shared" si="3"/>
        <v>533.78000000000009</v>
      </c>
      <c r="X232" s="5"/>
      <c r="Y232" s="316"/>
      <c r="Z232" s="316"/>
      <c r="AA232" s="316"/>
      <c r="AB232" s="316"/>
      <c r="AC232" s="316"/>
      <c r="AD232" s="316"/>
      <c r="AE232" s="316"/>
      <c r="AF232" s="316"/>
      <c r="AG232" s="316"/>
      <c r="AH232" s="316"/>
    </row>
    <row r="233" spans="1:34" s="20" customFormat="1" ht="14.5">
      <c r="A233" s="322">
        <v>42270</v>
      </c>
      <c r="B233" s="321" t="s">
        <v>149</v>
      </c>
      <c r="C233" s="320"/>
      <c r="D233" s="317"/>
      <c r="E233" s="320"/>
      <c r="F233" s="317"/>
      <c r="G233" s="320"/>
      <c r="H233" s="317"/>
      <c r="I233" s="318"/>
      <c r="J233" s="317"/>
      <c r="K233" s="320"/>
      <c r="L233" s="319"/>
      <c r="M233" s="319"/>
      <c r="N233" s="319"/>
      <c r="O233" s="318"/>
      <c r="P233" s="317"/>
      <c r="Q233" s="318">
        <v>1</v>
      </c>
      <c r="R233" s="317">
        <v>158</v>
      </c>
      <c r="S233" s="316"/>
      <c r="T233" s="316"/>
      <c r="U233" s="317"/>
      <c r="V233" s="317">
        <v>27.51</v>
      </c>
      <c r="W233" s="31">
        <f t="shared" si="3"/>
        <v>185.51</v>
      </c>
      <c r="X233" s="5"/>
      <c r="Y233" s="316"/>
      <c r="Z233" s="316"/>
      <c r="AA233" s="316"/>
      <c r="AB233" s="316"/>
      <c r="AC233" s="316"/>
      <c r="AD233" s="316"/>
      <c r="AE233" s="316"/>
      <c r="AF233" s="316"/>
      <c r="AG233" s="316"/>
      <c r="AH233" s="316"/>
    </row>
    <row r="234" spans="1:34" s="20" customFormat="1" ht="14.5">
      <c r="A234" s="322">
        <v>42270</v>
      </c>
      <c r="B234" s="321" t="s">
        <v>149</v>
      </c>
      <c r="C234" s="320"/>
      <c r="D234" s="317"/>
      <c r="E234" s="320"/>
      <c r="F234" s="317"/>
      <c r="G234" s="320"/>
      <c r="H234" s="317"/>
      <c r="I234" s="318"/>
      <c r="J234" s="317"/>
      <c r="K234" s="320"/>
      <c r="L234" s="319"/>
      <c r="M234" s="319"/>
      <c r="N234" s="319"/>
      <c r="O234" s="318"/>
      <c r="P234" s="317"/>
      <c r="Q234" s="318">
        <v>1</v>
      </c>
      <c r="R234" s="317">
        <v>235</v>
      </c>
      <c r="S234" s="316"/>
      <c r="T234" s="316"/>
      <c r="U234" s="317"/>
      <c r="V234" s="317"/>
      <c r="W234" s="31">
        <f t="shared" si="3"/>
        <v>235</v>
      </c>
      <c r="X234" s="5"/>
      <c r="Y234" s="316"/>
      <c r="Z234" s="316"/>
      <c r="AA234" s="316"/>
      <c r="AB234" s="316"/>
      <c r="AC234" s="316"/>
      <c r="AD234" s="316"/>
      <c r="AE234" s="316"/>
      <c r="AF234" s="316"/>
      <c r="AG234" s="316"/>
      <c r="AH234" s="316"/>
    </row>
    <row r="235" spans="1:34" s="20" customFormat="1" ht="14.5">
      <c r="A235" s="33">
        <v>42271</v>
      </c>
      <c r="B235" s="315" t="s">
        <v>148</v>
      </c>
      <c r="C235" s="305"/>
      <c r="D235" s="314"/>
      <c r="E235" s="305"/>
      <c r="F235" s="314"/>
      <c r="G235" s="305"/>
      <c r="H235" s="314"/>
      <c r="I235" s="303"/>
      <c r="J235" s="314"/>
      <c r="K235" s="305">
        <v>2300</v>
      </c>
      <c r="L235" s="304">
        <v>1.26</v>
      </c>
      <c r="M235" s="304"/>
      <c r="N235" s="304"/>
      <c r="O235" s="303"/>
      <c r="P235" s="314"/>
      <c r="Q235" s="314"/>
      <c r="R235" s="314"/>
      <c r="S235" s="303"/>
      <c r="T235" s="314"/>
      <c r="U235" s="314"/>
      <c r="V235" s="314">
        <v>173.88</v>
      </c>
      <c r="W235" s="31">
        <f t="shared" si="3"/>
        <v>3071.88</v>
      </c>
      <c r="X235" s="1"/>
    </row>
    <row r="236" spans="1:34" s="20" customFormat="1" ht="14.5">
      <c r="A236" s="322">
        <v>42272</v>
      </c>
      <c r="B236" s="321" t="s">
        <v>148</v>
      </c>
      <c r="C236" s="320"/>
      <c r="D236" s="317"/>
      <c r="E236" s="320"/>
      <c r="F236" s="317"/>
      <c r="G236" s="320">
        <v>878</v>
      </c>
      <c r="H236" s="317">
        <v>0.8</v>
      </c>
      <c r="I236" s="318"/>
      <c r="J236" s="317"/>
      <c r="K236" s="320"/>
      <c r="L236" s="319"/>
      <c r="M236" s="319"/>
      <c r="N236" s="319"/>
      <c r="O236" s="318"/>
      <c r="P236" s="317"/>
      <c r="Q236" s="317"/>
      <c r="R236" s="317"/>
      <c r="S236" s="318"/>
      <c r="T236" s="317"/>
      <c r="U236" s="317"/>
      <c r="V236" s="317"/>
      <c r="W236" s="31">
        <f t="shared" si="3"/>
        <v>702.40000000000009</v>
      </c>
      <c r="X236" s="5"/>
      <c r="Y236" s="316"/>
      <c r="Z236" s="316"/>
      <c r="AA236" s="316"/>
      <c r="AB236" s="316"/>
      <c r="AC236" s="316"/>
      <c r="AD236" s="316"/>
      <c r="AE236" s="316"/>
      <c r="AF236" s="316"/>
      <c r="AG236" s="316"/>
      <c r="AH236" s="316"/>
    </row>
    <row r="237" spans="1:34" s="20" customFormat="1" ht="14.5">
      <c r="A237" s="322">
        <v>42272</v>
      </c>
      <c r="B237" s="321" t="s">
        <v>148</v>
      </c>
      <c r="C237" s="320"/>
      <c r="D237" s="317"/>
      <c r="E237" s="320"/>
      <c r="F237" s="317"/>
      <c r="G237" s="320">
        <v>1008</v>
      </c>
      <c r="H237" s="317">
        <v>0.8</v>
      </c>
      <c r="I237" s="318"/>
      <c r="J237" s="317"/>
      <c r="K237" s="320"/>
      <c r="L237" s="319"/>
      <c r="M237" s="319"/>
      <c r="N237" s="319"/>
      <c r="O237" s="318"/>
      <c r="P237" s="317"/>
      <c r="Q237" s="317"/>
      <c r="R237" s="317"/>
      <c r="S237" s="318"/>
      <c r="T237" s="317"/>
      <c r="U237" s="317"/>
      <c r="V237" s="317"/>
      <c r="W237" s="31">
        <f t="shared" si="3"/>
        <v>806.40000000000009</v>
      </c>
      <c r="X237" s="5"/>
      <c r="Y237" s="316"/>
      <c r="Z237" s="316"/>
      <c r="AA237" s="316"/>
      <c r="AB237" s="316"/>
      <c r="AC237" s="316"/>
      <c r="AD237" s="316"/>
      <c r="AE237" s="316"/>
      <c r="AF237" s="316"/>
      <c r="AG237" s="316"/>
      <c r="AH237" s="316"/>
    </row>
    <row r="238" spans="1:34" s="20" customFormat="1" ht="14.5">
      <c r="A238" s="33">
        <v>42277</v>
      </c>
      <c r="B238" s="315" t="s">
        <v>149</v>
      </c>
      <c r="C238" s="305"/>
      <c r="D238" s="314"/>
      <c r="E238" s="305"/>
      <c r="F238" s="314"/>
      <c r="G238" s="305"/>
      <c r="H238" s="314"/>
      <c r="I238" s="303"/>
      <c r="J238" s="314"/>
      <c r="K238" s="305"/>
      <c r="L238" s="304"/>
      <c r="M238" s="304"/>
      <c r="N238" s="304"/>
      <c r="O238" s="303"/>
      <c r="P238" s="314"/>
      <c r="Q238" s="314"/>
      <c r="R238" s="314"/>
      <c r="S238" s="303">
        <v>4</v>
      </c>
      <c r="T238" s="314">
        <v>69.56</v>
      </c>
      <c r="U238" s="314">
        <v>52.74</v>
      </c>
      <c r="V238" s="314">
        <v>16.690000000000001</v>
      </c>
      <c r="W238" s="31">
        <f t="shared" si="3"/>
        <v>347.67</v>
      </c>
      <c r="X238" s="2">
        <f>SUM(W228:W238)</f>
        <v>9357.84</v>
      </c>
    </row>
    <row r="239" spans="1:34" s="20" customFormat="1" ht="14.5">
      <c r="A239" s="322">
        <v>42279</v>
      </c>
      <c r="B239" s="321" t="s">
        <v>148</v>
      </c>
      <c r="C239" s="320"/>
      <c r="D239" s="317"/>
      <c r="E239" s="320"/>
      <c r="F239" s="317"/>
      <c r="G239" s="320">
        <v>817</v>
      </c>
      <c r="H239" s="317">
        <v>0.8</v>
      </c>
      <c r="I239" s="318"/>
      <c r="J239" s="317"/>
      <c r="K239" s="320"/>
      <c r="L239" s="319"/>
      <c r="M239" s="319"/>
      <c r="N239" s="319"/>
      <c r="O239" s="318"/>
      <c r="P239" s="317"/>
      <c r="Q239" s="317"/>
      <c r="R239" s="317"/>
      <c r="S239" s="318"/>
      <c r="T239" s="317"/>
      <c r="U239" s="317"/>
      <c r="V239" s="317"/>
      <c r="W239" s="31">
        <f t="shared" si="3"/>
        <v>653.6</v>
      </c>
      <c r="X239" s="5"/>
      <c r="Y239" s="316"/>
      <c r="Z239" s="316"/>
      <c r="AA239" s="316"/>
      <c r="AB239" s="316"/>
      <c r="AC239" s="316"/>
      <c r="AD239" s="316"/>
      <c r="AE239" s="316"/>
      <c r="AF239" s="316"/>
      <c r="AG239" s="316"/>
      <c r="AH239" s="316"/>
    </row>
    <row r="240" spans="1:34" s="20" customFormat="1" ht="14.5">
      <c r="A240" s="322">
        <v>42279</v>
      </c>
      <c r="B240" s="321" t="s">
        <v>148</v>
      </c>
      <c r="C240" s="320"/>
      <c r="D240" s="317"/>
      <c r="E240" s="320"/>
      <c r="F240" s="317"/>
      <c r="G240" s="320">
        <v>1062</v>
      </c>
      <c r="H240" s="317">
        <v>0.8</v>
      </c>
      <c r="I240" s="318"/>
      <c r="J240" s="317"/>
      <c r="K240" s="320"/>
      <c r="L240" s="319"/>
      <c r="M240" s="319"/>
      <c r="N240" s="319"/>
      <c r="O240" s="318"/>
      <c r="P240" s="317"/>
      <c r="Q240" s="317"/>
      <c r="R240" s="317"/>
      <c r="S240" s="318"/>
      <c r="T240" s="317"/>
      <c r="U240" s="317"/>
      <c r="V240" s="317"/>
      <c r="W240" s="31">
        <f t="shared" si="3"/>
        <v>849.6</v>
      </c>
      <c r="X240" s="5"/>
      <c r="Y240" s="316"/>
      <c r="Z240" s="316"/>
      <c r="AA240" s="316"/>
      <c r="AB240" s="316"/>
      <c r="AC240" s="316"/>
      <c r="AD240" s="316"/>
      <c r="AE240" s="316"/>
      <c r="AF240" s="316"/>
      <c r="AG240" s="316"/>
      <c r="AH240" s="316"/>
    </row>
    <row r="241" spans="1:34" s="20" customFormat="1" ht="14.5">
      <c r="A241" s="33">
        <v>42283</v>
      </c>
      <c r="B241" s="315" t="s">
        <v>148</v>
      </c>
      <c r="C241" s="305"/>
      <c r="D241" s="314"/>
      <c r="E241" s="305"/>
      <c r="F241" s="314"/>
      <c r="H241" s="314"/>
      <c r="I241" s="303">
        <v>200</v>
      </c>
      <c r="J241" s="314">
        <v>2.75</v>
      </c>
      <c r="K241" s="305"/>
      <c r="L241" s="304"/>
      <c r="M241" s="304"/>
      <c r="N241" s="304"/>
      <c r="O241" s="303"/>
      <c r="P241" s="314"/>
      <c r="Q241" s="314"/>
      <c r="R241" s="314"/>
      <c r="S241" s="303"/>
      <c r="T241" s="314"/>
      <c r="U241" s="314"/>
      <c r="V241" s="314"/>
      <c r="W241" s="31">
        <f t="shared" si="3"/>
        <v>550</v>
      </c>
      <c r="X241" s="1"/>
    </row>
    <row r="242" spans="1:34" s="20" customFormat="1" ht="14.5">
      <c r="A242" s="322">
        <v>42286</v>
      </c>
      <c r="B242" s="321" t="s">
        <v>148</v>
      </c>
      <c r="C242" s="320"/>
      <c r="D242" s="317"/>
      <c r="E242" s="320"/>
      <c r="F242" s="317"/>
      <c r="G242" s="320">
        <v>463</v>
      </c>
      <c r="H242" s="317">
        <v>0.8</v>
      </c>
      <c r="I242" s="318"/>
      <c r="J242" s="317"/>
      <c r="K242" s="320"/>
      <c r="L242" s="319"/>
      <c r="M242" s="319"/>
      <c r="N242" s="319"/>
      <c r="O242" s="318"/>
      <c r="P242" s="317"/>
      <c r="Q242" s="317"/>
      <c r="R242" s="317"/>
      <c r="S242" s="318"/>
      <c r="T242" s="317"/>
      <c r="U242" s="317"/>
      <c r="V242" s="317"/>
      <c r="W242" s="31">
        <f t="shared" si="3"/>
        <v>370.40000000000003</v>
      </c>
      <c r="X242" s="5"/>
      <c r="Y242" s="316"/>
      <c r="Z242" s="316"/>
      <c r="AA242" s="316"/>
      <c r="AB242" s="316"/>
      <c r="AC242" s="316"/>
      <c r="AD242" s="316"/>
      <c r="AE242" s="316"/>
      <c r="AF242" s="316"/>
      <c r="AG242" s="316"/>
      <c r="AH242" s="316"/>
    </row>
    <row r="243" spans="1:34" s="20" customFormat="1" ht="14.5">
      <c r="A243" s="322">
        <v>42286</v>
      </c>
      <c r="B243" s="321" t="s">
        <v>148</v>
      </c>
      <c r="C243" s="320"/>
      <c r="D243" s="317"/>
      <c r="E243" s="320"/>
      <c r="F243" s="317"/>
      <c r="G243" s="320">
        <v>1090</v>
      </c>
      <c r="H243" s="317">
        <v>0.8</v>
      </c>
      <c r="I243" s="318"/>
      <c r="J243" s="317"/>
      <c r="K243" s="320"/>
      <c r="L243" s="319"/>
      <c r="M243" s="319"/>
      <c r="N243" s="319"/>
      <c r="O243" s="318"/>
      <c r="P243" s="317"/>
      <c r="Q243" s="317"/>
      <c r="R243" s="317"/>
      <c r="S243" s="318"/>
      <c r="T243" s="317"/>
      <c r="U243" s="317"/>
      <c r="V243" s="317"/>
      <c r="W243" s="31">
        <f t="shared" si="3"/>
        <v>872</v>
      </c>
      <c r="X243" s="5"/>
      <c r="Y243" s="316"/>
      <c r="Z243" s="316"/>
      <c r="AA243" s="316"/>
      <c r="AB243" s="316"/>
      <c r="AC243" s="316"/>
      <c r="AD243" s="316"/>
      <c r="AE243" s="316"/>
      <c r="AF243" s="316"/>
      <c r="AG243" s="316"/>
      <c r="AH243" s="316"/>
    </row>
    <row r="244" spans="1:34" s="20" customFormat="1" ht="14.5">
      <c r="A244" s="33">
        <v>42293</v>
      </c>
      <c r="B244" s="315" t="s">
        <v>148</v>
      </c>
      <c r="C244" s="305"/>
      <c r="D244" s="314"/>
      <c r="E244" s="305"/>
      <c r="F244" s="314"/>
      <c r="G244" s="305">
        <v>1308</v>
      </c>
      <c r="H244" s="314">
        <v>0.8</v>
      </c>
      <c r="I244" s="303"/>
      <c r="J244" s="314"/>
      <c r="K244" s="305"/>
      <c r="L244" s="304"/>
      <c r="M244" s="304"/>
      <c r="N244" s="304"/>
      <c r="O244" s="303"/>
      <c r="P244" s="314"/>
      <c r="Q244" s="314"/>
      <c r="R244" s="314"/>
      <c r="S244" s="303"/>
      <c r="T244" s="314"/>
      <c r="U244" s="314"/>
      <c r="V244" s="314"/>
      <c r="W244" s="31">
        <f t="shared" si="3"/>
        <v>1046.4000000000001</v>
      </c>
      <c r="X244" s="1"/>
    </row>
    <row r="245" spans="1:34" s="20" customFormat="1" ht="14.5">
      <c r="A245" s="33">
        <v>42297</v>
      </c>
      <c r="B245" s="315" t="s">
        <v>148</v>
      </c>
      <c r="C245" s="305"/>
      <c r="D245" s="314"/>
      <c r="E245" s="305"/>
      <c r="F245" s="314"/>
      <c r="G245" s="305">
        <v>380</v>
      </c>
      <c r="H245" s="314">
        <v>1.3</v>
      </c>
      <c r="I245" s="303"/>
      <c r="J245" s="314"/>
      <c r="K245" s="305"/>
      <c r="L245" s="304"/>
      <c r="M245" s="304"/>
      <c r="N245" s="304"/>
      <c r="O245" s="303"/>
      <c r="P245" s="314"/>
      <c r="Q245" s="314"/>
      <c r="R245" s="314"/>
      <c r="S245" s="303"/>
      <c r="T245" s="314"/>
      <c r="U245" s="314"/>
      <c r="V245" s="314"/>
      <c r="W245" s="31">
        <f t="shared" si="3"/>
        <v>494</v>
      </c>
      <c r="X245" s="1"/>
    </row>
    <row r="246" spans="1:34" s="20" customFormat="1" ht="14.5">
      <c r="A246" s="33">
        <v>42300</v>
      </c>
      <c r="B246" s="315" t="s">
        <v>148</v>
      </c>
      <c r="C246" s="305"/>
      <c r="D246" s="314"/>
      <c r="E246" s="305"/>
      <c r="F246" s="314"/>
      <c r="G246" s="305">
        <v>1117</v>
      </c>
      <c r="H246" s="314">
        <v>0.8</v>
      </c>
      <c r="I246" s="303"/>
      <c r="J246" s="314"/>
      <c r="K246" s="305"/>
      <c r="L246" s="304"/>
      <c r="M246" s="304"/>
      <c r="N246" s="304"/>
      <c r="O246" s="303"/>
      <c r="P246" s="314"/>
      <c r="Q246" s="314"/>
      <c r="R246" s="314"/>
      <c r="S246" s="303"/>
      <c r="T246" s="314"/>
      <c r="U246" s="314"/>
      <c r="V246" s="314"/>
      <c r="W246" s="31">
        <f t="shared" si="3"/>
        <v>893.6</v>
      </c>
      <c r="X246" s="1"/>
    </row>
    <row r="247" spans="1:34" s="20" customFormat="1" ht="14.5">
      <c r="A247" s="33">
        <v>42307</v>
      </c>
      <c r="B247" s="315" t="s">
        <v>148</v>
      </c>
      <c r="C247" s="305"/>
      <c r="D247" s="314"/>
      <c r="E247" s="305"/>
      <c r="F247" s="314"/>
      <c r="G247" s="305">
        <v>1226</v>
      </c>
      <c r="H247" s="314">
        <v>0.8</v>
      </c>
      <c r="I247" s="303"/>
      <c r="J247" s="314"/>
      <c r="K247" s="305"/>
      <c r="L247" s="304"/>
      <c r="M247" s="304"/>
      <c r="N247" s="304"/>
      <c r="O247" s="303"/>
      <c r="P247" s="314"/>
      <c r="Q247" s="314"/>
      <c r="R247" s="314"/>
      <c r="S247" s="303"/>
      <c r="T247" s="314"/>
      <c r="U247" s="314"/>
      <c r="V247" s="314"/>
      <c r="W247" s="31">
        <f t="shared" si="3"/>
        <v>980.80000000000007</v>
      </c>
      <c r="X247" s="2">
        <f>SUM(W239:W247)</f>
        <v>6710.4000000000005</v>
      </c>
    </row>
    <row r="248" spans="1:34" s="20" customFormat="1" ht="14.5">
      <c r="A248" s="33">
        <v>42311</v>
      </c>
      <c r="B248" s="315" t="s">
        <v>148</v>
      </c>
      <c r="C248" s="305"/>
      <c r="D248" s="314"/>
      <c r="E248" s="305"/>
      <c r="F248" s="314"/>
      <c r="G248" s="305"/>
      <c r="H248" s="314"/>
      <c r="I248" s="303"/>
      <c r="J248" s="314"/>
      <c r="K248" s="305"/>
      <c r="L248" s="304"/>
      <c r="M248" s="304"/>
      <c r="N248" s="304"/>
      <c r="O248" s="303">
        <v>3</v>
      </c>
      <c r="P248" s="314">
        <v>175</v>
      </c>
      <c r="Q248" s="314"/>
      <c r="R248" s="314"/>
      <c r="S248" s="303"/>
      <c r="T248" s="314"/>
      <c r="U248" s="314"/>
      <c r="V248" s="314"/>
      <c r="W248" s="31">
        <f t="shared" si="3"/>
        <v>525</v>
      </c>
      <c r="X248" s="1"/>
    </row>
    <row r="249" spans="1:34" s="20" customFormat="1" ht="14.5">
      <c r="A249" s="33">
        <v>42314</v>
      </c>
      <c r="B249" s="315" t="s">
        <v>148</v>
      </c>
      <c r="C249" s="305"/>
      <c r="D249" s="314"/>
      <c r="E249" s="305"/>
      <c r="F249" s="314"/>
      <c r="G249" s="305">
        <v>1444</v>
      </c>
      <c r="H249" s="314">
        <v>0.8</v>
      </c>
      <c r="I249" s="303"/>
      <c r="J249" s="314"/>
      <c r="K249" s="305"/>
      <c r="L249" s="304"/>
      <c r="M249" s="304"/>
      <c r="N249" s="304"/>
      <c r="O249" s="303"/>
      <c r="P249" s="314"/>
      <c r="Q249" s="314"/>
      <c r="R249" s="314"/>
      <c r="S249" s="303"/>
      <c r="T249" s="314"/>
      <c r="U249" s="314"/>
      <c r="V249" s="314"/>
      <c r="W249" s="31">
        <f t="shared" si="3"/>
        <v>1155.2</v>
      </c>
      <c r="X249" s="1"/>
    </row>
    <row r="250" spans="1:34" s="20" customFormat="1" ht="14.5">
      <c r="A250" s="33">
        <v>42321</v>
      </c>
      <c r="B250" s="315" t="s">
        <v>148</v>
      </c>
      <c r="C250" s="305"/>
      <c r="D250" s="314"/>
      <c r="E250" s="305"/>
      <c r="F250" s="314"/>
      <c r="G250" s="305">
        <v>1498</v>
      </c>
      <c r="H250" s="314">
        <v>0.8</v>
      </c>
      <c r="I250" s="303"/>
      <c r="J250" s="314"/>
      <c r="K250" s="305"/>
      <c r="L250" s="304"/>
      <c r="M250" s="304"/>
      <c r="N250" s="304"/>
      <c r="O250" s="303"/>
      <c r="P250" s="314"/>
      <c r="Q250" s="314"/>
      <c r="R250" s="314"/>
      <c r="S250" s="303"/>
      <c r="T250" s="314"/>
      <c r="U250" s="314"/>
      <c r="V250" s="314"/>
      <c r="W250" s="31">
        <f t="shared" si="3"/>
        <v>1198.4000000000001</v>
      </c>
      <c r="X250" s="1"/>
    </row>
    <row r="251" spans="1:34" s="20" customFormat="1" ht="14.5">
      <c r="A251" s="33">
        <v>42328</v>
      </c>
      <c r="B251" s="315" t="s">
        <v>148</v>
      </c>
      <c r="C251" s="305"/>
      <c r="D251" s="314"/>
      <c r="E251" s="305"/>
      <c r="F251" s="314"/>
      <c r="G251" s="305">
        <v>1182</v>
      </c>
      <c r="H251" s="314">
        <v>0.8</v>
      </c>
      <c r="I251" s="303"/>
      <c r="J251" s="314"/>
      <c r="K251" s="305"/>
      <c r="L251" s="304"/>
      <c r="M251" s="304"/>
      <c r="N251" s="304"/>
      <c r="O251" s="303"/>
      <c r="P251" s="314"/>
      <c r="Q251" s="314"/>
      <c r="R251" s="314"/>
      <c r="S251" s="303"/>
      <c r="T251" s="314"/>
      <c r="U251" s="314"/>
      <c r="V251" s="314"/>
      <c r="W251" s="31">
        <f t="shared" si="3"/>
        <v>945.6</v>
      </c>
      <c r="X251" s="1"/>
    </row>
    <row r="252" spans="1:34" s="20" customFormat="1" ht="14.5">
      <c r="A252" s="33">
        <v>42335</v>
      </c>
      <c r="B252" s="315" t="s">
        <v>148</v>
      </c>
      <c r="C252" s="305"/>
      <c r="D252" s="314"/>
      <c r="E252" s="305"/>
      <c r="F252" s="314"/>
      <c r="G252" s="305">
        <v>1444</v>
      </c>
      <c r="H252" s="314">
        <v>0.8</v>
      </c>
      <c r="I252" s="303"/>
      <c r="J252" s="314"/>
      <c r="K252" s="305"/>
      <c r="L252" s="304"/>
      <c r="M252" s="304"/>
      <c r="N252" s="304"/>
      <c r="O252" s="303"/>
      <c r="P252" s="314"/>
      <c r="Q252" s="314"/>
      <c r="R252" s="314"/>
      <c r="S252" s="303"/>
      <c r="T252" s="314"/>
      <c r="U252" s="314"/>
      <c r="V252" s="314"/>
      <c r="W252" s="31">
        <f t="shared" si="3"/>
        <v>1155.2</v>
      </c>
      <c r="X252" s="2">
        <f>SUM(W248:W252)</f>
        <v>4979.4000000000005</v>
      </c>
    </row>
    <row r="253" spans="1:34" s="316" customFormat="1" ht="14.5">
      <c r="A253" s="33">
        <v>42342</v>
      </c>
      <c r="B253" s="315" t="s">
        <v>148</v>
      </c>
      <c r="C253" s="305"/>
      <c r="D253" s="314"/>
      <c r="E253" s="305"/>
      <c r="F253" s="314"/>
      <c r="G253" s="305">
        <v>1199</v>
      </c>
      <c r="H253" s="314">
        <v>0.8</v>
      </c>
      <c r="I253" s="303"/>
      <c r="J253" s="314"/>
      <c r="K253" s="305"/>
      <c r="L253" s="304"/>
      <c r="M253" s="304"/>
      <c r="N253" s="304"/>
      <c r="O253" s="303"/>
      <c r="P253" s="314"/>
      <c r="Q253" s="314"/>
      <c r="R253" s="314"/>
      <c r="S253" s="303"/>
      <c r="T253" s="314"/>
      <c r="U253" s="314"/>
      <c r="V253" s="314"/>
      <c r="W253" s="31">
        <f t="shared" si="3"/>
        <v>959.2</v>
      </c>
      <c r="X253" s="1"/>
      <c r="Y253" s="20"/>
      <c r="Z253" s="20"/>
      <c r="AA253" s="20"/>
      <c r="AB253" s="20"/>
      <c r="AC253" s="20"/>
      <c r="AD253" s="20"/>
      <c r="AE253" s="20"/>
      <c r="AF253" s="20"/>
      <c r="AG253" s="20"/>
      <c r="AH253" s="20"/>
    </row>
    <row r="254" spans="1:34" s="316" customFormat="1" ht="14.5">
      <c r="A254" s="33">
        <v>42349</v>
      </c>
      <c r="B254" s="315" t="s">
        <v>148</v>
      </c>
      <c r="C254" s="305"/>
      <c r="D254" s="314"/>
      <c r="E254" s="305"/>
      <c r="F254" s="314"/>
      <c r="G254" s="305">
        <v>1471</v>
      </c>
      <c r="H254" s="314">
        <v>0.8</v>
      </c>
      <c r="I254" s="303"/>
      <c r="J254" s="314"/>
      <c r="K254" s="305"/>
      <c r="L254" s="304"/>
      <c r="M254" s="304"/>
      <c r="N254" s="304"/>
      <c r="O254" s="303"/>
      <c r="P254" s="314"/>
      <c r="Q254" s="314"/>
      <c r="R254" s="314"/>
      <c r="S254" s="303"/>
      <c r="T254" s="314"/>
      <c r="U254" s="314"/>
      <c r="V254" s="314"/>
      <c r="W254" s="31">
        <f t="shared" si="3"/>
        <v>1176.8</v>
      </c>
      <c r="X254" s="1"/>
      <c r="Y254" s="20"/>
      <c r="Z254" s="20"/>
      <c r="AA254" s="20"/>
      <c r="AB254" s="20"/>
      <c r="AC254" s="20"/>
      <c r="AD254" s="20"/>
      <c r="AE254" s="20"/>
      <c r="AF254" s="20"/>
      <c r="AG254" s="20"/>
      <c r="AH254" s="20"/>
    </row>
    <row r="255" spans="1:34" s="20" customFormat="1" ht="14.5">
      <c r="A255" s="33">
        <v>42353</v>
      </c>
      <c r="B255" s="315" t="s">
        <v>148</v>
      </c>
      <c r="C255" s="305"/>
      <c r="D255" s="314"/>
      <c r="E255" s="305"/>
      <c r="F255" s="314"/>
      <c r="G255" s="305"/>
      <c r="H255" s="314"/>
      <c r="I255" s="303"/>
      <c r="J255" s="314"/>
      <c r="K255" s="305"/>
      <c r="L255" s="304"/>
      <c r="M255" s="304"/>
      <c r="N255" s="304"/>
      <c r="O255" s="303">
        <v>3</v>
      </c>
      <c r="P255" s="314">
        <v>175</v>
      </c>
      <c r="Q255" s="314"/>
      <c r="R255" s="314"/>
      <c r="S255" s="303"/>
      <c r="T255" s="314"/>
      <c r="U255" s="314"/>
      <c r="V255" s="314"/>
      <c r="W255" s="31">
        <f t="shared" si="3"/>
        <v>525</v>
      </c>
      <c r="X255" s="1"/>
    </row>
    <row r="256" spans="1:34" s="316" customFormat="1" ht="14.5">
      <c r="A256" s="33">
        <v>42355</v>
      </c>
      <c r="B256" s="315" t="s">
        <v>149</v>
      </c>
      <c r="C256" s="305"/>
      <c r="D256" s="314"/>
      <c r="E256" s="305"/>
      <c r="F256" s="314"/>
      <c r="G256" s="305"/>
      <c r="H256" s="314"/>
      <c r="I256" s="303"/>
      <c r="J256" s="314"/>
      <c r="K256" s="305"/>
      <c r="L256" s="304"/>
      <c r="M256" s="304"/>
      <c r="N256" s="304"/>
      <c r="O256" s="303"/>
      <c r="P256" s="314"/>
      <c r="Q256" s="314"/>
      <c r="R256" s="314"/>
      <c r="S256" s="303">
        <v>1</v>
      </c>
      <c r="T256" s="314">
        <v>214.73</v>
      </c>
      <c r="U256" s="314">
        <v>48.8</v>
      </c>
      <c r="V256" s="314">
        <v>12.88</v>
      </c>
      <c r="W256" s="31">
        <f t="shared" si="3"/>
        <v>276.40999999999997</v>
      </c>
      <c r="X256" s="1"/>
      <c r="Y256" s="20"/>
      <c r="Z256" s="20"/>
      <c r="AA256" s="20"/>
      <c r="AB256" s="20"/>
      <c r="AC256" s="20"/>
      <c r="AD256" s="20"/>
      <c r="AE256" s="20"/>
      <c r="AF256" s="20"/>
      <c r="AG256" s="20"/>
      <c r="AH256" s="20"/>
    </row>
    <row r="257" spans="1:34" s="316" customFormat="1" ht="14.5">
      <c r="A257" s="33">
        <v>42356</v>
      </c>
      <c r="B257" s="315" t="s">
        <v>148</v>
      </c>
      <c r="C257" s="305"/>
      <c r="D257" s="314"/>
      <c r="E257" s="305"/>
      <c r="F257" s="314"/>
      <c r="G257" s="305">
        <v>1280</v>
      </c>
      <c r="H257" s="314">
        <v>0.8</v>
      </c>
      <c r="I257" s="303"/>
      <c r="J257" s="314"/>
      <c r="K257" s="305"/>
      <c r="L257" s="304"/>
      <c r="M257" s="304"/>
      <c r="N257" s="304"/>
      <c r="O257" s="303"/>
      <c r="P257" s="314"/>
      <c r="Q257" s="314"/>
      <c r="R257" s="314"/>
      <c r="S257" s="303"/>
      <c r="T257" s="314"/>
      <c r="U257" s="314"/>
      <c r="V257" s="314"/>
      <c r="W257" s="31">
        <f t="shared" si="3"/>
        <v>1024</v>
      </c>
      <c r="X257" s="1"/>
      <c r="Y257" s="20"/>
      <c r="Z257" s="20"/>
      <c r="AA257" s="20"/>
      <c r="AB257" s="20"/>
      <c r="AC257" s="20"/>
      <c r="AD257" s="20"/>
      <c r="AE257" s="20"/>
      <c r="AF257" s="20"/>
      <c r="AG257" s="20"/>
      <c r="AH257" s="20"/>
    </row>
    <row r="258" spans="1:34" s="316" customFormat="1" ht="14.5">
      <c r="A258" s="33">
        <v>42356</v>
      </c>
      <c r="B258" s="315" t="s">
        <v>148</v>
      </c>
      <c r="C258" s="305"/>
      <c r="D258" s="314"/>
      <c r="E258" s="305"/>
      <c r="F258" s="314"/>
      <c r="G258" s="305"/>
      <c r="H258" s="314"/>
      <c r="I258" s="303"/>
      <c r="J258" s="314"/>
      <c r="K258" s="305">
        <v>2300</v>
      </c>
      <c r="L258" s="304">
        <v>1.26</v>
      </c>
      <c r="M258" s="304"/>
      <c r="N258" s="304"/>
      <c r="O258" s="303"/>
      <c r="P258" s="314"/>
      <c r="Q258" s="314"/>
      <c r="R258" s="314"/>
      <c r="S258" s="303"/>
      <c r="T258" s="314"/>
      <c r="U258" s="314"/>
      <c r="V258" s="314">
        <v>173.88</v>
      </c>
      <c r="W258" s="31">
        <f t="shared" si="3"/>
        <v>3071.88</v>
      </c>
      <c r="X258" s="1"/>
      <c r="Y258" s="20"/>
      <c r="Z258" s="20"/>
      <c r="AA258" s="20"/>
      <c r="AB258" s="20"/>
      <c r="AC258" s="20"/>
      <c r="AD258" s="20"/>
      <c r="AE258" s="20"/>
      <c r="AF258" s="20"/>
      <c r="AG258" s="20"/>
      <c r="AH258" s="20"/>
    </row>
    <row r="259" spans="1:34" s="316" customFormat="1" ht="14.5">
      <c r="A259" s="33">
        <v>42359</v>
      </c>
      <c r="B259" s="315" t="s">
        <v>148</v>
      </c>
      <c r="C259" s="305"/>
      <c r="D259" s="314"/>
      <c r="E259" s="305"/>
      <c r="F259" s="314"/>
      <c r="G259" s="305">
        <v>408</v>
      </c>
      <c r="H259" s="314">
        <v>0.8</v>
      </c>
      <c r="I259" s="303"/>
      <c r="J259" s="314"/>
      <c r="K259" s="305"/>
      <c r="L259" s="304"/>
      <c r="M259" s="304"/>
      <c r="N259" s="304"/>
      <c r="O259" s="303"/>
      <c r="P259" s="314"/>
      <c r="Q259" s="314"/>
      <c r="R259" s="314"/>
      <c r="S259" s="303"/>
      <c r="T259" s="314"/>
      <c r="U259" s="314"/>
      <c r="V259" s="314"/>
      <c r="W259" s="31">
        <f t="shared" si="3"/>
        <v>326.40000000000003</v>
      </c>
      <c r="X259" s="1"/>
      <c r="Y259" s="20"/>
      <c r="Z259" s="20"/>
      <c r="AA259" s="20"/>
      <c r="AB259" s="20"/>
      <c r="AC259" s="20"/>
      <c r="AD259" s="20"/>
      <c r="AE259" s="20"/>
      <c r="AF259" s="20"/>
      <c r="AG259" s="20"/>
      <c r="AH259" s="20"/>
    </row>
    <row r="260" spans="1:34" s="20" customFormat="1" ht="14.5">
      <c r="A260" s="33">
        <v>42361</v>
      </c>
      <c r="B260" s="315" t="s">
        <v>148</v>
      </c>
      <c r="C260" s="305"/>
      <c r="D260" s="314"/>
      <c r="E260" s="305"/>
      <c r="F260" s="314"/>
      <c r="G260" s="305">
        <v>544</v>
      </c>
      <c r="H260" s="314">
        <v>0.8</v>
      </c>
      <c r="I260" s="303"/>
      <c r="J260" s="314"/>
      <c r="K260" s="305"/>
      <c r="L260" s="304"/>
      <c r="M260" s="304"/>
      <c r="N260" s="304"/>
      <c r="O260" s="303"/>
      <c r="P260" s="314"/>
      <c r="Q260" s="314"/>
      <c r="R260" s="314"/>
      <c r="S260" s="303"/>
      <c r="T260" s="314"/>
      <c r="U260" s="314"/>
      <c r="V260" s="314"/>
      <c r="W260" s="31">
        <f t="shared" si="3"/>
        <v>435.20000000000005</v>
      </c>
      <c r="X260" s="1"/>
    </row>
    <row r="261" spans="1:34" s="20" customFormat="1" ht="14.5">
      <c r="A261" s="33">
        <v>42367</v>
      </c>
      <c r="B261" s="315" t="s">
        <v>148</v>
      </c>
      <c r="C261" s="305"/>
      <c r="D261" s="314"/>
      <c r="E261" s="305"/>
      <c r="F261" s="314"/>
      <c r="G261" s="305"/>
      <c r="H261" s="314"/>
      <c r="I261" s="303">
        <v>330</v>
      </c>
      <c r="J261" s="314">
        <v>2.75</v>
      </c>
      <c r="K261" s="305"/>
      <c r="L261" s="304"/>
      <c r="M261" s="304"/>
      <c r="N261" s="304"/>
      <c r="O261" s="303"/>
      <c r="P261" s="314"/>
      <c r="Q261" s="314"/>
      <c r="R261" s="314"/>
      <c r="S261" s="303"/>
      <c r="T261" s="314"/>
      <c r="U261" s="314"/>
      <c r="V261" s="314"/>
      <c r="W261" s="31">
        <f t="shared" si="3"/>
        <v>907.5</v>
      </c>
      <c r="X261" s="2">
        <f>SUM(W253:W261)</f>
        <v>8702.39</v>
      </c>
    </row>
    <row r="262" spans="1:34" ht="14.5">
      <c r="A262" s="26"/>
      <c r="B262" s="26"/>
      <c r="C262" s="313"/>
      <c r="D262" s="273"/>
      <c r="E262" s="313"/>
      <c r="F262" s="273"/>
      <c r="G262" s="313"/>
      <c r="H262" s="273"/>
      <c r="I262" s="311"/>
      <c r="J262" s="273"/>
      <c r="K262" s="313"/>
      <c r="L262" s="312"/>
      <c r="M262" s="312"/>
      <c r="N262" s="312"/>
      <c r="O262" s="311"/>
      <c r="P262" s="273"/>
      <c r="Q262" s="273"/>
      <c r="R262" s="273"/>
      <c r="S262" s="311"/>
      <c r="T262" s="273"/>
      <c r="U262" s="273"/>
      <c r="V262" s="273"/>
      <c r="W262" s="31"/>
    </row>
    <row r="263" spans="1:34" ht="13">
      <c r="C263" s="309">
        <f>SUM(C9:C262)</f>
        <v>184572</v>
      </c>
      <c r="D263" s="310"/>
      <c r="E263" s="309">
        <f>SUM(E9:E262)</f>
        <v>75560</v>
      </c>
      <c r="F263" s="310"/>
      <c r="G263" s="309">
        <f>SUM(G9:G262)</f>
        <v>90852</v>
      </c>
      <c r="H263" s="310"/>
      <c r="I263" s="309">
        <f>SUM(I9:I262)</f>
        <v>3345</v>
      </c>
      <c r="J263" s="310"/>
      <c r="K263" s="309">
        <f>SUM(K9:K262)</f>
        <v>18850</v>
      </c>
      <c r="L263" s="308"/>
      <c r="M263" s="309">
        <f>SUM(M9:M262)</f>
        <v>133840</v>
      </c>
      <c r="N263" s="308"/>
      <c r="O263" s="309">
        <f>SUM(O9:O262)</f>
        <v>20</v>
      </c>
      <c r="P263" s="308"/>
      <c r="Q263" s="309">
        <f>SUM(Q9:Q262)</f>
        <v>2</v>
      </c>
      <c r="R263" s="308"/>
      <c r="S263" s="309">
        <f>SUM(S9:S262)</f>
        <v>15</v>
      </c>
      <c r="T263" s="308"/>
      <c r="U263" s="307"/>
      <c r="V263" s="307"/>
      <c r="W263" s="306">
        <f>SUM(W9:W261)</f>
        <v>343070.48000000027</v>
      </c>
      <c r="X263" s="21">
        <f>SUM(X9:X261)</f>
        <v>343070.4800000001</v>
      </c>
    </row>
    <row r="264" spans="1:34">
      <c r="C264" s="305"/>
      <c r="D264" s="20"/>
      <c r="E264" s="305"/>
      <c r="F264" s="20"/>
      <c r="G264" s="305"/>
      <c r="H264" s="20"/>
      <c r="I264" s="303"/>
      <c r="J264" s="20"/>
      <c r="K264" s="305"/>
      <c r="L264" s="304"/>
      <c r="M264" s="304"/>
      <c r="N264" s="304"/>
      <c r="O264" s="303"/>
      <c r="P264" s="20"/>
      <c r="Q264" s="20"/>
      <c r="R264" s="20"/>
      <c r="S264" s="303"/>
      <c r="T264" s="20"/>
      <c r="U264" s="20"/>
      <c r="V264" s="275"/>
      <c r="W264" s="19"/>
    </row>
    <row r="266" spans="1:34" s="5" customFormat="1">
      <c r="A266" s="271" t="s">
        <v>15</v>
      </c>
      <c r="B266" s="271"/>
      <c r="C266" s="74">
        <f>C263</f>
        <v>184572</v>
      </c>
      <c r="E266" s="74">
        <f>E263</f>
        <v>75560</v>
      </c>
      <c r="G266" s="74">
        <f>G263</f>
        <v>90852</v>
      </c>
      <c r="I266" s="74">
        <f>I263</f>
        <v>3345</v>
      </c>
      <c r="K266" s="74">
        <f>K263</f>
        <v>18850</v>
      </c>
      <c r="L266" s="284"/>
      <c r="M266" s="74">
        <f>M263</f>
        <v>133840</v>
      </c>
      <c r="N266" s="284"/>
      <c r="O266" s="74">
        <f>O263*100</f>
        <v>2000</v>
      </c>
      <c r="Q266" s="74"/>
      <c r="S266" s="7"/>
      <c r="V266" s="283"/>
      <c r="W266" s="6"/>
    </row>
    <row r="267" spans="1:34" s="5" customFormat="1">
      <c r="A267" s="268" t="s">
        <v>14</v>
      </c>
      <c r="B267" s="268"/>
      <c r="C267" s="636" t="s">
        <v>13</v>
      </c>
      <c r="D267" s="636"/>
      <c r="E267" s="302"/>
      <c r="F267" s="11"/>
      <c r="G267" s="636" t="s">
        <v>13</v>
      </c>
      <c r="H267" s="636"/>
      <c r="I267" s="636" t="s">
        <v>13</v>
      </c>
      <c r="J267" s="636"/>
      <c r="K267" s="679" t="s">
        <v>12</v>
      </c>
      <c r="L267" s="636"/>
      <c r="M267" s="679" t="s">
        <v>12</v>
      </c>
      <c r="N267" s="636"/>
      <c r="O267" s="679" t="s">
        <v>12</v>
      </c>
      <c r="P267" s="636"/>
      <c r="Q267" s="679"/>
      <c r="R267" s="636"/>
      <c r="S267" s="301"/>
      <c r="T267" s="11"/>
      <c r="U267" s="11"/>
      <c r="V267" s="283"/>
      <c r="W267" s="6"/>
    </row>
    <row r="268" spans="1:34" s="5" customFormat="1">
      <c r="A268" s="268" t="s">
        <v>11</v>
      </c>
      <c r="B268" s="268"/>
      <c r="C268" s="300"/>
      <c r="D268" s="270">
        <f>AVERAGE(D9:D262)</f>
        <v>0.82916666666666494</v>
      </c>
      <c r="E268" s="300"/>
      <c r="F268" s="270">
        <f>AVERAGE(F9:F262)</f>
        <v>0.60899999999999999</v>
      </c>
      <c r="G268" s="300"/>
      <c r="H268" s="270">
        <f>AVERAGE(H9:H262)</f>
        <v>0.87865168539325689</v>
      </c>
      <c r="I268" s="298"/>
      <c r="J268" s="270"/>
      <c r="K268" s="300"/>
      <c r="L268" s="299">
        <f>AVERAGE(L9:L262)</f>
        <v>1.2655555555555553</v>
      </c>
      <c r="M268" s="299"/>
      <c r="N268" s="299"/>
      <c r="O268" s="298"/>
      <c r="P268" s="270"/>
      <c r="Q268" s="270"/>
      <c r="R268" s="270"/>
      <c r="S268" s="298"/>
      <c r="T268" s="270"/>
      <c r="U268" s="297"/>
      <c r="V268" s="296"/>
      <c r="W268" s="14"/>
    </row>
    <row r="269" spans="1:34" s="5" customFormat="1">
      <c r="A269" s="268" t="s">
        <v>10</v>
      </c>
      <c r="B269" s="268"/>
      <c r="C269" s="678" t="s">
        <v>39</v>
      </c>
      <c r="D269" s="678"/>
      <c r="E269" s="678" t="s">
        <v>39</v>
      </c>
      <c r="F269" s="633"/>
      <c r="G269" s="678" t="s">
        <v>38</v>
      </c>
      <c r="H269" s="633"/>
      <c r="I269" s="678" t="s">
        <v>38</v>
      </c>
      <c r="J269" s="633"/>
      <c r="K269" s="678" t="s">
        <v>38</v>
      </c>
      <c r="L269" s="633"/>
      <c r="M269" s="678" t="s">
        <v>38</v>
      </c>
      <c r="N269" s="633"/>
      <c r="O269" s="678" t="s">
        <v>38</v>
      </c>
      <c r="P269" s="633"/>
      <c r="Q269" s="678" t="s">
        <v>38</v>
      </c>
      <c r="R269" s="633"/>
      <c r="S269" s="678" t="s">
        <v>38</v>
      </c>
      <c r="T269" s="633"/>
      <c r="U269" s="13"/>
      <c r="V269" s="295"/>
      <c r="W269" s="12"/>
    </row>
    <row r="270" spans="1:34" s="5" customFormat="1">
      <c r="A270" s="268"/>
      <c r="B270" s="268"/>
      <c r="C270" s="285"/>
      <c r="E270" s="285"/>
      <c r="G270" s="285"/>
      <c r="I270" s="7"/>
      <c r="K270" s="285"/>
      <c r="L270" s="284"/>
      <c r="M270" s="284"/>
      <c r="N270" s="284"/>
      <c r="O270" s="7"/>
      <c r="S270" s="7"/>
      <c r="V270" s="283"/>
      <c r="W270" s="6"/>
    </row>
    <row r="271" spans="1:34" s="5" customFormat="1">
      <c r="A271" s="268"/>
      <c r="B271" s="268"/>
      <c r="C271" s="285"/>
      <c r="E271" s="285"/>
      <c r="G271" s="285"/>
      <c r="I271" s="7"/>
      <c r="K271" s="285"/>
      <c r="L271" s="284"/>
      <c r="M271" s="284"/>
      <c r="N271" s="284"/>
      <c r="O271" s="7"/>
      <c r="S271" s="7"/>
      <c r="V271" s="283"/>
      <c r="W271" s="6"/>
    </row>
    <row r="272" spans="1:34" s="5" customFormat="1">
      <c r="A272" s="269" t="s">
        <v>37</v>
      </c>
      <c r="B272" s="269"/>
      <c r="C272" s="679" t="s">
        <v>146</v>
      </c>
      <c r="D272" s="636"/>
      <c r="E272" s="679" t="s">
        <v>147</v>
      </c>
      <c r="F272" s="679"/>
      <c r="G272" s="679" t="s">
        <v>146</v>
      </c>
      <c r="H272" s="636"/>
      <c r="I272" s="684" t="s">
        <v>145</v>
      </c>
      <c r="J272" s="685"/>
      <c r="K272" s="679" t="s">
        <v>6</v>
      </c>
      <c r="L272" s="636"/>
      <c r="M272" s="679" t="s">
        <v>144</v>
      </c>
      <c r="N272" s="636"/>
      <c r="O272" s="684" t="s">
        <v>139</v>
      </c>
      <c r="P272" s="685"/>
      <c r="Q272" s="679" t="s">
        <v>143</v>
      </c>
      <c r="R272" s="679"/>
      <c r="S272" s="684" t="s">
        <v>32</v>
      </c>
      <c r="T272" s="685"/>
      <c r="U272" s="11"/>
      <c r="V272" s="283"/>
      <c r="W272" s="6"/>
    </row>
    <row r="273" spans="1:23" s="5" customFormat="1">
      <c r="A273" s="268"/>
      <c r="B273" s="268"/>
      <c r="C273" s="285"/>
      <c r="E273" s="285"/>
      <c r="G273" s="285"/>
      <c r="I273" s="7"/>
      <c r="K273" s="285"/>
      <c r="L273" s="284"/>
      <c r="M273" s="284"/>
      <c r="N273" s="284"/>
      <c r="O273" s="7"/>
      <c r="S273" s="7"/>
      <c r="U273" s="11"/>
      <c r="V273" s="283"/>
      <c r="W273" s="6"/>
    </row>
    <row r="274" spans="1:23" s="5" customFormat="1">
      <c r="A274" s="268" t="s">
        <v>5</v>
      </c>
      <c r="B274" s="268"/>
      <c r="C274" s="628">
        <f>C266</f>
        <v>184572</v>
      </c>
      <c r="D274" s="628"/>
      <c r="E274" s="628">
        <f>E266</f>
        <v>75560</v>
      </c>
      <c r="F274" s="628"/>
      <c r="G274" s="289"/>
      <c r="H274" s="289"/>
      <c r="I274" s="289"/>
      <c r="J274" s="289"/>
      <c r="K274" s="289"/>
      <c r="L274" s="294"/>
      <c r="M274" s="289"/>
      <c r="N274" s="289"/>
      <c r="O274" s="289"/>
      <c r="P274" s="289"/>
      <c r="Q274" s="289"/>
      <c r="R274" s="289"/>
      <c r="S274" s="289"/>
      <c r="T274" s="289"/>
      <c r="U274" s="8"/>
      <c r="V274" s="283"/>
      <c r="W274" s="6"/>
    </row>
    <row r="275" spans="1:23" s="5" customFormat="1">
      <c r="A275" s="268" t="s">
        <v>4</v>
      </c>
      <c r="B275" s="268"/>
      <c r="C275" s="630">
        <f>0.1*C274/C276/1.2</f>
        <v>6.4645797266644056</v>
      </c>
      <c r="D275" s="630"/>
      <c r="E275" s="683">
        <f>0.445*E274/E276/11.51</f>
        <v>1.2278133760169612</v>
      </c>
      <c r="F275" s="683"/>
      <c r="G275" s="631" t="s">
        <v>0</v>
      </c>
      <c r="H275" s="631"/>
      <c r="I275" s="631" t="s">
        <v>0</v>
      </c>
      <c r="J275" s="631"/>
      <c r="K275" s="631" t="s">
        <v>0</v>
      </c>
      <c r="L275" s="631"/>
      <c r="M275" s="631" t="s">
        <v>0</v>
      </c>
      <c r="N275" s="631"/>
      <c r="O275" s="631" t="s">
        <v>0</v>
      </c>
      <c r="P275" s="631"/>
      <c r="Q275" s="631" t="s">
        <v>0</v>
      </c>
      <c r="R275" s="631"/>
      <c r="S275" s="631" t="s">
        <v>0</v>
      </c>
      <c r="T275" s="631"/>
      <c r="U275" s="10"/>
      <c r="V275" s="288"/>
      <c r="W275" s="9"/>
    </row>
    <row r="276" spans="1:23" s="5" customFormat="1">
      <c r="A276" s="268" t="s">
        <v>1</v>
      </c>
      <c r="B276" s="268"/>
      <c r="C276" s="682">
        <v>2379.2730000000001</v>
      </c>
      <c r="D276" s="682"/>
      <c r="E276" s="682">
        <v>2379.2730000000001</v>
      </c>
      <c r="F276" s="682"/>
      <c r="G276" s="287"/>
      <c r="H276" s="287"/>
      <c r="I276" s="287"/>
      <c r="J276" s="287"/>
      <c r="K276" s="287"/>
      <c r="L276" s="293"/>
      <c r="M276" s="287"/>
      <c r="N276" s="287"/>
      <c r="O276" s="287"/>
      <c r="P276" s="287"/>
      <c r="Q276" s="287"/>
      <c r="R276" s="287"/>
      <c r="S276" s="287"/>
      <c r="T276" s="287"/>
      <c r="U276" s="8"/>
      <c r="V276" s="286"/>
      <c r="W276" s="6"/>
    </row>
    <row r="277" spans="1:23" s="5" customFormat="1">
      <c r="A277" s="268"/>
      <c r="B277" s="268"/>
      <c r="C277" s="292"/>
      <c r="D277" s="8"/>
      <c r="E277" s="292"/>
      <c r="F277" s="8"/>
      <c r="G277" s="292"/>
      <c r="H277" s="8"/>
      <c r="I277" s="290"/>
      <c r="J277" s="8"/>
      <c r="K277" s="292"/>
      <c r="L277" s="291"/>
      <c r="M277" s="291"/>
      <c r="N277" s="291"/>
      <c r="O277" s="290"/>
      <c r="P277" s="8"/>
      <c r="Q277" s="290"/>
      <c r="R277" s="8"/>
      <c r="S277" s="290"/>
      <c r="T277" s="8"/>
      <c r="U277" s="8"/>
      <c r="V277" s="286"/>
      <c r="W277" s="6"/>
    </row>
    <row r="278" spans="1:23" s="5" customFormat="1">
      <c r="A278" s="268" t="s">
        <v>3</v>
      </c>
      <c r="B278" s="268"/>
      <c r="C278" s="628"/>
      <c r="D278" s="628"/>
      <c r="E278" s="628"/>
      <c r="F278" s="628"/>
      <c r="G278" s="628">
        <f>G266</f>
        <v>90852</v>
      </c>
      <c r="H278" s="628"/>
      <c r="I278" s="628">
        <f>I266</f>
        <v>3345</v>
      </c>
      <c r="J278" s="628"/>
      <c r="K278" s="628"/>
      <c r="L278" s="628"/>
      <c r="M278" s="628">
        <f>M266</f>
        <v>133840</v>
      </c>
      <c r="N278" s="628"/>
      <c r="O278" s="289"/>
      <c r="P278" s="289"/>
      <c r="Q278" s="289"/>
      <c r="R278" s="289"/>
      <c r="S278" s="289"/>
      <c r="T278" s="289"/>
      <c r="U278" s="8"/>
      <c r="V278" s="283"/>
      <c r="W278" s="6"/>
    </row>
    <row r="279" spans="1:23" s="5" customFormat="1">
      <c r="A279" s="268" t="s">
        <v>2</v>
      </c>
      <c r="B279" s="268"/>
      <c r="C279" s="631" t="s">
        <v>0</v>
      </c>
      <c r="D279" s="631"/>
      <c r="E279" s="631" t="s">
        <v>0</v>
      </c>
      <c r="F279" s="631"/>
      <c r="G279" s="630">
        <f>0.1*G278/G280/1.2</f>
        <v>10.346698445193658</v>
      </c>
      <c r="H279" s="630"/>
      <c r="I279" s="630">
        <f>0.4*I278/I280/1.33</f>
        <v>15.765542580338575</v>
      </c>
      <c r="J279" s="630"/>
      <c r="K279" s="631" t="s">
        <v>0</v>
      </c>
      <c r="L279" s="631"/>
      <c r="M279" s="630">
        <f>0.38*M278/M280/12.34</f>
        <v>13.376600346301064</v>
      </c>
      <c r="N279" s="630"/>
      <c r="O279" s="631" t="s">
        <v>0</v>
      </c>
      <c r="P279" s="631"/>
      <c r="Q279" s="631" t="s">
        <v>0</v>
      </c>
      <c r="R279" s="631"/>
      <c r="S279" s="631" t="s">
        <v>0</v>
      </c>
      <c r="T279" s="631"/>
      <c r="U279" s="10"/>
      <c r="V279" s="288"/>
      <c r="W279" s="9"/>
    </row>
    <row r="280" spans="1:23" s="5" customFormat="1">
      <c r="A280" s="268" t="s">
        <v>1</v>
      </c>
      <c r="B280" s="268"/>
      <c r="C280" s="680"/>
      <c r="D280" s="680"/>
      <c r="E280" s="680"/>
      <c r="F280" s="680"/>
      <c r="G280" s="680">
        <v>731.73099999999999</v>
      </c>
      <c r="H280" s="680"/>
      <c r="I280" s="680">
        <v>63.811</v>
      </c>
      <c r="J280" s="680"/>
      <c r="K280" s="680"/>
      <c r="L280" s="680"/>
      <c r="M280" s="680">
        <v>308.11200000000002</v>
      </c>
      <c r="N280" s="680"/>
      <c r="O280" s="287"/>
      <c r="P280" s="287"/>
      <c r="Q280" s="287"/>
      <c r="R280" s="287"/>
      <c r="S280" s="287"/>
      <c r="T280" s="287"/>
      <c r="U280" s="8"/>
      <c r="V280" s="286"/>
      <c r="W280" s="6"/>
    </row>
    <row r="281" spans="1:23" s="5" customFormat="1">
      <c r="C281" s="285"/>
      <c r="E281" s="285"/>
      <c r="G281" s="285"/>
      <c r="I281" s="7"/>
      <c r="K281" s="285"/>
      <c r="L281" s="284"/>
      <c r="M281" s="284"/>
      <c r="N281" s="284"/>
      <c r="O281" s="7"/>
      <c r="S281" s="7"/>
      <c r="V281" s="283"/>
      <c r="W281" s="6"/>
    </row>
    <row r="282" spans="1:23" s="5" customFormat="1">
      <c r="C282" s="285"/>
      <c r="E282" s="285"/>
      <c r="G282" s="285"/>
      <c r="I282" s="7"/>
      <c r="K282" s="285"/>
      <c r="L282" s="284"/>
      <c r="M282" s="284"/>
      <c r="N282" s="284"/>
      <c r="O282" s="7"/>
      <c r="S282" s="7"/>
      <c r="V282" s="283"/>
      <c r="W282" s="6"/>
    </row>
    <row r="283" spans="1:23" s="5" customFormat="1">
      <c r="C283" s="285"/>
      <c r="E283" s="285"/>
      <c r="G283" s="285"/>
      <c r="I283" s="7"/>
      <c r="K283" s="285"/>
      <c r="L283" s="284"/>
      <c r="M283" s="284"/>
      <c r="N283" s="284"/>
      <c r="O283" s="7"/>
      <c r="S283" s="7"/>
      <c r="V283" s="283"/>
      <c r="W283" s="6"/>
    </row>
  </sheetData>
  <autoFilter ref="A8:W572"/>
  <mergeCells count="69">
    <mergeCell ref="S7:T7"/>
    <mergeCell ref="K7:L7"/>
    <mergeCell ref="C6:D6"/>
    <mergeCell ref="C7:D7"/>
    <mergeCell ref="E7:F7"/>
    <mergeCell ref="G7:H7"/>
    <mergeCell ref="I7:J7"/>
    <mergeCell ref="C267:D267"/>
    <mergeCell ref="G267:H267"/>
    <mergeCell ref="I267:J267"/>
    <mergeCell ref="K267:L267"/>
    <mergeCell ref="M267:N267"/>
    <mergeCell ref="I269:J269"/>
    <mergeCell ref="Q267:R267"/>
    <mergeCell ref="M7:N7"/>
    <mergeCell ref="O7:P7"/>
    <mergeCell ref="Q7:R7"/>
    <mergeCell ref="M269:N269"/>
    <mergeCell ref="O269:P269"/>
    <mergeCell ref="Q269:R269"/>
    <mergeCell ref="O267:P267"/>
    <mergeCell ref="C269:D269"/>
    <mergeCell ref="E269:F269"/>
    <mergeCell ref="G269:H269"/>
    <mergeCell ref="E272:F272"/>
    <mergeCell ref="G272:H272"/>
    <mergeCell ref="C275:D275"/>
    <mergeCell ref="E275:F275"/>
    <mergeCell ref="G275:H275"/>
    <mergeCell ref="I275:J275"/>
    <mergeCell ref="S272:T272"/>
    <mergeCell ref="I272:J272"/>
    <mergeCell ref="K272:L272"/>
    <mergeCell ref="M272:N272"/>
    <mergeCell ref="O272:P272"/>
    <mergeCell ref="Q272:R272"/>
    <mergeCell ref="S269:T269"/>
    <mergeCell ref="C272:D272"/>
    <mergeCell ref="M278:N278"/>
    <mergeCell ref="K275:L275"/>
    <mergeCell ref="M275:N275"/>
    <mergeCell ref="O275:P275"/>
    <mergeCell ref="Q275:R275"/>
    <mergeCell ref="C278:D278"/>
    <mergeCell ref="E278:F278"/>
    <mergeCell ref="G278:H278"/>
    <mergeCell ref="K269:L269"/>
    <mergeCell ref="S275:T275"/>
    <mergeCell ref="C276:D276"/>
    <mergeCell ref="E276:F276"/>
    <mergeCell ref="C274:D274"/>
    <mergeCell ref="E274:F274"/>
    <mergeCell ref="I278:J278"/>
    <mergeCell ref="K278:L278"/>
    <mergeCell ref="O279:P279"/>
    <mergeCell ref="Q279:R279"/>
    <mergeCell ref="S279:T279"/>
    <mergeCell ref="M280:N280"/>
    <mergeCell ref="C279:D279"/>
    <mergeCell ref="E279:F279"/>
    <mergeCell ref="G279:H279"/>
    <mergeCell ref="I279:J279"/>
    <mergeCell ref="K279:L279"/>
    <mergeCell ref="M279:N279"/>
    <mergeCell ref="C280:D280"/>
    <mergeCell ref="E280:F280"/>
    <mergeCell ref="G280:H280"/>
    <mergeCell ref="I280:J280"/>
    <mergeCell ref="K280:L280"/>
  </mergeCells>
  <pageMargins left="0.75" right="0.75" top="1" bottom="1" header="0.5" footer="0.5"/>
  <pageSetup paperSize="5" scale="56" fitToHeight="28" orientation="landscape" r:id="rId1"/>
  <headerFooter alignWithMargins="0">
    <oddFooter>&amp;LExhibit H&amp;CPage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0"/>
  <sheetViews>
    <sheetView zoomScaleSheetLayoutView="100" workbookViewId="0">
      <pane xSplit="1" ySplit="8" topLeftCell="T145" activePane="bottomRight" state="frozen"/>
      <selection pane="topRight" activeCell="B1" sqref="B1"/>
      <selection pane="bottomLeft" activeCell="A9" sqref="A9"/>
      <selection pane="bottomRight" activeCell="Y145" sqref="Y145"/>
    </sheetView>
  </sheetViews>
  <sheetFormatPr defaultRowHeight="14.5"/>
  <cols>
    <col min="1" max="1" width="23.453125" customWidth="1"/>
    <col min="2" max="2" width="12.1796875" style="501" customWidth="1"/>
    <col min="3" max="3" width="14.1796875" style="500" customWidth="1"/>
    <col min="4" max="4" width="12.1796875" style="499" customWidth="1"/>
    <col min="5" max="5" width="14.1796875" style="500" customWidth="1"/>
    <col min="6" max="6" width="12.1796875" style="501" customWidth="1"/>
    <col min="7" max="7" width="14.1796875" style="500" customWidth="1"/>
    <col min="8" max="8" width="9.453125" style="499" customWidth="1"/>
    <col min="9" max="9" width="10.26953125" style="500" customWidth="1"/>
    <col min="10" max="10" width="10.26953125" style="499" customWidth="1"/>
    <col min="11" max="11" width="10.26953125" style="500" customWidth="1"/>
    <col min="12" max="12" width="12.1796875" style="499" customWidth="1"/>
    <col min="13" max="13" width="14.1796875" style="500" customWidth="1"/>
    <col min="14" max="14" width="10.26953125" style="499" customWidth="1"/>
    <col min="15" max="15" width="10.26953125" style="500" customWidth="1"/>
    <col min="16" max="16" width="10.26953125" style="499" customWidth="1"/>
    <col min="17" max="17" width="10.26953125" style="500" customWidth="1"/>
    <col min="18" max="18" width="10.26953125" style="499" customWidth="1"/>
    <col min="19" max="19" width="10.26953125" style="500" customWidth="1"/>
    <col min="20" max="20" width="10.26953125" style="499" customWidth="1"/>
    <col min="21" max="21" width="10.26953125" style="500" customWidth="1"/>
    <col min="22" max="22" width="9.453125" style="500" customWidth="1"/>
    <col min="23" max="23" width="12.26953125" bestFit="1" customWidth="1"/>
    <col min="24" max="24" width="10.54296875" bestFit="1" customWidth="1"/>
    <col min="25" max="26" width="10.54296875" customWidth="1"/>
  </cols>
  <sheetData>
    <row r="1" spans="1:26">
      <c r="A1" s="190" t="s">
        <v>31</v>
      </c>
      <c r="B1" s="189"/>
      <c r="C1" s="188"/>
      <c r="D1" s="566"/>
      <c r="E1" s="188"/>
      <c r="F1" s="189"/>
      <c r="G1" s="188"/>
      <c r="H1" s="566"/>
      <c r="I1" s="188"/>
      <c r="J1" s="566"/>
      <c r="K1" s="188"/>
      <c r="L1" s="566"/>
      <c r="M1" s="188"/>
      <c r="N1" s="566"/>
      <c r="O1" s="188"/>
      <c r="P1" s="566"/>
      <c r="Q1" s="188"/>
      <c r="R1" s="566"/>
      <c r="S1" s="188"/>
      <c r="T1" s="566"/>
      <c r="U1" s="188"/>
      <c r="V1" s="188"/>
    </row>
    <row r="2" spans="1:26">
      <c r="A2" s="190" t="s">
        <v>293</v>
      </c>
      <c r="B2" s="189"/>
      <c r="C2" s="188"/>
      <c r="D2" s="566"/>
      <c r="E2" s="188"/>
      <c r="F2" s="189"/>
      <c r="G2" s="188"/>
      <c r="H2" s="566"/>
      <c r="I2" s="188"/>
      <c r="J2" s="566"/>
      <c r="K2" s="188"/>
      <c r="L2" s="566"/>
      <c r="M2" s="188"/>
      <c r="N2" s="566"/>
      <c r="O2" s="188"/>
      <c r="P2" s="566"/>
      <c r="Q2" s="188"/>
      <c r="R2" s="566"/>
      <c r="S2" s="188"/>
      <c r="T2" s="566"/>
      <c r="U2" s="188"/>
      <c r="V2" s="188"/>
    </row>
    <row r="3" spans="1:26">
      <c r="A3" s="191" t="s">
        <v>72</v>
      </c>
      <c r="B3" s="189"/>
      <c r="C3" s="188"/>
      <c r="D3" s="566"/>
      <c r="E3" s="188"/>
      <c r="F3" s="189"/>
      <c r="G3" s="188"/>
      <c r="H3" s="566"/>
      <c r="I3" s="188"/>
      <c r="J3" s="566"/>
      <c r="K3" s="188"/>
      <c r="L3" s="566"/>
      <c r="M3" s="188"/>
      <c r="N3" s="566"/>
      <c r="O3" s="188"/>
      <c r="P3" s="566"/>
      <c r="Q3" s="188"/>
      <c r="R3" s="566"/>
      <c r="S3" s="188"/>
      <c r="T3" s="566"/>
      <c r="U3" s="188"/>
      <c r="V3" s="188"/>
    </row>
    <row r="4" spans="1:26">
      <c r="A4" s="190" t="s">
        <v>29</v>
      </c>
      <c r="B4" s="189"/>
      <c r="C4" s="188"/>
      <c r="D4" s="566"/>
      <c r="E4" s="188"/>
      <c r="F4" s="189"/>
      <c r="G4" s="188"/>
      <c r="H4" s="566"/>
      <c r="I4" s="188"/>
      <c r="J4" s="566"/>
      <c r="K4" s="188"/>
      <c r="L4" s="566"/>
      <c r="M4" s="188"/>
      <c r="N4" s="566"/>
      <c r="O4" s="188"/>
      <c r="P4" s="566"/>
      <c r="Q4" s="188"/>
      <c r="R4" s="566"/>
      <c r="S4" s="188"/>
      <c r="T4" s="566"/>
      <c r="U4" s="188"/>
      <c r="V4" s="188"/>
    </row>
    <row r="5" spans="1:26">
      <c r="A5" s="190" t="s">
        <v>292</v>
      </c>
      <c r="B5" s="189"/>
      <c r="C5" s="188"/>
      <c r="D5" s="566"/>
      <c r="E5" s="188"/>
      <c r="F5" s="189"/>
      <c r="G5" s="188"/>
      <c r="H5" s="566"/>
      <c r="I5" s="188"/>
      <c r="J5" s="566"/>
      <c r="K5" s="188"/>
      <c r="L5" s="566"/>
      <c r="M5" s="188"/>
      <c r="N5" s="566"/>
      <c r="O5" s="188"/>
      <c r="P5" s="566"/>
      <c r="Q5" s="188"/>
      <c r="R5" s="566"/>
      <c r="S5" s="188"/>
      <c r="T5" s="566"/>
      <c r="U5" s="188"/>
      <c r="V5" s="188"/>
    </row>
    <row r="6" spans="1:26" ht="15" customHeight="1">
      <c r="B6" s="624" t="s">
        <v>291</v>
      </c>
      <c r="C6" s="624"/>
      <c r="D6" s="624" t="s">
        <v>290</v>
      </c>
      <c r="E6" s="624"/>
      <c r="F6" s="624" t="s">
        <v>289</v>
      </c>
      <c r="G6" s="624"/>
      <c r="H6" s="691" t="s">
        <v>288</v>
      </c>
      <c r="I6" s="691"/>
      <c r="J6" s="624" t="s">
        <v>287</v>
      </c>
      <c r="K6" s="624"/>
      <c r="L6" s="624" t="s">
        <v>286</v>
      </c>
      <c r="M6" s="624"/>
      <c r="N6" s="691" t="s">
        <v>285</v>
      </c>
      <c r="O6" s="691"/>
      <c r="P6" s="624" t="s">
        <v>284</v>
      </c>
      <c r="Q6" s="624"/>
      <c r="R6" s="624" t="s">
        <v>283</v>
      </c>
      <c r="S6" s="624"/>
      <c r="T6" s="624" t="s">
        <v>282</v>
      </c>
      <c r="U6" s="624"/>
      <c r="V6" s="610"/>
    </row>
    <row r="7" spans="1:26">
      <c r="B7" s="624"/>
      <c r="C7" s="624"/>
      <c r="D7" s="624"/>
      <c r="E7" s="624"/>
      <c r="F7" s="624"/>
      <c r="G7" s="624"/>
      <c r="H7" s="691"/>
      <c r="I7" s="691"/>
      <c r="J7" s="624"/>
      <c r="K7" s="624"/>
      <c r="L7" s="624"/>
      <c r="M7" s="624"/>
      <c r="N7" s="691"/>
      <c r="O7" s="691"/>
      <c r="P7" s="624"/>
      <c r="Q7" s="624"/>
      <c r="R7" s="624"/>
      <c r="S7" s="624"/>
      <c r="T7" s="624"/>
      <c r="U7" s="624"/>
      <c r="V7" s="610"/>
      <c r="X7" s="564" t="s">
        <v>62</v>
      </c>
      <c r="Y7" s="564" t="s">
        <v>104</v>
      </c>
      <c r="Z7" s="564"/>
    </row>
    <row r="8" spans="1:26" s="583" customFormat="1" ht="15.75" customHeight="1" thickBot="1">
      <c r="A8" s="560" t="s">
        <v>19</v>
      </c>
      <c r="B8" s="563" t="s">
        <v>103</v>
      </c>
      <c r="C8" s="562" t="s">
        <v>58</v>
      </c>
      <c r="D8" s="561" t="s">
        <v>103</v>
      </c>
      <c r="E8" s="562" t="s">
        <v>58</v>
      </c>
      <c r="F8" s="561" t="s">
        <v>103</v>
      </c>
      <c r="G8" s="562" t="s">
        <v>58</v>
      </c>
      <c r="H8" s="561" t="s">
        <v>103</v>
      </c>
      <c r="I8" s="562" t="s">
        <v>58</v>
      </c>
      <c r="J8" s="561" t="s">
        <v>103</v>
      </c>
      <c r="K8" s="562" t="s">
        <v>58</v>
      </c>
      <c r="L8" s="561" t="s">
        <v>103</v>
      </c>
      <c r="M8" s="562" t="s">
        <v>58</v>
      </c>
      <c r="N8" s="561" t="s">
        <v>103</v>
      </c>
      <c r="O8" s="562" t="s">
        <v>58</v>
      </c>
      <c r="P8" s="561" t="s">
        <v>103</v>
      </c>
      <c r="Q8" s="562" t="s">
        <v>58</v>
      </c>
      <c r="R8" s="561" t="s">
        <v>12</v>
      </c>
      <c r="S8" s="562" t="s">
        <v>16</v>
      </c>
      <c r="T8" s="561" t="s">
        <v>12</v>
      </c>
      <c r="U8" s="562" t="s">
        <v>16</v>
      </c>
      <c r="V8" s="562" t="s">
        <v>53</v>
      </c>
      <c r="W8" s="560" t="s">
        <v>52</v>
      </c>
      <c r="X8" s="560" t="s">
        <v>52</v>
      </c>
      <c r="Y8" s="583" t="s">
        <v>101</v>
      </c>
      <c r="Z8" s="583" t="s">
        <v>100</v>
      </c>
    </row>
    <row r="9" spans="1:26" s="577" customFormat="1" ht="15" customHeight="1">
      <c r="A9" s="553">
        <v>42013</v>
      </c>
      <c r="B9" s="550"/>
      <c r="C9" s="549"/>
      <c r="D9" s="548"/>
      <c r="E9" s="549"/>
      <c r="F9" s="550"/>
      <c r="G9" s="549"/>
      <c r="H9" s="548"/>
      <c r="I9" s="549"/>
      <c r="J9" s="548"/>
      <c r="K9" s="549"/>
      <c r="L9" s="548"/>
      <c r="M9" s="549"/>
      <c r="N9" s="548"/>
      <c r="O9" s="549"/>
      <c r="P9" s="548">
        <v>55</v>
      </c>
      <c r="Q9" s="549">
        <v>1.3</v>
      </c>
      <c r="R9" s="548"/>
      <c r="S9" s="549"/>
      <c r="T9" s="548"/>
      <c r="U9" s="549"/>
      <c r="V9" s="549"/>
      <c r="W9" s="547">
        <f t="shared" ref="W9:W40" si="0">B9*C9+D9*E9+F9*G9+H9*I9+J9*K9+L9*M9+N9*O9+P9*Q9+R9*S9+T9*U9+V9</f>
        <v>71.5</v>
      </c>
      <c r="X9" s="546"/>
    </row>
    <row r="10" spans="1:26" s="577" customFormat="1" ht="15" customHeight="1">
      <c r="A10" s="553">
        <v>42018</v>
      </c>
      <c r="B10" s="550"/>
      <c r="C10" s="549"/>
      <c r="D10" s="548"/>
      <c r="E10" s="549"/>
      <c r="F10" s="550">
        <v>165</v>
      </c>
      <c r="G10" s="549">
        <v>1.3</v>
      </c>
      <c r="H10" s="548"/>
      <c r="I10" s="549"/>
      <c r="J10" s="548"/>
      <c r="K10" s="549"/>
      <c r="L10" s="548"/>
      <c r="M10" s="549"/>
      <c r="N10" s="548"/>
      <c r="O10" s="549"/>
      <c r="P10" s="548"/>
      <c r="Q10" s="549"/>
      <c r="R10" s="548"/>
      <c r="S10" s="549"/>
      <c r="T10" s="548"/>
      <c r="U10" s="549"/>
      <c r="V10" s="549"/>
      <c r="W10" s="547">
        <f t="shared" si="0"/>
        <v>214.5</v>
      </c>
      <c r="X10" s="546"/>
    </row>
    <row r="11" spans="1:26" s="577" customFormat="1">
      <c r="A11" s="553">
        <v>42018</v>
      </c>
      <c r="B11" s="550"/>
      <c r="C11" s="549"/>
      <c r="D11" s="548"/>
      <c r="E11" s="549"/>
      <c r="F11" s="550"/>
      <c r="G11" s="549"/>
      <c r="H11" s="548">
        <v>120</v>
      </c>
      <c r="I11" s="549">
        <v>1.3</v>
      </c>
      <c r="J11" s="548"/>
      <c r="K11" s="549"/>
      <c r="L11" s="548"/>
      <c r="M11" s="549"/>
      <c r="N11" s="548"/>
      <c r="O11" s="549"/>
      <c r="P11" s="548"/>
      <c r="Q11" s="549"/>
      <c r="R11" s="548"/>
      <c r="S11" s="549"/>
      <c r="T11" s="548"/>
      <c r="U11" s="549"/>
      <c r="V11" s="549"/>
      <c r="W11" s="547">
        <f t="shared" si="0"/>
        <v>156</v>
      </c>
      <c r="X11" s="546"/>
    </row>
    <row r="12" spans="1:26" s="577" customFormat="1" ht="15" customHeight="1">
      <c r="A12" s="553">
        <v>42018</v>
      </c>
      <c r="B12" s="550"/>
      <c r="C12" s="549"/>
      <c r="D12" s="548"/>
      <c r="E12" s="549"/>
      <c r="F12" s="550"/>
      <c r="G12" s="549"/>
      <c r="H12" s="548"/>
      <c r="I12" s="549"/>
      <c r="J12" s="548"/>
      <c r="K12" s="549"/>
      <c r="L12" s="548">
        <v>120</v>
      </c>
      <c r="M12" s="549">
        <v>1.3</v>
      </c>
      <c r="N12" s="548"/>
      <c r="O12" s="549"/>
      <c r="P12" s="548"/>
      <c r="Q12" s="549"/>
      <c r="R12" s="548"/>
      <c r="S12" s="549"/>
      <c r="T12" s="548"/>
      <c r="U12" s="549"/>
      <c r="V12" s="549"/>
      <c r="W12" s="547">
        <f t="shared" si="0"/>
        <v>156</v>
      </c>
      <c r="X12" s="546"/>
    </row>
    <row r="13" spans="1:26" s="577" customFormat="1">
      <c r="A13" s="553">
        <v>42018</v>
      </c>
      <c r="B13" s="550"/>
      <c r="C13" s="549"/>
      <c r="D13" s="548"/>
      <c r="E13" s="549"/>
      <c r="F13" s="550"/>
      <c r="G13" s="549"/>
      <c r="H13" s="548"/>
      <c r="I13" s="549"/>
      <c r="J13" s="548"/>
      <c r="K13" s="549"/>
      <c r="L13" s="548"/>
      <c r="M13" s="549"/>
      <c r="N13" s="548">
        <v>60</v>
      </c>
      <c r="O13" s="549">
        <v>1.3</v>
      </c>
      <c r="P13" s="548"/>
      <c r="Q13" s="549"/>
      <c r="R13" s="548"/>
      <c r="S13" s="549"/>
      <c r="T13" s="548"/>
      <c r="U13" s="549"/>
      <c r="V13" s="549"/>
      <c r="W13" s="547">
        <f t="shared" si="0"/>
        <v>78</v>
      </c>
      <c r="X13" s="546"/>
    </row>
    <row r="14" spans="1:26" s="577" customFormat="1" ht="15" customHeight="1">
      <c r="A14" s="553">
        <v>42025</v>
      </c>
      <c r="B14" s="550"/>
      <c r="C14" s="549"/>
      <c r="D14" s="548"/>
      <c r="E14" s="549"/>
      <c r="F14" s="550"/>
      <c r="G14" s="549"/>
      <c r="H14" s="548"/>
      <c r="I14" s="549"/>
      <c r="J14" s="548"/>
      <c r="K14" s="549"/>
      <c r="L14" s="548">
        <v>65</v>
      </c>
      <c r="M14" s="549">
        <v>1.3</v>
      </c>
      <c r="N14" s="548"/>
      <c r="O14" s="549"/>
      <c r="P14" s="548"/>
      <c r="Q14" s="549"/>
      <c r="R14" s="548"/>
      <c r="S14" s="549"/>
      <c r="T14" s="548"/>
      <c r="U14" s="549"/>
      <c r="V14" s="549"/>
      <c r="W14" s="547">
        <f t="shared" si="0"/>
        <v>84.5</v>
      </c>
      <c r="X14" s="546"/>
    </row>
    <row r="15" spans="1:26" s="577" customFormat="1" ht="15" customHeight="1">
      <c r="A15" s="553">
        <v>42031</v>
      </c>
      <c r="B15" s="550">
        <v>275</v>
      </c>
      <c r="C15" s="549">
        <v>1.3</v>
      </c>
      <c r="D15" s="548"/>
      <c r="E15" s="549"/>
      <c r="F15" s="550"/>
      <c r="G15" s="549"/>
      <c r="H15" s="548"/>
      <c r="I15" s="549"/>
      <c r="J15" s="548"/>
      <c r="K15" s="549"/>
      <c r="L15" s="548"/>
      <c r="M15" s="549"/>
      <c r="N15" s="548"/>
      <c r="O15" s="549"/>
      <c r="P15" s="548"/>
      <c r="Q15" s="549"/>
      <c r="R15" s="548"/>
      <c r="S15" s="549"/>
      <c r="T15" s="548"/>
      <c r="U15" s="549"/>
      <c r="V15" s="549"/>
      <c r="W15" s="547">
        <f t="shared" si="0"/>
        <v>357.5</v>
      </c>
      <c r="X15" s="546"/>
    </row>
    <row r="16" spans="1:26" s="577" customFormat="1" ht="15" customHeight="1">
      <c r="A16" s="553">
        <v>42031</v>
      </c>
      <c r="B16" s="550"/>
      <c r="C16" s="549"/>
      <c r="D16" s="548"/>
      <c r="E16" s="549"/>
      <c r="F16" s="550">
        <v>120</v>
      </c>
      <c r="G16" s="549">
        <v>1.3</v>
      </c>
      <c r="H16" s="548"/>
      <c r="I16" s="549"/>
      <c r="J16" s="548"/>
      <c r="K16" s="549"/>
      <c r="L16" s="548"/>
      <c r="M16" s="549"/>
      <c r="N16" s="548"/>
      <c r="O16" s="549"/>
      <c r="P16" s="548"/>
      <c r="Q16" s="549"/>
      <c r="R16" s="548"/>
      <c r="S16" s="549"/>
      <c r="T16" s="548"/>
      <c r="U16" s="549"/>
      <c r="V16" s="549"/>
      <c r="W16" s="547">
        <f t="shared" si="0"/>
        <v>156</v>
      </c>
      <c r="X16" s="546"/>
    </row>
    <row r="17" spans="1:26" s="577" customFormat="1">
      <c r="A17" s="553">
        <v>42031</v>
      </c>
      <c r="B17" s="550"/>
      <c r="C17" s="549"/>
      <c r="D17" s="548"/>
      <c r="E17" s="549"/>
      <c r="F17" s="550"/>
      <c r="G17" s="549"/>
      <c r="H17" s="548"/>
      <c r="I17" s="549"/>
      <c r="J17" s="548"/>
      <c r="K17" s="549"/>
      <c r="L17" s="548"/>
      <c r="M17" s="549"/>
      <c r="N17" s="548"/>
      <c r="O17" s="549"/>
      <c r="P17" s="548">
        <v>55</v>
      </c>
      <c r="Q17" s="549">
        <v>1.3</v>
      </c>
      <c r="R17" s="548"/>
      <c r="S17" s="549"/>
      <c r="T17" s="548"/>
      <c r="U17" s="549"/>
      <c r="V17" s="549"/>
      <c r="W17" s="547">
        <f t="shared" si="0"/>
        <v>71.5</v>
      </c>
      <c r="X17" s="546">
        <f>SUM(W9:W17)</f>
        <v>1345.5</v>
      </c>
      <c r="Y17" s="606">
        <v>1368.9</v>
      </c>
      <c r="Z17" s="606">
        <f>+Y17-X17</f>
        <v>23.400000000000091</v>
      </c>
    </row>
    <row r="18" spans="1:26" s="577" customFormat="1" ht="15" customHeight="1">
      <c r="A18" s="553">
        <v>42038</v>
      </c>
      <c r="B18" s="552">
        <v>275</v>
      </c>
      <c r="C18" s="551">
        <v>1.3</v>
      </c>
      <c r="D18" s="548"/>
      <c r="E18" s="549"/>
      <c r="F18" s="550"/>
      <c r="G18" s="549"/>
      <c r="H18" s="548"/>
      <c r="I18" s="549"/>
      <c r="J18" s="548"/>
      <c r="K18" s="549"/>
      <c r="L18" s="548"/>
      <c r="M18" s="549"/>
      <c r="N18" s="548"/>
      <c r="O18" s="549"/>
      <c r="P18" s="548"/>
      <c r="Q18" s="549"/>
      <c r="R18" s="548"/>
      <c r="S18" s="549"/>
      <c r="T18" s="548"/>
      <c r="U18" s="549"/>
      <c r="V18" s="549"/>
      <c r="W18" s="547">
        <f t="shared" si="0"/>
        <v>357.5</v>
      </c>
      <c r="X18" s="546"/>
    </row>
    <row r="19" spans="1:26" s="577" customFormat="1">
      <c r="A19" s="553">
        <v>42041</v>
      </c>
      <c r="B19" s="550"/>
      <c r="C19" s="549"/>
      <c r="D19" s="548">
        <v>18</v>
      </c>
      <c r="E19" s="549">
        <v>1.3</v>
      </c>
      <c r="F19" s="550"/>
      <c r="G19" s="549"/>
      <c r="H19" s="548"/>
      <c r="I19" s="549"/>
      <c r="J19" s="548"/>
      <c r="K19" s="549"/>
      <c r="L19" s="548"/>
      <c r="M19" s="549"/>
      <c r="N19" s="548"/>
      <c r="O19" s="549"/>
      <c r="P19" s="548"/>
      <c r="Q19" s="549"/>
      <c r="R19" s="548"/>
      <c r="S19" s="549"/>
      <c r="T19" s="548"/>
      <c r="U19" s="549"/>
      <c r="V19" s="549"/>
      <c r="W19" s="547">
        <f t="shared" si="0"/>
        <v>23.400000000000002</v>
      </c>
      <c r="X19" s="546"/>
    </row>
    <row r="20" spans="1:26" s="577" customFormat="1" ht="15" customHeight="1">
      <c r="A20" s="553">
        <v>42045</v>
      </c>
      <c r="B20" s="550">
        <v>300</v>
      </c>
      <c r="C20" s="549">
        <v>1.3</v>
      </c>
      <c r="D20" s="548"/>
      <c r="E20" s="549"/>
      <c r="F20" s="550"/>
      <c r="G20" s="549"/>
      <c r="H20" s="548"/>
      <c r="I20" s="549"/>
      <c r="J20" s="548"/>
      <c r="K20" s="549"/>
      <c r="L20" s="548"/>
      <c r="M20" s="549"/>
      <c r="N20" s="548"/>
      <c r="O20" s="549"/>
      <c r="P20" s="548"/>
      <c r="Q20" s="549"/>
      <c r="R20" s="548"/>
      <c r="S20" s="549"/>
      <c r="T20" s="548"/>
      <c r="U20" s="549"/>
      <c r="V20" s="549"/>
      <c r="W20" s="547">
        <f t="shared" si="0"/>
        <v>390</v>
      </c>
      <c r="X20" s="546"/>
    </row>
    <row r="21" spans="1:26" s="577" customFormat="1" ht="15" customHeight="1">
      <c r="A21" s="553">
        <v>42045</v>
      </c>
      <c r="B21" s="550"/>
      <c r="C21" s="549"/>
      <c r="D21" s="548"/>
      <c r="E21" s="549"/>
      <c r="F21" s="550">
        <v>125</v>
      </c>
      <c r="G21" s="549">
        <v>1.3</v>
      </c>
      <c r="H21" s="548"/>
      <c r="I21" s="549"/>
      <c r="J21" s="548"/>
      <c r="K21" s="549"/>
      <c r="L21" s="548"/>
      <c r="M21" s="549"/>
      <c r="N21" s="548"/>
      <c r="O21" s="549"/>
      <c r="P21" s="548"/>
      <c r="Q21" s="549"/>
      <c r="R21" s="548"/>
      <c r="S21" s="549"/>
      <c r="T21" s="548"/>
      <c r="U21" s="549"/>
      <c r="V21" s="549"/>
      <c r="W21" s="547">
        <f t="shared" si="0"/>
        <v>162.5</v>
      </c>
      <c r="X21" s="546"/>
    </row>
    <row r="22" spans="1:26" s="577" customFormat="1" ht="15" customHeight="1">
      <c r="A22" s="553">
        <v>42045</v>
      </c>
      <c r="B22" s="550"/>
      <c r="C22" s="549"/>
      <c r="D22" s="548"/>
      <c r="E22" s="549"/>
      <c r="F22" s="550"/>
      <c r="G22" s="549"/>
      <c r="H22" s="548">
        <v>180</v>
      </c>
      <c r="I22" s="549">
        <v>1.3</v>
      </c>
      <c r="J22" s="548"/>
      <c r="K22" s="549"/>
      <c r="L22" s="548"/>
      <c r="M22" s="549"/>
      <c r="N22" s="548"/>
      <c r="O22" s="549"/>
      <c r="P22" s="548"/>
      <c r="Q22" s="549"/>
      <c r="R22" s="548"/>
      <c r="S22" s="549"/>
      <c r="T22" s="548"/>
      <c r="U22" s="549"/>
      <c r="V22" s="549"/>
      <c r="W22" s="547">
        <f t="shared" si="0"/>
        <v>234</v>
      </c>
      <c r="X22" s="546"/>
    </row>
    <row r="23" spans="1:26" s="577" customFormat="1">
      <c r="A23" s="553">
        <v>42048</v>
      </c>
      <c r="B23" s="550"/>
      <c r="C23" s="549"/>
      <c r="D23" s="548"/>
      <c r="E23" s="549"/>
      <c r="F23" s="550"/>
      <c r="G23" s="549"/>
      <c r="H23" s="548"/>
      <c r="I23" s="549"/>
      <c r="J23" s="548"/>
      <c r="K23" s="549"/>
      <c r="L23" s="548">
        <v>150</v>
      </c>
      <c r="M23" s="549">
        <v>1.3</v>
      </c>
      <c r="N23" s="548"/>
      <c r="O23" s="549"/>
      <c r="P23" s="548"/>
      <c r="Q23" s="549"/>
      <c r="R23" s="548"/>
      <c r="S23" s="549"/>
      <c r="T23" s="548"/>
      <c r="U23" s="549"/>
      <c r="V23" s="549"/>
      <c r="W23" s="547">
        <f t="shared" si="0"/>
        <v>195</v>
      </c>
      <c r="X23" s="546"/>
    </row>
    <row r="24" spans="1:26" s="577" customFormat="1" ht="15" customHeight="1">
      <c r="A24" s="553">
        <v>42059</v>
      </c>
      <c r="B24" s="550">
        <v>260</v>
      </c>
      <c r="C24" s="549">
        <v>1.3</v>
      </c>
      <c r="D24" s="548"/>
      <c r="E24" s="549"/>
      <c r="F24" s="550"/>
      <c r="G24" s="549"/>
      <c r="H24" s="548"/>
      <c r="I24" s="549"/>
      <c r="J24" s="548"/>
      <c r="K24" s="549"/>
      <c r="L24" s="548"/>
      <c r="M24" s="549"/>
      <c r="N24" s="548"/>
      <c r="O24" s="549"/>
      <c r="P24" s="548"/>
      <c r="Q24" s="549"/>
      <c r="R24" s="548"/>
      <c r="S24" s="549"/>
      <c r="T24" s="548"/>
      <c r="U24" s="549"/>
      <c r="V24" s="549"/>
      <c r="W24" s="547">
        <f t="shared" si="0"/>
        <v>338</v>
      </c>
      <c r="X24" s="546"/>
    </row>
    <row r="25" spans="1:26" s="577" customFormat="1">
      <c r="A25" s="553">
        <v>42059</v>
      </c>
      <c r="B25" s="550"/>
      <c r="C25" s="549"/>
      <c r="D25" s="548">
        <v>20</v>
      </c>
      <c r="E25" s="549">
        <v>1.3</v>
      </c>
      <c r="F25" s="550"/>
      <c r="G25" s="549"/>
      <c r="H25" s="548"/>
      <c r="I25" s="549"/>
      <c r="J25" s="548"/>
      <c r="K25" s="549"/>
      <c r="L25" s="548"/>
      <c r="M25" s="549"/>
      <c r="N25" s="548"/>
      <c r="O25" s="549"/>
      <c r="P25" s="548"/>
      <c r="Q25" s="549"/>
      <c r="R25" s="548"/>
      <c r="S25" s="549"/>
      <c r="T25" s="548"/>
      <c r="U25" s="549"/>
      <c r="V25" s="549"/>
      <c r="W25" s="547">
        <f t="shared" si="0"/>
        <v>26</v>
      </c>
      <c r="X25" s="546"/>
    </row>
    <row r="26" spans="1:26" s="577" customFormat="1" ht="15" customHeight="1">
      <c r="A26" s="553">
        <v>42059</v>
      </c>
      <c r="B26" s="550"/>
      <c r="C26" s="549"/>
      <c r="D26" s="548"/>
      <c r="E26" s="549"/>
      <c r="F26" s="550">
        <v>150</v>
      </c>
      <c r="G26" s="549">
        <v>1.3</v>
      </c>
      <c r="H26" s="548"/>
      <c r="I26" s="549"/>
      <c r="J26" s="548"/>
      <c r="K26" s="549"/>
      <c r="L26" s="548"/>
      <c r="M26" s="549"/>
      <c r="N26" s="548"/>
      <c r="O26" s="549"/>
      <c r="P26" s="548"/>
      <c r="Q26" s="549"/>
      <c r="R26" s="548"/>
      <c r="S26" s="549"/>
      <c r="T26" s="548"/>
      <c r="U26" s="549"/>
      <c r="V26" s="549"/>
      <c r="W26" s="547">
        <f t="shared" si="0"/>
        <v>195</v>
      </c>
      <c r="X26" s="546"/>
    </row>
    <row r="27" spans="1:26" s="577" customFormat="1" ht="15" customHeight="1">
      <c r="A27" s="553">
        <v>42059</v>
      </c>
      <c r="B27" s="550"/>
      <c r="C27" s="549"/>
      <c r="D27" s="548"/>
      <c r="E27" s="549"/>
      <c r="F27" s="550"/>
      <c r="G27" s="549"/>
      <c r="H27" s="548">
        <v>90</v>
      </c>
      <c r="I27" s="549">
        <v>1.3</v>
      </c>
      <c r="J27" s="548"/>
      <c r="K27" s="549"/>
      <c r="L27" s="548"/>
      <c r="M27" s="549"/>
      <c r="N27" s="548"/>
      <c r="O27" s="549"/>
      <c r="P27" s="548"/>
      <c r="Q27" s="549"/>
      <c r="R27" s="548"/>
      <c r="S27" s="549"/>
      <c r="T27" s="548"/>
      <c r="U27" s="549"/>
      <c r="V27" s="549"/>
      <c r="W27" s="547">
        <f t="shared" si="0"/>
        <v>117</v>
      </c>
      <c r="X27" s="546"/>
    </row>
    <row r="28" spans="1:26" s="577" customFormat="1" ht="15" customHeight="1">
      <c r="A28" s="553">
        <v>42059</v>
      </c>
      <c r="B28" s="550"/>
      <c r="C28" s="549"/>
      <c r="D28" s="548"/>
      <c r="E28" s="549"/>
      <c r="F28" s="550"/>
      <c r="G28" s="549"/>
      <c r="H28" s="548"/>
      <c r="I28" s="549"/>
      <c r="J28" s="548">
        <v>120</v>
      </c>
      <c r="K28" s="549">
        <v>1.3</v>
      </c>
      <c r="L28" s="548"/>
      <c r="M28" s="549"/>
      <c r="N28" s="548"/>
      <c r="O28" s="549"/>
      <c r="P28" s="548"/>
      <c r="Q28" s="549"/>
      <c r="R28" s="548"/>
      <c r="S28" s="549"/>
      <c r="T28" s="548"/>
      <c r="U28" s="549"/>
      <c r="V28" s="549"/>
      <c r="W28" s="547">
        <f t="shared" si="0"/>
        <v>156</v>
      </c>
      <c r="X28" s="546"/>
    </row>
    <row r="29" spans="1:26" s="577" customFormat="1">
      <c r="A29" s="553">
        <v>42059</v>
      </c>
      <c r="B29" s="550"/>
      <c r="C29" s="549"/>
      <c r="D29" s="548"/>
      <c r="E29" s="549"/>
      <c r="F29" s="550"/>
      <c r="G29" s="549"/>
      <c r="H29" s="548"/>
      <c r="I29" s="549"/>
      <c r="J29" s="548"/>
      <c r="K29" s="549"/>
      <c r="L29" s="548"/>
      <c r="M29" s="549"/>
      <c r="N29" s="548"/>
      <c r="O29" s="549"/>
      <c r="P29" s="548">
        <v>75</v>
      </c>
      <c r="Q29" s="549">
        <v>1.3</v>
      </c>
      <c r="R29" s="548"/>
      <c r="S29" s="549"/>
      <c r="T29" s="548"/>
      <c r="U29" s="549"/>
      <c r="V29" s="549"/>
      <c r="W29" s="547">
        <f t="shared" si="0"/>
        <v>97.5</v>
      </c>
      <c r="X29" s="546">
        <f>SUM(W18:W29)</f>
        <v>2291.9</v>
      </c>
      <c r="Y29" s="606">
        <v>2268.5</v>
      </c>
      <c r="Z29" s="606">
        <f>+Y29-X29</f>
        <v>-23.400000000000091</v>
      </c>
    </row>
    <row r="30" spans="1:26" s="577" customFormat="1" ht="15" customHeight="1">
      <c r="A30" s="553">
        <v>42073</v>
      </c>
      <c r="B30" s="550">
        <v>250</v>
      </c>
      <c r="C30" s="549">
        <v>1.3</v>
      </c>
      <c r="D30" s="548"/>
      <c r="E30" s="549"/>
      <c r="F30" s="550"/>
      <c r="G30" s="549"/>
      <c r="H30" s="548"/>
      <c r="I30" s="549"/>
      <c r="J30" s="548"/>
      <c r="K30" s="549"/>
      <c r="L30" s="548"/>
      <c r="M30" s="549"/>
      <c r="N30" s="548"/>
      <c r="O30" s="549"/>
      <c r="P30" s="548"/>
      <c r="Q30" s="549"/>
      <c r="R30" s="548"/>
      <c r="S30" s="549"/>
      <c r="T30" s="548"/>
      <c r="U30" s="549"/>
      <c r="V30" s="549"/>
      <c r="W30" s="547">
        <f t="shared" si="0"/>
        <v>325</v>
      </c>
      <c r="X30" s="546"/>
    </row>
    <row r="31" spans="1:26" s="577" customFormat="1">
      <c r="A31" s="553">
        <v>42073</v>
      </c>
      <c r="B31" s="550"/>
      <c r="C31" s="549"/>
      <c r="D31" s="548"/>
      <c r="E31" s="549"/>
      <c r="F31" s="550">
        <v>125</v>
      </c>
      <c r="G31" s="549">
        <v>1.3</v>
      </c>
      <c r="H31" s="548"/>
      <c r="I31" s="549"/>
      <c r="J31" s="548"/>
      <c r="K31" s="549"/>
      <c r="L31" s="548"/>
      <c r="M31" s="549"/>
      <c r="N31" s="548"/>
      <c r="O31" s="549"/>
      <c r="P31" s="548"/>
      <c r="Q31" s="549"/>
      <c r="R31" s="548"/>
      <c r="S31" s="549"/>
      <c r="T31" s="548"/>
      <c r="U31" s="549"/>
      <c r="V31" s="549"/>
      <c r="W31" s="547">
        <f t="shared" si="0"/>
        <v>162.5</v>
      </c>
      <c r="X31" s="546"/>
    </row>
    <row r="32" spans="1:26" s="577" customFormat="1" ht="15" customHeight="1">
      <c r="A32" s="553">
        <v>42073</v>
      </c>
      <c r="B32" s="550"/>
      <c r="C32" s="549"/>
      <c r="D32" s="548"/>
      <c r="E32" s="549"/>
      <c r="F32" s="550"/>
      <c r="G32" s="549"/>
      <c r="H32" s="548">
        <v>90</v>
      </c>
      <c r="I32" s="549">
        <v>1.3</v>
      </c>
      <c r="J32" s="548"/>
      <c r="K32" s="549"/>
      <c r="L32" s="548"/>
      <c r="M32" s="549"/>
      <c r="N32" s="548"/>
      <c r="O32" s="549"/>
      <c r="P32" s="548"/>
      <c r="Q32" s="549"/>
      <c r="R32" s="548"/>
      <c r="S32" s="549"/>
      <c r="T32" s="548"/>
      <c r="U32" s="549"/>
      <c r="V32" s="549"/>
      <c r="W32" s="547">
        <f t="shared" si="0"/>
        <v>117</v>
      </c>
      <c r="X32" s="546"/>
    </row>
    <row r="33" spans="1:26" s="577" customFormat="1" ht="15" customHeight="1">
      <c r="A33" s="553">
        <v>42073</v>
      </c>
      <c r="B33" s="550"/>
      <c r="C33" s="549"/>
      <c r="D33" s="548"/>
      <c r="E33" s="549"/>
      <c r="F33" s="550"/>
      <c r="G33" s="549"/>
      <c r="H33" s="548"/>
      <c r="I33" s="549"/>
      <c r="J33" s="548">
        <v>75</v>
      </c>
      <c r="K33" s="549">
        <v>1.3</v>
      </c>
      <c r="L33" s="548"/>
      <c r="M33" s="549"/>
      <c r="N33" s="548"/>
      <c r="O33" s="549"/>
      <c r="P33" s="548"/>
      <c r="Q33" s="549"/>
      <c r="R33" s="548"/>
      <c r="S33" s="549"/>
      <c r="T33" s="548"/>
      <c r="U33" s="549"/>
      <c r="V33" s="549"/>
      <c r="W33" s="547">
        <f t="shared" si="0"/>
        <v>97.5</v>
      </c>
      <c r="X33" s="546"/>
    </row>
    <row r="34" spans="1:26" s="577" customFormat="1" ht="15" customHeight="1">
      <c r="A34" s="553">
        <v>42073</v>
      </c>
      <c r="B34" s="550"/>
      <c r="C34" s="549"/>
      <c r="D34" s="548"/>
      <c r="E34" s="549"/>
      <c r="F34" s="550"/>
      <c r="G34" s="549"/>
      <c r="H34" s="548"/>
      <c r="I34" s="549"/>
      <c r="J34" s="548"/>
      <c r="K34" s="549"/>
      <c r="L34" s="548">
        <v>130</v>
      </c>
      <c r="M34" s="549">
        <v>1.3</v>
      </c>
      <c r="N34" s="548"/>
      <c r="O34" s="549"/>
      <c r="P34" s="548"/>
      <c r="Q34" s="549"/>
      <c r="R34" s="548"/>
      <c r="S34" s="549"/>
      <c r="T34" s="548"/>
      <c r="U34" s="549"/>
      <c r="V34" s="549"/>
      <c r="W34" s="547">
        <f t="shared" si="0"/>
        <v>169</v>
      </c>
      <c r="X34" s="546"/>
    </row>
    <row r="35" spans="1:26" s="577" customFormat="1">
      <c r="A35" s="553">
        <v>42087</v>
      </c>
      <c r="B35" s="550">
        <v>325</v>
      </c>
      <c r="C35" s="549">
        <v>1.3</v>
      </c>
      <c r="D35" s="548"/>
      <c r="E35" s="549"/>
      <c r="F35" s="550"/>
      <c r="G35" s="549"/>
      <c r="H35" s="548"/>
      <c r="I35" s="549"/>
      <c r="J35" s="548"/>
      <c r="K35" s="549"/>
      <c r="L35" s="548"/>
      <c r="M35" s="549"/>
      <c r="N35" s="548"/>
      <c r="O35" s="549"/>
      <c r="P35" s="548"/>
      <c r="Q35" s="549"/>
      <c r="R35" s="548"/>
      <c r="S35" s="549"/>
      <c r="T35" s="548"/>
      <c r="U35" s="549"/>
      <c r="V35" s="549"/>
      <c r="W35" s="547">
        <f t="shared" si="0"/>
        <v>422.5</v>
      </c>
      <c r="X35" s="546"/>
    </row>
    <row r="36" spans="1:26" s="577" customFormat="1" ht="15" customHeight="1">
      <c r="A36" s="553">
        <v>42087</v>
      </c>
      <c r="B36" s="550"/>
      <c r="C36" s="549"/>
      <c r="D36" s="548">
        <v>15</v>
      </c>
      <c r="E36" s="549">
        <v>1.3</v>
      </c>
      <c r="F36" s="550"/>
      <c r="G36" s="549"/>
      <c r="H36" s="548"/>
      <c r="I36" s="549"/>
      <c r="J36" s="548"/>
      <c r="K36" s="549"/>
      <c r="L36" s="548"/>
      <c r="M36" s="549"/>
      <c r="N36" s="548"/>
      <c r="O36" s="549"/>
      <c r="P36" s="548"/>
      <c r="Q36" s="549"/>
      <c r="R36" s="548"/>
      <c r="S36" s="549"/>
      <c r="T36" s="548"/>
      <c r="U36" s="549"/>
      <c r="V36" s="549"/>
      <c r="W36" s="547">
        <f t="shared" si="0"/>
        <v>19.5</v>
      </c>
      <c r="X36" s="546"/>
    </row>
    <row r="37" spans="1:26" s="577" customFormat="1">
      <c r="A37" s="553">
        <v>42087</v>
      </c>
      <c r="B37" s="550"/>
      <c r="C37" s="549"/>
      <c r="D37" s="548"/>
      <c r="E37" s="549"/>
      <c r="F37" s="550">
        <v>175</v>
      </c>
      <c r="G37" s="549">
        <v>1.3</v>
      </c>
      <c r="H37" s="548"/>
      <c r="I37" s="549"/>
      <c r="J37" s="548"/>
      <c r="K37" s="549"/>
      <c r="L37" s="548"/>
      <c r="M37" s="549"/>
      <c r="N37" s="548"/>
      <c r="O37" s="549"/>
      <c r="P37" s="548"/>
      <c r="Q37" s="549"/>
      <c r="R37" s="548"/>
      <c r="S37" s="549"/>
      <c r="T37" s="548"/>
      <c r="U37" s="549"/>
      <c r="V37" s="549"/>
      <c r="W37" s="547">
        <f t="shared" si="0"/>
        <v>227.5</v>
      </c>
      <c r="X37" s="546"/>
    </row>
    <row r="38" spans="1:26" s="577" customFormat="1" ht="15" customHeight="1">
      <c r="A38" s="553">
        <v>42087</v>
      </c>
      <c r="B38" s="550"/>
      <c r="C38" s="549"/>
      <c r="D38" s="548"/>
      <c r="E38" s="549"/>
      <c r="F38" s="550"/>
      <c r="G38" s="549"/>
      <c r="H38" s="548">
        <v>125</v>
      </c>
      <c r="I38" s="549">
        <v>1.3</v>
      </c>
      <c r="J38" s="548"/>
      <c r="K38" s="549"/>
      <c r="L38" s="548"/>
      <c r="M38" s="549"/>
      <c r="N38" s="548"/>
      <c r="O38" s="549"/>
      <c r="P38" s="548"/>
      <c r="Q38" s="549"/>
      <c r="R38" s="548"/>
      <c r="S38" s="549"/>
      <c r="T38" s="548"/>
      <c r="U38" s="549"/>
      <c r="V38" s="549"/>
      <c r="W38" s="547">
        <f t="shared" si="0"/>
        <v>162.5</v>
      </c>
      <c r="X38" s="546"/>
    </row>
    <row r="39" spans="1:26" s="577" customFormat="1" ht="15" customHeight="1">
      <c r="A39" s="553">
        <v>42087</v>
      </c>
      <c r="B39" s="550"/>
      <c r="C39" s="549"/>
      <c r="D39" s="548"/>
      <c r="E39" s="549"/>
      <c r="F39" s="550"/>
      <c r="G39" s="549"/>
      <c r="H39" s="548"/>
      <c r="I39" s="549"/>
      <c r="J39" s="548">
        <v>90</v>
      </c>
      <c r="K39" s="549">
        <v>1.3</v>
      </c>
      <c r="L39" s="548"/>
      <c r="M39" s="549"/>
      <c r="N39" s="548"/>
      <c r="O39" s="549"/>
      <c r="P39" s="548"/>
      <c r="Q39" s="549"/>
      <c r="R39" s="548"/>
      <c r="S39" s="549"/>
      <c r="T39" s="548"/>
      <c r="U39" s="549"/>
      <c r="V39" s="549"/>
      <c r="W39" s="547">
        <f t="shared" si="0"/>
        <v>117</v>
      </c>
      <c r="X39" s="546"/>
    </row>
    <row r="40" spans="1:26" s="577" customFormat="1" ht="15" customHeight="1">
      <c r="A40" s="553">
        <v>42087</v>
      </c>
      <c r="B40" s="550"/>
      <c r="C40" s="549"/>
      <c r="D40" s="548"/>
      <c r="E40" s="549"/>
      <c r="F40" s="550"/>
      <c r="G40" s="549"/>
      <c r="H40" s="548"/>
      <c r="I40" s="549"/>
      <c r="J40" s="548"/>
      <c r="K40" s="549"/>
      <c r="L40" s="548"/>
      <c r="M40" s="549"/>
      <c r="N40" s="548"/>
      <c r="O40" s="549"/>
      <c r="P40" s="548">
        <v>60</v>
      </c>
      <c r="Q40" s="549">
        <v>1.3</v>
      </c>
      <c r="R40" s="548"/>
      <c r="S40" s="549"/>
      <c r="T40" s="548"/>
      <c r="U40" s="549"/>
      <c r="V40" s="549"/>
      <c r="W40" s="547">
        <f t="shared" si="0"/>
        <v>78</v>
      </c>
      <c r="X40" s="546">
        <f>SUM(W30:W40)</f>
        <v>1898</v>
      </c>
      <c r="Y40" s="606">
        <v>871</v>
      </c>
      <c r="Z40" s="606">
        <f>+Y40-X40</f>
        <v>-1027</v>
      </c>
    </row>
    <row r="41" spans="1:26" s="577" customFormat="1">
      <c r="A41" s="553">
        <v>42101</v>
      </c>
      <c r="B41" s="550">
        <v>340</v>
      </c>
      <c r="C41" s="549">
        <v>1.3</v>
      </c>
      <c r="D41" s="548"/>
      <c r="E41" s="549"/>
      <c r="F41" s="550"/>
      <c r="G41" s="549"/>
      <c r="H41" s="548"/>
      <c r="I41" s="549"/>
      <c r="J41" s="548"/>
      <c r="K41" s="549"/>
      <c r="L41" s="548"/>
      <c r="M41" s="549"/>
      <c r="N41" s="548"/>
      <c r="O41" s="549"/>
      <c r="P41" s="548"/>
      <c r="Q41" s="549"/>
      <c r="R41" s="548"/>
      <c r="S41" s="549"/>
      <c r="T41" s="548"/>
      <c r="U41" s="549"/>
      <c r="V41" s="549"/>
      <c r="W41" s="547">
        <f t="shared" ref="W41:W72" si="1">B41*C41+D41*E41+F41*G41+H41*I41+J41*K41+L41*M41+N41*O41+P41*Q41+R41*S41+T41*U41+V41</f>
        <v>442</v>
      </c>
      <c r="X41" s="546"/>
    </row>
    <row r="42" spans="1:26" s="577" customFormat="1" ht="15" customHeight="1">
      <c r="A42" s="553">
        <v>42101</v>
      </c>
      <c r="B42" s="550"/>
      <c r="C42" s="549"/>
      <c r="D42" s="548"/>
      <c r="E42" s="549"/>
      <c r="F42" s="550">
        <v>225</v>
      </c>
      <c r="G42" s="549">
        <v>1.3</v>
      </c>
      <c r="H42" s="548"/>
      <c r="I42" s="549"/>
      <c r="J42" s="548"/>
      <c r="K42" s="549"/>
      <c r="L42" s="548"/>
      <c r="M42" s="549"/>
      <c r="N42" s="548"/>
      <c r="O42" s="549"/>
      <c r="P42" s="548"/>
      <c r="Q42" s="549"/>
      <c r="R42" s="548"/>
      <c r="S42" s="549"/>
      <c r="T42" s="548"/>
      <c r="U42" s="549"/>
      <c r="V42" s="549"/>
      <c r="W42" s="547">
        <f t="shared" si="1"/>
        <v>292.5</v>
      </c>
      <c r="X42" s="546"/>
    </row>
    <row r="43" spans="1:26" s="577" customFormat="1">
      <c r="A43" s="553">
        <v>42101</v>
      </c>
      <c r="B43" s="550"/>
      <c r="C43" s="549"/>
      <c r="D43" s="548"/>
      <c r="E43" s="549"/>
      <c r="F43" s="550"/>
      <c r="G43" s="549"/>
      <c r="H43" s="548">
        <v>105</v>
      </c>
      <c r="I43" s="549">
        <v>1.3</v>
      </c>
      <c r="J43" s="548"/>
      <c r="K43" s="549"/>
      <c r="L43" s="548"/>
      <c r="M43" s="549"/>
      <c r="N43" s="548"/>
      <c r="O43" s="549"/>
      <c r="P43" s="548"/>
      <c r="Q43" s="549"/>
      <c r="R43" s="548"/>
      <c r="S43" s="549"/>
      <c r="T43" s="548"/>
      <c r="U43" s="549"/>
      <c r="V43" s="549"/>
      <c r="W43" s="547">
        <f t="shared" si="1"/>
        <v>136.5</v>
      </c>
      <c r="X43" s="546"/>
    </row>
    <row r="44" spans="1:26" s="577" customFormat="1" ht="15" customHeight="1">
      <c r="A44" s="553">
        <v>42101</v>
      </c>
      <c r="B44" s="550"/>
      <c r="C44" s="549"/>
      <c r="D44" s="548"/>
      <c r="E44" s="549"/>
      <c r="F44" s="550"/>
      <c r="G44" s="549"/>
      <c r="H44" s="548"/>
      <c r="I44" s="549"/>
      <c r="J44" s="548">
        <v>90</v>
      </c>
      <c r="K44" s="549">
        <v>1.3</v>
      </c>
      <c r="L44" s="548"/>
      <c r="M44" s="549"/>
      <c r="N44" s="548"/>
      <c r="O44" s="549"/>
      <c r="P44" s="548"/>
      <c r="Q44" s="549"/>
      <c r="R44" s="548"/>
      <c r="S44" s="549"/>
      <c r="T44" s="548"/>
      <c r="U44" s="549"/>
      <c r="V44" s="549"/>
      <c r="W44" s="547">
        <f t="shared" si="1"/>
        <v>117</v>
      </c>
      <c r="X44" s="546"/>
    </row>
    <row r="45" spans="1:26" s="577" customFormat="1">
      <c r="A45" s="553">
        <v>42101</v>
      </c>
      <c r="B45" s="550"/>
      <c r="C45" s="549"/>
      <c r="D45" s="548"/>
      <c r="E45" s="549"/>
      <c r="F45" s="550"/>
      <c r="G45" s="549"/>
      <c r="H45" s="548"/>
      <c r="I45" s="549"/>
      <c r="J45" s="548"/>
      <c r="K45" s="549"/>
      <c r="L45" s="548">
        <v>150</v>
      </c>
      <c r="M45" s="549">
        <v>1.3</v>
      </c>
      <c r="N45" s="548"/>
      <c r="O45" s="549"/>
      <c r="P45" s="548"/>
      <c r="Q45" s="549"/>
      <c r="R45" s="548"/>
      <c r="S45" s="549"/>
      <c r="T45" s="548"/>
      <c r="U45" s="549"/>
      <c r="V45" s="549"/>
      <c r="W45" s="547">
        <f t="shared" si="1"/>
        <v>195</v>
      </c>
      <c r="X45" s="546"/>
    </row>
    <row r="46" spans="1:26" s="577" customFormat="1">
      <c r="A46" s="553">
        <v>42115</v>
      </c>
      <c r="B46" s="550">
        <v>275</v>
      </c>
      <c r="C46" s="549">
        <v>1.3</v>
      </c>
      <c r="D46" s="548"/>
      <c r="E46" s="549"/>
      <c r="F46" s="550"/>
      <c r="G46" s="549"/>
      <c r="H46" s="548"/>
      <c r="I46" s="549"/>
      <c r="J46" s="548"/>
      <c r="K46" s="549"/>
      <c r="L46" s="548"/>
      <c r="M46" s="549"/>
      <c r="N46" s="548"/>
      <c r="O46" s="549"/>
      <c r="P46" s="548"/>
      <c r="Q46" s="549"/>
      <c r="R46" s="548"/>
      <c r="S46" s="549"/>
      <c r="T46" s="548"/>
      <c r="U46" s="549"/>
      <c r="V46" s="549"/>
      <c r="W46" s="547">
        <f t="shared" si="1"/>
        <v>357.5</v>
      </c>
      <c r="X46" s="546"/>
    </row>
    <row r="47" spans="1:26" s="577" customFormat="1" ht="15" customHeight="1">
      <c r="A47" s="553">
        <v>42115</v>
      </c>
      <c r="B47" s="550"/>
      <c r="C47" s="549"/>
      <c r="D47" s="548">
        <v>30</v>
      </c>
      <c r="E47" s="549">
        <v>1.3</v>
      </c>
      <c r="F47" s="550"/>
      <c r="G47" s="549"/>
      <c r="H47" s="548"/>
      <c r="I47" s="549"/>
      <c r="J47" s="548"/>
      <c r="K47" s="549"/>
      <c r="L47" s="548"/>
      <c r="M47" s="549"/>
      <c r="N47" s="548"/>
      <c r="O47" s="549"/>
      <c r="P47" s="548"/>
      <c r="Q47" s="549"/>
      <c r="R47" s="548"/>
      <c r="S47" s="549"/>
      <c r="T47" s="548"/>
      <c r="U47" s="549"/>
      <c r="V47" s="549"/>
      <c r="W47" s="547">
        <f t="shared" si="1"/>
        <v>39</v>
      </c>
      <c r="X47" s="546"/>
    </row>
    <row r="48" spans="1:26" s="577" customFormat="1">
      <c r="A48" s="553">
        <v>42115</v>
      </c>
      <c r="B48" s="550"/>
      <c r="C48" s="549"/>
      <c r="D48" s="548"/>
      <c r="E48" s="549"/>
      <c r="F48" s="550">
        <v>200</v>
      </c>
      <c r="G48" s="549">
        <v>1.3</v>
      </c>
      <c r="H48" s="548"/>
      <c r="I48" s="549"/>
      <c r="J48" s="548"/>
      <c r="K48" s="549"/>
      <c r="L48" s="548"/>
      <c r="M48" s="549"/>
      <c r="N48" s="548"/>
      <c r="O48" s="549"/>
      <c r="P48" s="548"/>
      <c r="Q48" s="549"/>
      <c r="R48" s="548"/>
      <c r="S48" s="549"/>
      <c r="T48" s="548"/>
      <c r="U48" s="549"/>
      <c r="V48" s="549"/>
      <c r="W48" s="547">
        <f t="shared" si="1"/>
        <v>260</v>
      </c>
      <c r="X48" s="546"/>
    </row>
    <row r="49" spans="1:26" s="577" customFormat="1">
      <c r="A49" s="553">
        <v>42115</v>
      </c>
      <c r="B49" s="550"/>
      <c r="C49" s="549"/>
      <c r="D49" s="548"/>
      <c r="E49" s="549"/>
      <c r="F49" s="550"/>
      <c r="G49" s="549"/>
      <c r="H49" s="548"/>
      <c r="I49" s="549"/>
      <c r="J49" s="548"/>
      <c r="K49" s="549"/>
      <c r="L49" s="548"/>
      <c r="M49" s="549"/>
      <c r="N49" s="548"/>
      <c r="O49" s="549"/>
      <c r="P49" s="548">
        <v>75</v>
      </c>
      <c r="Q49" s="549">
        <v>1.3</v>
      </c>
      <c r="R49" s="548"/>
      <c r="S49" s="549"/>
      <c r="T49" s="548"/>
      <c r="U49" s="549"/>
      <c r="V49" s="549"/>
      <c r="W49" s="547">
        <f t="shared" si="1"/>
        <v>97.5</v>
      </c>
      <c r="X49" s="546"/>
    </row>
    <row r="50" spans="1:26" s="577" customFormat="1">
      <c r="A50" s="553">
        <v>42117</v>
      </c>
      <c r="B50" s="550"/>
      <c r="C50" s="549"/>
      <c r="D50" s="548"/>
      <c r="E50" s="549"/>
      <c r="F50" s="550"/>
      <c r="G50" s="549"/>
      <c r="H50" s="548"/>
      <c r="I50" s="549"/>
      <c r="J50" s="548">
        <v>100</v>
      </c>
      <c r="K50" s="549">
        <v>1.3</v>
      </c>
      <c r="L50" s="548"/>
      <c r="M50" s="549"/>
      <c r="N50" s="548"/>
      <c r="O50" s="549"/>
      <c r="P50" s="548"/>
      <c r="Q50" s="549"/>
      <c r="R50" s="548"/>
      <c r="S50" s="549"/>
      <c r="T50" s="548"/>
      <c r="U50" s="549"/>
      <c r="V50" s="549"/>
      <c r="W50" s="547">
        <f t="shared" si="1"/>
        <v>130</v>
      </c>
      <c r="X50" s="546"/>
    </row>
    <row r="51" spans="1:26" s="577" customFormat="1">
      <c r="A51" s="553">
        <v>42121</v>
      </c>
      <c r="B51" s="550"/>
      <c r="C51" s="549"/>
      <c r="D51" s="548"/>
      <c r="E51" s="549"/>
      <c r="F51" s="550"/>
      <c r="G51" s="549"/>
      <c r="H51" s="548">
        <v>125</v>
      </c>
      <c r="I51" s="549">
        <v>1.3</v>
      </c>
      <c r="J51" s="548"/>
      <c r="K51" s="549"/>
      <c r="L51" s="548"/>
      <c r="M51" s="549"/>
      <c r="N51" s="548"/>
      <c r="O51" s="549"/>
      <c r="P51" s="548"/>
      <c r="Q51" s="549"/>
      <c r="R51" s="548"/>
      <c r="S51" s="549"/>
      <c r="T51" s="548"/>
      <c r="U51" s="549"/>
      <c r="V51" s="549"/>
      <c r="W51" s="547">
        <f t="shared" si="1"/>
        <v>162.5</v>
      </c>
      <c r="X51" s="546"/>
    </row>
    <row r="52" spans="1:26" s="577" customFormat="1">
      <c r="A52" s="553">
        <v>42123</v>
      </c>
      <c r="B52" s="550"/>
      <c r="C52" s="549"/>
      <c r="D52" s="548"/>
      <c r="E52" s="549"/>
      <c r="F52" s="550"/>
      <c r="G52" s="549"/>
      <c r="H52" s="548">
        <v>300</v>
      </c>
      <c r="I52" s="549">
        <v>1.3</v>
      </c>
      <c r="J52" s="548"/>
      <c r="K52" s="549"/>
      <c r="L52" s="548"/>
      <c r="M52" s="549"/>
      <c r="N52" s="548"/>
      <c r="O52" s="549"/>
      <c r="P52" s="548"/>
      <c r="Q52" s="549"/>
      <c r="R52" s="548"/>
      <c r="S52" s="549"/>
      <c r="T52" s="548"/>
      <c r="U52" s="549"/>
      <c r="V52" s="549"/>
      <c r="W52" s="547">
        <f t="shared" si="1"/>
        <v>390</v>
      </c>
      <c r="X52" s="546">
        <f>SUM(W41:W52)</f>
        <v>2619.5</v>
      </c>
      <c r="Y52" s="606">
        <v>2476.5</v>
      </c>
      <c r="Z52" s="606">
        <f>+Y52-X52</f>
        <v>-143</v>
      </c>
    </row>
    <row r="53" spans="1:26" s="577" customFormat="1">
      <c r="A53" s="553">
        <v>42129</v>
      </c>
      <c r="B53" s="550">
        <v>350</v>
      </c>
      <c r="C53" s="549">
        <v>1.3</v>
      </c>
      <c r="D53" s="548"/>
      <c r="E53" s="549"/>
      <c r="F53" s="550"/>
      <c r="G53" s="549"/>
      <c r="H53" s="548"/>
      <c r="I53" s="549"/>
      <c r="J53" s="548"/>
      <c r="K53" s="549"/>
      <c r="L53" s="548"/>
      <c r="M53" s="549"/>
      <c r="N53" s="548"/>
      <c r="O53" s="549"/>
      <c r="P53" s="548"/>
      <c r="Q53" s="549"/>
      <c r="R53" s="548"/>
      <c r="S53" s="549"/>
      <c r="T53" s="548"/>
      <c r="U53" s="549"/>
      <c r="V53" s="549"/>
      <c r="W53" s="547">
        <f t="shared" si="1"/>
        <v>455</v>
      </c>
      <c r="X53" s="546"/>
    </row>
    <row r="54" spans="1:26" s="577" customFormat="1">
      <c r="A54" s="553">
        <v>42129</v>
      </c>
      <c r="B54" s="550"/>
      <c r="C54" s="549"/>
      <c r="D54" s="548"/>
      <c r="E54" s="549"/>
      <c r="F54" s="550">
        <v>200</v>
      </c>
      <c r="G54" s="549">
        <v>1.3</v>
      </c>
      <c r="H54" s="548"/>
      <c r="I54" s="549"/>
      <c r="J54" s="548"/>
      <c r="K54" s="549"/>
      <c r="L54" s="548"/>
      <c r="M54" s="549"/>
      <c r="N54" s="548"/>
      <c r="O54" s="549"/>
      <c r="P54" s="548"/>
      <c r="Q54" s="549"/>
      <c r="R54" s="548"/>
      <c r="S54" s="549"/>
      <c r="T54" s="548"/>
      <c r="U54" s="549"/>
      <c r="V54" s="549"/>
      <c r="W54" s="547">
        <f t="shared" si="1"/>
        <v>260</v>
      </c>
      <c r="X54" s="546"/>
    </row>
    <row r="55" spans="1:26" s="577" customFormat="1">
      <c r="A55" s="553">
        <v>42129</v>
      </c>
      <c r="B55" s="550"/>
      <c r="C55" s="549"/>
      <c r="D55" s="548"/>
      <c r="E55" s="549"/>
      <c r="F55" s="550"/>
      <c r="G55" s="549"/>
      <c r="H55" s="548">
        <v>50</v>
      </c>
      <c r="I55" s="549">
        <v>1.3</v>
      </c>
      <c r="J55" s="548"/>
      <c r="K55" s="549"/>
      <c r="L55" s="548"/>
      <c r="M55" s="549"/>
      <c r="N55" s="548"/>
      <c r="O55" s="549"/>
      <c r="P55" s="548"/>
      <c r="Q55" s="549"/>
      <c r="R55" s="548"/>
      <c r="S55" s="549"/>
      <c r="T55" s="548"/>
      <c r="U55" s="549"/>
      <c r="V55" s="549"/>
      <c r="W55" s="547">
        <f t="shared" si="1"/>
        <v>65</v>
      </c>
      <c r="X55" s="546"/>
    </row>
    <row r="56" spans="1:26" s="577" customFormat="1">
      <c r="A56" s="553">
        <v>42129</v>
      </c>
      <c r="B56" s="550"/>
      <c r="C56" s="549"/>
      <c r="D56" s="548"/>
      <c r="E56" s="549"/>
      <c r="F56" s="550"/>
      <c r="G56" s="549"/>
      <c r="H56" s="548"/>
      <c r="I56" s="549"/>
      <c r="J56" s="548">
        <v>75</v>
      </c>
      <c r="K56" s="549">
        <v>1.3</v>
      </c>
      <c r="L56" s="548"/>
      <c r="M56" s="549"/>
      <c r="N56" s="548"/>
      <c r="O56" s="549"/>
      <c r="P56" s="548"/>
      <c r="Q56" s="549"/>
      <c r="R56" s="548"/>
      <c r="S56" s="549"/>
      <c r="T56" s="548"/>
      <c r="U56" s="549"/>
      <c r="V56" s="549"/>
      <c r="W56" s="547">
        <f t="shared" si="1"/>
        <v>97.5</v>
      </c>
      <c r="X56" s="546"/>
    </row>
    <row r="57" spans="1:26" s="577" customFormat="1">
      <c r="A57" s="553">
        <v>42129</v>
      </c>
      <c r="B57" s="550"/>
      <c r="C57" s="549"/>
      <c r="D57" s="548"/>
      <c r="E57" s="549"/>
      <c r="F57" s="550"/>
      <c r="G57" s="549"/>
      <c r="H57" s="548"/>
      <c r="I57" s="549"/>
      <c r="J57" s="548"/>
      <c r="K57" s="549"/>
      <c r="L57" s="548">
        <v>150</v>
      </c>
      <c r="M57" s="549">
        <v>1.3</v>
      </c>
      <c r="N57" s="548"/>
      <c r="O57" s="549"/>
      <c r="P57" s="548"/>
      <c r="Q57" s="549"/>
      <c r="R57" s="548"/>
      <c r="S57" s="549"/>
      <c r="T57" s="548"/>
      <c r="U57" s="549"/>
      <c r="V57" s="549"/>
      <c r="W57" s="547">
        <f t="shared" si="1"/>
        <v>195</v>
      </c>
      <c r="X57" s="546"/>
    </row>
    <row r="58" spans="1:26" s="577" customFormat="1">
      <c r="A58" s="553">
        <v>42129</v>
      </c>
      <c r="B58" s="550"/>
      <c r="C58" s="549"/>
      <c r="D58" s="548"/>
      <c r="E58" s="549"/>
      <c r="F58" s="550"/>
      <c r="G58" s="549"/>
      <c r="H58" s="548"/>
      <c r="I58" s="549"/>
      <c r="J58" s="548"/>
      <c r="K58" s="549"/>
      <c r="L58" s="548"/>
      <c r="M58" s="549"/>
      <c r="N58" s="548">
        <v>60</v>
      </c>
      <c r="O58" s="549">
        <v>1.3</v>
      </c>
      <c r="P58" s="548"/>
      <c r="Q58" s="549"/>
      <c r="R58" s="548"/>
      <c r="S58" s="549"/>
      <c r="T58" s="548"/>
      <c r="U58" s="549"/>
      <c r="V58" s="549"/>
      <c r="W58" s="547">
        <f t="shared" si="1"/>
        <v>78</v>
      </c>
      <c r="X58" s="546"/>
    </row>
    <row r="59" spans="1:26" s="577" customFormat="1">
      <c r="A59" s="553">
        <v>42143</v>
      </c>
      <c r="B59" s="550">
        <v>400</v>
      </c>
      <c r="C59" s="549">
        <v>1.3</v>
      </c>
      <c r="D59" s="548"/>
      <c r="E59" s="549"/>
      <c r="F59" s="550"/>
      <c r="G59" s="549"/>
      <c r="H59" s="548"/>
      <c r="I59" s="549"/>
      <c r="J59" s="548"/>
      <c r="K59" s="549"/>
      <c r="L59" s="548"/>
      <c r="M59" s="549"/>
      <c r="N59" s="548"/>
      <c r="O59" s="549"/>
      <c r="P59" s="548"/>
      <c r="Q59" s="549"/>
      <c r="R59" s="548"/>
      <c r="S59" s="549"/>
      <c r="T59" s="548"/>
      <c r="U59" s="549"/>
      <c r="V59" s="549"/>
      <c r="W59" s="547">
        <f t="shared" si="1"/>
        <v>520</v>
      </c>
      <c r="X59" s="546"/>
    </row>
    <row r="60" spans="1:26" s="577" customFormat="1">
      <c r="A60" s="553">
        <v>42143</v>
      </c>
      <c r="B60" s="550"/>
      <c r="C60" s="549"/>
      <c r="D60" s="548">
        <v>25</v>
      </c>
      <c r="E60" s="549">
        <v>1.3</v>
      </c>
      <c r="F60" s="550"/>
      <c r="G60" s="549"/>
      <c r="H60" s="548"/>
      <c r="I60" s="549"/>
      <c r="J60" s="548"/>
      <c r="K60" s="549"/>
      <c r="L60" s="548"/>
      <c r="M60" s="549"/>
      <c r="N60" s="548"/>
      <c r="O60" s="549"/>
      <c r="P60" s="548"/>
      <c r="Q60" s="549"/>
      <c r="R60" s="548"/>
      <c r="S60" s="549"/>
      <c r="T60" s="548"/>
      <c r="U60" s="549"/>
      <c r="V60" s="549"/>
      <c r="W60" s="547">
        <f t="shared" si="1"/>
        <v>32.5</v>
      </c>
      <c r="X60" s="546"/>
    </row>
    <row r="61" spans="1:26" s="577" customFormat="1">
      <c r="A61" s="553">
        <v>42143</v>
      </c>
      <c r="B61" s="550"/>
      <c r="C61" s="549"/>
      <c r="D61" s="548"/>
      <c r="E61" s="549"/>
      <c r="F61" s="550">
        <v>225</v>
      </c>
      <c r="G61" s="549">
        <v>1.3</v>
      </c>
      <c r="H61" s="548"/>
      <c r="I61" s="549"/>
      <c r="J61" s="548"/>
      <c r="K61" s="549"/>
      <c r="L61" s="548"/>
      <c r="M61" s="549"/>
      <c r="N61" s="548"/>
      <c r="O61" s="549"/>
      <c r="P61" s="548"/>
      <c r="Q61" s="549"/>
      <c r="R61" s="548"/>
      <c r="S61" s="549"/>
      <c r="T61" s="548"/>
      <c r="U61" s="549"/>
      <c r="V61" s="549"/>
      <c r="W61" s="547">
        <f t="shared" si="1"/>
        <v>292.5</v>
      </c>
      <c r="X61" s="546"/>
    </row>
    <row r="62" spans="1:26" s="577" customFormat="1">
      <c r="A62" s="553">
        <v>42143</v>
      </c>
      <c r="B62" s="550"/>
      <c r="C62" s="549"/>
      <c r="D62" s="548"/>
      <c r="E62" s="549"/>
      <c r="F62" s="550"/>
      <c r="G62" s="549"/>
      <c r="H62" s="548">
        <v>122</v>
      </c>
      <c r="I62" s="549">
        <v>1.3</v>
      </c>
      <c r="J62" s="548"/>
      <c r="K62" s="549"/>
      <c r="L62" s="548"/>
      <c r="M62" s="549"/>
      <c r="N62" s="548"/>
      <c r="O62" s="549"/>
      <c r="P62" s="548"/>
      <c r="Q62" s="549"/>
      <c r="R62" s="548"/>
      <c r="S62" s="549"/>
      <c r="T62" s="548"/>
      <c r="U62" s="549"/>
      <c r="V62" s="549"/>
      <c r="W62" s="547">
        <f t="shared" si="1"/>
        <v>158.6</v>
      </c>
      <c r="X62" s="546"/>
    </row>
    <row r="63" spans="1:26" s="577" customFormat="1">
      <c r="A63" s="553">
        <v>42143</v>
      </c>
      <c r="B63" s="550"/>
      <c r="C63" s="549"/>
      <c r="D63" s="548"/>
      <c r="E63" s="549"/>
      <c r="F63" s="550"/>
      <c r="G63" s="549"/>
      <c r="H63" s="548"/>
      <c r="I63" s="549"/>
      <c r="J63" s="548">
        <v>100</v>
      </c>
      <c r="K63" s="549">
        <v>1.3</v>
      </c>
      <c r="L63" s="548"/>
      <c r="M63" s="549"/>
      <c r="N63" s="548"/>
      <c r="O63" s="549"/>
      <c r="P63" s="548"/>
      <c r="Q63" s="549"/>
      <c r="R63" s="548"/>
      <c r="S63" s="549"/>
      <c r="T63" s="548"/>
      <c r="U63" s="549"/>
      <c r="V63" s="549"/>
      <c r="W63" s="547">
        <f t="shared" si="1"/>
        <v>130</v>
      </c>
      <c r="X63" s="546"/>
    </row>
    <row r="64" spans="1:26" s="577" customFormat="1">
      <c r="A64" s="553">
        <v>42143</v>
      </c>
      <c r="B64" s="550"/>
      <c r="C64" s="549"/>
      <c r="D64" s="548"/>
      <c r="E64" s="549"/>
      <c r="F64" s="550"/>
      <c r="G64" s="549"/>
      <c r="H64" s="548"/>
      <c r="I64" s="549"/>
      <c r="J64" s="548"/>
      <c r="K64" s="549"/>
      <c r="L64" s="548"/>
      <c r="M64" s="549"/>
      <c r="N64" s="548"/>
      <c r="O64" s="549"/>
      <c r="P64" s="548">
        <v>90</v>
      </c>
      <c r="Q64" s="549">
        <v>1.3</v>
      </c>
      <c r="R64" s="548"/>
      <c r="S64" s="549"/>
      <c r="T64" s="548"/>
      <c r="U64" s="549"/>
      <c r="V64" s="549"/>
      <c r="W64" s="547">
        <f t="shared" si="1"/>
        <v>117</v>
      </c>
      <c r="X64" s="546">
        <f>SUM(W53:W64)</f>
        <v>2401.1</v>
      </c>
      <c r="Y64" s="606">
        <v>3571.1</v>
      </c>
      <c r="Z64" s="606">
        <f>+Y64-X64</f>
        <v>1170</v>
      </c>
    </row>
    <row r="65" spans="1:24" s="577" customFormat="1">
      <c r="A65" s="553">
        <v>42157</v>
      </c>
      <c r="B65" s="550">
        <v>400</v>
      </c>
      <c r="C65" s="549">
        <v>1.3</v>
      </c>
      <c r="D65" s="548"/>
      <c r="E65" s="549"/>
      <c r="F65" s="550"/>
      <c r="G65" s="549"/>
      <c r="H65" s="548"/>
      <c r="I65" s="549"/>
      <c r="J65" s="548"/>
      <c r="K65" s="549"/>
      <c r="L65" s="548"/>
      <c r="M65" s="549"/>
      <c r="N65" s="548"/>
      <c r="O65" s="549"/>
      <c r="P65" s="548"/>
      <c r="Q65" s="549"/>
      <c r="R65" s="548"/>
      <c r="S65" s="549"/>
      <c r="T65" s="548"/>
      <c r="U65" s="549"/>
      <c r="V65" s="549"/>
      <c r="W65" s="547">
        <f t="shared" si="1"/>
        <v>520</v>
      </c>
      <c r="X65" s="546"/>
    </row>
    <row r="66" spans="1:24" s="577" customFormat="1">
      <c r="A66" s="553">
        <v>42157</v>
      </c>
      <c r="B66" s="550"/>
      <c r="C66" s="549"/>
      <c r="D66" s="548"/>
      <c r="E66" s="549"/>
      <c r="F66" s="550">
        <v>250</v>
      </c>
      <c r="G66" s="549">
        <v>1.3</v>
      </c>
      <c r="H66" s="548"/>
      <c r="I66" s="549"/>
      <c r="J66" s="548"/>
      <c r="K66" s="549"/>
      <c r="L66" s="548"/>
      <c r="M66" s="549"/>
      <c r="N66" s="548"/>
      <c r="O66" s="549"/>
      <c r="P66" s="548"/>
      <c r="Q66" s="549"/>
      <c r="R66" s="548"/>
      <c r="S66" s="549"/>
      <c r="T66" s="548"/>
      <c r="U66" s="549"/>
      <c r="V66" s="549"/>
      <c r="W66" s="547">
        <f t="shared" si="1"/>
        <v>325</v>
      </c>
      <c r="X66" s="546"/>
    </row>
    <row r="67" spans="1:24" s="577" customFormat="1">
      <c r="A67" s="553">
        <v>42157</v>
      </c>
      <c r="B67" s="550"/>
      <c r="C67" s="549"/>
      <c r="D67" s="548"/>
      <c r="E67" s="549"/>
      <c r="F67" s="550"/>
      <c r="G67" s="549"/>
      <c r="H67" s="548"/>
      <c r="I67" s="549"/>
      <c r="J67" s="548"/>
      <c r="K67" s="549"/>
      <c r="L67" s="548">
        <v>190</v>
      </c>
      <c r="M67" s="549">
        <v>1.3</v>
      </c>
      <c r="N67" s="548"/>
      <c r="O67" s="549"/>
      <c r="P67" s="548"/>
      <c r="Q67" s="549"/>
      <c r="R67" s="548"/>
      <c r="S67" s="549"/>
      <c r="T67" s="548"/>
      <c r="U67" s="549"/>
      <c r="V67" s="549"/>
      <c r="W67" s="547">
        <f t="shared" si="1"/>
        <v>247</v>
      </c>
      <c r="X67" s="546"/>
    </row>
    <row r="68" spans="1:24" s="577" customFormat="1">
      <c r="A68" s="553">
        <v>42157</v>
      </c>
      <c r="B68" s="550"/>
      <c r="C68" s="549"/>
      <c r="D68" s="548"/>
      <c r="E68" s="549"/>
      <c r="F68" s="550"/>
      <c r="G68" s="549"/>
      <c r="H68" s="548"/>
      <c r="I68" s="549"/>
      <c r="J68" s="548"/>
      <c r="K68" s="549"/>
      <c r="L68" s="548"/>
      <c r="M68" s="549"/>
      <c r="N68" s="548"/>
      <c r="O68" s="549"/>
      <c r="P68" s="548">
        <v>55</v>
      </c>
      <c r="Q68" s="549">
        <v>1.3</v>
      </c>
      <c r="R68" s="548"/>
      <c r="S68" s="549"/>
      <c r="T68" s="548"/>
      <c r="U68" s="549"/>
      <c r="V68" s="549"/>
      <c r="W68" s="547">
        <f t="shared" si="1"/>
        <v>71.5</v>
      </c>
      <c r="X68" s="546"/>
    </row>
    <row r="69" spans="1:24" s="577" customFormat="1">
      <c r="A69" s="553">
        <v>42158</v>
      </c>
      <c r="B69" s="550"/>
      <c r="C69" s="549"/>
      <c r="D69" s="548"/>
      <c r="E69" s="549"/>
      <c r="F69" s="550"/>
      <c r="G69" s="549"/>
      <c r="H69" s="548">
        <v>125</v>
      </c>
      <c r="I69" s="549">
        <v>1.3</v>
      </c>
      <c r="J69" s="548"/>
      <c r="K69" s="549"/>
      <c r="L69" s="548"/>
      <c r="M69" s="549"/>
      <c r="N69" s="548"/>
      <c r="O69" s="549"/>
      <c r="P69" s="548"/>
      <c r="Q69" s="549"/>
      <c r="R69" s="548"/>
      <c r="S69" s="549"/>
      <c r="T69" s="548"/>
      <c r="U69" s="549"/>
      <c r="V69" s="549"/>
      <c r="W69" s="547">
        <f t="shared" si="1"/>
        <v>162.5</v>
      </c>
      <c r="X69" s="546"/>
    </row>
    <row r="70" spans="1:24" s="577" customFormat="1">
      <c r="A70" s="553">
        <v>42158</v>
      </c>
      <c r="B70" s="550"/>
      <c r="C70" s="549"/>
      <c r="D70" s="548"/>
      <c r="E70" s="549"/>
      <c r="F70" s="550"/>
      <c r="G70" s="549"/>
      <c r="H70" s="548"/>
      <c r="I70" s="549"/>
      <c r="J70" s="548">
        <v>110</v>
      </c>
      <c r="K70" s="549">
        <v>1.3</v>
      </c>
      <c r="L70" s="548"/>
      <c r="M70" s="549"/>
      <c r="N70" s="548"/>
      <c r="O70" s="549"/>
      <c r="P70" s="548"/>
      <c r="Q70" s="549"/>
      <c r="R70" s="548"/>
      <c r="S70" s="549"/>
      <c r="T70" s="548"/>
      <c r="U70" s="549"/>
      <c r="V70" s="549"/>
      <c r="W70" s="547">
        <f t="shared" si="1"/>
        <v>143</v>
      </c>
      <c r="X70" s="546"/>
    </row>
    <row r="71" spans="1:24" s="577" customFormat="1">
      <c r="A71" s="553">
        <v>42171</v>
      </c>
      <c r="B71" s="550">
        <v>325</v>
      </c>
      <c r="C71" s="549">
        <v>1.3</v>
      </c>
      <c r="D71" s="548"/>
      <c r="E71" s="549"/>
      <c r="F71" s="550"/>
      <c r="G71" s="549"/>
      <c r="H71" s="548"/>
      <c r="I71" s="549"/>
      <c r="J71" s="548"/>
      <c r="K71" s="549"/>
      <c r="L71" s="548"/>
      <c r="M71" s="549"/>
      <c r="N71" s="548"/>
      <c r="O71" s="549"/>
      <c r="P71" s="548"/>
      <c r="Q71" s="549"/>
      <c r="R71" s="548"/>
      <c r="S71" s="549"/>
      <c r="T71" s="548"/>
      <c r="U71" s="549"/>
      <c r="V71" s="549"/>
      <c r="W71" s="547">
        <f t="shared" si="1"/>
        <v>422.5</v>
      </c>
      <c r="X71" s="546"/>
    </row>
    <row r="72" spans="1:24" s="577" customFormat="1">
      <c r="A72" s="553">
        <v>42171</v>
      </c>
      <c r="B72" s="550"/>
      <c r="C72" s="549"/>
      <c r="D72" s="548">
        <v>25</v>
      </c>
      <c r="E72" s="549">
        <v>1.3</v>
      </c>
      <c r="F72" s="550"/>
      <c r="G72" s="549"/>
      <c r="H72" s="548"/>
      <c r="I72" s="549"/>
      <c r="J72" s="548"/>
      <c r="K72" s="549"/>
      <c r="L72" s="548"/>
      <c r="M72" s="549"/>
      <c r="N72" s="548"/>
      <c r="O72" s="549"/>
      <c r="P72" s="548"/>
      <c r="Q72" s="549"/>
      <c r="R72" s="548"/>
      <c r="S72" s="549"/>
      <c r="T72" s="548"/>
      <c r="U72" s="549"/>
      <c r="V72" s="549"/>
      <c r="W72" s="547">
        <f t="shared" si="1"/>
        <v>32.5</v>
      </c>
      <c r="X72" s="546"/>
    </row>
    <row r="73" spans="1:24" s="577" customFormat="1">
      <c r="A73" s="553">
        <v>42171</v>
      </c>
      <c r="B73" s="550"/>
      <c r="C73" s="549"/>
      <c r="D73" s="548"/>
      <c r="E73" s="549"/>
      <c r="F73" s="550">
        <v>175</v>
      </c>
      <c r="G73" s="549">
        <v>1.3</v>
      </c>
      <c r="H73" s="548"/>
      <c r="I73" s="549"/>
      <c r="J73" s="548"/>
      <c r="K73" s="549"/>
      <c r="L73" s="548"/>
      <c r="M73" s="549"/>
      <c r="N73" s="548"/>
      <c r="O73" s="549"/>
      <c r="P73" s="548"/>
      <c r="Q73" s="549"/>
      <c r="R73" s="548"/>
      <c r="S73" s="549"/>
      <c r="T73" s="548"/>
      <c r="U73" s="549"/>
      <c r="V73" s="549"/>
      <c r="W73" s="547">
        <f t="shared" ref="W73:W104" si="2">B73*C73+D73*E73+F73*G73+H73*I73+J73*K73+L73*M73+N73*O73+P73*Q73+R73*S73+T73*U73+V73</f>
        <v>227.5</v>
      </c>
      <c r="X73" s="546"/>
    </row>
    <row r="74" spans="1:24" s="577" customFormat="1">
      <c r="A74" s="553">
        <v>42171</v>
      </c>
      <c r="B74" s="550"/>
      <c r="C74" s="549"/>
      <c r="D74" s="548"/>
      <c r="E74" s="549"/>
      <c r="F74" s="550"/>
      <c r="G74" s="549"/>
      <c r="H74" s="548">
        <v>100</v>
      </c>
      <c r="I74" s="549">
        <v>1.3</v>
      </c>
      <c r="J74" s="548"/>
      <c r="K74" s="549"/>
      <c r="L74" s="548"/>
      <c r="M74" s="549"/>
      <c r="N74" s="548"/>
      <c r="O74" s="549"/>
      <c r="P74" s="548"/>
      <c r="Q74" s="549"/>
      <c r="R74" s="548"/>
      <c r="S74" s="549"/>
      <c r="T74" s="548"/>
      <c r="U74" s="549"/>
      <c r="V74" s="549"/>
      <c r="W74" s="547">
        <f t="shared" si="2"/>
        <v>130</v>
      </c>
      <c r="X74" s="546"/>
    </row>
    <row r="75" spans="1:24" s="577" customFormat="1">
      <c r="A75" s="553">
        <v>42171</v>
      </c>
      <c r="B75" s="550"/>
      <c r="C75" s="549"/>
      <c r="D75" s="548"/>
      <c r="E75" s="549"/>
      <c r="F75" s="550"/>
      <c r="G75" s="549"/>
      <c r="H75" s="548"/>
      <c r="I75" s="549"/>
      <c r="J75" s="548"/>
      <c r="K75" s="549"/>
      <c r="L75" s="548"/>
      <c r="M75" s="549"/>
      <c r="N75" s="548"/>
      <c r="O75" s="549"/>
      <c r="P75" s="548">
        <v>45</v>
      </c>
      <c r="Q75" s="549">
        <v>1.3</v>
      </c>
      <c r="R75" s="548"/>
      <c r="S75" s="549"/>
      <c r="T75" s="548"/>
      <c r="U75" s="549"/>
      <c r="V75" s="549"/>
      <c r="W75" s="547">
        <f t="shared" si="2"/>
        <v>58.5</v>
      </c>
      <c r="X75" s="546"/>
    </row>
    <row r="76" spans="1:24" s="577" customFormat="1">
      <c r="A76" s="553">
        <v>42174</v>
      </c>
      <c r="B76" s="550"/>
      <c r="C76" s="549"/>
      <c r="D76" s="548"/>
      <c r="E76" s="549"/>
      <c r="F76" s="550"/>
      <c r="G76" s="549"/>
      <c r="H76" s="548"/>
      <c r="I76" s="549"/>
      <c r="J76" s="548"/>
      <c r="K76" s="549"/>
      <c r="L76" s="548"/>
      <c r="M76" s="549"/>
      <c r="N76" s="548"/>
      <c r="O76" s="549"/>
      <c r="P76" s="548"/>
      <c r="Q76" s="549"/>
      <c r="R76" s="548">
        <v>570</v>
      </c>
      <c r="S76" s="549">
        <v>0.82</v>
      </c>
      <c r="T76" s="548">
        <v>560</v>
      </c>
      <c r="U76" s="549">
        <v>0.84</v>
      </c>
      <c r="V76" s="549"/>
      <c r="W76" s="547">
        <f t="shared" si="2"/>
        <v>937.8</v>
      </c>
      <c r="X76" s="546"/>
    </row>
    <row r="77" spans="1:24" s="577" customFormat="1">
      <c r="A77" s="553">
        <v>42185</v>
      </c>
      <c r="B77" s="550">
        <v>375</v>
      </c>
      <c r="C77" s="549">
        <v>1.3</v>
      </c>
      <c r="D77" s="548"/>
      <c r="E77" s="549"/>
      <c r="F77" s="550"/>
      <c r="G77" s="549"/>
      <c r="H77" s="548"/>
      <c r="I77" s="549"/>
      <c r="J77" s="548"/>
      <c r="K77" s="549"/>
      <c r="L77" s="548"/>
      <c r="M77" s="549"/>
      <c r="N77" s="548"/>
      <c r="O77" s="549"/>
      <c r="P77" s="548"/>
      <c r="Q77" s="549"/>
      <c r="R77" s="548"/>
      <c r="S77" s="549"/>
      <c r="T77" s="548"/>
      <c r="U77" s="549"/>
      <c r="V77" s="549"/>
      <c r="W77" s="547">
        <f t="shared" si="2"/>
        <v>487.5</v>
      </c>
      <c r="X77" s="546"/>
    </row>
    <row r="78" spans="1:24" s="577" customFormat="1">
      <c r="A78" s="553">
        <v>42185</v>
      </c>
      <c r="B78" s="550"/>
      <c r="C78" s="549"/>
      <c r="D78" s="548"/>
      <c r="E78" s="549"/>
      <c r="F78" s="550">
        <v>180</v>
      </c>
      <c r="G78" s="549">
        <v>1.3</v>
      </c>
      <c r="H78" s="548"/>
      <c r="I78" s="549"/>
      <c r="J78" s="548"/>
      <c r="K78" s="549"/>
      <c r="L78" s="548"/>
      <c r="M78" s="549"/>
      <c r="N78" s="548"/>
      <c r="O78" s="549"/>
      <c r="P78" s="548"/>
      <c r="Q78" s="549"/>
      <c r="R78" s="548"/>
      <c r="S78" s="549"/>
      <c r="T78" s="548"/>
      <c r="U78" s="549"/>
      <c r="V78" s="549"/>
      <c r="W78" s="547">
        <f t="shared" si="2"/>
        <v>234</v>
      </c>
      <c r="X78" s="546"/>
    </row>
    <row r="79" spans="1:24" s="577" customFormat="1">
      <c r="A79" s="553">
        <v>42185</v>
      </c>
      <c r="B79" s="550"/>
      <c r="C79" s="549"/>
      <c r="D79" s="548"/>
      <c r="E79" s="549"/>
      <c r="F79" s="550"/>
      <c r="G79" s="549"/>
      <c r="H79" s="548">
        <v>129</v>
      </c>
      <c r="I79" s="549">
        <v>1.3</v>
      </c>
      <c r="J79" s="548"/>
      <c r="K79" s="549"/>
      <c r="L79" s="548"/>
      <c r="M79" s="549"/>
      <c r="N79" s="548"/>
      <c r="O79" s="549"/>
      <c r="P79" s="548"/>
      <c r="Q79" s="549"/>
      <c r="R79" s="548"/>
      <c r="S79" s="549"/>
      <c r="T79" s="548"/>
      <c r="U79" s="549"/>
      <c r="V79" s="549"/>
      <c r="W79" s="547">
        <f t="shared" si="2"/>
        <v>167.70000000000002</v>
      </c>
      <c r="X79" s="546"/>
    </row>
    <row r="80" spans="1:24" s="577" customFormat="1">
      <c r="A80" s="553">
        <v>42185</v>
      </c>
      <c r="B80" s="550"/>
      <c r="C80" s="549"/>
      <c r="D80" s="548"/>
      <c r="E80" s="549"/>
      <c r="F80" s="550"/>
      <c r="G80" s="549"/>
      <c r="H80" s="548"/>
      <c r="I80" s="549"/>
      <c r="J80" s="548"/>
      <c r="K80" s="549"/>
      <c r="L80" s="548">
        <v>170</v>
      </c>
      <c r="M80" s="549">
        <v>1.3</v>
      </c>
      <c r="N80" s="548"/>
      <c r="O80" s="549"/>
      <c r="P80" s="548"/>
      <c r="Q80" s="549"/>
      <c r="R80" s="548"/>
      <c r="S80" s="549"/>
      <c r="T80" s="548"/>
      <c r="U80" s="549"/>
      <c r="V80" s="549"/>
      <c r="W80" s="547">
        <f t="shared" si="2"/>
        <v>221</v>
      </c>
      <c r="X80" s="546"/>
    </row>
    <row r="81" spans="1:26" s="577" customFormat="1">
      <c r="A81" s="553">
        <v>42185</v>
      </c>
      <c r="B81" s="550"/>
      <c r="C81" s="549"/>
      <c r="D81" s="548"/>
      <c r="E81" s="549"/>
      <c r="F81" s="550"/>
      <c r="G81" s="549"/>
      <c r="H81" s="548"/>
      <c r="I81" s="549"/>
      <c r="J81" s="548"/>
      <c r="K81" s="549"/>
      <c r="L81" s="548"/>
      <c r="M81" s="549"/>
      <c r="N81" s="548">
        <v>45</v>
      </c>
      <c r="O81" s="549">
        <v>1.3</v>
      </c>
      <c r="P81" s="548"/>
      <c r="Q81" s="549"/>
      <c r="R81" s="548"/>
      <c r="S81" s="549"/>
      <c r="T81" s="548"/>
      <c r="U81" s="549"/>
      <c r="V81" s="549"/>
      <c r="W81" s="547">
        <f t="shared" si="2"/>
        <v>58.5</v>
      </c>
      <c r="X81" s="546">
        <f>SUM(W65:W81)</f>
        <v>4446.5</v>
      </c>
      <c r="Y81" s="606">
        <v>3277.8</v>
      </c>
      <c r="Z81" s="606">
        <f>+Y81-X81</f>
        <v>-1168.6999999999998</v>
      </c>
    </row>
    <row r="82" spans="1:26" s="577" customFormat="1">
      <c r="A82" s="553">
        <v>42199</v>
      </c>
      <c r="B82" s="550">
        <v>350</v>
      </c>
      <c r="C82" s="549">
        <v>1.3</v>
      </c>
      <c r="D82" s="548"/>
      <c r="E82" s="549"/>
      <c r="F82" s="550"/>
      <c r="G82" s="549"/>
      <c r="H82" s="548"/>
      <c r="I82" s="549"/>
      <c r="J82" s="548"/>
      <c r="K82" s="549"/>
      <c r="L82" s="548"/>
      <c r="M82" s="549"/>
      <c r="N82" s="548"/>
      <c r="O82" s="549"/>
      <c r="P82" s="548"/>
      <c r="Q82" s="549"/>
      <c r="R82" s="548"/>
      <c r="S82" s="549"/>
      <c r="T82" s="548"/>
      <c r="U82" s="549"/>
      <c r="V82" s="549"/>
      <c r="W82" s="547">
        <f t="shared" si="2"/>
        <v>455</v>
      </c>
      <c r="X82" s="546"/>
    </row>
    <row r="83" spans="1:26" s="577" customFormat="1">
      <c r="A83" s="553">
        <v>42199</v>
      </c>
      <c r="B83" s="550"/>
      <c r="C83" s="549"/>
      <c r="D83" s="548">
        <v>30</v>
      </c>
      <c r="E83" s="549">
        <v>1.3</v>
      </c>
      <c r="F83" s="550"/>
      <c r="G83" s="549"/>
      <c r="H83" s="548"/>
      <c r="I83" s="549"/>
      <c r="J83" s="548"/>
      <c r="K83" s="549"/>
      <c r="L83" s="548"/>
      <c r="M83" s="549"/>
      <c r="N83" s="548"/>
      <c r="O83" s="549"/>
      <c r="P83" s="548"/>
      <c r="Q83" s="549"/>
      <c r="R83" s="548"/>
      <c r="S83" s="549"/>
      <c r="T83" s="548"/>
      <c r="U83" s="549"/>
      <c r="V83" s="549"/>
      <c r="W83" s="547">
        <f t="shared" si="2"/>
        <v>39</v>
      </c>
      <c r="X83" s="546"/>
    </row>
    <row r="84" spans="1:26" s="577" customFormat="1">
      <c r="A84" s="553">
        <v>42199</v>
      </c>
      <c r="B84" s="550"/>
      <c r="C84" s="549"/>
      <c r="D84" s="548"/>
      <c r="E84" s="549"/>
      <c r="F84" s="550">
        <v>175</v>
      </c>
      <c r="G84" s="549">
        <v>1.3</v>
      </c>
      <c r="H84" s="548"/>
      <c r="I84" s="549"/>
      <c r="J84" s="548"/>
      <c r="K84" s="549"/>
      <c r="L84" s="548"/>
      <c r="M84" s="549"/>
      <c r="N84" s="548"/>
      <c r="O84" s="549"/>
      <c r="P84" s="548"/>
      <c r="Q84" s="549"/>
      <c r="R84" s="548"/>
      <c r="S84" s="549"/>
      <c r="T84" s="548"/>
      <c r="U84" s="549"/>
      <c r="V84" s="549"/>
      <c r="W84" s="547">
        <f t="shared" si="2"/>
        <v>227.5</v>
      </c>
      <c r="X84" s="546"/>
    </row>
    <row r="85" spans="1:26" s="577" customFormat="1">
      <c r="A85" s="553">
        <v>42199</v>
      </c>
      <c r="B85" s="550"/>
      <c r="C85" s="549"/>
      <c r="D85" s="548"/>
      <c r="E85" s="549"/>
      <c r="F85" s="550"/>
      <c r="G85" s="549"/>
      <c r="H85" s="548"/>
      <c r="I85" s="549"/>
      <c r="J85" s="548"/>
      <c r="K85" s="549"/>
      <c r="L85" s="548"/>
      <c r="M85" s="549"/>
      <c r="N85" s="548"/>
      <c r="O85" s="549"/>
      <c r="P85" s="548">
        <v>85</v>
      </c>
      <c r="Q85" s="549">
        <v>1.3</v>
      </c>
      <c r="R85" s="548"/>
      <c r="S85" s="549"/>
      <c r="T85" s="548"/>
      <c r="U85" s="549"/>
      <c r="V85" s="549"/>
      <c r="W85" s="547">
        <f t="shared" si="2"/>
        <v>110.5</v>
      </c>
      <c r="X85" s="546"/>
    </row>
    <row r="86" spans="1:26" s="577" customFormat="1">
      <c r="A86" s="553">
        <v>42201</v>
      </c>
      <c r="B86" s="550"/>
      <c r="C86" s="549"/>
      <c r="D86" s="548"/>
      <c r="E86" s="549"/>
      <c r="F86" s="550"/>
      <c r="G86" s="549"/>
      <c r="H86" s="548">
        <v>139</v>
      </c>
      <c r="I86" s="549">
        <v>1.3</v>
      </c>
      <c r="J86" s="548"/>
      <c r="K86" s="549"/>
      <c r="L86" s="548"/>
      <c r="M86" s="549"/>
      <c r="N86" s="548"/>
      <c r="O86" s="549"/>
      <c r="P86" s="548"/>
      <c r="Q86" s="549"/>
      <c r="R86" s="548"/>
      <c r="S86" s="549"/>
      <c r="T86" s="548"/>
      <c r="U86" s="549"/>
      <c r="V86" s="549"/>
      <c r="W86" s="547">
        <f t="shared" si="2"/>
        <v>180.70000000000002</v>
      </c>
      <c r="X86" s="546"/>
    </row>
    <row r="87" spans="1:26" s="577" customFormat="1">
      <c r="A87" s="553">
        <v>42201</v>
      </c>
      <c r="B87" s="550"/>
      <c r="C87" s="549"/>
      <c r="D87" s="548"/>
      <c r="E87" s="549"/>
      <c r="F87" s="550"/>
      <c r="G87" s="549"/>
      <c r="H87" s="548"/>
      <c r="I87" s="549"/>
      <c r="J87" s="548">
        <v>35</v>
      </c>
      <c r="K87" s="549">
        <v>1.3</v>
      </c>
      <c r="L87" s="548"/>
      <c r="M87" s="549"/>
      <c r="N87" s="548"/>
      <c r="O87" s="549"/>
      <c r="P87" s="548"/>
      <c r="Q87" s="549"/>
      <c r="R87" s="548"/>
      <c r="S87" s="549"/>
      <c r="T87" s="548"/>
      <c r="U87" s="549"/>
      <c r="V87" s="549"/>
      <c r="W87" s="547">
        <f t="shared" si="2"/>
        <v>45.5</v>
      </c>
      <c r="X87" s="546"/>
    </row>
    <row r="88" spans="1:26" s="577" customFormat="1">
      <c r="A88" s="553">
        <v>42213</v>
      </c>
      <c r="B88" s="550">
        <v>380</v>
      </c>
      <c r="C88" s="549">
        <v>1.3</v>
      </c>
      <c r="D88" s="548"/>
      <c r="E88" s="549"/>
      <c r="F88" s="550"/>
      <c r="G88" s="549"/>
      <c r="H88" s="548"/>
      <c r="I88" s="549"/>
      <c r="J88" s="548"/>
      <c r="K88" s="549"/>
      <c r="L88" s="548"/>
      <c r="M88" s="549"/>
      <c r="N88" s="548"/>
      <c r="O88" s="549"/>
      <c r="P88" s="548"/>
      <c r="Q88" s="549"/>
      <c r="R88" s="548"/>
      <c r="S88" s="549"/>
      <c r="T88" s="548"/>
      <c r="U88" s="549"/>
      <c r="V88" s="549"/>
      <c r="W88" s="547">
        <f t="shared" si="2"/>
        <v>494</v>
      </c>
      <c r="X88" s="546"/>
    </row>
    <row r="89" spans="1:26" s="577" customFormat="1">
      <c r="A89" s="553">
        <v>42213</v>
      </c>
      <c r="B89" s="550"/>
      <c r="C89" s="549"/>
      <c r="D89" s="548"/>
      <c r="E89" s="549"/>
      <c r="F89" s="550">
        <v>150</v>
      </c>
      <c r="G89" s="549">
        <v>1.3</v>
      </c>
      <c r="H89" s="548"/>
      <c r="I89" s="549"/>
      <c r="J89" s="548"/>
      <c r="K89" s="549"/>
      <c r="L89" s="548"/>
      <c r="M89" s="549"/>
      <c r="N89" s="548"/>
      <c r="O89" s="549"/>
      <c r="P89" s="548"/>
      <c r="Q89" s="549"/>
      <c r="R89" s="548"/>
      <c r="S89" s="549"/>
      <c r="T89" s="548"/>
      <c r="U89" s="549"/>
      <c r="V89" s="549"/>
      <c r="W89" s="547">
        <f t="shared" si="2"/>
        <v>195</v>
      </c>
      <c r="X89" s="546"/>
      <c r="Y89"/>
      <c r="Z89"/>
    </row>
    <row r="90" spans="1:26" s="577" customFormat="1">
      <c r="A90" s="553">
        <v>42213</v>
      </c>
      <c r="B90" s="550"/>
      <c r="C90" s="549"/>
      <c r="D90" s="548"/>
      <c r="E90" s="549"/>
      <c r="F90" s="550"/>
      <c r="G90" s="549"/>
      <c r="H90" s="548">
        <v>93</v>
      </c>
      <c r="I90" s="549">
        <v>1.3</v>
      </c>
      <c r="J90" s="548"/>
      <c r="K90" s="549"/>
      <c r="L90" s="548"/>
      <c r="M90" s="549"/>
      <c r="N90" s="548"/>
      <c r="O90" s="549"/>
      <c r="P90" s="548"/>
      <c r="Q90" s="549"/>
      <c r="R90" s="548"/>
      <c r="S90" s="549"/>
      <c r="T90" s="548"/>
      <c r="U90" s="549"/>
      <c r="V90" s="549"/>
      <c r="W90" s="547">
        <f t="shared" si="2"/>
        <v>120.9</v>
      </c>
      <c r="X90" s="546"/>
    </row>
    <row r="91" spans="1:26" s="577" customFormat="1">
      <c r="A91" s="553">
        <v>42213</v>
      </c>
      <c r="B91" s="550"/>
      <c r="C91" s="549"/>
      <c r="D91" s="548"/>
      <c r="E91" s="549"/>
      <c r="F91" s="550"/>
      <c r="G91" s="549"/>
      <c r="H91" s="548"/>
      <c r="I91" s="549"/>
      <c r="J91" s="548">
        <v>75</v>
      </c>
      <c r="K91" s="549">
        <v>1.3</v>
      </c>
      <c r="L91" s="548"/>
      <c r="M91" s="549"/>
      <c r="N91" s="548"/>
      <c r="O91" s="549"/>
      <c r="P91" s="548"/>
      <c r="Q91" s="549"/>
      <c r="R91" s="548"/>
      <c r="S91" s="549"/>
      <c r="T91" s="548"/>
      <c r="U91" s="549"/>
      <c r="V91" s="549"/>
      <c r="W91" s="547">
        <f t="shared" si="2"/>
        <v>97.5</v>
      </c>
      <c r="X91" s="546"/>
    </row>
    <row r="92" spans="1:26" s="577" customFormat="1">
      <c r="A92" s="553">
        <v>42213</v>
      </c>
      <c r="B92" s="550"/>
      <c r="C92" s="549"/>
      <c r="D92" s="548"/>
      <c r="E92" s="549"/>
      <c r="F92" s="550"/>
      <c r="G92" s="549"/>
      <c r="H92" s="548"/>
      <c r="I92" s="549"/>
      <c r="J92" s="548"/>
      <c r="K92" s="549"/>
      <c r="L92" s="548">
        <v>160</v>
      </c>
      <c r="M92" s="549">
        <v>1.3</v>
      </c>
      <c r="N92" s="548"/>
      <c r="O92" s="549"/>
      <c r="P92" s="548"/>
      <c r="Q92" s="549"/>
      <c r="R92" s="548"/>
      <c r="S92" s="549"/>
      <c r="T92" s="548"/>
      <c r="U92" s="549"/>
      <c r="V92" s="549"/>
      <c r="W92" s="547">
        <f t="shared" si="2"/>
        <v>208</v>
      </c>
      <c r="X92" s="546"/>
    </row>
    <row r="93" spans="1:26" s="577" customFormat="1">
      <c r="A93" s="553">
        <v>42213</v>
      </c>
      <c r="B93" s="550"/>
      <c r="C93" s="549"/>
      <c r="D93" s="548"/>
      <c r="E93" s="549"/>
      <c r="F93" s="550"/>
      <c r="G93" s="549"/>
      <c r="H93" s="548"/>
      <c r="I93" s="549"/>
      <c r="J93" s="548"/>
      <c r="K93" s="549"/>
      <c r="L93" s="548"/>
      <c r="M93" s="549"/>
      <c r="N93" s="548"/>
      <c r="O93" s="549"/>
      <c r="P93" s="548">
        <v>45</v>
      </c>
      <c r="Q93" s="549">
        <v>1.3</v>
      </c>
      <c r="R93" s="548"/>
      <c r="S93" s="549"/>
      <c r="T93" s="548"/>
      <c r="U93" s="549"/>
      <c r="V93" s="549"/>
      <c r="W93" s="547">
        <f t="shared" si="2"/>
        <v>58.5</v>
      </c>
      <c r="X93" s="546">
        <f>SUM(W82:W93)</f>
        <v>2232.1000000000004</v>
      </c>
      <c r="Y93" s="606">
        <v>2906.8</v>
      </c>
      <c r="Z93" s="606">
        <f>+Y93-X93</f>
        <v>674.69999999999982</v>
      </c>
    </row>
    <row r="94" spans="1:26" s="577" customFormat="1">
      <c r="A94" s="553">
        <v>42227</v>
      </c>
      <c r="B94" s="550">
        <v>350</v>
      </c>
      <c r="C94" s="549">
        <v>1.3</v>
      </c>
      <c r="D94" s="548"/>
      <c r="E94" s="549"/>
      <c r="F94" s="550"/>
      <c r="G94" s="549"/>
      <c r="H94" s="548"/>
      <c r="I94" s="549"/>
      <c r="J94" s="548"/>
      <c r="K94" s="549"/>
      <c r="L94" s="548"/>
      <c r="M94" s="549"/>
      <c r="N94" s="548"/>
      <c r="O94" s="549"/>
      <c r="P94" s="548"/>
      <c r="Q94" s="549"/>
      <c r="R94" s="548"/>
      <c r="S94" s="549"/>
      <c r="T94" s="548"/>
      <c r="U94" s="549"/>
      <c r="V94" s="549"/>
      <c r="W94" s="547">
        <f t="shared" si="2"/>
        <v>455</v>
      </c>
      <c r="X94" s="546"/>
    </row>
    <row r="95" spans="1:26" s="577" customFormat="1">
      <c r="A95" s="553">
        <v>42227</v>
      </c>
      <c r="B95" s="550"/>
      <c r="C95" s="549"/>
      <c r="D95" s="548">
        <v>30</v>
      </c>
      <c r="E95" s="549">
        <v>1.3</v>
      </c>
      <c r="F95" s="550"/>
      <c r="G95" s="549"/>
      <c r="H95" s="548"/>
      <c r="I95" s="549"/>
      <c r="J95" s="548"/>
      <c r="K95" s="549"/>
      <c r="L95" s="548"/>
      <c r="M95" s="549"/>
      <c r="N95" s="548"/>
      <c r="O95" s="549"/>
      <c r="P95" s="548"/>
      <c r="Q95" s="549"/>
      <c r="R95" s="548"/>
      <c r="S95" s="549"/>
      <c r="T95" s="548"/>
      <c r="U95" s="549"/>
      <c r="V95" s="549"/>
      <c r="W95" s="547">
        <f t="shared" si="2"/>
        <v>39</v>
      </c>
      <c r="X95" s="546"/>
    </row>
    <row r="96" spans="1:26" s="577" customFormat="1">
      <c r="A96" s="553">
        <v>42227</v>
      </c>
      <c r="B96" s="550"/>
      <c r="C96" s="549"/>
      <c r="D96" s="548"/>
      <c r="E96" s="549"/>
      <c r="F96" s="550">
        <v>150</v>
      </c>
      <c r="G96" s="549">
        <v>1.3</v>
      </c>
      <c r="H96" s="548"/>
      <c r="I96" s="549"/>
      <c r="J96" s="548"/>
      <c r="K96" s="549"/>
      <c r="L96" s="548"/>
      <c r="M96" s="549"/>
      <c r="N96" s="548"/>
      <c r="O96" s="549"/>
      <c r="P96" s="548"/>
      <c r="Q96" s="549"/>
      <c r="R96" s="548"/>
      <c r="S96" s="549"/>
      <c r="T96" s="548"/>
      <c r="U96" s="549"/>
      <c r="V96" s="549"/>
      <c r="W96" s="547">
        <f t="shared" si="2"/>
        <v>195</v>
      </c>
      <c r="X96" s="546"/>
    </row>
    <row r="97" spans="1:26" s="577" customFormat="1">
      <c r="A97" s="553">
        <v>42227</v>
      </c>
      <c r="B97" s="550"/>
      <c r="C97" s="549"/>
      <c r="D97" s="548"/>
      <c r="E97" s="549"/>
      <c r="F97" s="550"/>
      <c r="G97" s="549"/>
      <c r="H97" s="548">
        <v>80</v>
      </c>
      <c r="I97" s="549">
        <v>1.3</v>
      </c>
      <c r="J97" s="548"/>
      <c r="K97" s="549"/>
      <c r="L97" s="548"/>
      <c r="M97" s="549"/>
      <c r="N97" s="548"/>
      <c r="O97" s="549"/>
      <c r="P97" s="548"/>
      <c r="Q97" s="549"/>
      <c r="R97" s="548"/>
      <c r="S97" s="549"/>
      <c r="T97" s="548"/>
      <c r="U97" s="549"/>
      <c r="V97" s="549"/>
      <c r="W97" s="547">
        <f t="shared" si="2"/>
        <v>104</v>
      </c>
      <c r="X97" s="546"/>
    </row>
    <row r="98" spans="1:26" s="577" customFormat="1">
      <c r="A98" s="553">
        <v>42227</v>
      </c>
      <c r="B98" s="550"/>
      <c r="C98" s="549"/>
      <c r="D98" s="548"/>
      <c r="E98" s="549"/>
      <c r="F98" s="550"/>
      <c r="G98" s="549"/>
      <c r="H98" s="548"/>
      <c r="I98" s="549"/>
      <c r="J98" s="548">
        <v>100</v>
      </c>
      <c r="K98" s="549">
        <v>1.3</v>
      </c>
      <c r="L98" s="548"/>
      <c r="M98" s="549"/>
      <c r="N98" s="548"/>
      <c r="O98" s="549"/>
      <c r="P98" s="548"/>
      <c r="Q98" s="549"/>
      <c r="R98" s="548"/>
      <c r="S98" s="549"/>
      <c r="T98" s="548"/>
      <c r="U98" s="549"/>
      <c r="V98" s="549"/>
      <c r="W98" s="547">
        <f t="shared" si="2"/>
        <v>130</v>
      </c>
      <c r="X98" s="546"/>
    </row>
    <row r="99" spans="1:26" s="577" customFormat="1">
      <c r="A99" s="553">
        <v>42227</v>
      </c>
      <c r="B99" s="550"/>
      <c r="C99" s="549"/>
      <c r="D99" s="548"/>
      <c r="E99" s="549"/>
      <c r="F99" s="550"/>
      <c r="G99" s="549"/>
      <c r="H99" s="548"/>
      <c r="I99" s="549"/>
      <c r="J99" s="548"/>
      <c r="K99" s="549"/>
      <c r="L99" s="548"/>
      <c r="M99" s="549"/>
      <c r="N99" s="548"/>
      <c r="O99" s="549"/>
      <c r="P99" s="548">
        <v>45</v>
      </c>
      <c r="Q99" s="549">
        <v>1.3</v>
      </c>
      <c r="R99" s="548"/>
      <c r="S99" s="549"/>
      <c r="T99" s="548"/>
      <c r="U99" s="549"/>
      <c r="V99" s="549"/>
      <c r="W99" s="547">
        <f t="shared" si="2"/>
        <v>58.5</v>
      </c>
      <c r="X99" s="546"/>
    </row>
    <row r="100" spans="1:26" s="577" customFormat="1">
      <c r="A100" s="553">
        <v>42241</v>
      </c>
      <c r="B100" s="550">
        <v>335</v>
      </c>
      <c r="C100" s="549">
        <v>1.3</v>
      </c>
      <c r="D100" s="548"/>
      <c r="E100" s="549"/>
      <c r="F100" s="550"/>
      <c r="G100" s="549"/>
      <c r="H100" s="548"/>
      <c r="I100" s="549"/>
      <c r="J100" s="548"/>
      <c r="K100" s="549"/>
      <c r="L100" s="548"/>
      <c r="M100" s="549"/>
      <c r="N100" s="548"/>
      <c r="O100" s="549"/>
      <c r="P100" s="548"/>
      <c r="Q100" s="549"/>
      <c r="R100" s="548"/>
      <c r="S100" s="549"/>
      <c r="T100" s="548"/>
      <c r="U100" s="549"/>
      <c r="V100" s="549"/>
      <c r="W100" s="547">
        <f t="shared" si="2"/>
        <v>435.5</v>
      </c>
      <c r="X100" s="546"/>
    </row>
    <row r="101" spans="1:26" s="577" customFormat="1">
      <c r="A101" s="553">
        <v>42241</v>
      </c>
      <c r="B101" s="550"/>
      <c r="C101" s="549"/>
      <c r="D101" s="548"/>
      <c r="E101" s="549"/>
      <c r="F101" s="550">
        <v>160</v>
      </c>
      <c r="G101" s="549">
        <v>1.3</v>
      </c>
      <c r="H101" s="548"/>
      <c r="I101" s="549"/>
      <c r="J101" s="548"/>
      <c r="K101" s="549"/>
      <c r="L101" s="548"/>
      <c r="M101" s="549"/>
      <c r="N101" s="548"/>
      <c r="O101" s="549"/>
      <c r="P101" s="548"/>
      <c r="Q101" s="549"/>
      <c r="R101" s="548"/>
      <c r="S101" s="549"/>
      <c r="T101" s="548"/>
      <c r="U101" s="549"/>
      <c r="V101" s="549"/>
      <c r="W101" s="547">
        <f t="shared" si="2"/>
        <v>208</v>
      </c>
      <c r="X101" s="546"/>
    </row>
    <row r="102" spans="1:26" s="577" customFormat="1">
      <c r="A102" s="553">
        <v>42241</v>
      </c>
      <c r="B102" s="550"/>
      <c r="C102" s="549"/>
      <c r="D102" s="548"/>
      <c r="E102" s="549"/>
      <c r="F102" s="550"/>
      <c r="G102" s="549"/>
      <c r="H102" s="548"/>
      <c r="I102" s="549"/>
      <c r="J102" s="548"/>
      <c r="K102" s="549"/>
      <c r="L102" s="548">
        <v>180</v>
      </c>
      <c r="M102" s="549">
        <v>1.3</v>
      </c>
      <c r="N102" s="548"/>
      <c r="O102" s="549"/>
      <c r="P102" s="548"/>
      <c r="Q102" s="549"/>
      <c r="R102" s="548"/>
      <c r="S102" s="549"/>
      <c r="T102" s="548"/>
      <c r="U102" s="549"/>
      <c r="V102" s="549"/>
      <c r="W102" s="547">
        <f t="shared" si="2"/>
        <v>234</v>
      </c>
      <c r="X102" s="546"/>
    </row>
    <row r="103" spans="1:26" s="577" customFormat="1">
      <c r="A103" s="553">
        <v>42241</v>
      </c>
      <c r="B103" s="550"/>
      <c r="C103" s="549"/>
      <c r="D103" s="548"/>
      <c r="E103" s="549"/>
      <c r="F103" s="550"/>
      <c r="G103" s="549"/>
      <c r="H103" s="548"/>
      <c r="I103" s="549"/>
      <c r="J103" s="548"/>
      <c r="K103" s="549"/>
      <c r="L103" s="548"/>
      <c r="M103" s="549"/>
      <c r="N103" s="548">
        <v>50</v>
      </c>
      <c r="O103" s="549">
        <v>1.3</v>
      </c>
      <c r="P103" s="548"/>
      <c r="Q103" s="549"/>
      <c r="R103" s="548"/>
      <c r="S103" s="549"/>
      <c r="T103" s="548"/>
      <c r="U103" s="549"/>
      <c r="V103" s="549"/>
      <c r="W103" s="547">
        <f t="shared" si="2"/>
        <v>65</v>
      </c>
      <c r="X103" s="546"/>
    </row>
    <row r="104" spans="1:26" s="577" customFormat="1">
      <c r="A104" s="553">
        <v>42241</v>
      </c>
      <c r="B104" s="550"/>
      <c r="C104" s="549"/>
      <c r="D104" s="548"/>
      <c r="E104" s="549"/>
      <c r="F104" s="550"/>
      <c r="G104" s="549"/>
      <c r="H104" s="548"/>
      <c r="I104" s="549"/>
      <c r="J104" s="548"/>
      <c r="K104" s="549"/>
      <c r="L104" s="548"/>
      <c r="M104" s="549"/>
      <c r="N104" s="548"/>
      <c r="O104" s="549"/>
      <c r="P104" s="548">
        <v>45</v>
      </c>
      <c r="Q104" s="549">
        <v>1.3</v>
      </c>
      <c r="R104" s="548"/>
      <c r="S104" s="549"/>
      <c r="T104" s="548"/>
      <c r="U104" s="549"/>
      <c r="V104" s="549"/>
      <c r="W104" s="547">
        <f t="shared" si="2"/>
        <v>58.5</v>
      </c>
      <c r="X104" s="546"/>
    </row>
    <row r="105" spans="1:26" s="577" customFormat="1">
      <c r="A105" s="553">
        <v>42242</v>
      </c>
      <c r="B105" s="550"/>
      <c r="C105" s="549"/>
      <c r="D105" s="548"/>
      <c r="E105" s="549"/>
      <c r="F105" s="550"/>
      <c r="G105" s="549"/>
      <c r="H105" s="548">
        <v>125</v>
      </c>
      <c r="I105" s="549">
        <v>1.3</v>
      </c>
      <c r="J105" s="548"/>
      <c r="K105" s="549"/>
      <c r="L105" s="548"/>
      <c r="M105" s="549"/>
      <c r="N105" s="548"/>
      <c r="O105" s="549"/>
      <c r="P105" s="548"/>
      <c r="Q105" s="549"/>
      <c r="R105" s="548"/>
      <c r="S105" s="549"/>
      <c r="T105" s="548"/>
      <c r="U105" s="549"/>
      <c r="V105" s="549"/>
      <c r="W105" s="547">
        <f t="shared" ref="W105:W136" si="3">B105*C105+D105*E105+F105*G105+H105*I105+J105*K105+L105*M105+N105*O105+P105*Q105+R105*S105+T105*U105+V105</f>
        <v>162.5</v>
      </c>
      <c r="X105" s="546"/>
    </row>
    <row r="106" spans="1:26" s="577" customFormat="1">
      <c r="A106" s="553">
        <v>42242</v>
      </c>
      <c r="B106" s="550"/>
      <c r="C106" s="549"/>
      <c r="D106" s="548"/>
      <c r="E106" s="549"/>
      <c r="F106" s="550"/>
      <c r="G106" s="549"/>
      <c r="H106" s="548"/>
      <c r="I106" s="549"/>
      <c r="J106" s="548">
        <v>125</v>
      </c>
      <c r="K106" s="549">
        <v>1.3</v>
      </c>
      <c r="L106" s="548"/>
      <c r="M106" s="549"/>
      <c r="N106" s="548"/>
      <c r="O106" s="549"/>
      <c r="P106" s="548"/>
      <c r="Q106" s="549"/>
      <c r="R106" s="548"/>
      <c r="S106" s="549"/>
      <c r="T106" s="548"/>
      <c r="U106" s="549"/>
      <c r="V106" s="549"/>
      <c r="W106" s="547">
        <f t="shared" si="3"/>
        <v>162.5</v>
      </c>
      <c r="X106" s="546">
        <f>SUM(W94:W106)</f>
        <v>2307.5</v>
      </c>
      <c r="Y106" s="606">
        <v>2158</v>
      </c>
      <c r="Z106" s="606">
        <f>+Y106-X106</f>
        <v>-149.5</v>
      </c>
    </row>
    <row r="107" spans="1:26" s="577" customFormat="1">
      <c r="A107" s="553">
        <v>42255</v>
      </c>
      <c r="B107" s="550">
        <v>400</v>
      </c>
      <c r="C107" s="549">
        <v>1.3</v>
      </c>
      <c r="D107" s="548"/>
      <c r="E107" s="549"/>
      <c r="F107" s="550"/>
      <c r="G107" s="549"/>
      <c r="H107" s="548"/>
      <c r="I107" s="549"/>
      <c r="J107" s="548"/>
      <c r="K107" s="549"/>
      <c r="L107" s="548"/>
      <c r="M107" s="549"/>
      <c r="N107" s="548"/>
      <c r="O107" s="549"/>
      <c r="P107" s="548"/>
      <c r="Q107" s="549"/>
      <c r="R107" s="548"/>
      <c r="S107" s="549"/>
      <c r="T107" s="548"/>
      <c r="U107" s="549"/>
      <c r="V107" s="549"/>
      <c r="W107" s="547">
        <f t="shared" si="3"/>
        <v>520</v>
      </c>
      <c r="X107" s="546"/>
    </row>
    <row r="108" spans="1:26" s="577" customFormat="1">
      <c r="A108" s="553">
        <v>42255</v>
      </c>
      <c r="B108" s="550"/>
      <c r="C108" s="549"/>
      <c r="D108" s="548">
        <v>35</v>
      </c>
      <c r="E108" s="549">
        <v>1.3</v>
      </c>
      <c r="F108" s="550"/>
      <c r="G108" s="549"/>
      <c r="H108" s="548"/>
      <c r="I108" s="549"/>
      <c r="J108" s="548"/>
      <c r="K108" s="549"/>
      <c r="L108" s="548"/>
      <c r="M108" s="549"/>
      <c r="N108" s="548"/>
      <c r="O108" s="549"/>
      <c r="P108" s="548"/>
      <c r="Q108" s="549"/>
      <c r="R108" s="548"/>
      <c r="S108" s="549"/>
      <c r="T108" s="548"/>
      <c r="U108" s="549"/>
      <c r="V108" s="549"/>
      <c r="W108" s="547">
        <f t="shared" si="3"/>
        <v>45.5</v>
      </c>
      <c r="X108" s="546"/>
    </row>
    <row r="109" spans="1:26" s="577" customFormat="1">
      <c r="A109" s="553">
        <v>42255</v>
      </c>
      <c r="B109" s="550"/>
      <c r="C109" s="549"/>
      <c r="D109" s="548"/>
      <c r="E109" s="549"/>
      <c r="F109" s="550">
        <v>240</v>
      </c>
      <c r="G109" s="549">
        <v>1.3</v>
      </c>
      <c r="H109" s="548"/>
      <c r="I109" s="549"/>
      <c r="J109" s="548"/>
      <c r="K109" s="549"/>
      <c r="L109" s="548"/>
      <c r="M109" s="549"/>
      <c r="N109" s="548"/>
      <c r="O109" s="549"/>
      <c r="P109" s="548"/>
      <c r="Q109" s="549"/>
      <c r="R109" s="548"/>
      <c r="S109" s="549"/>
      <c r="T109" s="548"/>
      <c r="U109" s="549"/>
      <c r="V109" s="549"/>
      <c r="W109" s="547">
        <f t="shared" si="3"/>
        <v>312</v>
      </c>
      <c r="X109" s="546"/>
    </row>
    <row r="110" spans="1:26" s="577" customFormat="1">
      <c r="A110" s="553">
        <v>42255</v>
      </c>
      <c r="B110" s="550"/>
      <c r="C110" s="549"/>
      <c r="D110" s="548"/>
      <c r="E110" s="549"/>
      <c r="F110" s="550"/>
      <c r="G110" s="549"/>
      <c r="H110" s="548">
        <v>75</v>
      </c>
      <c r="I110" s="549">
        <v>1.3</v>
      </c>
      <c r="J110" s="548"/>
      <c r="K110" s="549"/>
      <c r="L110" s="548"/>
      <c r="M110" s="549"/>
      <c r="N110" s="548"/>
      <c r="O110" s="549"/>
      <c r="P110" s="548"/>
      <c r="Q110" s="549"/>
      <c r="R110" s="548"/>
      <c r="S110" s="549"/>
      <c r="T110" s="548"/>
      <c r="U110" s="549"/>
      <c r="V110" s="549"/>
      <c r="W110" s="547">
        <f t="shared" si="3"/>
        <v>97.5</v>
      </c>
      <c r="X110" s="546"/>
    </row>
    <row r="111" spans="1:26" s="577" customFormat="1">
      <c r="A111" s="553">
        <v>42255</v>
      </c>
      <c r="B111" s="550"/>
      <c r="C111" s="549"/>
      <c r="D111" s="548"/>
      <c r="E111" s="549"/>
      <c r="F111" s="550"/>
      <c r="G111" s="549"/>
      <c r="H111" s="548"/>
      <c r="I111" s="549"/>
      <c r="J111" s="548">
        <v>120</v>
      </c>
      <c r="K111" s="549">
        <v>1.3</v>
      </c>
      <c r="L111" s="548"/>
      <c r="M111" s="549"/>
      <c r="N111" s="548"/>
      <c r="O111" s="549"/>
      <c r="P111" s="548"/>
      <c r="Q111" s="549"/>
      <c r="R111" s="548"/>
      <c r="S111" s="549"/>
      <c r="T111" s="548"/>
      <c r="U111" s="549"/>
      <c r="V111" s="549"/>
      <c r="W111" s="547">
        <f t="shared" si="3"/>
        <v>156</v>
      </c>
      <c r="X111" s="546"/>
    </row>
    <row r="112" spans="1:26" s="577" customFormat="1">
      <c r="A112" s="553">
        <v>42255</v>
      </c>
      <c r="B112" s="550"/>
      <c r="C112" s="549"/>
      <c r="D112" s="548"/>
      <c r="E112" s="549"/>
      <c r="F112" s="550"/>
      <c r="G112" s="549"/>
      <c r="H112" s="548"/>
      <c r="I112" s="549"/>
      <c r="J112" s="548"/>
      <c r="K112" s="549"/>
      <c r="L112" s="548"/>
      <c r="M112" s="549"/>
      <c r="N112" s="548"/>
      <c r="O112" s="549"/>
      <c r="P112" s="548">
        <v>35</v>
      </c>
      <c r="Q112" s="549">
        <v>1.3</v>
      </c>
      <c r="R112" s="548"/>
      <c r="S112" s="549"/>
      <c r="T112" s="548"/>
      <c r="U112" s="549"/>
      <c r="V112" s="549"/>
      <c r="W112" s="547">
        <f t="shared" si="3"/>
        <v>45.5</v>
      </c>
      <c r="X112" s="546"/>
    </row>
    <row r="113" spans="1:26" s="577" customFormat="1">
      <c r="A113" s="553">
        <v>42269</v>
      </c>
      <c r="B113" s="550">
        <v>410</v>
      </c>
      <c r="C113" s="549">
        <v>1.3</v>
      </c>
      <c r="D113" s="548"/>
      <c r="E113" s="549"/>
      <c r="F113" s="550"/>
      <c r="G113" s="549"/>
      <c r="H113" s="548"/>
      <c r="I113" s="549"/>
      <c r="J113" s="548"/>
      <c r="K113" s="549"/>
      <c r="L113" s="548"/>
      <c r="M113" s="549"/>
      <c r="N113" s="548"/>
      <c r="O113" s="549"/>
      <c r="P113" s="548"/>
      <c r="Q113" s="549"/>
      <c r="R113" s="548"/>
      <c r="S113" s="549"/>
      <c r="T113" s="548"/>
      <c r="U113" s="549"/>
      <c r="V113" s="549"/>
      <c r="W113" s="547">
        <f t="shared" si="3"/>
        <v>533</v>
      </c>
      <c r="X113" s="546"/>
    </row>
    <row r="114" spans="1:26" s="577" customFormat="1">
      <c r="A114" s="553">
        <v>42269</v>
      </c>
      <c r="B114" s="550"/>
      <c r="C114" s="549"/>
      <c r="D114" s="548"/>
      <c r="E114" s="549"/>
      <c r="F114" s="550">
        <v>250</v>
      </c>
      <c r="G114" s="549">
        <v>1.3</v>
      </c>
      <c r="H114" s="548"/>
      <c r="I114" s="549"/>
      <c r="J114" s="548"/>
      <c r="K114" s="549"/>
      <c r="L114" s="548"/>
      <c r="M114" s="549"/>
      <c r="N114" s="548"/>
      <c r="O114" s="549"/>
      <c r="P114" s="548"/>
      <c r="Q114" s="549"/>
      <c r="R114" s="548"/>
      <c r="S114" s="549"/>
      <c r="T114" s="548"/>
      <c r="U114" s="549"/>
      <c r="V114" s="549"/>
      <c r="W114" s="547">
        <f t="shared" si="3"/>
        <v>325</v>
      </c>
      <c r="X114" s="546"/>
    </row>
    <row r="115" spans="1:26" s="577" customFormat="1">
      <c r="A115" s="553">
        <v>42269</v>
      </c>
      <c r="B115" s="550"/>
      <c r="C115" s="549"/>
      <c r="D115" s="548"/>
      <c r="E115" s="549"/>
      <c r="F115" s="550"/>
      <c r="G115" s="549"/>
      <c r="H115" s="548">
        <v>136</v>
      </c>
      <c r="I115" s="549">
        <v>1.3</v>
      </c>
      <c r="J115" s="548"/>
      <c r="K115" s="549"/>
      <c r="L115" s="548"/>
      <c r="M115" s="549"/>
      <c r="N115" s="548"/>
      <c r="O115" s="549"/>
      <c r="P115" s="548"/>
      <c r="Q115" s="549"/>
      <c r="R115" s="548"/>
      <c r="S115" s="549"/>
      <c r="T115" s="548"/>
      <c r="U115" s="549"/>
      <c r="V115" s="549"/>
      <c r="W115" s="547">
        <f t="shared" si="3"/>
        <v>176.8</v>
      </c>
      <c r="X115" s="546"/>
    </row>
    <row r="116" spans="1:26" s="577" customFormat="1">
      <c r="A116" s="553">
        <v>42269</v>
      </c>
      <c r="B116" s="550"/>
      <c r="C116" s="549"/>
      <c r="D116" s="548"/>
      <c r="E116" s="549"/>
      <c r="F116" s="550"/>
      <c r="G116" s="549"/>
      <c r="H116" s="548"/>
      <c r="I116" s="549"/>
      <c r="J116" s="548">
        <v>75</v>
      </c>
      <c r="K116" s="549">
        <v>1.3</v>
      </c>
      <c r="L116" s="548"/>
      <c r="M116" s="549"/>
      <c r="N116" s="548"/>
      <c r="O116" s="549"/>
      <c r="P116" s="548"/>
      <c r="Q116" s="549"/>
      <c r="R116" s="548"/>
      <c r="S116" s="549"/>
      <c r="T116" s="548"/>
      <c r="U116" s="549"/>
      <c r="V116" s="549"/>
      <c r="W116" s="547">
        <f t="shared" si="3"/>
        <v>97.5</v>
      </c>
      <c r="X116" s="546"/>
    </row>
    <row r="117" spans="1:26" s="577" customFormat="1">
      <c r="A117" s="553">
        <v>42269</v>
      </c>
      <c r="B117" s="550"/>
      <c r="C117" s="549"/>
      <c r="D117" s="548"/>
      <c r="E117" s="549"/>
      <c r="F117" s="550"/>
      <c r="G117" s="549"/>
      <c r="H117" s="548"/>
      <c r="I117" s="549"/>
      <c r="J117" s="548"/>
      <c r="K117" s="549"/>
      <c r="L117" s="548">
        <v>170</v>
      </c>
      <c r="M117" s="549">
        <v>1.3</v>
      </c>
      <c r="N117" s="548"/>
      <c r="O117" s="549"/>
      <c r="P117" s="548"/>
      <c r="Q117" s="549"/>
      <c r="R117" s="548"/>
      <c r="S117" s="549"/>
      <c r="T117" s="548"/>
      <c r="U117" s="549"/>
      <c r="V117" s="549"/>
      <c r="W117" s="547">
        <f t="shared" si="3"/>
        <v>221</v>
      </c>
      <c r="X117" s="546"/>
    </row>
    <row r="118" spans="1:26" s="577" customFormat="1">
      <c r="A118" s="553">
        <v>42269</v>
      </c>
      <c r="B118" s="550"/>
      <c r="C118" s="549"/>
      <c r="D118" s="548"/>
      <c r="E118" s="549"/>
      <c r="F118" s="550"/>
      <c r="G118" s="549"/>
      <c r="H118" s="548"/>
      <c r="I118" s="549"/>
      <c r="J118" s="548"/>
      <c r="K118" s="549"/>
      <c r="L118" s="548"/>
      <c r="M118" s="549"/>
      <c r="N118" s="548"/>
      <c r="O118" s="549"/>
      <c r="P118" s="548">
        <v>45</v>
      </c>
      <c r="Q118" s="549">
        <v>1.3</v>
      </c>
      <c r="R118" s="548"/>
      <c r="S118" s="549"/>
      <c r="T118" s="548"/>
      <c r="U118" s="549"/>
      <c r="V118" s="549"/>
      <c r="W118" s="547">
        <f t="shared" si="3"/>
        <v>58.5</v>
      </c>
      <c r="X118" s="546">
        <f>SUM(W107:W118)</f>
        <v>2588.3000000000002</v>
      </c>
      <c r="Y118" s="606">
        <v>3726.46</v>
      </c>
      <c r="Z118" s="606">
        <f>+Y118-X118</f>
        <v>1138.1599999999999</v>
      </c>
    </row>
    <row r="119" spans="1:26" s="577" customFormat="1">
      <c r="A119" s="553">
        <v>42282</v>
      </c>
      <c r="B119" s="550"/>
      <c r="C119" s="549"/>
      <c r="D119" s="548"/>
      <c r="E119" s="549"/>
      <c r="F119" s="550"/>
      <c r="G119" s="549"/>
      <c r="H119" s="548"/>
      <c r="I119" s="549"/>
      <c r="J119" s="548"/>
      <c r="K119" s="549"/>
      <c r="L119" s="548"/>
      <c r="M119" s="549"/>
      <c r="N119" s="548"/>
      <c r="O119" s="549"/>
      <c r="P119" s="548">
        <v>90</v>
      </c>
      <c r="Q119" s="549">
        <v>1.3</v>
      </c>
      <c r="R119" s="548"/>
      <c r="S119" s="549"/>
      <c r="T119" s="548"/>
      <c r="U119" s="549"/>
      <c r="V119" s="549"/>
      <c r="W119" s="547">
        <f t="shared" si="3"/>
        <v>117</v>
      </c>
      <c r="X119" s="546"/>
    </row>
    <row r="120" spans="1:26" s="577" customFormat="1">
      <c r="A120" s="553">
        <v>42283</v>
      </c>
      <c r="B120" s="550">
        <v>360</v>
      </c>
      <c r="C120" s="549">
        <v>1.3</v>
      </c>
      <c r="D120" s="548"/>
      <c r="E120" s="549"/>
      <c r="F120" s="550"/>
      <c r="G120" s="549"/>
      <c r="H120" s="548"/>
      <c r="I120" s="549"/>
      <c r="J120" s="548"/>
      <c r="K120" s="549"/>
      <c r="L120" s="548"/>
      <c r="M120" s="549"/>
      <c r="N120" s="548"/>
      <c r="O120" s="549"/>
      <c r="P120" s="548"/>
      <c r="Q120" s="549"/>
      <c r="R120" s="548"/>
      <c r="S120" s="549"/>
      <c r="T120" s="548"/>
      <c r="U120" s="549"/>
      <c r="V120" s="549"/>
      <c r="W120" s="547">
        <f t="shared" si="3"/>
        <v>468</v>
      </c>
      <c r="X120" s="546"/>
    </row>
    <row r="121" spans="1:26" s="577" customFormat="1">
      <c r="A121" s="553">
        <v>42283</v>
      </c>
      <c r="B121" s="550"/>
      <c r="C121" s="549"/>
      <c r="D121" s="548">
        <v>25</v>
      </c>
      <c r="E121" s="549">
        <v>1.3</v>
      </c>
      <c r="F121" s="550"/>
      <c r="G121" s="549"/>
      <c r="H121" s="548"/>
      <c r="I121" s="549"/>
      <c r="J121" s="548"/>
      <c r="K121" s="549"/>
      <c r="L121" s="548"/>
      <c r="M121" s="549"/>
      <c r="N121" s="548"/>
      <c r="O121" s="549"/>
      <c r="P121" s="548"/>
      <c r="Q121" s="549"/>
      <c r="R121" s="548"/>
      <c r="S121" s="549"/>
      <c r="T121" s="548"/>
      <c r="U121" s="549"/>
      <c r="V121" s="549"/>
      <c r="W121" s="547">
        <f t="shared" si="3"/>
        <v>32.5</v>
      </c>
      <c r="X121" s="546"/>
    </row>
    <row r="122" spans="1:26" s="577" customFormat="1">
      <c r="A122" s="553">
        <v>42283</v>
      </c>
      <c r="B122" s="550"/>
      <c r="C122" s="549"/>
      <c r="D122" s="548"/>
      <c r="E122" s="549"/>
      <c r="F122" s="550">
        <v>210</v>
      </c>
      <c r="G122" s="549">
        <v>1.3</v>
      </c>
      <c r="H122" s="548"/>
      <c r="I122" s="549"/>
      <c r="J122" s="548"/>
      <c r="K122" s="549"/>
      <c r="L122" s="548"/>
      <c r="M122" s="549"/>
      <c r="N122" s="548"/>
      <c r="O122" s="549"/>
      <c r="P122" s="548"/>
      <c r="Q122" s="549"/>
      <c r="R122" s="548"/>
      <c r="S122" s="549"/>
      <c r="T122" s="548"/>
      <c r="U122" s="549"/>
      <c r="V122" s="549"/>
      <c r="W122" s="547">
        <f t="shared" si="3"/>
        <v>273</v>
      </c>
      <c r="X122" s="546"/>
    </row>
    <row r="123" spans="1:26" s="577" customFormat="1">
      <c r="A123" s="553">
        <v>42283</v>
      </c>
      <c r="B123" s="550"/>
      <c r="C123" s="549"/>
      <c r="D123" s="548"/>
      <c r="E123" s="549"/>
      <c r="F123" s="550"/>
      <c r="G123" s="549"/>
      <c r="H123" s="548">
        <v>170</v>
      </c>
      <c r="I123" s="549">
        <v>1.3</v>
      </c>
      <c r="J123" s="548"/>
      <c r="K123" s="549"/>
      <c r="L123" s="548"/>
      <c r="M123" s="549"/>
      <c r="N123" s="548"/>
      <c r="O123" s="549"/>
      <c r="P123" s="548"/>
      <c r="Q123" s="549"/>
      <c r="R123" s="548"/>
      <c r="S123" s="549"/>
      <c r="T123" s="548"/>
      <c r="U123" s="549"/>
      <c r="V123" s="549"/>
      <c r="W123" s="547">
        <f t="shared" si="3"/>
        <v>221</v>
      </c>
      <c r="X123" s="546"/>
    </row>
    <row r="124" spans="1:26" s="577" customFormat="1">
      <c r="A124" s="553">
        <v>42283</v>
      </c>
      <c r="B124" s="550"/>
      <c r="C124" s="549"/>
      <c r="D124" s="548"/>
      <c r="E124" s="549"/>
      <c r="F124" s="550"/>
      <c r="G124" s="549"/>
      <c r="H124" s="548"/>
      <c r="I124" s="549"/>
      <c r="J124" s="548">
        <v>80</v>
      </c>
      <c r="K124" s="549">
        <v>1.3</v>
      </c>
      <c r="L124" s="548"/>
      <c r="M124" s="549"/>
      <c r="N124" s="548"/>
      <c r="O124" s="549"/>
      <c r="P124" s="548"/>
      <c r="Q124" s="549"/>
      <c r="R124" s="548"/>
      <c r="S124" s="549"/>
      <c r="T124" s="548"/>
      <c r="U124" s="549"/>
      <c r="V124" s="549"/>
      <c r="W124" s="547">
        <f t="shared" si="3"/>
        <v>104</v>
      </c>
      <c r="X124" s="546"/>
    </row>
    <row r="125" spans="1:26" s="577" customFormat="1">
      <c r="A125" s="553">
        <v>42283</v>
      </c>
      <c r="B125" s="550"/>
      <c r="C125" s="549"/>
      <c r="D125" s="548"/>
      <c r="E125" s="549"/>
      <c r="F125" s="550"/>
      <c r="G125" s="549"/>
      <c r="H125" s="548"/>
      <c r="I125" s="549"/>
      <c r="J125" s="548"/>
      <c r="K125" s="549"/>
      <c r="L125" s="548"/>
      <c r="M125" s="549"/>
      <c r="N125" s="548">
        <v>30</v>
      </c>
      <c r="O125" s="549">
        <v>1.3</v>
      </c>
      <c r="P125" s="548"/>
      <c r="Q125" s="549"/>
      <c r="R125" s="548"/>
      <c r="S125" s="549"/>
      <c r="T125" s="548"/>
      <c r="U125" s="549"/>
      <c r="V125" s="549"/>
      <c r="W125" s="547">
        <f t="shared" si="3"/>
        <v>39</v>
      </c>
      <c r="X125" s="546"/>
    </row>
    <row r="126" spans="1:26" s="577" customFormat="1">
      <c r="A126" s="553">
        <v>42283</v>
      </c>
      <c r="B126" s="550"/>
      <c r="C126" s="549"/>
      <c r="D126" s="548"/>
      <c r="E126" s="549"/>
      <c r="F126" s="550"/>
      <c r="G126" s="549"/>
      <c r="H126" s="548"/>
      <c r="I126" s="549"/>
      <c r="J126" s="548"/>
      <c r="K126" s="549"/>
      <c r="L126" s="548"/>
      <c r="M126" s="549"/>
      <c r="N126" s="548"/>
      <c r="O126" s="549"/>
      <c r="P126" s="548">
        <v>12</v>
      </c>
      <c r="Q126" s="549">
        <v>1.3</v>
      </c>
      <c r="R126" s="548"/>
      <c r="S126" s="549"/>
      <c r="T126" s="548"/>
      <c r="U126" s="549"/>
      <c r="V126" s="549"/>
      <c r="W126" s="547">
        <f t="shared" si="3"/>
        <v>15.600000000000001</v>
      </c>
      <c r="X126" s="546"/>
    </row>
    <row r="127" spans="1:26" s="577" customFormat="1">
      <c r="A127" s="553">
        <v>42297</v>
      </c>
      <c r="B127" s="550"/>
      <c r="C127" s="549"/>
      <c r="D127" s="548"/>
      <c r="E127" s="549"/>
      <c r="F127" s="550">
        <v>250</v>
      </c>
      <c r="G127" s="549">
        <v>1.3</v>
      </c>
      <c r="H127" s="548"/>
      <c r="I127" s="549"/>
      <c r="J127" s="548"/>
      <c r="K127" s="549"/>
      <c r="L127" s="548"/>
      <c r="M127" s="549"/>
      <c r="N127" s="548"/>
      <c r="O127" s="549"/>
      <c r="P127" s="548"/>
      <c r="Q127" s="549"/>
      <c r="R127" s="548"/>
      <c r="S127" s="549"/>
      <c r="T127" s="548"/>
      <c r="U127" s="549"/>
      <c r="V127" s="549"/>
      <c r="W127" s="547">
        <f t="shared" si="3"/>
        <v>325</v>
      </c>
      <c r="X127" s="546"/>
    </row>
    <row r="128" spans="1:26" s="577" customFormat="1">
      <c r="A128" s="553">
        <v>42297</v>
      </c>
      <c r="B128" s="550"/>
      <c r="C128" s="549"/>
      <c r="D128" s="548"/>
      <c r="E128" s="549"/>
      <c r="F128" s="550"/>
      <c r="G128" s="549"/>
      <c r="H128" s="548"/>
      <c r="I128" s="549"/>
      <c r="J128" s="548"/>
      <c r="K128" s="549"/>
      <c r="L128" s="548">
        <v>170</v>
      </c>
      <c r="M128" s="549">
        <v>1.3</v>
      </c>
      <c r="N128" s="548"/>
      <c r="O128" s="549"/>
      <c r="P128" s="548"/>
      <c r="Q128" s="549"/>
      <c r="R128" s="548"/>
      <c r="S128" s="549"/>
      <c r="T128" s="548"/>
      <c r="U128" s="549"/>
      <c r="V128" s="549"/>
      <c r="W128" s="547">
        <f t="shared" si="3"/>
        <v>221</v>
      </c>
      <c r="X128" s="546"/>
    </row>
    <row r="129" spans="1:26" s="577" customFormat="1">
      <c r="A129" s="553">
        <v>42297</v>
      </c>
      <c r="B129" s="550"/>
      <c r="C129" s="549"/>
      <c r="D129" s="548"/>
      <c r="E129" s="549"/>
      <c r="F129" s="550"/>
      <c r="G129" s="549"/>
      <c r="H129" s="548"/>
      <c r="I129" s="549"/>
      <c r="J129" s="548"/>
      <c r="K129" s="549"/>
      <c r="L129" s="548"/>
      <c r="M129" s="549"/>
      <c r="N129" s="548"/>
      <c r="O129" s="549"/>
      <c r="P129" s="548">
        <v>40</v>
      </c>
      <c r="Q129" s="549">
        <v>1.3</v>
      </c>
      <c r="R129" s="548"/>
      <c r="S129" s="549"/>
      <c r="T129" s="548"/>
      <c r="U129" s="549"/>
      <c r="V129" s="549"/>
      <c r="W129" s="547">
        <f t="shared" si="3"/>
        <v>52</v>
      </c>
      <c r="X129" s="546"/>
    </row>
    <row r="130" spans="1:26" s="577" customFormat="1">
      <c r="A130" s="553">
        <v>42299</v>
      </c>
      <c r="B130" s="550"/>
      <c r="C130" s="549"/>
      <c r="D130" s="548"/>
      <c r="E130" s="549"/>
      <c r="F130" s="550"/>
      <c r="G130" s="549"/>
      <c r="H130" s="548">
        <v>136</v>
      </c>
      <c r="I130" s="549">
        <v>1.3</v>
      </c>
      <c r="J130" s="548"/>
      <c r="K130" s="549"/>
      <c r="L130" s="548"/>
      <c r="M130" s="549"/>
      <c r="N130" s="548"/>
      <c r="O130" s="549"/>
      <c r="P130" s="548"/>
      <c r="Q130" s="549"/>
      <c r="R130" s="548"/>
      <c r="S130" s="549"/>
      <c r="T130" s="548"/>
      <c r="U130" s="549"/>
      <c r="V130" s="549"/>
      <c r="W130" s="547">
        <f t="shared" si="3"/>
        <v>176.8</v>
      </c>
      <c r="X130" s="546"/>
    </row>
    <row r="131" spans="1:26" s="577" customFormat="1">
      <c r="A131" s="553">
        <v>42299</v>
      </c>
      <c r="B131" s="550"/>
      <c r="C131" s="549"/>
      <c r="D131" s="548"/>
      <c r="E131" s="549"/>
      <c r="F131" s="550"/>
      <c r="G131" s="549"/>
      <c r="H131" s="548"/>
      <c r="I131" s="549"/>
      <c r="J131" s="548">
        <v>125</v>
      </c>
      <c r="K131" s="549">
        <v>1.3</v>
      </c>
      <c r="L131" s="548"/>
      <c r="M131" s="549"/>
      <c r="N131" s="548"/>
      <c r="O131" s="549"/>
      <c r="P131" s="548"/>
      <c r="Q131" s="549"/>
      <c r="R131" s="548"/>
      <c r="S131" s="549"/>
      <c r="T131" s="548"/>
      <c r="U131" s="549"/>
      <c r="V131" s="549"/>
      <c r="W131" s="547">
        <f t="shared" si="3"/>
        <v>162.5</v>
      </c>
      <c r="X131" s="546"/>
    </row>
    <row r="132" spans="1:26" s="577" customFormat="1">
      <c r="A132" s="553">
        <v>42300</v>
      </c>
      <c r="B132" s="550">
        <v>325</v>
      </c>
      <c r="C132" s="549">
        <v>1.3</v>
      </c>
      <c r="D132" s="548"/>
      <c r="E132" s="549"/>
      <c r="F132" s="550"/>
      <c r="G132" s="549"/>
      <c r="H132" s="548"/>
      <c r="I132" s="549"/>
      <c r="J132" s="548"/>
      <c r="K132" s="549"/>
      <c r="L132" s="548"/>
      <c r="M132" s="549"/>
      <c r="N132" s="548"/>
      <c r="O132" s="549"/>
      <c r="P132" s="548"/>
      <c r="Q132" s="549"/>
      <c r="R132" s="548"/>
      <c r="S132" s="549"/>
      <c r="T132" s="548"/>
      <c r="U132" s="549"/>
      <c r="V132" s="549"/>
      <c r="W132" s="547">
        <f t="shared" si="3"/>
        <v>422.5</v>
      </c>
      <c r="X132" s="546"/>
    </row>
    <row r="133" spans="1:26" s="577" customFormat="1">
      <c r="A133" s="553">
        <v>42305</v>
      </c>
      <c r="B133" s="550">
        <v>200</v>
      </c>
      <c r="C133" s="549">
        <v>1.3</v>
      </c>
      <c r="D133" s="548"/>
      <c r="E133" s="549"/>
      <c r="F133" s="550"/>
      <c r="G133" s="549"/>
      <c r="H133" s="548"/>
      <c r="I133" s="549"/>
      <c r="J133" s="548"/>
      <c r="K133" s="549"/>
      <c r="L133" s="548"/>
      <c r="M133" s="549"/>
      <c r="N133" s="548"/>
      <c r="O133" s="549"/>
      <c r="P133" s="548"/>
      <c r="Q133" s="549"/>
      <c r="R133" s="548"/>
      <c r="S133" s="549"/>
      <c r="T133" s="548"/>
      <c r="U133" s="549"/>
      <c r="V133" s="549"/>
      <c r="W133" s="547">
        <f t="shared" si="3"/>
        <v>260</v>
      </c>
      <c r="X133" s="546">
        <f>SUM(W119:W133)</f>
        <v>2889.8999999999996</v>
      </c>
      <c r="Y133" s="606">
        <v>2207.4</v>
      </c>
      <c r="Z133" s="606">
        <f>+Y133-X133</f>
        <v>-682.49999999999955</v>
      </c>
    </row>
    <row r="134" spans="1:26" s="577" customFormat="1">
      <c r="A134" s="553">
        <v>42311</v>
      </c>
      <c r="B134" s="550">
        <v>250</v>
      </c>
      <c r="C134" s="549">
        <v>1.3</v>
      </c>
      <c r="D134" s="548"/>
      <c r="E134" s="549"/>
      <c r="F134" s="550"/>
      <c r="G134" s="549"/>
      <c r="H134" s="548"/>
      <c r="I134" s="549"/>
      <c r="J134" s="548"/>
      <c r="K134" s="549"/>
      <c r="L134" s="548"/>
      <c r="M134" s="549"/>
      <c r="N134" s="548"/>
      <c r="O134" s="549"/>
      <c r="P134" s="548"/>
      <c r="Q134" s="549"/>
      <c r="R134" s="548"/>
      <c r="S134" s="549"/>
      <c r="T134" s="548"/>
      <c r="U134" s="549"/>
      <c r="V134" s="549"/>
      <c r="W134" s="547">
        <f t="shared" si="3"/>
        <v>325</v>
      </c>
      <c r="X134" s="546"/>
    </row>
    <row r="135" spans="1:26" s="577" customFormat="1">
      <c r="A135" s="553">
        <v>42311</v>
      </c>
      <c r="B135" s="550"/>
      <c r="C135" s="549"/>
      <c r="D135" s="548">
        <v>20</v>
      </c>
      <c r="E135" s="549">
        <v>1.3</v>
      </c>
      <c r="F135" s="550"/>
      <c r="G135" s="549"/>
      <c r="H135" s="548"/>
      <c r="I135" s="549"/>
      <c r="J135" s="548"/>
      <c r="K135" s="549"/>
      <c r="L135" s="548"/>
      <c r="M135" s="549"/>
      <c r="N135" s="548"/>
      <c r="O135" s="549"/>
      <c r="P135" s="548"/>
      <c r="Q135" s="549"/>
      <c r="R135" s="548"/>
      <c r="S135" s="549"/>
      <c r="T135" s="548"/>
      <c r="U135" s="549"/>
      <c r="V135" s="549"/>
      <c r="W135" s="547">
        <f t="shared" si="3"/>
        <v>26</v>
      </c>
      <c r="X135" s="546"/>
    </row>
    <row r="136" spans="1:26" s="577" customFormat="1">
      <c r="A136" s="553">
        <v>42311</v>
      </c>
      <c r="B136" s="550"/>
      <c r="C136" s="549"/>
      <c r="D136" s="548"/>
      <c r="E136" s="549"/>
      <c r="F136" s="550">
        <v>250</v>
      </c>
      <c r="G136" s="549">
        <v>1.3</v>
      </c>
      <c r="H136" s="548"/>
      <c r="I136" s="549"/>
      <c r="J136" s="548"/>
      <c r="K136" s="549"/>
      <c r="L136" s="548"/>
      <c r="M136" s="549"/>
      <c r="N136" s="548"/>
      <c r="O136" s="549"/>
      <c r="P136" s="548"/>
      <c r="Q136" s="549"/>
      <c r="R136" s="548"/>
      <c r="S136" s="549"/>
      <c r="T136" s="548"/>
      <c r="U136" s="549"/>
      <c r="V136" s="549"/>
      <c r="W136" s="547">
        <f t="shared" si="3"/>
        <v>325</v>
      </c>
      <c r="X136" s="546"/>
    </row>
    <row r="137" spans="1:26" s="577" customFormat="1">
      <c r="A137" s="553">
        <v>42311</v>
      </c>
      <c r="B137" s="550"/>
      <c r="C137" s="549"/>
      <c r="D137" s="548"/>
      <c r="E137" s="549"/>
      <c r="F137" s="550"/>
      <c r="G137" s="549"/>
      <c r="H137" s="548">
        <v>80</v>
      </c>
      <c r="I137" s="549">
        <v>1.3</v>
      </c>
      <c r="J137" s="548"/>
      <c r="K137" s="549"/>
      <c r="L137" s="548"/>
      <c r="M137" s="549"/>
      <c r="N137" s="548"/>
      <c r="O137" s="549"/>
      <c r="P137" s="548"/>
      <c r="Q137" s="549"/>
      <c r="R137" s="548"/>
      <c r="S137" s="549"/>
      <c r="T137" s="548"/>
      <c r="U137" s="549"/>
      <c r="V137" s="549"/>
      <c r="W137" s="547">
        <f t="shared" ref="W137:W168" si="4">B137*C137+D137*E137+F137*G137+H137*I137+J137*K137+L137*M137+N137*O137+P137*Q137+R137*S137+T137*U137+V137</f>
        <v>104</v>
      </c>
      <c r="X137" s="546"/>
    </row>
    <row r="138" spans="1:26" s="577" customFormat="1">
      <c r="A138" s="553">
        <v>42311</v>
      </c>
      <c r="B138" s="550"/>
      <c r="C138" s="549"/>
      <c r="D138" s="548"/>
      <c r="E138" s="549"/>
      <c r="F138" s="550"/>
      <c r="G138" s="549"/>
      <c r="H138" s="548"/>
      <c r="I138" s="549"/>
      <c r="J138" s="548">
        <v>100</v>
      </c>
      <c r="K138" s="549">
        <v>1.3</v>
      </c>
      <c r="L138" s="548"/>
      <c r="M138" s="549"/>
      <c r="N138" s="548"/>
      <c r="O138" s="549"/>
      <c r="P138" s="548"/>
      <c r="Q138" s="549"/>
      <c r="R138" s="548"/>
      <c r="S138" s="549"/>
      <c r="T138" s="548"/>
      <c r="U138" s="549"/>
      <c r="V138" s="549"/>
      <c r="W138" s="547">
        <f t="shared" si="4"/>
        <v>130</v>
      </c>
      <c r="X138" s="546"/>
    </row>
    <row r="139" spans="1:26" s="577" customFormat="1">
      <c r="A139" s="553">
        <v>42320</v>
      </c>
      <c r="B139" s="550"/>
      <c r="C139" s="549"/>
      <c r="D139" s="548"/>
      <c r="E139" s="549"/>
      <c r="F139" s="550"/>
      <c r="G139" s="549"/>
      <c r="H139" s="548"/>
      <c r="I139" s="549"/>
      <c r="J139" s="548"/>
      <c r="K139" s="549"/>
      <c r="L139" s="548"/>
      <c r="M139" s="549"/>
      <c r="N139" s="548"/>
      <c r="O139" s="549"/>
      <c r="P139" s="548">
        <v>75</v>
      </c>
      <c r="Q139" s="549">
        <v>1.3</v>
      </c>
      <c r="R139" s="548"/>
      <c r="S139" s="549"/>
      <c r="T139" s="548"/>
      <c r="U139" s="549"/>
      <c r="V139" s="549"/>
      <c r="W139" s="547">
        <f t="shared" si="4"/>
        <v>97.5</v>
      </c>
      <c r="X139" s="546"/>
    </row>
    <row r="140" spans="1:26" s="577" customFormat="1">
      <c r="A140" s="553">
        <v>42325</v>
      </c>
      <c r="B140" s="550">
        <v>311</v>
      </c>
      <c r="C140" s="549">
        <v>1.3</v>
      </c>
      <c r="D140" s="548"/>
      <c r="E140" s="549"/>
      <c r="F140" s="550"/>
      <c r="G140" s="549"/>
      <c r="H140" s="548"/>
      <c r="I140" s="549"/>
      <c r="J140" s="548"/>
      <c r="K140" s="549"/>
      <c r="L140" s="548"/>
      <c r="M140" s="549"/>
      <c r="N140" s="548"/>
      <c r="O140" s="549"/>
      <c r="P140" s="548"/>
      <c r="Q140" s="549"/>
      <c r="R140" s="548"/>
      <c r="S140" s="549"/>
      <c r="T140" s="548"/>
      <c r="U140" s="549"/>
      <c r="V140" s="549">
        <v>12</v>
      </c>
      <c r="W140" s="547">
        <f t="shared" si="4"/>
        <v>416.3</v>
      </c>
      <c r="X140" s="546"/>
    </row>
    <row r="141" spans="1:26" s="577" customFormat="1">
      <c r="A141" s="553">
        <v>42325</v>
      </c>
      <c r="B141" s="550"/>
      <c r="C141" s="549"/>
      <c r="D141" s="548"/>
      <c r="E141" s="549"/>
      <c r="F141" s="550">
        <v>225</v>
      </c>
      <c r="G141" s="549">
        <v>1.3</v>
      </c>
      <c r="H141" s="548"/>
      <c r="I141" s="549"/>
      <c r="J141" s="548"/>
      <c r="K141" s="549"/>
      <c r="L141" s="548"/>
      <c r="M141" s="549"/>
      <c r="N141" s="548"/>
      <c r="O141" s="549"/>
      <c r="P141" s="548"/>
      <c r="Q141" s="549"/>
      <c r="R141" s="548"/>
      <c r="S141" s="549"/>
      <c r="T141" s="548"/>
      <c r="U141" s="549"/>
      <c r="V141" s="549">
        <v>12</v>
      </c>
      <c r="W141" s="547">
        <f t="shared" si="4"/>
        <v>304.5</v>
      </c>
      <c r="X141" s="546"/>
    </row>
    <row r="142" spans="1:26" s="577" customFormat="1">
      <c r="A142" s="553">
        <v>42325</v>
      </c>
      <c r="B142" s="550"/>
      <c r="C142" s="549"/>
      <c r="D142" s="548"/>
      <c r="E142" s="549"/>
      <c r="F142" s="550"/>
      <c r="G142" s="549"/>
      <c r="H142" s="548">
        <v>122</v>
      </c>
      <c r="I142" s="549">
        <v>1.3</v>
      </c>
      <c r="J142" s="548"/>
      <c r="K142" s="549"/>
      <c r="L142" s="548"/>
      <c r="M142" s="549"/>
      <c r="N142" s="548"/>
      <c r="O142" s="549"/>
      <c r="P142" s="548"/>
      <c r="Q142" s="549"/>
      <c r="R142" s="548"/>
      <c r="S142" s="549"/>
      <c r="T142" s="548"/>
      <c r="U142" s="549"/>
      <c r="V142" s="549">
        <v>12</v>
      </c>
      <c r="W142" s="547">
        <f t="shared" si="4"/>
        <v>170.6</v>
      </c>
      <c r="X142" s="546"/>
    </row>
    <row r="143" spans="1:26" s="577" customFormat="1">
      <c r="A143" s="553">
        <v>42325</v>
      </c>
      <c r="B143" s="550"/>
      <c r="C143" s="549"/>
      <c r="D143" s="548"/>
      <c r="E143" s="549"/>
      <c r="F143" s="550"/>
      <c r="G143" s="549"/>
      <c r="H143" s="548"/>
      <c r="I143" s="549"/>
      <c r="J143" s="548">
        <v>75</v>
      </c>
      <c r="K143" s="549">
        <v>1.3</v>
      </c>
      <c r="L143" s="548"/>
      <c r="M143" s="549"/>
      <c r="N143" s="548"/>
      <c r="O143" s="549"/>
      <c r="P143" s="548"/>
      <c r="Q143" s="549"/>
      <c r="R143" s="548"/>
      <c r="S143" s="549"/>
      <c r="T143" s="548"/>
      <c r="U143" s="549"/>
      <c r="V143" s="549">
        <v>12</v>
      </c>
      <c r="W143" s="547">
        <f t="shared" si="4"/>
        <v>109.5</v>
      </c>
      <c r="X143" s="546"/>
    </row>
    <row r="144" spans="1:26" s="577" customFormat="1">
      <c r="A144" s="553">
        <v>42325</v>
      </c>
      <c r="B144" s="550"/>
      <c r="C144" s="549"/>
      <c r="D144" s="548"/>
      <c r="E144" s="549"/>
      <c r="F144" s="550"/>
      <c r="G144" s="549"/>
      <c r="H144" s="548"/>
      <c r="I144" s="549"/>
      <c r="J144" s="548"/>
      <c r="K144" s="549"/>
      <c r="L144" s="548">
        <v>230</v>
      </c>
      <c r="M144" s="549">
        <v>1.3</v>
      </c>
      <c r="N144" s="548"/>
      <c r="O144" s="549"/>
      <c r="P144" s="548"/>
      <c r="Q144" s="549"/>
      <c r="R144" s="548"/>
      <c r="S144" s="549"/>
      <c r="T144" s="548"/>
      <c r="U144" s="549"/>
      <c r="V144" s="549">
        <v>12</v>
      </c>
      <c r="W144" s="547">
        <f t="shared" si="4"/>
        <v>311</v>
      </c>
      <c r="X144" s="546">
        <f>SUM(W134:W144)</f>
        <v>2319.3999999999996</v>
      </c>
      <c r="Y144" s="606">
        <v>2308.1</v>
      </c>
      <c r="Z144" s="606">
        <f>+Y144-X144</f>
        <v>-11.299999999999727</v>
      </c>
    </row>
    <row r="145" spans="1:26" s="577" customFormat="1">
      <c r="A145" s="553">
        <v>42339</v>
      </c>
      <c r="B145" s="550">
        <v>400</v>
      </c>
      <c r="C145" s="549">
        <v>1.3</v>
      </c>
      <c r="D145" s="548"/>
      <c r="E145" s="549"/>
      <c r="F145" s="550"/>
      <c r="G145" s="549"/>
      <c r="H145" s="548"/>
      <c r="I145" s="549"/>
      <c r="J145" s="548"/>
      <c r="K145" s="549"/>
      <c r="L145" s="548"/>
      <c r="M145" s="549"/>
      <c r="N145" s="548"/>
      <c r="O145" s="549"/>
      <c r="P145" s="548"/>
      <c r="Q145" s="549"/>
      <c r="R145" s="548"/>
      <c r="S145" s="549"/>
      <c r="T145" s="548"/>
      <c r="U145" s="549"/>
      <c r="V145" s="609">
        <v>12</v>
      </c>
      <c r="W145" s="547">
        <f t="shared" si="4"/>
        <v>532</v>
      </c>
      <c r="X145" s="608" t="s">
        <v>281</v>
      </c>
      <c r="Y145" s="607"/>
    </row>
    <row r="146" spans="1:26" s="577" customFormat="1">
      <c r="A146" s="553">
        <v>42339</v>
      </c>
      <c r="B146" s="550"/>
      <c r="C146" s="549"/>
      <c r="D146" s="548"/>
      <c r="E146" s="549"/>
      <c r="F146" s="550"/>
      <c r="G146" s="549"/>
      <c r="H146" s="548"/>
      <c r="I146" s="549"/>
      <c r="J146" s="548"/>
      <c r="K146" s="549"/>
      <c r="L146" s="548">
        <v>140</v>
      </c>
      <c r="M146" s="549">
        <v>1.3</v>
      </c>
      <c r="N146" s="548"/>
      <c r="O146" s="549"/>
      <c r="P146" s="548"/>
      <c r="Q146" s="549"/>
      <c r="R146" s="548"/>
      <c r="S146" s="549"/>
      <c r="T146" s="548"/>
      <c r="U146" s="549"/>
      <c r="V146" s="549">
        <v>12</v>
      </c>
      <c r="W146" s="547">
        <f t="shared" si="4"/>
        <v>194</v>
      </c>
      <c r="X146" s="546"/>
    </row>
    <row r="147" spans="1:26" s="577" customFormat="1">
      <c r="A147" s="553">
        <v>42339</v>
      </c>
      <c r="B147" s="550"/>
      <c r="C147" s="549"/>
      <c r="D147" s="548"/>
      <c r="E147" s="549"/>
      <c r="F147" s="550"/>
      <c r="G147" s="549"/>
      <c r="H147" s="548"/>
      <c r="I147" s="549"/>
      <c r="J147" s="548"/>
      <c r="K147" s="549"/>
      <c r="L147" s="548"/>
      <c r="M147" s="549"/>
      <c r="N147" s="548"/>
      <c r="O147" s="549"/>
      <c r="P147" s="548">
        <v>65</v>
      </c>
      <c r="Q147" s="549">
        <v>1.3</v>
      </c>
      <c r="R147" s="548"/>
      <c r="S147" s="549"/>
      <c r="T147" s="548"/>
      <c r="U147" s="549"/>
      <c r="V147" s="549">
        <v>12</v>
      </c>
      <c r="W147" s="547">
        <f t="shared" si="4"/>
        <v>96.5</v>
      </c>
      <c r="X147" s="546"/>
    </row>
    <row r="148" spans="1:26" s="577" customFormat="1">
      <c r="A148" s="553">
        <v>42340</v>
      </c>
      <c r="B148" s="550"/>
      <c r="C148" s="549"/>
      <c r="D148" s="548">
        <v>20</v>
      </c>
      <c r="E148" s="549">
        <v>1.3</v>
      </c>
      <c r="F148" s="550"/>
      <c r="G148" s="549"/>
      <c r="H148" s="548"/>
      <c r="I148" s="549"/>
      <c r="J148" s="548"/>
      <c r="K148" s="549"/>
      <c r="L148" s="548"/>
      <c r="M148" s="549"/>
      <c r="N148" s="548"/>
      <c r="O148" s="549"/>
      <c r="P148" s="548"/>
      <c r="Q148" s="549"/>
      <c r="R148" s="548"/>
      <c r="S148" s="549"/>
      <c r="T148" s="548"/>
      <c r="U148" s="549"/>
      <c r="V148" s="549">
        <v>12</v>
      </c>
      <c r="W148" s="547">
        <f t="shared" si="4"/>
        <v>38</v>
      </c>
      <c r="X148" s="546"/>
    </row>
    <row r="149" spans="1:26" s="577" customFormat="1">
      <c r="A149" s="553">
        <v>42340</v>
      </c>
      <c r="B149" s="550"/>
      <c r="C149" s="549"/>
      <c r="D149" s="548"/>
      <c r="E149" s="549"/>
      <c r="F149" s="550"/>
      <c r="G149" s="549"/>
      <c r="H149" s="548">
        <v>140</v>
      </c>
      <c r="I149" s="549">
        <v>1.3</v>
      </c>
      <c r="J149" s="548"/>
      <c r="K149" s="549"/>
      <c r="L149" s="548"/>
      <c r="M149" s="549"/>
      <c r="N149" s="548"/>
      <c r="O149" s="549"/>
      <c r="P149" s="548"/>
      <c r="Q149" s="549"/>
      <c r="R149" s="548"/>
      <c r="S149" s="549"/>
      <c r="T149" s="548"/>
      <c r="U149" s="549"/>
      <c r="V149" s="549">
        <v>12</v>
      </c>
      <c r="W149" s="547">
        <f t="shared" si="4"/>
        <v>194</v>
      </c>
      <c r="X149" s="546"/>
    </row>
    <row r="150" spans="1:26" s="577" customFormat="1">
      <c r="A150" s="553">
        <v>42340</v>
      </c>
      <c r="B150" s="550"/>
      <c r="C150" s="549"/>
      <c r="D150" s="548"/>
      <c r="E150" s="549"/>
      <c r="F150" s="550"/>
      <c r="G150" s="549"/>
      <c r="H150" s="548"/>
      <c r="I150" s="549"/>
      <c r="J150" s="548">
        <v>90</v>
      </c>
      <c r="K150" s="549">
        <v>1.3</v>
      </c>
      <c r="L150" s="548"/>
      <c r="M150" s="549"/>
      <c r="N150" s="548"/>
      <c r="O150" s="549"/>
      <c r="P150" s="548"/>
      <c r="Q150" s="549"/>
      <c r="R150" s="548"/>
      <c r="S150" s="549"/>
      <c r="T150" s="548"/>
      <c r="U150" s="549"/>
      <c r="V150" s="549">
        <v>12</v>
      </c>
      <c r="W150" s="547">
        <f t="shared" si="4"/>
        <v>129</v>
      </c>
      <c r="X150" s="546"/>
    </row>
    <row r="151" spans="1:26" s="577" customFormat="1">
      <c r="A151" s="553">
        <v>42341</v>
      </c>
      <c r="B151" s="550"/>
      <c r="C151" s="549"/>
      <c r="D151" s="548"/>
      <c r="E151" s="549"/>
      <c r="F151" s="550"/>
      <c r="G151" s="549"/>
      <c r="H151" s="548"/>
      <c r="I151" s="549"/>
      <c r="J151" s="548"/>
      <c r="K151" s="549"/>
      <c r="L151" s="548"/>
      <c r="M151" s="549"/>
      <c r="N151" s="548">
        <v>60</v>
      </c>
      <c r="O151" s="549">
        <v>1.3</v>
      </c>
      <c r="P151" s="548"/>
      <c r="Q151" s="549"/>
      <c r="R151" s="548"/>
      <c r="S151" s="549"/>
      <c r="T151" s="548"/>
      <c r="U151" s="549"/>
      <c r="V151" s="549">
        <v>12</v>
      </c>
      <c r="W151" s="547">
        <f t="shared" si="4"/>
        <v>90</v>
      </c>
      <c r="X151" s="546"/>
    </row>
    <row r="152" spans="1:26" s="577" customFormat="1">
      <c r="A152" s="553">
        <v>42347</v>
      </c>
      <c r="B152" s="550"/>
      <c r="C152" s="549"/>
      <c r="D152" s="548"/>
      <c r="E152" s="549"/>
      <c r="F152" s="550"/>
      <c r="G152" s="549"/>
      <c r="H152" s="548"/>
      <c r="I152" s="549"/>
      <c r="J152" s="548"/>
      <c r="K152" s="549"/>
      <c r="L152" s="548"/>
      <c r="M152" s="549"/>
      <c r="N152" s="548"/>
      <c r="O152" s="549"/>
      <c r="P152" s="548"/>
      <c r="Q152" s="549"/>
      <c r="R152" s="548">
        <v>570</v>
      </c>
      <c r="S152" s="549">
        <v>0.82</v>
      </c>
      <c r="T152" s="548">
        <v>560</v>
      </c>
      <c r="U152" s="549">
        <v>0.84</v>
      </c>
      <c r="V152" s="549"/>
      <c r="W152" s="547">
        <f t="shared" si="4"/>
        <v>937.8</v>
      </c>
      <c r="X152" s="546"/>
    </row>
    <row r="153" spans="1:26" s="577" customFormat="1">
      <c r="A153" s="553">
        <v>42352</v>
      </c>
      <c r="B153" s="550"/>
      <c r="C153" s="549"/>
      <c r="D153" s="548"/>
      <c r="E153" s="549"/>
      <c r="F153" s="550"/>
      <c r="G153" s="549"/>
      <c r="H153" s="548">
        <v>114</v>
      </c>
      <c r="I153" s="549">
        <v>1.3</v>
      </c>
      <c r="J153" s="548"/>
      <c r="K153" s="549"/>
      <c r="L153" s="548"/>
      <c r="M153" s="549"/>
      <c r="N153" s="548"/>
      <c r="O153" s="549"/>
      <c r="P153" s="548"/>
      <c r="Q153" s="549"/>
      <c r="R153" s="548"/>
      <c r="S153" s="549"/>
      <c r="T153" s="548"/>
      <c r="U153" s="549"/>
      <c r="V153" s="549">
        <v>12</v>
      </c>
      <c r="W153" s="547">
        <f t="shared" si="4"/>
        <v>160.20000000000002</v>
      </c>
      <c r="X153" s="546"/>
    </row>
    <row r="154" spans="1:26" s="577" customFormat="1">
      <c r="A154" s="553">
        <v>42352</v>
      </c>
      <c r="B154" s="550"/>
      <c r="C154" s="549"/>
      <c r="D154" s="548"/>
      <c r="E154" s="549"/>
      <c r="F154" s="550"/>
      <c r="G154" s="549"/>
      <c r="H154" s="548"/>
      <c r="I154" s="549"/>
      <c r="J154" s="548">
        <v>75</v>
      </c>
      <c r="K154" s="549">
        <v>1.3</v>
      </c>
      <c r="L154" s="548"/>
      <c r="M154" s="549"/>
      <c r="N154" s="548"/>
      <c r="O154" s="549"/>
      <c r="P154" s="548"/>
      <c r="Q154" s="549"/>
      <c r="R154" s="548"/>
      <c r="S154" s="549"/>
      <c r="T154" s="548"/>
      <c r="U154" s="549"/>
      <c r="V154" s="549">
        <v>12</v>
      </c>
      <c r="W154" s="547">
        <f t="shared" si="4"/>
        <v>109.5</v>
      </c>
      <c r="X154" s="546"/>
    </row>
    <row r="155" spans="1:26" s="577" customFormat="1">
      <c r="A155" s="553">
        <v>42353</v>
      </c>
      <c r="B155" s="550"/>
      <c r="C155" s="549"/>
      <c r="D155" s="548"/>
      <c r="E155" s="549"/>
      <c r="F155" s="550">
        <v>225</v>
      </c>
      <c r="G155" s="549">
        <v>1.3</v>
      </c>
      <c r="H155" s="548"/>
      <c r="I155" s="549"/>
      <c r="J155" s="548"/>
      <c r="K155" s="549"/>
      <c r="L155" s="548"/>
      <c r="M155" s="549"/>
      <c r="N155" s="548"/>
      <c r="O155" s="549"/>
      <c r="P155" s="548"/>
      <c r="Q155" s="549"/>
      <c r="R155" s="548"/>
      <c r="S155" s="549"/>
      <c r="T155" s="548"/>
      <c r="U155" s="549"/>
      <c r="V155" s="549">
        <v>12</v>
      </c>
      <c r="W155" s="547">
        <f t="shared" si="4"/>
        <v>304.5</v>
      </c>
      <c r="X155" s="546"/>
    </row>
    <row r="156" spans="1:26" s="577" customFormat="1">
      <c r="A156" s="553">
        <v>42353</v>
      </c>
      <c r="B156" s="550"/>
      <c r="C156" s="549"/>
      <c r="D156" s="548"/>
      <c r="E156" s="549"/>
      <c r="F156" s="550"/>
      <c r="G156" s="549"/>
      <c r="H156" s="548"/>
      <c r="I156" s="549"/>
      <c r="J156" s="548"/>
      <c r="K156" s="549"/>
      <c r="L156" s="548"/>
      <c r="M156" s="549"/>
      <c r="N156" s="548"/>
      <c r="O156" s="549"/>
      <c r="P156" s="548">
        <v>45</v>
      </c>
      <c r="Q156" s="549">
        <v>1.3</v>
      </c>
      <c r="R156" s="548"/>
      <c r="S156" s="549"/>
      <c r="T156" s="548"/>
      <c r="U156" s="549"/>
      <c r="V156" s="549">
        <v>12</v>
      </c>
      <c r="W156" s="547">
        <f t="shared" si="4"/>
        <v>70.5</v>
      </c>
      <c r="X156" s="546"/>
    </row>
    <row r="157" spans="1:26" s="577" customFormat="1">
      <c r="A157" s="553">
        <v>42367</v>
      </c>
      <c r="B157" s="550"/>
      <c r="C157" s="549"/>
      <c r="D157" s="548">
        <v>12</v>
      </c>
      <c r="E157" s="549">
        <v>1.3</v>
      </c>
      <c r="F157" s="550"/>
      <c r="G157" s="549"/>
      <c r="H157" s="548"/>
      <c r="I157" s="549"/>
      <c r="J157" s="548"/>
      <c r="K157" s="549"/>
      <c r="L157" s="548"/>
      <c r="M157" s="549"/>
      <c r="N157" s="548"/>
      <c r="O157" s="549"/>
      <c r="P157" s="548"/>
      <c r="Q157" s="549"/>
      <c r="R157" s="548"/>
      <c r="S157" s="549"/>
      <c r="T157" s="548"/>
      <c r="U157" s="549"/>
      <c r="V157" s="549"/>
      <c r="W157" s="547">
        <f t="shared" si="4"/>
        <v>15.600000000000001</v>
      </c>
      <c r="X157" s="546"/>
    </row>
    <row r="158" spans="1:26" s="577" customFormat="1">
      <c r="A158" s="553">
        <v>42367</v>
      </c>
      <c r="B158" s="550"/>
      <c r="C158" s="549"/>
      <c r="D158" s="548"/>
      <c r="E158" s="549"/>
      <c r="F158" s="550"/>
      <c r="G158" s="549"/>
      <c r="H158" s="548">
        <v>143</v>
      </c>
      <c r="I158" s="549">
        <v>1.3</v>
      </c>
      <c r="J158" s="548"/>
      <c r="K158" s="549"/>
      <c r="L158" s="548"/>
      <c r="M158" s="549"/>
      <c r="N158" s="548"/>
      <c r="O158" s="549"/>
      <c r="P158" s="548"/>
      <c r="Q158" s="549"/>
      <c r="R158" s="548"/>
      <c r="S158" s="549"/>
      <c r="T158" s="548"/>
      <c r="U158" s="549"/>
      <c r="V158" s="549"/>
      <c r="W158" s="547">
        <f t="shared" si="4"/>
        <v>185.9</v>
      </c>
      <c r="X158" s="546"/>
    </row>
    <row r="159" spans="1:26" s="577" customFormat="1">
      <c r="A159" s="553">
        <v>42367</v>
      </c>
      <c r="B159" s="550"/>
      <c r="C159" s="549"/>
      <c r="D159" s="548"/>
      <c r="E159" s="549"/>
      <c r="F159" s="550"/>
      <c r="G159" s="549"/>
      <c r="H159" s="548"/>
      <c r="I159" s="549"/>
      <c r="J159" s="548">
        <v>100</v>
      </c>
      <c r="K159" s="549">
        <v>1.3</v>
      </c>
      <c r="L159" s="548"/>
      <c r="M159" s="549"/>
      <c r="N159" s="548"/>
      <c r="O159" s="549"/>
      <c r="P159" s="548"/>
      <c r="Q159" s="549"/>
      <c r="R159" s="548"/>
      <c r="S159" s="549"/>
      <c r="T159" s="548"/>
      <c r="U159" s="549"/>
      <c r="V159" s="549"/>
      <c r="W159" s="547">
        <f t="shared" si="4"/>
        <v>130</v>
      </c>
      <c r="X159" s="546"/>
    </row>
    <row r="160" spans="1:26" s="577" customFormat="1">
      <c r="A160" s="553">
        <v>42367</v>
      </c>
      <c r="B160" s="550"/>
      <c r="C160" s="549"/>
      <c r="D160" s="548"/>
      <c r="E160" s="549"/>
      <c r="F160" s="550"/>
      <c r="G160" s="549"/>
      <c r="H160" s="548"/>
      <c r="I160" s="549"/>
      <c r="J160" s="548"/>
      <c r="K160" s="549"/>
      <c r="L160" s="548"/>
      <c r="M160" s="549"/>
      <c r="N160" s="548"/>
      <c r="O160" s="549"/>
      <c r="P160" s="548">
        <v>50</v>
      </c>
      <c r="Q160" s="549">
        <v>1.3</v>
      </c>
      <c r="R160" s="548"/>
      <c r="S160" s="549"/>
      <c r="T160" s="548"/>
      <c r="U160" s="549"/>
      <c r="V160" s="549"/>
      <c r="W160" s="547">
        <f t="shared" si="4"/>
        <v>65</v>
      </c>
      <c r="X160" s="546">
        <f>SUM(W145:W160)</f>
        <v>3252.5</v>
      </c>
      <c r="Y160" s="606">
        <v>3501.64</v>
      </c>
      <c r="Z160" s="606">
        <f>+Y160-X160</f>
        <v>249.13999999999987</v>
      </c>
    </row>
    <row r="161" spans="1:26" s="501" customFormat="1" ht="15" thickBot="1">
      <c r="A161" s="605" t="s">
        <v>99</v>
      </c>
      <c r="B161" s="604">
        <f>SUM(B9:B160)</f>
        <v>8221</v>
      </c>
      <c r="C161" s="603"/>
      <c r="D161" s="604">
        <f>SUM(D9:D160)</f>
        <v>305</v>
      </c>
      <c r="E161" s="603"/>
      <c r="F161" s="604">
        <f>SUM(F9:F160)</f>
        <v>4600</v>
      </c>
      <c r="G161" s="603"/>
      <c r="H161" s="604">
        <f>SUM(H9:H160)</f>
        <v>3214</v>
      </c>
      <c r="I161" s="603"/>
      <c r="J161" s="604">
        <f>SUM(J9:J160)</f>
        <v>1935</v>
      </c>
      <c r="K161" s="603"/>
      <c r="L161" s="604">
        <f>SUM(L9:L160)</f>
        <v>2175</v>
      </c>
      <c r="M161" s="603"/>
      <c r="N161" s="604">
        <f>SUM(N9:N160)</f>
        <v>305</v>
      </c>
      <c r="O161" s="603"/>
      <c r="P161" s="604">
        <f>SUM(P9:P160)</f>
        <v>1187</v>
      </c>
      <c r="Q161" s="603"/>
      <c r="R161" s="604">
        <f>SUM(R9:R160)</f>
        <v>1140</v>
      </c>
      <c r="S161" s="603"/>
      <c r="T161" s="604">
        <f>SUM(T9:T160)</f>
        <v>1120</v>
      </c>
      <c r="U161" s="603"/>
      <c r="V161" s="603"/>
      <c r="W161" s="602">
        <f>SUM(W9:W160)</f>
        <v>30592.199999999997</v>
      </c>
      <c r="X161" s="602">
        <f>SUM(X9:X160)</f>
        <v>30592.199999999997</v>
      </c>
      <c r="Y161" s="602">
        <f>SUM(Y9:Y160)</f>
        <v>30642.199999999997</v>
      </c>
      <c r="Z161" s="602">
        <f>SUM(Z9:Z160)</f>
        <v>50.000000000000455</v>
      </c>
    </row>
    <row r="162" spans="1:26" ht="15" thickTop="1">
      <c r="A162" s="601"/>
      <c r="B162" s="552"/>
      <c r="C162" s="549"/>
      <c r="D162" s="548"/>
      <c r="E162" s="549"/>
      <c r="F162" s="550"/>
      <c r="G162" s="549"/>
      <c r="H162" s="548"/>
      <c r="I162" s="549"/>
      <c r="J162" s="548"/>
      <c r="K162" s="549"/>
      <c r="L162" s="548"/>
      <c r="M162" s="549"/>
      <c r="N162" s="548"/>
      <c r="O162" s="549"/>
      <c r="P162" s="548"/>
      <c r="Q162" s="549"/>
      <c r="R162" s="548"/>
      <c r="S162" s="549"/>
      <c r="T162" s="548"/>
      <c r="U162" s="549"/>
      <c r="V162" s="549"/>
      <c r="W162" s="600"/>
      <c r="X162" s="599"/>
    </row>
    <row r="163" spans="1:26" s="511" customFormat="1">
      <c r="A163" s="598" t="s">
        <v>15</v>
      </c>
      <c r="B163" s="520">
        <f>B161</f>
        <v>8221</v>
      </c>
      <c r="D163" s="520">
        <f>D161</f>
        <v>305</v>
      </c>
      <c r="F163" s="520">
        <f>F161</f>
        <v>4600</v>
      </c>
      <c r="H163" s="520">
        <f>H161</f>
        <v>3214</v>
      </c>
      <c r="J163" s="520">
        <f>J161</f>
        <v>1935</v>
      </c>
      <c r="L163" s="520">
        <f>L161</f>
        <v>2175</v>
      </c>
      <c r="N163" s="520">
        <f>N161</f>
        <v>305</v>
      </c>
      <c r="P163" s="520">
        <f>P161</f>
        <v>1187</v>
      </c>
      <c r="R163" s="520">
        <f>R161</f>
        <v>1140</v>
      </c>
      <c r="T163" s="520">
        <f>T161</f>
        <v>1120</v>
      </c>
    </row>
    <row r="164" spans="1:26" s="502" customFormat="1">
      <c r="A164" s="503" t="s">
        <v>14</v>
      </c>
      <c r="B164" s="518" t="s">
        <v>13</v>
      </c>
      <c r="C164" s="517"/>
      <c r="D164" s="516" t="s">
        <v>13</v>
      </c>
      <c r="E164" s="517"/>
      <c r="F164" s="518" t="s">
        <v>13</v>
      </c>
      <c r="G164" s="517"/>
      <c r="H164" s="516" t="s">
        <v>13</v>
      </c>
      <c r="I164" s="517"/>
      <c r="J164" s="516" t="s">
        <v>13</v>
      </c>
      <c r="K164" s="517"/>
      <c r="L164" s="516" t="s">
        <v>13</v>
      </c>
      <c r="M164" s="517"/>
      <c r="N164" s="516" t="s">
        <v>13</v>
      </c>
      <c r="O164" s="517"/>
      <c r="P164" s="516" t="s">
        <v>13</v>
      </c>
      <c r="Q164" s="517"/>
      <c r="R164" s="516" t="s">
        <v>12</v>
      </c>
      <c r="S164" s="517"/>
      <c r="T164" s="516" t="s">
        <v>12</v>
      </c>
      <c r="U164" s="517"/>
      <c r="V164" s="517"/>
    </row>
    <row r="165" spans="1:26" s="502" customFormat="1">
      <c r="A165" s="503" t="s">
        <v>11</v>
      </c>
      <c r="B165" s="513"/>
      <c r="C165" s="513">
        <f>AVERAGE(C9:C160)</f>
        <v>1.3000000000000003</v>
      </c>
      <c r="D165" s="509"/>
      <c r="E165" s="513">
        <f>AVERAGE(E9:E160)</f>
        <v>1.3000000000000003</v>
      </c>
      <c r="F165" s="513"/>
      <c r="G165" s="513">
        <f>AVERAGE(G9:G160)</f>
        <v>1.3000000000000005</v>
      </c>
      <c r="H165" s="509"/>
      <c r="I165" s="513">
        <f>AVERAGE(I9:I160)</f>
        <v>1.3000000000000003</v>
      </c>
      <c r="J165" s="509"/>
      <c r="K165" s="513">
        <f>AVERAGE(K9:K160)</f>
        <v>1.3000000000000003</v>
      </c>
      <c r="L165" s="509"/>
      <c r="M165" s="513">
        <f>AVERAGE(M9:M160)</f>
        <v>1.3000000000000003</v>
      </c>
      <c r="N165" s="509"/>
      <c r="O165" s="513">
        <f>AVERAGE(O9:O160)</f>
        <v>1.3</v>
      </c>
      <c r="P165" s="509"/>
      <c r="Q165" s="513">
        <f>AVERAGE(Q9:Q160)</f>
        <v>1.3000000000000003</v>
      </c>
      <c r="R165" s="509"/>
      <c r="S165" s="513">
        <f>AVERAGE(S9:S160)</f>
        <v>0.82</v>
      </c>
      <c r="T165" s="509"/>
      <c r="U165" s="513">
        <f>AVERAGE(U9:U160)</f>
        <v>0.84</v>
      </c>
      <c r="V165" s="513"/>
    </row>
    <row r="166" spans="1:26" s="502" customFormat="1">
      <c r="A166" s="503" t="s">
        <v>10</v>
      </c>
      <c r="B166" s="618" t="s">
        <v>39</v>
      </c>
      <c r="C166" s="618"/>
      <c r="D166" s="618" t="s">
        <v>39</v>
      </c>
      <c r="E166" s="618"/>
      <c r="F166" s="618" t="s">
        <v>39</v>
      </c>
      <c r="G166" s="618"/>
      <c r="H166" s="618" t="s">
        <v>39</v>
      </c>
      <c r="I166" s="618"/>
      <c r="J166" s="618" t="s">
        <v>39</v>
      </c>
      <c r="K166" s="618"/>
      <c r="L166" s="618" t="s">
        <v>39</v>
      </c>
      <c r="M166" s="618"/>
      <c r="N166" s="618" t="s">
        <v>39</v>
      </c>
      <c r="O166" s="618"/>
      <c r="P166" s="618" t="s">
        <v>39</v>
      </c>
      <c r="Q166" s="618"/>
      <c r="R166" s="618" t="s">
        <v>39</v>
      </c>
      <c r="S166" s="618"/>
      <c r="T166" s="618" t="s">
        <v>39</v>
      </c>
      <c r="U166" s="618"/>
      <c r="V166" s="512"/>
    </row>
    <row r="167" spans="1:26" s="502" customFormat="1">
      <c r="A167" s="503"/>
      <c r="B167" s="511"/>
      <c r="C167" s="510"/>
      <c r="D167" s="509"/>
      <c r="E167" s="510"/>
      <c r="F167" s="511"/>
      <c r="G167" s="510"/>
      <c r="H167" s="509"/>
      <c r="I167" s="510"/>
      <c r="J167" s="509"/>
      <c r="K167" s="510"/>
      <c r="L167" s="509"/>
      <c r="M167" s="510"/>
      <c r="N167" s="509"/>
      <c r="O167" s="510"/>
      <c r="P167" s="509"/>
      <c r="Q167" s="510"/>
      <c r="R167" s="509"/>
      <c r="S167" s="510"/>
      <c r="T167" s="509"/>
      <c r="U167" s="510"/>
      <c r="V167" s="510"/>
    </row>
    <row r="168" spans="1:26" s="502" customFormat="1">
      <c r="A168" s="503" t="s">
        <v>97</v>
      </c>
      <c r="B168" s="626" t="s">
        <v>7</v>
      </c>
      <c r="C168" s="626"/>
      <c r="D168" s="626" t="s">
        <v>7</v>
      </c>
      <c r="E168" s="626"/>
      <c r="F168" s="626" t="s">
        <v>7</v>
      </c>
      <c r="G168" s="626"/>
      <c r="H168" s="626" t="s">
        <v>7</v>
      </c>
      <c r="I168" s="626"/>
      <c r="J168" s="626" t="s">
        <v>7</v>
      </c>
      <c r="K168" s="626"/>
      <c r="L168" s="626" t="s">
        <v>7</v>
      </c>
      <c r="M168" s="626"/>
      <c r="N168" s="626" t="s">
        <v>7</v>
      </c>
      <c r="O168" s="626"/>
      <c r="P168" s="626" t="s">
        <v>7</v>
      </c>
      <c r="Q168" s="626"/>
      <c r="R168" s="626" t="s">
        <v>280</v>
      </c>
      <c r="S168" s="626"/>
      <c r="T168" s="626" t="s">
        <v>119</v>
      </c>
      <c r="U168" s="626"/>
      <c r="V168" s="515"/>
    </row>
    <row r="169" spans="1:26" s="502" customFormat="1">
      <c r="A169" s="503"/>
      <c r="B169" s="508"/>
      <c r="C169" s="507"/>
      <c r="D169" s="506"/>
      <c r="E169" s="507"/>
      <c r="F169" s="508"/>
      <c r="G169" s="507"/>
      <c r="H169" s="506"/>
      <c r="I169" s="507"/>
      <c r="J169" s="506"/>
      <c r="K169" s="507"/>
      <c r="L169" s="506"/>
      <c r="M169" s="507"/>
      <c r="N169" s="506"/>
      <c r="O169" s="507"/>
      <c r="P169" s="506"/>
      <c r="Q169" s="507"/>
      <c r="R169" s="506"/>
      <c r="S169" s="507"/>
      <c r="T169" s="506"/>
      <c r="U169" s="507"/>
      <c r="V169" s="507"/>
    </row>
    <row r="170" spans="1:26" s="502" customFormat="1">
      <c r="A170" s="503" t="s">
        <v>95</v>
      </c>
      <c r="B170" s="619">
        <f>B163</f>
        <v>8221</v>
      </c>
      <c r="C170" s="619"/>
      <c r="D170" s="619">
        <f>D163</f>
        <v>305</v>
      </c>
      <c r="E170" s="619"/>
      <c r="F170" s="619">
        <f>F163</f>
        <v>4600</v>
      </c>
      <c r="G170" s="619"/>
      <c r="H170" s="619">
        <f>H163</f>
        <v>3214</v>
      </c>
      <c r="I170" s="619"/>
      <c r="J170" s="619">
        <f>J163</f>
        <v>1935</v>
      </c>
      <c r="K170" s="619"/>
      <c r="L170" s="619">
        <f>L163</f>
        <v>2175</v>
      </c>
      <c r="M170" s="619"/>
      <c r="N170" s="619">
        <f>N163</f>
        <v>305</v>
      </c>
      <c r="O170" s="619"/>
      <c r="P170" s="619">
        <f>P163</f>
        <v>1187</v>
      </c>
      <c r="Q170" s="619"/>
      <c r="R170" s="619">
        <f>R163</f>
        <v>1140</v>
      </c>
      <c r="S170" s="619"/>
      <c r="T170" s="619">
        <f>T163</f>
        <v>1120</v>
      </c>
      <c r="U170" s="619"/>
      <c r="V170" s="505"/>
    </row>
    <row r="171" spans="1:26" s="502" customFormat="1">
      <c r="A171" s="503" t="s">
        <v>94</v>
      </c>
      <c r="B171" s="621">
        <f>0.1*B170/B172</f>
        <v>11.555112023163634</v>
      </c>
      <c r="C171" s="621"/>
      <c r="D171" s="621">
        <f>0.1*D170/D172</f>
        <v>6.191636215996752</v>
      </c>
      <c r="E171" s="621"/>
      <c r="F171" s="621">
        <f>0.1*F170/F172</f>
        <v>19.554497534432919</v>
      </c>
      <c r="G171" s="621"/>
      <c r="H171" s="621">
        <f>0.1*H170/H172</f>
        <v>15.540834582466999</v>
      </c>
      <c r="I171" s="621"/>
      <c r="J171" s="621">
        <f>0.1*J170/J172</f>
        <v>13.778125890059812</v>
      </c>
      <c r="K171" s="621"/>
      <c r="L171" s="621">
        <f>0.1*L170/L172</f>
        <v>9.0129288910989551</v>
      </c>
      <c r="M171" s="621"/>
      <c r="N171" s="621">
        <f>0.1*N170/N172</f>
        <v>5.3944110364343825</v>
      </c>
      <c r="O171" s="621"/>
      <c r="P171" s="621">
        <f>0.1*P170/P172</f>
        <v>19.040744305421882</v>
      </c>
      <c r="Q171" s="621"/>
      <c r="R171" s="621">
        <f>R170/R172/8.34/11.01</f>
        <v>0.6003160394121243</v>
      </c>
      <c r="S171" s="621"/>
      <c r="T171" s="621">
        <f>T170/T172/8.34/11.01</f>
        <v>2.1572915824865491</v>
      </c>
      <c r="U171" s="621"/>
      <c r="V171" s="597"/>
    </row>
    <row r="172" spans="1:26" s="502" customFormat="1">
      <c r="A172" s="503" t="s">
        <v>1</v>
      </c>
      <c r="B172" s="692">
        <v>71.146000000000015</v>
      </c>
      <c r="C172" s="692"/>
      <c r="D172" s="692">
        <v>4.9260000000000002</v>
      </c>
      <c r="E172" s="692"/>
      <c r="F172" s="692">
        <v>23.524000000000001</v>
      </c>
      <c r="G172" s="692"/>
      <c r="H172" s="693">
        <v>20.681000000000001</v>
      </c>
      <c r="I172" s="693"/>
      <c r="J172" s="617">
        <v>14.044</v>
      </c>
      <c r="K172" s="617"/>
      <c r="L172" s="617">
        <v>24.132000000000001</v>
      </c>
      <c r="M172" s="617"/>
      <c r="N172" s="617">
        <v>5.6539999999999999</v>
      </c>
      <c r="O172" s="617"/>
      <c r="P172" s="617">
        <v>6.234</v>
      </c>
      <c r="Q172" s="617"/>
      <c r="R172" s="617">
        <v>20.681000000000001</v>
      </c>
      <c r="S172" s="617"/>
      <c r="T172" s="617">
        <v>5.6539999999999999</v>
      </c>
      <c r="U172" s="617"/>
      <c r="V172" s="505"/>
    </row>
    <row r="173" spans="1:26">
      <c r="W173" s="502"/>
      <c r="X173" s="502"/>
    </row>
    <row r="174" spans="1:26">
      <c r="A174" s="503" t="s">
        <v>279</v>
      </c>
      <c r="B174" s="596">
        <v>71.146000000000015</v>
      </c>
    </row>
    <row r="175" spans="1:26">
      <c r="A175" s="503" t="s">
        <v>278</v>
      </c>
      <c r="B175" s="596">
        <v>23.524400000000004</v>
      </c>
    </row>
    <row r="176" spans="1:26">
      <c r="A176" s="503" t="s">
        <v>277</v>
      </c>
      <c r="B176" s="596">
        <v>4.9257</v>
      </c>
    </row>
    <row r="177" spans="1:30">
      <c r="A177" s="503" t="s">
        <v>276</v>
      </c>
      <c r="B177" s="596">
        <v>14.044000000000004</v>
      </c>
    </row>
    <row r="178" spans="1:30">
      <c r="A178" s="503" t="s">
        <v>275</v>
      </c>
      <c r="B178" s="596">
        <v>20.681000000000001</v>
      </c>
    </row>
    <row r="179" spans="1:30">
      <c r="A179" s="503" t="s">
        <v>274</v>
      </c>
      <c r="B179" s="596">
        <v>24.132000000000005</v>
      </c>
    </row>
    <row r="180" spans="1:30">
      <c r="A180" s="503" t="s">
        <v>273</v>
      </c>
      <c r="B180" s="596">
        <v>0</v>
      </c>
    </row>
    <row r="181" spans="1:30">
      <c r="A181" s="503" t="s">
        <v>272</v>
      </c>
      <c r="B181" s="596">
        <v>5.6541949999999987</v>
      </c>
    </row>
    <row r="182" spans="1:30">
      <c r="A182" s="503" t="s">
        <v>271</v>
      </c>
      <c r="B182" s="596">
        <v>6.2338000000000005</v>
      </c>
    </row>
    <row r="183" spans="1:30" ht="15" thickBot="1">
      <c r="A183" s="595" t="s">
        <v>52</v>
      </c>
      <c r="B183" s="594">
        <f>SUM(B174:B182)</f>
        <v>170.34109500000002</v>
      </c>
    </row>
    <row r="184" spans="1:30" ht="15" thickTop="1"/>
    <row r="187" spans="1:30" s="589" customFormat="1">
      <c r="A187" s="589" t="s">
        <v>270</v>
      </c>
      <c r="D187" s="591"/>
      <c r="E187" s="590"/>
    </row>
    <row r="188" spans="1:30" s="589" customFormat="1">
      <c r="A188" s="589">
        <v>252</v>
      </c>
      <c r="B188" s="589">
        <v>252115</v>
      </c>
      <c r="C188" s="589">
        <v>5480</v>
      </c>
      <c r="D188" s="591">
        <v>71.5</v>
      </c>
      <c r="E188" s="590">
        <v>42018</v>
      </c>
      <c r="F188" s="589" t="s">
        <v>75</v>
      </c>
      <c r="G188" s="589" t="s">
        <v>91</v>
      </c>
      <c r="J188" s="589">
        <v>656663</v>
      </c>
      <c r="K188" s="589">
        <v>198946</v>
      </c>
      <c r="R188" s="589" t="s">
        <v>216</v>
      </c>
      <c r="V188" s="589">
        <v>1</v>
      </c>
      <c r="W188" s="589">
        <v>15</v>
      </c>
      <c r="Y188" s="589">
        <v>3002124</v>
      </c>
      <c r="Z188" s="589" t="s">
        <v>215</v>
      </c>
      <c r="AA188" s="589">
        <v>252</v>
      </c>
      <c r="AB188" s="589" t="s">
        <v>214</v>
      </c>
      <c r="AC188" s="589" t="s">
        <v>213</v>
      </c>
      <c r="AD188" s="589">
        <v>1</v>
      </c>
    </row>
    <row r="189" spans="1:30" s="589" customFormat="1">
      <c r="A189" s="589">
        <v>252</v>
      </c>
      <c r="B189" s="589">
        <v>252110</v>
      </c>
      <c r="C189" s="589">
        <v>5480</v>
      </c>
      <c r="D189" s="591">
        <v>357.5</v>
      </c>
      <c r="E189" s="590">
        <v>42020</v>
      </c>
      <c r="F189" s="589" t="s">
        <v>75</v>
      </c>
      <c r="G189" s="589" t="s">
        <v>91</v>
      </c>
      <c r="H189" s="589" t="s">
        <v>268</v>
      </c>
      <c r="J189" s="589">
        <v>186217</v>
      </c>
      <c r="K189" s="589">
        <v>199112</v>
      </c>
      <c r="N189" s="589">
        <v>177642</v>
      </c>
      <c r="O189" s="589" t="s">
        <v>267</v>
      </c>
      <c r="P189" s="589" t="s">
        <v>221</v>
      </c>
      <c r="R189" s="589" t="s">
        <v>220</v>
      </c>
      <c r="V189" s="589">
        <v>1</v>
      </c>
      <c r="W189" s="589">
        <v>15</v>
      </c>
      <c r="X189" s="589">
        <v>275</v>
      </c>
      <c r="Y189" s="589">
        <v>3002124</v>
      </c>
      <c r="Z189" s="589" t="s">
        <v>215</v>
      </c>
      <c r="AA189" s="589">
        <v>252</v>
      </c>
      <c r="AB189" s="589" t="s">
        <v>219</v>
      </c>
      <c r="AC189" s="589" t="s">
        <v>213</v>
      </c>
      <c r="AD189" s="589">
        <v>1</v>
      </c>
    </row>
    <row r="190" spans="1:30" s="589" customFormat="1">
      <c r="A190" s="589">
        <v>252</v>
      </c>
      <c r="B190" s="589">
        <v>252113</v>
      </c>
      <c r="C190" s="589">
        <v>5480</v>
      </c>
      <c r="D190" s="591">
        <v>214.5</v>
      </c>
      <c r="E190" s="590">
        <v>42024</v>
      </c>
      <c r="F190" s="589" t="s">
        <v>75</v>
      </c>
      <c r="G190" s="589" t="s">
        <v>91</v>
      </c>
      <c r="J190" s="589">
        <v>657426</v>
      </c>
      <c r="K190" s="589">
        <v>199236</v>
      </c>
      <c r="R190" s="589" t="s">
        <v>216</v>
      </c>
      <c r="V190" s="589">
        <v>1</v>
      </c>
      <c r="W190" s="589">
        <v>15</v>
      </c>
      <c r="Y190" s="589">
        <v>3002124</v>
      </c>
      <c r="Z190" s="589" t="s">
        <v>215</v>
      </c>
      <c r="AA190" s="589">
        <v>252</v>
      </c>
      <c r="AB190" s="589" t="s">
        <v>214</v>
      </c>
      <c r="AC190" s="589" t="s">
        <v>213</v>
      </c>
      <c r="AD190" s="589">
        <v>1</v>
      </c>
    </row>
    <row r="191" spans="1:30" s="589" customFormat="1">
      <c r="A191" s="589">
        <v>252</v>
      </c>
      <c r="B191" s="589">
        <v>252116</v>
      </c>
      <c r="C191" s="589">
        <v>5480</v>
      </c>
      <c r="D191" s="591">
        <v>78</v>
      </c>
      <c r="E191" s="590">
        <v>42024</v>
      </c>
      <c r="F191" s="589" t="s">
        <v>75</v>
      </c>
      <c r="G191" s="589" t="s">
        <v>91</v>
      </c>
      <c r="J191" s="589">
        <v>657425</v>
      </c>
      <c r="K191" s="589">
        <v>199236</v>
      </c>
      <c r="R191" s="589" t="s">
        <v>216</v>
      </c>
      <c r="V191" s="589">
        <v>1</v>
      </c>
      <c r="W191" s="589">
        <v>15</v>
      </c>
      <c r="Y191" s="589">
        <v>3002124</v>
      </c>
      <c r="Z191" s="589" t="s">
        <v>215</v>
      </c>
      <c r="AA191" s="589">
        <v>252</v>
      </c>
      <c r="AB191" s="589" t="s">
        <v>214</v>
      </c>
      <c r="AC191" s="589" t="s">
        <v>213</v>
      </c>
      <c r="AD191" s="589">
        <v>1</v>
      </c>
    </row>
    <row r="192" spans="1:30" s="589" customFormat="1">
      <c r="A192" s="589">
        <v>252</v>
      </c>
      <c r="B192" s="589">
        <v>252118</v>
      </c>
      <c r="C192" s="589">
        <v>5480</v>
      </c>
      <c r="D192" s="591">
        <v>156</v>
      </c>
      <c r="E192" s="590">
        <v>42024</v>
      </c>
      <c r="F192" s="589" t="s">
        <v>75</v>
      </c>
      <c r="G192" s="589" t="s">
        <v>91</v>
      </c>
      <c r="J192" s="589">
        <v>657424</v>
      </c>
      <c r="K192" s="589">
        <v>199236</v>
      </c>
      <c r="R192" s="589" t="s">
        <v>216</v>
      </c>
      <c r="V192" s="589">
        <v>1</v>
      </c>
      <c r="W192" s="589">
        <v>15</v>
      </c>
      <c r="Y192" s="589">
        <v>3002124</v>
      </c>
      <c r="Z192" s="589" t="s">
        <v>215</v>
      </c>
      <c r="AA192" s="589">
        <v>252</v>
      </c>
      <c r="AB192" s="589" t="s">
        <v>214</v>
      </c>
      <c r="AC192" s="589" t="s">
        <v>213</v>
      </c>
      <c r="AD192" s="589">
        <v>1</v>
      </c>
    </row>
    <row r="193" spans="1:30" s="589" customFormat="1">
      <c r="A193" s="589">
        <v>252</v>
      </c>
      <c r="B193" s="589">
        <v>252122</v>
      </c>
      <c r="C193" s="589">
        <v>5480</v>
      </c>
      <c r="D193" s="591">
        <v>156</v>
      </c>
      <c r="E193" s="590">
        <v>42024</v>
      </c>
      <c r="F193" s="589" t="s">
        <v>75</v>
      </c>
      <c r="G193" s="589" t="s">
        <v>91</v>
      </c>
      <c r="J193" s="589">
        <v>657427</v>
      </c>
      <c r="K193" s="589">
        <v>199236</v>
      </c>
      <c r="R193" s="589" t="s">
        <v>216</v>
      </c>
      <c r="V193" s="589">
        <v>1</v>
      </c>
      <c r="W193" s="589">
        <v>15</v>
      </c>
      <c r="Y193" s="589">
        <v>3002124</v>
      </c>
      <c r="Z193" s="589" t="s">
        <v>215</v>
      </c>
      <c r="AA193" s="589">
        <v>252</v>
      </c>
      <c r="AB193" s="589" t="s">
        <v>214</v>
      </c>
      <c r="AC193" s="589" t="s">
        <v>213</v>
      </c>
      <c r="AD193" s="589">
        <v>1</v>
      </c>
    </row>
    <row r="194" spans="1:30" s="589" customFormat="1">
      <c r="A194" s="589">
        <v>252</v>
      </c>
      <c r="B194" s="589">
        <v>252113</v>
      </c>
      <c r="C194" s="589">
        <v>5480</v>
      </c>
      <c r="D194" s="593">
        <v>156</v>
      </c>
      <c r="E194" s="590">
        <v>42035</v>
      </c>
      <c r="F194" s="589" t="s">
        <v>75</v>
      </c>
      <c r="G194" s="589" t="s">
        <v>269</v>
      </c>
      <c r="H194" s="589" t="s">
        <v>91</v>
      </c>
      <c r="J194" s="589">
        <v>303041</v>
      </c>
      <c r="K194" s="589">
        <v>200429</v>
      </c>
      <c r="Q194" s="589" t="s">
        <v>239</v>
      </c>
      <c r="R194" s="589" t="s">
        <v>218</v>
      </c>
      <c r="V194" s="589">
        <v>1</v>
      </c>
      <c r="W194" s="589">
        <v>15</v>
      </c>
      <c r="Z194" s="589" t="s">
        <v>215</v>
      </c>
      <c r="AA194" s="589">
        <v>102</v>
      </c>
      <c r="AB194" s="589" t="s">
        <v>217</v>
      </c>
      <c r="AC194" s="589" t="s">
        <v>213</v>
      </c>
      <c r="AD194" s="589">
        <v>94</v>
      </c>
    </row>
    <row r="195" spans="1:30" s="589" customFormat="1">
      <c r="A195" s="589">
        <v>252</v>
      </c>
      <c r="B195" s="589">
        <v>252114</v>
      </c>
      <c r="C195" s="589">
        <v>5480</v>
      </c>
      <c r="D195" s="593">
        <v>23.4</v>
      </c>
      <c r="E195" s="590">
        <v>42035</v>
      </c>
      <c r="F195" s="589" t="s">
        <v>75</v>
      </c>
      <c r="G195" s="589" t="s">
        <v>269</v>
      </c>
      <c r="H195" s="589" t="s">
        <v>91</v>
      </c>
      <c r="J195" s="589">
        <v>303041</v>
      </c>
      <c r="K195" s="589">
        <v>200429</v>
      </c>
      <c r="Q195" s="589" t="s">
        <v>239</v>
      </c>
      <c r="R195" s="589" t="s">
        <v>218</v>
      </c>
      <c r="V195" s="589">
        <v>1</v>
      </c>
      <c r="W195" s="589">
        <v>15</v>
      </c>
      <c r="Z195" s="589" t="s">
        <v>215</v>
      </c>
      <c r="AA195" s="589">
        <v>102</v>
      </c>
      <c r="AB195" s="589" t="s">
        <v>217</v>
      </c>
      <c r="AC195" s="589" t="s">
        <v>213</v>
      </c>
      <c r="AD195" s="589">
        <v>95</v>
      </c>
    </row>
    <row r="196" spans="1:30" s="589" customFormat="1">
      <c r="A196" s="589">
        <v>252</v>
      </c>
      <c r="B196" s="589">
        <v>252115</v>
      </c>
      <c r="C196" s="589">
        <v>5480</v>
      </c>
      <c r="D196" s="593">
        <v>71.5</v>
      </c>
      <c r="E196" s="590">
        <v>42035</v>
      </c>
      <c r="F196" s="589" t="s">
        <v>75</v>
      </c>
      <c r="G196" s="589" t="s">
        <v>269</v>
      </c>
      <c r="H196" s="589" t="s">
        <v>91</v>
      </c>
      <c r="J196" s="589">
        <v>303041</v>
      </c>
      <c r="K196" s="589">
        <v>200429</v>
      </c>
      <c r="Q196" s="589" t="s">
        <v>239</v>
      </c>
      <c r="R196" s="589" t="s">
        <v>218</v>
      </c>
      <c r="V196" s="589">
        <v>1</v>
      </c>
      <c r="W196" s="589">
        <v>15</v>
      </c>
      <c r="Z196" s="589" t="s">
        <v>215</v>
      </c>
      <c r="AA196" s="589">
        <v>102</v>
      </c>
      <c r="AB196" s="589" t="s">
        <v>217</v>
      </c>
      <c r="AC196" s="589" t="s">
        <v>213</v>
      </c>
      <c r="AD196" s="589">
        <v>97</v>
      </c>
    </row>
    <row r="197" spans="1:30" s="589" customFormat="1">
      <c r="A197" s="589">
        <v>252</v>
      </c>
      <c r="B197" s="589">
        <v>252117</v>
      </c>
      <c r="C197" s="589">
        <v>5480</v>
      </c>
      <c r="D197" s="593">
        <v>84.5</v>
      </c>
      <c r="E197" s="590">
        <v>42035</v>
      </c>
      <c r="F197" s="589" t="s">
        <v>75</v>
      </c>
      <c r="G197" s="589" t="s">
        <v>269</v>
      </c>
      <c r="H197" s="589" t="s">
        <v>91</v>
      </c>
      <c r="J197" s="589">
        <v>303041</v>
      </c>
      <c r="K197" s="589">
        <v>200429</v>
      </c>
      <c r="Q197" s="589" t="s">
        <v>239</v>
      </c>
      <c r="R197" s="589" t="s">
        <v>218</v>
      </c>
      <c r="V197" s="589">
        <v>1</v>
      </c>
      <c r="W197" s="589">
        <v>15</v>
      </c>
      <c r="Z197" s="589" t="s">
        <v>215</v>
      </c>
      <c r="AA197" s="589">
        <v>102</v>
      </c>
      <c r="AB197" s="589" t="s">
        <v>217</v>
      </c>
      <c r="AC197" s="589" t="s">
        <v>213</v>
      </c>
      <c r="AD197" s="589">
        <v>98</v>
      </c>
    </row>
    <row r="198" spans="1:30" s="589" customFormat="1">
      <c r="A198" s="589">
        <v>252</v>
      </c>
      <c r="B198" s="589">
        <v>252113</v>
      </c>
      <c r="C198" s="589">
        <v>5480</v>
      </c>
      <c r="D198" s="593">
        <v>-156</v>
      </c>
      <c r="E198" s="590">
        <v>42036</v>
      </c>
      <c r="F198" s="589" t="s">
        <v>75</v>
      </c>
      <c r="G198" s="589" t="s">
        <v>269</v>
      </c>
      <c r="H198" s="589" t="s">
        <v>91</v>
      </c>
      <c r="J198" s="589">
        <v>303041</v>
      </c>
      <c r="K198" s="589">
        <v>200429</v>
      </c>
      <c r="Q198" s="589" t="s">
        <v>239</v>
      </c>
      <c r="R198" s="589" t="s">
        <v>218</v>
      </c>
      <c r="V198" s="589">
        <v>2</v>
      </c>
      <c r="W198" s="589">
        <v>15</v>
      </c>
      <c r="Z198" s="589" t="s">
        <v>215</v>
      </c>
      <c r="AA198" s="589">
        <v>102</v>
      </c>
      <c r="AB198" s="589" t="s">
        <v>217</v>
      </c>
      <c r="AC198" s="589" t="s">
        <v>213</v>
      </c>
      <c r="AD198" s="589">
        <v>94</v>
      </c>
    </row>
    <row r="199" spans="1:30" s="589" customFormat="1">
      <c r="A199" s="589">
        <v>252</v>
      </c>
      <c r="B199" s="589">
        <v>252114</v>
      </c>
      <c r="C199" s="589">
        <v>5480</v>
      </c>
      <c r="D199" s="593">
        <v>-23.4</v>
      </c>
      <c r="E199" s="590">
        <v>42036</v>
      </c>
      <c r="F199" s="589" t="s">
        <v>75</v>
      </c>
      <c r="G199" s="589" t="s">
        <v>269</v>
      </c>
      <c r="H199" s="589" t="s">
        <v>91</v>
      </c>
      <c r="J199" s="589">
        <v>303041</v>
      </c>
      <c r="K199" s="589">
        <v>200429</v>
      </c>
      <c r="Q199" s="589" t="s">
        <v>239</v>
      </c>
      <c r="R199" s="589" t="s">
        <v>218</v>
      </c>
      <c r="V199" s="589">
        <v>2</v>
      </c>
      <c r="W199" s="589">
        <v>15</v>
      </c>
      <c r="Z199" s="589" t="s">
        <v>215</v>
      </c>
      <c r="AA199" s="589">
        <v>102</v>
      </c>
      <c r="AB199" s="589" t="s">
        <v>217</v>
      </c>
      <c r="AC199" s="589" t="s">
        <v>213</v>
      </c>
      <c r="AD199" s="589">
        <v>95</v>
      </c>
    </row>
    <row r="200" spans="1:30" s="589" customFormat="1">
      <c r="A200" s="589">
        <v>252</v>
      </c>
      <c r="B200" s="589">
        <v>252115</v>
      </c>
      <c r="C200" s="589">
        <v>5480</v>
      </c>
      <c r="D200" s="593">
        <v>-71.5</v>
      </c>
      <c r="E200" s="590">
        <v>42036</v>
      </c>
      <c r="F200" s="589" t="s">
        <v>75</v>
      </c>
      <c r="G200" s="589" t="s">
        <v>269</v>
      </c>
      <c r="H200" s="589" t="s">
        <v>91</v>
      </c>
      <c r="J200" s="589">
        <v>303041</v>
      </c>
      <c r="K200" s="589">
        <v>200429</v>
      </c>
      <c r="Q200" s="589" t="s">
        <v>239</v>
      </c>
      <c r="R200" s="589" t="s">
        <v>218</v>
      </c>
      <c r="V200" s="589">
        <v>2</v>
      </c>
      <c r="W200" s="589">
        <v>15</v>
      </c>
      <c r="Z200" s="589" t="s">
        <v>215</v>
      </c>
      <c r="AA200" s="589">
        <v>102</v>
      </c>
      <c r="AB200" s="589" t="s">
        <v>217</v>
      </c>
      <c r="AC200" s="589" t="s">
        <v>213</v>
      </c>
      <c r="AD200" s="589">
        <v>97</v>
      </c>
    </row>
    <row r="201" spans="1:30" s="589" customFormat="1">
      <c r="A201" s="589">
        <v>252</v>
      </c>
      <c r="B201" s="589">
        <v>252117</v>
      </c>
      <c r="C201" s="589">
        <v>5480</v>
      </c>
      <c r="D201" s="593">
        <v>-84.5</v>
      </c>
      <c r="E201" s="590">
        <v>42036</v>
      </c>
      <c r="F201" s="589" t="s">
        <v>75</v>
      </c>
      <c r="G201" s="589" t="s">
        <v>269</v>
      </c>
      <c r="H201" s="589" t="s">
        <v>91</v>
      </c>
      <c r="J201" s="589">
        <v>303041</v>
      </c>
      <c r="K201" s="589">
        <v>200429</v>
      </c>
      <c r="Q201" s="589" t="s">
        <v>239</v>
      </c>
      <c r="R201" s="589" t="s">
        <v>218</v>
      </c>
      <c r="V201" s="589">
        <v>2</v>
      </c>
      <c r="W201" s="589">
        <v>15</v>
      </c>
      <c r="Z201" s="589" t="s">
        <v>215</v>
      </c>
      <c r="AA201" s="589">
        <v>102</v>
      </c>
      <c r="AB201" s="589" t="s">
        <v>217</v>
      </c>
      <c r="AC201" s="589" t="s">
        <v>213</v>
      </c>
      <c r="AD201" s="589">
        <v>98</v>
      </c>
    </row>
    <row r="202" spans="1:30" s="589" customFormat="1">
      <c r="A202" s="589">
        <v>252</v>
      </c>
      <c r="B202" s="589">
        <v>252110</v>
      </c>
      <c r="C202" s="589">
        <v>5480</v>
      </c>
      <c r="D202" s="591">
        <v>357.5</v>
      </c>
      <c r="E202" s="590">
        <v>42038</v>
      </c>
      <c r="F202" s="589" t="s">
        <v>75</v>
      </c>
      <c r="G202" s="589" t="s">
        <v>91</v>
      </c>
      <c r="H202" s="589" t="s">
        <v>268</v>
      </c>
      <c r="J202" s="589">
        <v>187386</v>
      </c>
      <c r="K202" s="589">
        <v>200251</v>
      </c>
      <c r="N202" s="589">
        <v>178714</v>
      </c>
      <c r="O202" s="589" t="s">
        <v>267</v>
      </c>
      <c r="P202" s="589" t="s">
        <v>221</v>
      </c>
      <c r="R202" s="589" t="s">
        <v>220</v>
      </c>
      <c r="V202" s="589">
        <v>2</v>
      </c>
      <c r="W202" s="589">
        <v>15</v>
      </c>
      <c r="X202" s="589">
        <v>275</v>
      </c>
      <c r="Y202" s="589">
        <v>3002124</v>
      </c>
      <c r="Z202" s="589" t="s">
        <v>215</v>
      </c>
      <c r="AA202" s="589">
        <v>252</v>
      </c>
      <c r="AB202" s="589" t="s">
        <v>219</v>
      </c>
      <c r="AC202" s="589" t="s">
        <v>213</v>
      </c>
      <c r="AD202" s="589">
        <v>1</v>
      </c>
    </row>
    <row r="203" spans="1:30" s="589" customFormat="1">
      <c r="A203" s="589">
        <v>252</v>
      </c>
      <c r="B203" s="589">
        <v>252113</v>
      </c>
      <c r="C203" s="589">
        <v>5480</v>
      </c>
      <c r="D203" s="591">
        <v>156</v>
      </c>
      <c r="E203" s="590">
        <v>42039</v>
      </c>
      <c r="F203" s="589" t="s">
        <v>75</v>
      </c>
      <c r="G203" s="589" t="s">
        <v>91</v>
      </c>
      <c r="J203" s="589">
        <v>660875</v>
      </c>
      <c r="K203" s="589">
        <v>200419</v>
      </c>
      <c r="R203" s="589" t="s">
        <v>216</v>
      </c>
      <c r="V203" s="589">
        <v>2</v>
      </c>
      <c r="W203" s="589">
        <v>15</v>
      </c>
      <c r="Y203" s="589">
        <v>3002124</v>
      </c>
      <c r="Z203" s="589" t="s">
        <v>215</v>
      </c>
      <c r="AA203" s="589">
        <v>252</v>
      </c>
      <c r="AB203" s="589" t="s">
        <v>214</v>
      </c>
      <c r="AC203" s="589" t="s">
        <v>213</v>
      </c>
      <c r="AD203" s="589">
        <v>1</v>
      </c>
    </row>
    <row r="204" spans="1:30" s="589" customFormat="1">
      <c r="A204" s="589">
        <v>252</v>
      </c>
      <c r="B204" s="589">
        <v>252114</v>
      </c>
      <c r="C204" s="589">
        <v>5480</v>
      </c>
      <c r="D204" s="591">
        <v>23.4</v>
      </c>
      <c r="E204" s="590">
        <v>42039</v>
      </c>
      <c r="F204" s="589" t="s">
        <v>75</v>
      </c>
      <c r="G204" s="589" t="s">
        <v>91</v>
      </c>
      <c r="J204" s="589">
        <v>660876</v>
      </c>
      <c r="K204" s="589">
        <v>200419</v>
      </c>
      <c r="R204" s="589" t="s">
        <v>216</v>
      </c>
      <c r="V204" s="589">
        <v>2</v>
      </c>
      <c r="W204" s="589">
        <v>15</v>
      </c>
      <c r="Y204" s="589">
        <v>3002124</v>
      </c>
      <c r="Z204" s="589" t="s">
        <v>215</v>
      </c>
      <c r="AA204" s="589">
        <v>252</v>
      </c>
      <c r="AB204" s="589" t="s">
        <v>214</v>
      </c>
      <c r="AC204" s="589" t="s">
        <v>213</v>
      </c>
      <c r="AD204" s="589">
        <v>1</v>
      </c>
    </row>
    <row r="205" spans="1:30" s="589" customFormat="1">
      <c r="A205" s="589">
        <v>252</v>
      </c>
      <c r="B205" s="589">
        <v>252115</v>
      </c>
      <c r="C205" s="589">
        <v>5480</v>
      </c>
      <c r="D205" s="591">
        <v>71.5</v>
      </c>
      <c r="E205" s="590">
        <v>42039</v>
      </c>
      <c r="F205" s="589" t="s">
        <v>75</v>
      </c>
      <c r="G205" s="589" t="s">
        <v>91</v>
      </c>
      <c r="J205" s="589">
        <v>660874</v>
      </c>
      <c r="K205" s="589">
        <v>200419</v>
      </c>
      <c r="R205" s="589" t="s">
        <v>216</v>
      </c>
      <c r="V205" s="589">
        <v>2</v>
      </c>
      <c r="W205" s="589">
        <v>15</v>
      </c>
      <c r="Y205" s="589">
        <v>3002124</v>
      </c>
      <c r="Z205" s="589" t="s">
        <v>215</v>
      </c>
      <c r="AA205" s="589">
        <v>252</v>
      </c>
      <c r="AB205" s="589" t="s">
        <v>214</v>
      </c>
      <c r="AC205" s="589" t="s">
        <v>213</v>
      </c>
      <c r="AD205" s="589">
        <v>1</v>
      </c>
    </row>
    <row r="206" spans="1:30" s="589" customFormat="1">
      <c r="A206" s="589">
        <v>252</v>
      </c>
      <c r="B206" s="589">
        <v>252117</v>
      </c>
      <c r="C206" s="589">
        <v>5480</v>
      </c>
      <c r="D206" s="591">
        <v>84.5</v>
      </c>
      <c r="E206" s="590">
        <v>42039</v>
      </c>
      <c r="F206" s="589" t="s">
        <v>75</v>
      </c>
      <c r="G206" s="589" t="s">
        <v>91</v>
      </c>
      <c r="J206" s="589">
        <v>660878</v>
      </c>
      <c r="K206" s="589">
        <v>200419</v>
      </c>
      <c r="R206" s="589" t="s">
        <v>216</v>
      </c>
      <c r="V206" s="589">
        <v>2</v>
      </c>
      <c r="W206" s="589">
        <v>15</v>
      </c>
      <c r="Y206" s="589">
        <v>3002124</v>
      </c>
      <c r="Z206" s="589" t="s">
        <v>215</v>
      </c>
      <c r="AA206" s="589">
        <v>252</v>
      </c>
      <c r="AB206" s="589" t="s">
        <v>214</v>
      </c>
      <c r="AC206" s="589" t="s">
        <v>213</v>
      </c>
      <c r="AD206" s="589">
        <v>1</v>
      </c>
    </row>
    <row r="207" spans="1:30" s="589" customFormat="1">
      <c r="A207" s="589">
        <v>252</v>
      </c>
      <c r="B207" s="589">
        <v>252110</v>
      </c>
      <c r="C207" s="589">
        <v>5480</v>
      </c>
      <c r="D207" s="591">
        <v>390</v>
      </c>
      <c r="E207" s="590">
        <v>42048</v>
      </c>
      <c r="F207" s="589" t="s">
        <v>75</v>
      </c>
      <c r="G207" s="589" t="s">
        <v>91</v>
      </c>
      <c r="H207" s="589" t="s">
        <v>268</v>
      </c>
      <c r="J207" s="589">
        <v>188113</v>
      </c>
      <c r="K207" s="589">
        <v>201094</v>
      </c>
      <c r="N207" s="589">
        <v>179479</v>
      </c>
      <c r="O207" s="589" t="s">
        <v>267</v>
      </c>
      <c r="P207" s="589" t="s">
        <v>221</v>
      </c>
      <c r="R207" s="589" t="s">
        <v>220</v>
      </c>
      <c r="V207" s="589">
        <v>2</v>
      </c>
      <c r="W207" s="589">
        <v>15</v>
      </c>
      <c r="X207" s="589">
        <v>300</v>
      </c>
      <c r="Y207" s="589">
        <v>3002124</v>
      </c>
      <c r="Z207" s="589" t="s">
        <v>215</v>
      </c>
      <c r="AA207" s="589">
        <v>252</v>
      </c>
      <c r="AB207" s="589" t="s">
        <v>219</v>
      </c>
      <c r="AC207" s="589" t="s">
        <v>213</v>
      </c>
      <c r="AD207" s="589">
        <v>1</v>
      </c>
    </row>
    <row r="208" spans="1:30" s="589" customFormat="1">
      <c r="A208" s="589">
        <v>252</v>
      </c>
      <c r="B208" s="589">
        <v>252113</v>
      </c>
      <c r="C208" s="589">
        <v>5480</v>
      </c>
      <c r="D208" s="591">
        <v>162.5</v>
      </c>
      <c r="E208" s="590">
        <v>42052</v>
      </c>
      <c r="F208" s="589" t="s">
        <v>75</v>
      </c>
      <c r="G208" s="589" t="s">
        <v>91</v>
      </c>
      <c r="J208" s="589">
        <v>663998</v>
      </c>
      <c r="K208" s="589">
        <v>201359</v>
      </c>
      <c r="R208" s="589" t="s">
        <v>216</v>
      </c>
      <c r="V208" s="589">
        <v>2</v>
      </c>
      <c r="W208" s="589">
        <v>15</v>
      </c>
      <c r="Y208" s="589">
        <v>3002124</v>
      </c>
      <c r="Z208" s="589" t="s">
        <v>215</v>
      </c>
      <c r="AA208" s="589">
        <v>252</v>
      </c>
      <c r="AB208" s="589" t="s">
        <v>214</v>
      </c>
      <c r="AC208" s="589" t="s">
        <v>213</v>
      </c>
      <c r="AD208" s="589">
        <v>1</v>
      </c>
    </row>
    <row r="209" spans="1:30" s="589" customFormat="1">
      <c r="A209" s="589">
        <v>252</v>
      </c>
      <c r="B209" s="589">
        <v>252122</v>
      </c>
      <c r="C209" s="589">
        <v>5480</v>
      </c>
      <c r="D209" s="591">
        <v>234</v>
      </c>
      <c r="E209" s="590">
        <v>42052</v>
      </c>
      <c r="F209" s="589" t="s">
        <v>75</v>
      </c>
      <c r="G209" s="589" t="s">
        <v>91</v>
      </c>
      <c r="J209" s="589">
        <v>663999</v>
      </c>
      <c r="K209" s="589">
        <v>201359</v>
      </c>
      <c r="R209" s="589" t="s">
        <v>216</v>
      </c>
      <c r="V209" s="589">
        <v>2</v>
      </c>
      <c r="W209" s="589">
        <v>15</v>
      </c>
      <c r="Y209" s="589">
        <v>3002124</v>
      </c>
      <c r="Z209" s="589" t="s">
        <v>215</v>
      </c>
      <c r="AA209" s="589">
        <v>252</v>
      </c>
      <c r="AB209" s="589" t="s">
        <v>214</v>
      </c>
      <c r="AC209" s="589" t="s">
        <v>213</v>
      </c>
      <c r="AD209" s="589">
        <v>1</v>
      </c>
    </row>
    <row r="210" spans="1:30" s="589" customFormat="1">
      <c r="A210" s="589">
        <v>252</v>
      </c>
      <c r="B210" s="589">
        <v>252118</v>
      </c>
      <c r="C210" s="589">
        <v>5480</v>
      </c>
      <c r="D210" s="591">
        <v>195</v>
      </c>
      <c r="E210" s="590">
        <v>42053</v>
      </c>
      <c r="F210" s="589" t="s">
        <v>75</v>
      </c>
      <c r="G210" s="589" t="s">
        <v>91</v>
      </c>
      <c r="J210" s="589">
        <v>664656</v>
      </c>
      <c r="K210" s="589">
        <v>201439</v>
      </c>
      <c r="R210" s="589" t="s">
        <v>216</v>
      </c>
      <c r="V210" s="589">
        <v>2</v>
      </c>
      <c r="W210" s="589">
        <v>15</v>
      </c>
      <c r="Y210" s="589">
        <v>3002124</v>
      </c>
      <c r="Z210" s="589" t="s">
        <v>215</v>
      </c>
      <c r="AA210" s="589">
        <v>252</v>
      </c>
      <c r="AB210" s="589" t="s">
        <v>214</v>
      </c>
      <c r="AC210" s="589" t="s">
        <v>213</v>
      </c>
      <c r="AD210" s="589">
        <v>1</v>
      </c>
    </row>
    <row r="211" spans="1:30" s="589" customFormat="1">
      <c r="A211" s="589">
        <v>252</v>
      </c>
      <c r="B211" s="589">
        <v>252113</v>
      </c>
      <c r="C211" s="589">
        <v>5480</v>
      </c>
      <c r="D211" s="591">
        <v>195</v>
      </c>
      <c r="E211" s="590">
        <v>42060</v>
      </c>
      <c r="F211" s="589" t="s">
        <v>75</v>
      </c>
      <c r="G211" s="589" t="s">
        <v>91</v>
      </c>
      <c r="J211" s="589">
        <v>666321</v>
      </c>
      <c r="K211" s="589">
        <v>201939</v>
      </c>
      <c r="R211" s="589" t="s">
        <v>216</v>
      </c>
      <c r="V211" s="589">
        <v>2</v>
      </c>
      <c r="W211" s="589">
        <v>15</v>
      </c>
      <c r="Y211" s="589">
        <v>3002124</v>
      </c>
      <c r="Z211" s="589" t="s">
        <v>215</v>
      </c>
      <c r="AA211" s="589">
        <v>252</v>
      </c>
      <c r="AB211" s="589" t="s">
        <v>214</v>
      </c>
      <c r="AC211" s="589" t="s">
        <v>213</v>
      </c>
      <c r="AD211" s="589">
        <v>1</v>
      </c>
    </row>
    <row r="212" spans="1:30" s="589" customFormat="1">
      <c r="A212" s="589">
        <v>252</v>
      </c>
      <c r="B212" s="589">
        <v>252114</v>
      </c>
      <c r="C212" s="589">
        <v>5480</v>
      </c>
      <c r="D212" s="591">
        <v>26</v>
      </c>
      <c r="E212" s="590">
        <v>42060</v>
      </c>
      <c r="F212" s="589" t="s">
        <v>75</v>
      </c>
      <c r="G212" s="589" t="s">
        <v>91</v>
      </c>
      <c r="J212" s="589">
        <v>666320</v>
      </c>
      <c r="K212" s="589">
        <v>201939</v>
      </c>
      <c r="R212" s="589" t="s">
        <v>216</v>
      </c>
      <c r="V212" s="589">
        <v>2</v>
      </c>
      <c r="W212" s="589">
        <v>15</v>
      </c>
      <c r="Y212" s="589">
        <v>3002124</v>
      </c>
      <c r="Z212" s="589" t="s">
        <v>215</v>
      </c>
      <c r="AA212" s="589">
        <v>252</v>
      </c>
      <c r="AB212" s="589" t="s">
        <v>214</v>
      </c>
      <c r="AC212" s="589" t="s">
        <v>213</v>
      </c>
      <c r="AD212" s="589">
        <v>1</v>
      </c>
    </row>
    <row r="213" spans="1:30" s="589" customFormat="1">
      <c r="A213" s="589">
        <v>252</v>
      </c>
      <c r="B213" s="589">
        <v>252115</v>
      </c>
      <c r="C213" s="589">
        <v>5480</v>
      </c>
      <c r="D213" s="591">
        <v>97.5</v>
      </c>
      <c r="E213" s="590">
        <v>42060</v>
      </c>
      <c r="F213" s="589" t="s">
        <v>75</v>
      </c>
      <c r="G213" s="589" t="s">
        <v>91</v>
      </c>
      <c r="J213" s="589">
        <v>666322</v>
      </c>
      <c r="K213" s="589">
        <v>201939</v>
      </c>
      <c r="R213" s="589" t="s">
        <v>216</v>
      </c>
      <c r="V213" s="589">
        <v>2</v>
      </c>
      <c r="W213" s="589">
        <v>15</v>
      </c>
      <c r="Y213" s="589">
        <v>3002124</v>
      </c>
      <c r="Z213" s="589" t="s">
        <v>215</v>
      </c>
      <c r="AA213" s="589">
        <v>252</v>
      </c>
      <c r="AB213" s="589" t="s">
        <v>214</v>
      </c>
      <c r="AC213" s="589" t="s">
        <v>213</v>
      </c>
      <c r="AD213" s="589">
        <v>1</v>
      </c>
    </row>
    <row r="214" spans="1:30" s="589" customFormat="1">
      <c r="A214" s="589">
        <v>252</v>
      </c>
      <c r="B214" s="589">
        <v>252121</v>
      </c>
      <c r="C214" s="589">
        <v>5480</v>
      </c>
      <c r="D214" s="591">
        <v>156</v>
      </c>
      <c r="E214" s="590">
        <v>42060</v>
      </c>
      <c r="F214" s="589" t="s">
        <v>75</v>
      </c>
      <c r="G214" s="589" t="s">
        <v>91</v>
      </c>
      <c r="J214" s="589">
        <v>666318</v>
      </c>
      <c r="K214" s="589">
        <v>201939</v>
      </c>
      <c r="R214" s="589" t="s">
        <v>216</v>
      </c>
      <c r="V214" s="589">
        <v>2</v>
      </c>
      <c r="W214" s="589">
        <v>15</v>
      </c>
      <c r="Y214" s="589">
        <v>3002124</v>
      </c>
      <c r="Z214" s="589" t="s">
        <v>215</v>
      </c>
      <c r="AA214" s="589">
        <v>252</v>
      </c>
      <c r="AB214" s="589" t="s">
        <v>214</v>
      </c>
      <c r="AC214" s="589" t="s">
        <v>213</v>
      </c>
      <c r="AD214" s="589">
        <v>1</v>
      </c>
    </row>
    <row r="215" spans="1:30" s="589" customFormat="1">
      <c r="A215" s="589">
        <v>252</v>
      </c>
      <c r="B215" s="589">
        <v>252122</v>
      </c>
      <c r="C215" s="589">
        <v>5480</v>
      </c>
      <c r="D215" s="591">
        <v>117</v>
      </c>
      <c r="E215" s="590">
        <v>42060</v>
      </c>
      <c r="F215" s="589" t="s">
        <v>75</v>
      </c>
      <c r="G215" s="589" t="s">
        <v>91</v>
      </c>
      <c r="J215" s="589">
        <v>666319</v>
      </c>
      <c r="K215" s="589">
        <v>201939</v>
      </c>
      <c r="R215" s="589" t="s">
        <v>216</v>
      </c>
      <c r="V215" s="589">
        <v>2</v>
      </c>
      <c r="W215" s="589">
        <v>15</v>
      </c>
      <c r="Y215" s="589">
        <v>3002124</v>
      </c>
      <c r="Z215" s="589" t="s">
        <v>215</v>
      </c>
      <c r="AA215" s="589">
        <v>252</v>
      </c>
      <c r="AB215" s="589" t="s">
        <v>214</v>
      </c>
      <c r="AC215" s="589" t="s">
        <v>213</v>
      </c>
      <c r="AD215" s="589">
        <v>1</v>
      </c>
    </row>
    <row r="216" spans="1:30" s="589" customFormat="1">
      <c r="A216" s="589">
        <v>252</v>
      </c>
      <c r="B216" s="589">
        <v>252110</v>
      </c>
      <c r="C216" s="589">
        <v>5480</v>
      </c>
      <c r="D216" s="591">
        <v>338</v>
      </c>
      <c r="E216" s="590">
        <v>42061</v>
      </c>
      <c r="F216" s="589" t="s">
        <v>75</v>
      </c>
      <c r="G216" s="589" t="s">
        <v>91</v>
      </c>
      <c r="H216" s="589" t="s">
        <v>268</v>
      </c>
      <c r="J216" s="589">
        <v>188995</v>
      </c>
      <c r="K216" s="589">
        <v>201958</v>
      </c>
      <c r="N216" s="589">
        <v>180378</v>
      </c>
      <c r="O216" s="589" t="s">
        <v>267</v>
      </c>
      <c r="P216" s="589" t="s">
        <v>221</v>
      </c>
      <c r="R216" s="589" t="s">
        <v>220</v>
      </c>
      <c r="V216" s="589">
        <v>2</v>
      </c>
      <c r="W216" s="589">
        <v>15</v>
      </c>
      <c r="X216" s="589">
        <v>260</v>
      </c>
      <c r="Y216" s="589">
        <v>3002124</v>
      </c>
      <c r="Z216" s="589" t="s">
        <v>215</v>
      </c>
      <c r="AA216" s="589">
        <v>252</v>
      </c>
      <c r="AB216" s="589" t="s">
        <v>219</v>
      </c>
      <c r="AC216" s="589" t="s">
        <v>213</v>
      </c>
      <c r="AD216" s="589">
        <v>1</v>
      </c>
    </row>
    <row r="217" spans="1:30" s="589" customFormat="1">
      <c r="A217" s="589">
        <v>252</v>
      </c>
      <c r="B217" s="589">
        <v>252110</v>
      </c>
      <c r="C217" s="589">
        <v>5480</v>
      </c>
      <c r="D217" s="591">
        <v>325</v>
      </c>
      <c r="E217" s="590">
        <v>42076</v>
      </c>
      <c r="F217" s="589" t="s">
        <v>75</v>
      </c>
      <c r="G217" s="589" t="s">
        <v>91</v>
      </c>
      <c r="H217" s="589" t="s">
        <v>268</v>
      </c>
      <c r="J217" s="589">
        <v>190087</v>
      </c>
      <c r="K217" s="589">
        <v>203180</v>
      </c>
      <c r="N217" s="589">
        <v>181489</v>
      </c>
      <c r="O217" s="589" t="s">
        <v>267</v>
      </c>
      <c r="P217" s="589" t="s">
        <v>221</v>
      </c>
      <c r="R217" s="589" t="s">
        <v>220</v>
      </c>
      <c r="V217" s="589">
        <v>3</v>
      </c>
      <c r="W217" s="589">
        <v>15</v>
      </c>
      <c r="X217" s="589">
        <v>250</v>
      </c>
      <c r="Y217" s="589">
        <v>3002124</v>
      </c>
      <c r="Z217" s="589" t="s">
        <v>215</v>
      </c>
      <c r="AA217" s="589">
        <v>252</v>
      </c>
      <c r="AB217" s="589" t="s">
        <v>219</v>
      </c>
      <c r="AC217" s="589" t="s">
        <v>213</v>
      </c>
      <c r="AD217" s="589">
        <v>1</v>
      </c>
    </row>
    <row r="218" spans="1:30" s="589" customFormat="1">
      <c r="A218" s="589">
        <v>252</v>
      </c>
      <c r="B218" s="589">
        <v>252113</v>
      </c>
      <c r="C218" s="589">
        <v>5480</v>
      </c>
      <c r="D218" s="591">
        <v>162.5</v>
      </c>
      <c r="E218" s="590">
        <v>42077</v>
      </c>
      <c r="F218" s="589" t="s">
        <v>75</v>
      </c>
      <c r="G218" s="589" t="s">
        <v>91</v>
      </c>
      <c r="J218" s="589">
        <v>669784</v>
      </c>
      <c r="K218" s="589">
        <v>203230</v>
      </c>
      <c r="R218" s="589" t="s">
        <v>216</v>
      </c>
      <c r="V218" s="589">
        <v>3</v>
      </c>
      <c r="W218" s="589">
        <v>15</v>
      </c>
      <c r="Y218" s="589">
        <v>3002124</v>
      </c>
      <c r="Z218" s="589" t="s">
        <v>215</v>
      </c>
      <c r="AA218" s="589">
        <v>252</v>
      </c>
      <c r="AB218" s="589" t="s">
        <v>214</v>
      </c>
      <c r="AC218" s="589" t="s">
        <v>213</v>
      </c>
      <c r="AD218" s="589">
        <v>1</v>
      </c>
    </row>
    <row r="219" spans="1:30" s="589" customFormat="1">
      <c r="A219" s="589">
        <v>252</v>
      </c>
      <c r="B219" s="589">
        <v>252118</v>
      </c>
      <c r="C219" s="589">
        <v>5480</v>
      </c>
      <c r="D219" s="591">
        <v>169</v>
      </c>
      <c r="E219" s="590">
        <v>42077</v>
      </c>
      <c r="F219" s="589" t="s">
        <v>75</v>
      </c>
      <c r="G219" s="589" t="s">
        <v>91</v>
      </c>
      <c r="J219" s="589">
        <v>669783</v>
      </c>
      <c r="K219" s="589">
        <v>203230</v>
      </c>
      <c r="R219" s="589" t="s">
        <v>216</v>
      </c>
      <c r="V219" s="589">
        <v>3</v>
      </c>
      <c r="W219" s="589">
        <v>15</v>
      </c>
      <c r="Y219" s="589">
        <v>3002124</v>
      </c>
      <c r="Z219" s="589" t="s">
        <v>215</v>
      </c>
      <c r="AA219" s="589">
        <v>252</v>
      </c>
      <c r="AB219" s="589" t="s">
        <v>214</v>
      </c>
      <c r="AC219" s="589" t="s">
        <v>213</v>
      </c>
      <c r="AD219" s="589">
        <v>1</v>
      </c>
    </row>
    <row r="220" spans="1:30" s="589" customFormat="1">
      <c r="A220" s="589">
        <v>252</v>
      </c>
      <c r="B220" s="589">
        <v>252121</v>
      </c>
      <c r="C220" s="589">
        <v>5480</v>
      </c>
      <c r="D220" s="591">
        <v>97.5</v>
      </c>
      <c r="E220" s="590">
        <v>42077</v>
      </c>
      <c r="F220" s="589" t="s">
        <v>75</v>
      </c>
      <c r="G220" s="589" t="s">
        <v>91</v>
      </c>
      <c r="J220" s="589">
        <v>669786</v>
      </c>
      <c r="K220" s="589">
        <v>203230</v>
      </c>
      <c r="R220" s="589" t="s">
        <v>216</v>
      </c>
      <c r="V220" s="589">
        <v>3</v>
      </c>
      <c r="W220" s="589">
        <v>15</v>
      </c>
      <c r="Y220" s="589">
        <v>3002124</v>
      </c>
      <c r="Z220" s="589" t="s">
        <v>215</v>
      </c>
      <c r="AA220" s="589">
        <v>252</v>
      </c>
      <c r="AB220" s="589" t="s">
        <v>214</v>
      </c>
      <c r="AC220" s="589" t="s">
        <v>213</v>
      </c>
      <c r="AD220" s="589">
        <v>1</v>
      </c>
    </row>
    <row r="221" spans="1:30" s="589" customFormat="1">
      <c r="A221" s="589">
        <v>252</v>
      </c>
      <c r="B221" s="589">
        <v>252122</v>
      </c>
      <c r="C221" s="589">
        <v>5480</v>
      </c>
      <c r="D221" s="591">
        <v>117</v>
      </c>
      <c r="E221" s="590">
        <v>42077</v>
      </c>
      <c r="F221" s="589" t="s">
        <v>75</v>
      </c>
      <c r="G221" s="589" t="s">
        <v>91</v>
      </c>
      <c r="J221" s="589">
        <v>669785</v>
      </c>
      <c r="K221" s="589">
        <v>203230</v>
      </c>
      <c r="R221" s="589" t="s">
        <v>216</v>
      </c>
      <c r="V221" s="589">
        <v>3</v>
      </c>
      <c r="W221" s="589">
        <v>15</v>
      </c>
      <c r="Y221" s="589">
        <v>3002124</v>
      </c>
      <c r="Z221" s="589" t="s">
        <v>215</v>
      </c>
      <c r="AA221" s="589">
        <v>252</v>
      </c>
      <c r="AB221" s="589" t="s">
        <v>214</v>
      </c>
      <c r="AC221" s="589" t="s">
        <v>213</v>
      </c>
      <c r="AD221" s="589">
        <v>1</v>
      </c>
    </row>
    <row r="222" spans="1:30" s="589" customFormat="1">
      <c r="A222" s="589">
        <v>252</v>
      </c>
      <c r="B222" s="589">
        <v>252110</v>
      </c>
      <c r="C222" s="589">
        <v>5480</v>
      </c>
      <c r="D222" s="591">
        <v>422.5</v>
      </c>
      <c r="E222" s="590">
        <v>42100</v>
      </c>
      <c r="F222" s="589" t="s">
        <v>75</v>
      </c>
      <c r="G222" s="589" t="s">
        <v>74</v>
      </c>
      <c r="H222" s="589" t="s">
        <v>266</v>
      </c>
      <c r="J222" s="589">
        <v>191944</v>
      </c>
      <c r="K222" s="589">
        <v>204923</v>
      </c>
      <c r="N222" s="589">
        <v>183231</v>
      </c>
      <c r="O222" s="589" t="s">
        <v>225</v>
      </c>
      <c r="P222" s="589" t="s">
        <v>221</v>
      </c>
      <c r="R222" s="589" t="s">
        <v>220</v>
      </c>
      <c r="V222" s="589">
        <v>4</v>
      </c>
      <c r="W222" s="589">
        <v>15</v>
      </c>
      <c r="X222" s="589">
        <v>325</v>
      </c>
      <c r="Y222" s="589">
        <v>3005104</v>
      </c>
      <c r="Z222" s="589" t="s">
        <v>215</v>
      </c>
      <c r="AA222" s="589">
        <v>252</v>
      </c>
      <c r="AB222" s="589" t="s">
        <v>219</v>
      </c>
      <c r="AC222" s="589" t="s">
        <v>213</v>
      </c>
      <c r="AD222" s="589">
        <v>1</v>
      </c>
    </row>
    <row r="223" spans="1:30" s="589" customFormat="1">
      <c r="A223" s="589">
        <v>252</v>
      </c>
      <c r="B223" s="589">
        <v>252113</v>
      </c>
      <c r="C223" s="589">
        <v>5480</v>
      </c>
      <c r="D223" s="591">
        <v>227.5</v>
      </c>
      <c r="E223" s="590">
        <v>42102</v>
      </c>
      <c r="F223" s="589" t="s">
        <v>75</v>
      </c>
      <c r="G223" s="589" t="s">
        <v>81</v>
      </c>
      <c r="J223" s="589">
        <v>675168</v>
      </c>
      <c r="K223" s="589">
        <v>205082</v>
      </c>
      <c r="R223" s="589" t="s">
        <v>216</v>
      </c>
      <c r="V223" s="589">
        <v>4</v>
      </c>
      <c r="W223" s="589">
        <v>15</v>
      </c>
      <c r="Y223" s="589">
        <v>3002124</v>
      </c>
      <c r="Z223" s="589" t="s">
        <v>215</v>
      </c>
      <c r="AA223" s="589">
        <v>252</v>
      </c>
      <c r="AB223" s="589" t="s">
        <v>214</v>
      </c>
      <c r="AC223" s="589" t="s">
        <v>213</v>
      </c>
      <c r="AD223" s="589">
        <v>1</v>
      </c>
    </row>
    <row r="224" spans="1:30" s="589" customFormat="1">
      <c r="A224" s="589">
        <v>252</v>
      </c>
      <c r="B224" s="589">
        <v>252114</v>
      </c>
      <c r="C224" s="589">
        <v>5480</v>
      </c>
      <c r="D224" s="591">
        <v>19.5</v>
      </c>
      <c r="E224" s="590">
        <v>42102</v>
      </c>
      <c r="F224" s="589" t="s">
        <v>75</v>
      </c>
      <c r="G224" s="589" t="s">
        <v>81</v>
      </c>
      <c r="J224" s="589">
        <v>675173</v>
      </c>
      <c r="K224" s="589">
        <v>205082</v>
      </c>
      <c r="R224" s="589" t="s">
        <v>216</v>
      </c>
      <c r="V224" s="589">
        <v>4</v>
      </c>
      <c r="W224" s="589">
        <v>15</v>
      </c>
      <c r="Y224" s="589">
        <v>3002124</v>
      </c>
      <c r="Z224" s="589" t="s">
        <v>215</v>
      </c>
      <c r="AA224" s="589">
        <v>252</v>
      </c>
      <c r="AB224" s="589" t="s">
        <v>214</v>
      </c>
      <c r="AC224" s="589" t="s">
        <v>213</v>
      </c>
      <c r="AD224" s="589">
        <v>1</v>
      </c>
    </row>
    <row r="225" spans="1:30" s="589" customFormat="1">
      <c r="A225" s="589">
        <v>252</v>
      </c>
      <c r="B225" s="589">
        <v>252115</v>
      </c>
      <c r="C225" s="589">
        <v>5480</v>
      </c>
      <c r="D225" s="591">
        <v>78</v>
      </c>
      <c r="E225" s="590">
        <v>42102</v>
      </c>
      <c r="F225" s="589" t="s">
        <v>75</v>
      </c>
      <c r="G225" s="589" t="s">
        <v>81</v>
      </c>
      <c r="J225" s="589">
        <v>675169</v>
      </c>
      <c r="K225" s="589">
        <v>205082</v>
      </c>
      <c r="R225" s="589" t="s">
        <v>216</v>
      </c>
      <c r="V225" s="589">
        <v>4</v>
      </c>
      <c r="W225" s="589">
        <v>15</v>
      </c>
      <c r="Y225" s="589">
        <v>3002124</v>
      </c>
      <c r="Z225" s="589" t="s">
        <v>215</v>
      </c>
      <c r="AA225" s="589">
        <v>252</v>
      </c>
      <c r="AB225" s="589" t="s">
        <v>214</v>
      </c>
      <c r="AC225" s="589" t="s">
        <v>213</v>
      </c>
      <c r="AD225" s="589">
        <v>1</v>
      </c>
    </row>
    <row r="226" spans="1:30" s="589" customFormat="1">
      <c r="A226" s="589">
        <v>252</v>
      </c>
      <c r="B226" s="589">
        <v>252121</v>
      </c>
      <c r="C226" s="589">
        <v>5480</v>
      </c>
      <c r="D226" s="591">
        <v>117</v>
      </c>
      <c r="E226" s="590">
        <v>42102</v>
      </c>
      <c r="F226" s="589" t="s">
        <v>75</v>
      </c>
      <c r="G226" s="589" t="s">
        <v>81</v>
      </c>
      <c r="J226" s="589">
        <v>675172</v>
      </c>
      <c r="K226" s="589">
        <v>205082</v>
      </c>
      <c r="R226" s="589" t="s">
        <v>216</v>
      </c>
      <c r="V226" s="589">
        <v>4</v>
      </c>
      <c r="W226" s="589">
        <v>15</v>
      </c>
      <c r="Y226" s="589">
        <v>3002124</v>
      </c>
      <c r="Z226" s="589" t="s">
        <v>215</v>
      </c>
      <c r="AA226" s="589">
        <v>252</v>
      </c>
      <c r="AB226" s="589" t="s">
        <v>214</v>
      </c>
      <c r="AC226" s="589" t="s">
        <v>213</v>
      </c>
      <c r="AD226" s="589">
        <v>1</v>
      </c>
    </row>
    <row r="227" spans="1:30" s="589" customFormat="1">
      <c r="A227" s="589">
        <v>252</v>
      </c>
      <c r="B227" s="589">
        <v>252122</v>
      </c>
      <c r="C227" s="589">
        <v>5480</v>
      </c>
      <c r="D227" s="591">
        <v>162.5</v>
      </c>
      <c r="E227" s="590">
        <v>42102</v>
      </c>
      <c r="F227" s="589" t="s">
        <v>75</v>
      </c>
      <c r="G227" s="589" t="s">
        <v>81</v>
      </c>
      <c r="J227" s="589">
        <v>675174</v>
      </c>
      <c r="K227" s="589">
        <v>205082</v>
      </c>
      <c r="R227" s="589" t="s">
        <v>216</v>
      </c>
      <c r="V227" s="589">
        <v>4</v>
      </c>
      <c r="W227" s="589">
        <v>15</v>
      </c>
      <c r="Y227" s="589">
        <v>3002124</v>
      </c>
      <c r="Z227" s="589" t="s">
        <v>215</v>
      </c>
      <c r="AA227" s="589">
        <v>252</v>
      </c>
      <c r="AB227" s="589" t="s">
        <v>214</v>
      </c>
      <c r="AC227" s="589" t="s">
        <v>213</v>
      </c>
      <c r="AD227" s="589">
        <v>1</v>
      </c>
    </row>
    <row r="228" spans="1:30" s="589" customFormat="1">
      <c r="A228" s="589">
        <v>252</v>
      </c>
      <c r="B228" s="589">
        <v>252110</v>
      </c>
      <c r="C228" s="589">
        <v>5480</v>
      </c>
      <c r="D228" s="591">
        <v>442</v>
      </c>
      <c r="E228" s="590">
        <v>42105</v>
      </c>
      <c r="F228" s="589" t="s">
        <v>75</v>
      </c>
      <c r="G228" s="589" t="s">
        <v>74</v>
      </c>
      <c r="H228" s="589" t="s">
        <v>265</v>
      </c>
      <c r="J228" s="589">
        <v>192409</v>
      </c>
      <c r="K228" s="589">
        <v>205339</v>
      </c>
      <c r="N228" s="589">
        <v>183670</v>
      </c>
      <c r="O228" s="589" t="s">
        <v>225</v>
      </c>
      <c r="P228" s="589" t="s">
        <v>221</v>
      </c>
      <c r="R228" s="589" t="s">
        <v>220</v>
      </c>
      <c r="V228" s="589">
        <v>4</v>
      </c>
      <c r="W228" s="589">
        <v>15</v>
      </c>
      <c r="X228" s="589">
        <v>340</v>
      </c>
      <c r="Y228" s="589">
        <v>3005104</v>
      </c>
      <c r="Z228" s="589" t="s">
        <v>215</v>
      </c>
      <c r="AA228" s="589">
        <v>252</v>
      </c>
      <c r="AB228" s="589" t="s">
        <v>219</v>
      </c>
      <c r="AC228" s="589" t="s">
        <v>213</v>
      </c>
      <c r="AD228" s="589">
        <v>1</v>
      </c>
    </row>
    <row r="229" spans="1:30" s="589" customFormat="1">
      <c r="A229" s="589">
        <v>252</v>
      </c>
      <c r="B229" s="589">
        <v>252113</v>
      </c>
      <c r="C229" s="589">
        <v>5480</v>
      </c>
      <c r="D229" s="591">
        <v>292.5</v>
      </c>
      <c r="E229" s="590">
        <v>42105</v>
      </c>
      <c r="F229" s="589" t="s">
        <v>75</v>
      </c>
      <c r="G229" s="589" t="s">
        <v>74</v>
      </c>
      <c r="H229" s="589" t="s">
        <v>264</v>
      </c>
      <c r="J229" s="589">
        <v>192408</v>
      </c>
      <c r="K229" s="589">
        <v>205339</v>
      </c>
      <c r="N229" s="589">
        <v>183669</v>
      </c>
      <c r="O229" s="589" t="s">
        <v>225</v>
      </c>
      <c r="P229" s="589" t="s">
        <v>221</v>
      </c>
      <c r="R229" s="589" t="s">
        <v>220</v>
      </c>
      <c r="V229" s="589">
        <v>4</v>
      </c>
      <c r="W229" s="589">
        <v>15</v>
      </c>
      <c r="X229" s="589">
        <v>225</v>
      </c>
      <c r="Y229" s="589">
        <v>3005104</v>
      </c>
      <c r="Z229" s="589" t="s">
        <v>215</v>
      </c>
      <c r="AA229" s="589">
        <v>252</v>
      </c>
      <c r="AB229" s="589" t="s">
        <v>219</v>
      </c>
      <c r="AC229" s="589" t="s">
        <v>213</v>
      </c>
      <c r="AD229" s="589">
        <v>1</v>
      </c>
    </row>
    <row r="230" spans="1:30" s="589" customFormat="1">
      <c r="A230" s="589">
        <v>252</v>
      </c>
      <c r="B230" s="589">
        <v>252118</v>
      </c>
      <c r="C230" s="589">
        <v>5480</v>
      </c>
      <c r="D230" s="591">
        <v>195</v>
      </c>
      <c r="E230" s="590">
        <v>42110</v>
      </c>
      <c r="F230" s="589" t="s">
        <v>75</v>
      </c>
      <c r="G230" s="589" t="s">
        <v>81</v>
      </c>
      <c r="J230" s="589">
        <v>677156</v>
      </c>
      <c r="K230" s="589">
        <v>205693</v>
      </c>
      <c r="R230" s="589" t="s">
        <v>216</v>
      </c>
      <c r="V230" s="589">
        <v>4</v>
      </c>
      <c r="W230" s="589">
        <v>15</v>
      </c>
      <c r="Y230" s="589">
        <v>3002124</v>
      </c>
      <c r="Z230" s="589" t="s">
        <v>215</v>
      </c>
      <c r="AA230" s="589">
        <v>252</v>
      </c>
      <c r="AB230" s="589" t="s">
        <v>214</v>
      </c>
      <c r="AC230" s="589" t="s">
        <v>213</v>
      </c>
      <c r="AD230" s="589">
        <v>1</v>
      </c>
    </row>
    <row r="231" spans="1:30" s="589" customFormat="1">
      <c r="A231" s="589">
        <v>252</v>
      </c>
      <c r="B231" s="589">
        <v>252121</v>
      </c>
      <c r="C231" s="589">
        <v>5480</v>
      </c>
      <c r="D231" s="591">
        <v>117</v>
      </c>
      <c r="E231" s="590">
        <v>42110</v>
      </c>
      <c r="F231" s="589" t="s">
        <v>75</v>
      </c>
      <c r="G231" s="589" t="s">
        <v>81</v>
      </c>
      <c r="J231" s="589">
        <v>677155</v>
      </c>
      <c r="K231" s="589">
        <v>205693</v>
      </c>
      <c r="R231" s="589" t="s">
        <v>216</v>
      </c>
      <c r="V231" s="589">
        <v>4</v>
      </c>
      <c r="W231" s="589">
        <v>15</v>
      </c>
      <c r="Y231" s="589">
        <v>3002124</v>
      </c>
      <c r="Z231" s="589" t="s">
        <v>215</v>
      </c>
      <c r="AA231" s="589">
        <v>252</v>
      </c>
      <c r="AB231" s="589" t="s">
        <v>214</v>
      </c>
      <c r="AC231" s="589" t="s">
        <v>213</v>
      </c>
      <c r="AD231" s="589">
        <v>1</v>
      </c>
    </row>
    <row r="232" spans="1:30" s="589" customFormat="1">
      <c r="A232" s="589">
        <v>252</v>
      </c>
      <c r="B232" s="589">
        <v>252122</v>
      </c>
      <c r="C232" s="589">
        <v>5480</v>
      </c>
      <c r="D232" s="591">
        <v>136.5</v>
      </c>
      <c r="E232" s="590">
        <v>42110</v>
      </c>
      <c r="F232" s="589" t="s">
        <v>75</v>
      </c>
      <c r="G232" s="589" t="s">
        <v>81</v>
      </c>
      <c r="J232" s="589">
        <v>677157</v>
      </c>
      <c r="K232" s="589">
        <v>205693</v>
      </c>
      <c r="R232" s="589" t="s">
        <v>216</v>
      </c>
      <c r="V232" s="589">
        <v>4</v>
      </c>
      <c r="W232" s="589">
        <v>15</v>
      </c>
      <c r="Y232" s="589">
        <v>3002124</v>
      </c>
      <c r="Z232" s="589" t="s">
        <v>215</v>
      </c>
      <c r="AA232" s="589">
        <v>252</v>
      </c>
      <c r="AB232" s="589" t="s">
        <v>214</v>
      </c>
      <c r="AC232" s="589" t="s">
        <v>213</v>
      </c>
      <c r="AD232" s="589">
        <v>1</v>
      </c>
    </row>
    <row r="233" spans="1:30" s="589" customFormat="1">
      <c r="A233" s="589">
        <v>252</v>
      </c>
      <c r="B233" s="589">
        <v>252114</v>
      </c>
      <c r="C233" s="589">
        <v>5480</v>
      </c>
      <c r="D233" s="591">
        <v>39</v>
      </c>
      <c r="E233" s="590">
        <v>42124</v>
      </c>
      <c r="F233" s="589" t="s">
        <v>75</v>
      </c>
      <c r="G233" s="589" t="s">
        <v>81</v>
      </c>
      <c r="J233" s="589">
        <v>680316</v>
      </c>
      <c r="K233" s="589">
        <v>206796</v>
      </c>
      <c r="R233" s="589" t="s">
        <v>216</v>
      </c>
      <c r="V233" s="589">
        <v>4</v>
      </c>
      <c r="W233" s="589">
        <v>15</v>
      </c>
      <c r="Y233" s="589">
        <v>3002124</v>
      </c>
      <c r="Z233" s="589" t="s">
        <v>215</v>
      </c>
      <c r="AA233" s="589">
        <v>252</v>
      </c>
      <c r="AB233" s="589" t="s">
        <v>214</v>
      </c>
      <c r="AC233" s="589" t="s">
        <v>213</v>
      </c>
      <c r="AD233" s="589">
        <v>1</v>
      </c>
    </row>
    <row r="234" spans="1:30" s="589" customFormat="1">
      <c r="A234" s="589">
        <v>252</v>
      </c>
      <c r="B234" s="589">
        <v>252115</v>
      </c>
      <c r="C234" s="589">
        <v>5480</v>
      </c>
      <c r="D234" s="591">
        <v>97.5</v>
      </c>
      <c r="E234" s="590">
        <v>42124</v>
      </c>
      <c r="F234" s="589" t="s">
        <v>75</v>
      </c>
      <c r="G234" s="589" t="s">
        <v>81</v>
      </c>
      <c r="J234" s="589">
        <v>680317</v>
      </c>
      <c r="K234" s="589">
        <v>206796</v>
      </c>
      <c r="R234" s="589" t="s">
        <v>216</v>
      </c>
      <c r="V234" s="589">
        <v>4</v>
      </c>
      <c r="W234" s="589">
        <v>15</v>
      </c>
      <c r="Y234" s="589">
        <v>3002124</v>
      </c>
      <c r="Z234" s="589" t="s">
        <v>215</v>
      </c>
      <c r="AA234" s="589">
        <v>252</v>
      </c>
      <c r="AB234" s="589" t="s">
        <v>214</v>
      </c>
      <c r="AC234" s="589" t="s">
        <v>213</v>
      </c>
      <c r="AD234" s="589">
        <v>1</v>
      </c>
    </row>
    <row r="235" spans="1:30" s="589" customFormat="1">
      <c r="A235" s="589">
        <v>252</v>
      </c>
      <c r="B235" s="589">
        <v>252121</v>
      </c>
      <c r="C235" s="589">
        <v>5480</v>
      </c>
      <c r="D235" s="591">
        <v>130</v>
      </c>
      <c r="E235" s="590">
        <v>42124</v>
      </c>
      <c r="F235" s="589" t="s">
        <v>75</v>
      </c>
      <c r="G235" s="589" t="s">
        <v>81</v>
      </c>
      <c r="J235" s="589">
        <v>680309</v>
      </c>
      <c r="K235" s="589">
        <v>206796</v>
      </c>
      <c r="R235" s="589" t="s">
        <v>216</v>
      </c>
      <c r="V235" s="589">
        <v>4</v>
      </c>
      <c r="W235" s="589">
        <v>15</v>
      </c>
      <c r="Y235" s="589">
        <v>3002124</v>
      </c>
      <c r="Z235" s="589" t="s">
        <v>215</v>
      </c>
      <c r="AA235" s="589">
        <v>252</v>
      </c>
      <c r="AB235" s="589" t="s">
        <v>214</v>
      </c>
      <c r="AC235" s="589" t="s">
        <v>213</v>
      </c>
      <c r="AD235" s="589">
        <v>1</v>
      </c>
    </row>
    <row r="236" spans="1:30" s="589" customFormat="1">
      <c r="A236" s="589">
        <v>252</v>
      </c>
      <c r="B236" s="589">
        <v>252122</v>
      </c>
      <c r="C236" s="589">
        <v>5480</v>
      </c>
      <c r="D236" s="591">
        <v>162.5</v>
      </c>
      <c r="E236" s="590">
        <v>42136</v>
      </c>
      <c r="F236" s="589" t="s">
        <v>75</v>
      </c>
      <c r="G236" s="589" t="s">
        <v>81</v>
      </c>
      <c r="J236" s="589">
        <v>683058</v>
      </c>
      <c r="K236" s="589">
        <v>207824</v>
      </c>
      <c r="R236" s="589" t="s">
        <v>216</v>
      </c>
      <c r="V236" s="589">
        <v>5</v>
      </c>
      <c r="W236" s="589">
        <v>15</v>
      </c>
      <c r="Y236" s="589">
        <v>3002124</v>
      </c>
      <c r="Z236" s="589" t="s">
        <v>215</v>
      </c>
      <c r="AA236" s="589">
        <v>252</v>
      </c>
      <c r="AB236" s="589" t="s">
        <v>214</v>
      </c>
      <c r="AC236" s="589" t="s">
        <v>213</v>
      </c>
      <c r="AD236" s="589">
        <v>1</v>
      </c>
    </row>
    <row r="237" spans="1:30" s="589" customFormat="1">
      <c r="A237" s="589">
        <v>252</v>
      </c>
      <c r="B237" s="589">
        <v>252116</v>
      </c>
      <c r="C237" s="589">
        <v>5480</v>
      </c>
      <c r="D237" s="591">
        <v>78</v>
      </c>
      <c r="E237" s="590">
        <v>42138</v>
      </c>
      <c r="F237" s="589" t="s">
        <v>75</v>
      </c>
      <c r="G237" s="589" t="s">
        <v>81</v>
      </c>
      <c r="J237" s="589">
        <v>683708</v>
      </c>
      <c r="K237" s="589">
        <v>207940</v>
      </c>
      <c r="R237" s="589" t="s">
        <v>216</v>
      </c>
      <c r="V237" s="589">
        <v>5</v>
      </c>
      <c r="W237" s="589">
        <v>15</v>
      </c>
      <c r="Y237" s="589">
        <v>3002124</v>
      </c>
      <c r="Z237" s="589" t="s">
        <v>215</v>
      </c>
      <c r="AA237" s="589">
        <v>252</v>
      </c>
      <c r="AB237" s="589" t="s">
        <v>214</v>
      </c>
      <c r="AC237" s="589" t="s">
        <v>213</v>
      </c>
      <c r="AD237" s="589">
        <v>1</v>
      </c>
    </row>
    <row r="238" spans="1:30" s="589" customFormat="1">
      <c r="A238" s="589">
        <v>252</v>
      </c>
      <c r="B238" s="589">
        <v>252118</v>
      </c>
      <c r="C238" s="589">
        <v>5480</v>
      </c>
      <c r="D238" s="591">
        <v>195</v>
      </c>
      <c r="E238" s="590">
        <v>42138</v>
      </c>
      <c r="F238" s="589" t="s">
        <v>75</v>
      </c>
      <c r="G238" s="589" t="s">
        <v>81</v>
      </c>
      <c r="J238" s="589">
        <v>683707</v>
      </c>
      <c r="K238" s="589">
        <v>207940</v>
      </c>
      <c r="R238" s="589" t="s">
        <v>216</v>
      </c>
      <c r="V238" s="589">
        <v>5</v>
      </c>
      <c r="W238" s="589">
        <v>15</v>
      </c>
      <c r="Y238" s="589">
        <v>3002124</v>
      </c>
      <c r="Z238" s="589" t="s">
        <v>215</v>
      </c>
      <c r="AA238" s="589">
        <v>252</v>
      </c>
      <c r="AB238" s="589" t="s">
        <v>214</v>
      </c>
      <c r="AC238" s="589" t="s">
        <v>213</v>
      </c>
      <c r="AD238" s="589">
        <v>1</v>
      </c>
    </row>
    <row r="239" spans="1:30" s="589" customFormat="1">
      <c r="A239" s="589">
        <v>252</v>
      </c>
      <c r="B239" s="589">
        <v>252121</v>
      </c>
      <c r="C239" s="589">
        <v>5480</v>
      </c>
      <c r="D239" s="591">
        <v>97.5</v>
      </c>
      <c r="E239" s="590">
        <v>42138</v>
      </c>
      <c r="F239" s="589" t="s">
        <v>75</v>
      </c>
      <c r="G239" s="589" t="s">
        <v>81</v>
      </c>
      <c r="J239" s="589">
        <v>683709</v>
      </c>
      <c r="K239" s="589">
        <v>207940</v>
      </c>
      <c r="R239" s="589" t="s">
        <v>216</v>
      </c>
      <c r="V239" s="589">
        <v>5</v>
      </c>
      <c r="W239" s="589">
        <v>15</v>
      </c>
      <c r="Y239" s="589">
        <v>3002124</v>
      </c>
      <c r="Z239" s="589" t="s">
        <v>215</v>
      </c>
      <c r="AA239" s="589">
        <v>252</v>
      </c>
      <c r="AB239" s="589" t="s">
        <v>214</v>
      </c>
      <c r="AC239" s="589" t="s">
        <v>213</v>
      </c>
      <c r="AD239" s="589">
        <v>1</v>
      </c>
    </row>
    <row r="240" spans="1:30" s="589" customFormat="1">
      <c r="A240" s="589">
        <v>252</v>
      </c>
      <c r="B240" s="589">
        <v>252122</v>
      </c>
      <c r="C240" s="589">
        <v>5480</v>
      </c>
      <c r="D240" s="591">
        <v>65</v>
      </c>
      <c r="E240" s="590">
        <v>42138</v>
      </c>
      <c r="F240" s="589" t="s">
        <v>75</v>
      </c>
      <c r="G240" s="589" t="s">
        <v>81</v>
      </c>
      <c r="J240" s="589">
        <v>683706</v>
      </c>
      <c r="K240" s="589">
        <v>207940</v>
      </c>
      <c r="R240" s="589" t="s">
        <v>216</v>
      </c>
      <c r="V240" s="589">
        <v>5</v>
      </c>
      <c r="W240" s="589">
        <v>15</v>
      </c>
      <c r="Y240" s="589">
        <v>3002124</v>
      </c>
      <c r="Z240" s="589" t="s">
        <v>215</v>
      </c>
      <c r="AA240" s="589">
        <v>252</v>
      </c>
      <c r="AB240" s="589" t="s">
        <v>214</v>
      </c>
      <c r="AC240" s="589" t="s">
        <v>213</v>
      </c>
      <c r="AD240" s="589">
        <v>1</v>
      </c>
    </row>
    <row r="241" spans="1:30" s="589" customFormat="1">
      <c r="A241" s="589">
        <v>252</v>
      </c>
      <c r="B241" s="589">
        <v>252110</v>
      </c>
      <c r="C241" s="589">
        <v>5480</v>
      </c>
      <c r="D241" s="591">
        <v>455</v>
      </c>
      <c r="E241" s="590">
        <v>42142</v>
      </c>
      <c r="F241" s="589" t="s">
        <v>75</v>
      </c>
      <c r="G241" s="589" t="s">
        <v>74</v>
      </c>
      <c r="H241" s="589" t="s">
        <v>263</v>
      </c>
      <c r="J241" s="589">
        <v>195364</v>
      </c>
      <c r="K241" s="589">
        <v>208186</v>
      </c>
      <c r="N241" s="589">
        <v>186358</v>
      </c>
      <c r="O241" s="589" t="s">
        <v>225</v>
      </c>
      <c r="P241" s="589" t="s">
        <v>221</v>
      </c>
      <c r="R241" s="589" t="s">
        <v>220</v>
      </c>
      <c r="V241" s="589">
        <v>5</v>
      </c>
      <c r="W241" s="589">
        <v>15</v>
      </c>
      <c r="X241" s="589">
        <v>350</v>
      </c>
      <c r="Y241" s="589">
        <v>3005104</v>
      </c>
      <c r="Z241" s="589" t="s">
        <v>215</v>
      </c>
      <c r="AA241" s="589">
        <v>252</v>
      </c>
      <c r="AB241" s="589" t="s">
        <v>219</v>
      </c>
      <c r="AC241" s="589" t="s">
        <v>213</v>
      </c>
      <c r="AD241" s="589">
        <v>1</v>
      </c>
    </row>
    <row r="242" spans="1:30" s="589" customFormat="1">
      <c r="A242" s="589">
        <v>252</v>
      </c>
      <c r="B242" s="589">
        <v>252110</v>
      </c>
      <c r="C242" s="589">
        <v>5480</v>
      </c>
      <c r="D242" s="591">
        <v>357.5</v>
      </c>
      <c r="E242" s="590">
        <v>42142</v>
      </c>
      <c r="F242" s="589" t="s">
        <v>75</v>
      </c>
      <c r="G242" s="589" t="s">
        <v>74</v>
      </c>
      <c r="H242" s="589" t="s">
        <v>262</v>
      </c>
      <c r="J242" s="589">
        <v>195387</v>
      </c>
      <c r="K242" s="589">
        <v>208194</v>
      </c>
      <c r="N242" s="589">
        <v>184727</v>
      </c>
      <c r="O242" s="589" t="s">
        <v>225</v>
      </c>
      <c r="P242" s="589" t="s">
        <v>221</v>
      </c>
      <c r="R242" s="589" t="s">
        <v>220</v>
      </c>
      <c r="V242" s="589">
        <v>5</v>
      </c>
      <c r="W242" s="589">
        <v>15</v>
      </c>
      <c r="X242" s="589">
        <v>275</v>
      </c>
      <c r="Y242" s="589">
        <v>3005104</v>
      </c>
      <c r="Z242" s="589" t="s">
        <v>215</v>
      </c>
      <c r="AA242" s="589">
        <v>252</v>
      </c>
      <c r="AB242" s="589" t="s">
        <v>219</v>
      </c>
      <c r="AC242" s="589" t="s">
        <v>213</v>
      </c>
      <c r="AD242" s="589">
        <v>1</v>
      </c>
    </row>
    <row r="243" spans="1:30" s="589" customFormat="1">
      <c r="A243" s="589">
        <v>252</v>
      </c>
      <c r="B243" s="589">
        <v>252113</v>
      </c>
      <c r="C243" s="589">
        <v>5480</v>
      </c>
      <c r="D243" s="591">
        <v>260</v>
      </c>
      <c r="E243" s="590">
        <v>42142</v>
      </c>
      <c r="F243" s="589" t="s">
        <v>75</v>
      </c>
      <c r="G243" s="589" t="s">
        <v>74</v>
      </c>
      <c r="H243" s="589" t="s">
        <v>261</v>
      </c>
      <c r="J243" s="589">
        <v>195365</v>
      </c>
      <c r="K243" s="589">
        <v>208186</v>
      </c>
      <c r="N243" s="589">
        <v>186359</v>
      </c>
      <c r="O243" s="589" t="s">
        <v>225</v>
      </c>
      <c r="P243" s="589" t="s">
        <v>221</v>
      </c>
      <c r="R243" s="589" t="s">
        <v>220</v>
      </c>
      <c r="V243" s="589">
        <v>5</v>
      </c>
      <c r="W243" s="589">
        <v>15</v>
      </c>
      <c r="X243" s="589">
        <v>200</v>
      </c>
      <c r="Y243" s="589">
        <v>3005104</v>
      </c>
      <c r="Z243" s="589" t="s">
        <v>215</v>
      </c>
      <c r="AA243" s="589">
        <v>252</v>
      </c>
      <c r="AB243" s="589" t="s">
        <v>219</v>
      </c>
      <c r="AC243" s="589" t="s">
        <v>213</v>
      </c>
      <c r="AD243" s="589">
        <v>1</v>
      </c>
    </row>
    <row r="244" spans="1:30" s="589" customFormat="1">
      <c r="A244" s="589">
        <v>252</v>
      </c>
      <c r="B244" s="589">
        <v>252113</v>
      </c>
      <c r="C244" s="589">
        <v>5480</v>
      </c>
      <c r="D244" s="591">
        <v>260</v>
      </c>
      <c r="E244" s="590">
        <v>42142</v>
      </c>
      <c r="F244" s="589" t="s">
        <v>75</v>
      </c>
      <c r="G244" s="589" t="s">
        <v>74</v>
      </c>
      <c r="H244" s="589" t="s">
        <v>260</v>
      </c>
      <c r="J244" s="589">
        <v>195386</v>
      </c>
      <c r="K244" s="589">
        <v>208194</v>
      </c>
      <c r="N244" s="589">
        <v>184725</v>
      </c>
      <c r="O244" s="589" t="s">
        <v>225</v>
      </c>
      <c r="P244" s="589" t="s">
        <v>221</v>
      </c>
      <c r="R244" s="589" t="s">
        <v>220</v>
      </c>
      <c r="V244" s="589">
        <v>5</v>
      </c>
      <c r="W244" s="589">
        <v>15</v>
      </c>
      <c r="X244" s="589">
        <v>200</v>
      </c>
      <c r="Y244" s="589">
        <v>3005104</v>
      </c>
      <c r="Z244" s="589" t="s">
        <v>215</v>
      </c>
      <c r="AA244" s="589">
        <v>252</v>
      </c>
      <c r="AB244" s="589" t="s">
        <v>219</v>
      </c>
      <c r="AC244" s="589" t="s">
        <v>213</v>
      </c>
      <c r="AD244" s="589">
        <v>1</v>
      </c>
    </row>
    <row r="245" spans="1:30" s="589" customFormat="1">
      <c r="A245" s="589">
        <v>252</v>
      </c>
      <c r="B245" s="589">
        <v>252110</v>
      </c>
      <c r="C245" s="589">
        <v>5480</v>
      </c>
      <c r="D245" s="591">
        <v>520</v>
      </c>
      <c r="E245" s="590">
        <v>42152</v>
      </c>
      <c r="F245" s="589" t="s">
        <v>75</v>
      </c>
      <c r="G245" s="589" t="s">
        <v>81</v>
      </c>
      <c r="H245" s="589" t="s">
        <v>259</v>
      </c>
      <c r="J245" s="589">
        <v>196121</v>
      </c>
      <c r="K245" s="589">
        <v>208880</v>
      </c>
      <c r="N245" s="589">
        <v>187329</v>
      </c>
      <c r="O245" s="589" t="s">
        <v>225</v>
      </c>
      <c r="P245" s="589" t="s">
        <v>221</v>
      </c>
      <c r="R245" s="589" t="s">
        <v>220</v>
      </c>
      <c r="V245" s="589">
        <v>5</v>
      </c>
      <c r="W245" s="589">
        <v>15</v>
      </c>
      <c r="X245" s="589">
        <v>400</v>
      </c>
      <c r="Y245" s="589">
        <v>3002124</v>
      </c>
      <c r="Z245" s="589" t="s">
        <v>215</v>
      </c>
      <c r="AA245" s="589">
        <v>252</v>
      </c>
      <c r="AB245" s="589" t="s">
        <v>219</v>
      </c>
      <c r="AC245" s="589" t="s">
        <v>213</v>
      </c>
      <c r="AD245" s="589">
        <v>1</v>
      </c>
    </row>
    <row r="246" spans="1:30" s="589" customFormat="1">
      <c r="A246" s="589">
        <v>252</v>
      </c>
      <c r="B246" s="589">
        <v>252113</v>
      </c>
      <c r="C246" s="589">
        <v>5480</v>
      </c>
      <c r="D246" s="591">
        <v>292.5</v>
      </c>
      <c r="E246" s="590">
        <v>42152</v>
      </c>
      <c r="F246" s="589" t="s">
        <v>75</v>
      </c>
      <c r="G246" s="589" t="s">
        <v>81</v>
      </c>
      <c r="H246" s="589" t="s">
        <v>258</v>
      </c>
      <c r="J246" s="589">
        <v>196120</v>
      </c>
      <c r="K246" s="589">
        <v>208880</v>
      </c>
      <c r="N246" s="589">
        <v>187328</v>
      </c>
      <c r="O246" s="589" t="s">
        <v>225</v>
      </c>
      <c r="P246" s="589" t="s">
        <v>221</v>
      </c>
      <c r="R246" s="589" t="s">
        <v>220</v>
      </c>
      <c r="V246" s="589">
        <v>5</v>
      </c>
      <c r="W246" s="589">
        <v>15</v>
      </c>
      <c r="X246" s="589">
        <v>225</v>
      </c>
      <c r="Y246" s="589">
        <v>3002124</v>
      </c>
      <c r="Z246" s="589" t="s">
        <v>215</v>
      </c>
      <c r="AA246" s="589">
        <v>252</v>
      </c>
      <c r="AB246" s="589" t="s">
        <v>219</v>
      </c>
      <c r="AC246" s="589" t="s">
        <v>213</v>
      </c>
      <c r="AD246" s="589">
        <v>1</v>
      </c>
    </row>
    <row r="247" spans="1:30" s="589" customFormat="1">
      <c r="A247" s="589">
        <v>252</v>
      </c>
      <c r="B247" s="589">
        <v>252122</v>
      </c>
      <c r="C247" s="589">
        <v>5480</v>
      </c>
      <c r="D247" s="593">
        <v>390</v>
      </c>
      <c r="E247" s="590">
        <v>42152</v>
      </c>
      <c r="F247" s="589" t="s">
        <v>75</v>
      </c>
      <c r="G247" s="589" t="s">
        <v>74</v>
      </c>
      <c r="H247" s="589" t="s">
        <v>257</v>
      </c>
      <c r="J247" s="589">
        <v>196088</v>
      </c>
      <c r="K247" s="589">
        <v>208843</v>
      </c>
      <c r="N247" s="589">
        <v>185662</v>
      </c>
      <c r="O247" s="589" t="s">
        <v>225</v>
      </c>
      <c r="P247" s="589" t="s">
        <v>221</v>
      </c>
      <c r="R247" s="589" t="s">
        <v>220</v>
      </c>
      <c r="V247" s="589">
        <v>5</v>
      </c>
      <c r="W247" s="589">
        <v>15</v>
      </c>
      <c r="X247" s="589">
        <v>300</v>
      </c>
      <c r="Y247" s="589">
        <v>3005104</v>
      </c>
      <c r="Z247" s="589" t="s">
        <v>215</v>
      </c>
      <c r="AA247" s="589">
        <v>252</v>
      </c>
      <c r="AB247" s="589" t="s">
        <v>219</v>
      </c>
      <c r="AC247" s="589" t="s">
        <v>213</v>
      </c>
      <c r="AD247" s="589">
        <v>1</v>
      </c>
    </row>
    <row r="248" spans="1:30" s="589" customFormat="1">
      <c r="A248" s="589">
        <v>252</v>
      </c>
      <c r="B248" s="589">
        <v>252122</v>
      </c>
      <c r="C248" s="589">
        <v>5480</v>
      </c>
      <c r="D248" s="593">
        <v>-390</v>
      </c>
      <c r="E248" s="590">
        <v>42152</v>
      </c>
      <c r="F248" s="589" t="s">
        <v>75</v>
      </c>
      <c r="G248" s="589" t="s">
        <v>74</v>
      </c>
      <c r="H248" s="589" t="s">
        <v>257</v>
      </c>
      <c r="J248" s="589">
        <v>196099</v>
      </c>
      <c r="K248" s="589">
        <v>208858</v>
      </c>
      <c r="N248" s="589">
        <v>185662</v>
      </c>
      <c r="O248" s="589" t="s">
        <v>225</v>
      </c>
      <c r="P248" s="589" t="s">
        <v>221</v>
      </c>
      <c r="R248" s="589" t="s">
        <v>220</v>
      </c>
      <c r="V248" s="589">
        <v>5</v>
      </c>
      <c r="W248" s="589">
        <v>15</v>
      </c>
      <c r="X248" s="589">
        <v>-300</v>
      </c>
      <c r="Y248" s="589">
        <v>3005104</v>
      </c>
      <c r="Z248" s="589" t="s">
        <v>215</v>
      </c>
      <c r="AA248" s="589">
        <v>252</v>
      </c>
      <c r="AB248" s="589" t="s">
        <v>219</v>
      </c>
      <c r="AC248" s="589" t="s">
        <v>213</v>
      </c>
      <c r="AD248" s="589">
        <v>1</v>
      </c>
    </row>
    <row r="249" spans="1:30" s="589" customFormat="1">
      <c r="A249" s="589">
        <v>252</v>
      </c>
      <c r="B249" s="589">
        <v>252122</v>
      </c>
      <c r="C249" s="589">
        <v>5480</v>
      </c>
      <c r="D249" s="591">
        <v>390</v>
      </c>
      <c r="E249" s="590">
        <v>42152</v>
      </c>
      <c r="F249" s="589" t="s">
        <v>75</v>
      </c>
      <c r="G249" s="589" t="s">
        <v>81</v>
      </c>
      <c r="H249" s="589" t="s">
        <v>256</v>
      </c>
      <c r="J249" s="589">
        <v>196115</v>
      </c>
      <c r="K249" s="589">
        <v>208880</v>
      </c>
      <c r="N249" s="589">
        <v>187355</v>
      </c>
      <c r="O249" s="589" t="s">
        <v>225</v>
      </c>
      <c r="P249" s="589" t="s">
        <v>221</v>
      </c>
      <c r="R249" s="589" t="s">
        <v>220</v>
      </c>
      <c r="V249" s="589">
        <v>5</v>
      </c>
      <c r="W249" s="589">
        <v>15</v>
      </c>
      <c r="X249" s="589">
        <v>300</v>
      </c>
      <c r="Y249" s="589">
        <v>3002124</v>
      </c>
      <c r="Z249" s="589" t="s">
        <v>215</v>
      </c>
      <c r="AA249" s="589">
        <v>252</v>
      </c>
      <c r="AB249" s="589" t="s">
        <v>219</v>
      </c>
      <c r="AC249" s="589" t="s">
        <v>213</v>
      </c>
      <c r="AD249" s="589">
        <v>1</v>
      </c>
    </row>
    <row r="250" spans="1:30" s="589" customFormat="1">
      <c r="A250" s="589">
        <v>252</v>
      </c>
      <c r="B250" s="589">
        <v>252114</v>
      </c>
      <c r="C250" s="589">
        <v>5480</v>
      </c>
      <c r="D250" s="591">
        <v>32.5</v>
      </c>
      <c r="E250" s="590">
        <v>42153</v>
      </c>
      <c r="F250" s="589" t="s">
        <v>75</v>
      </c>
      <c r="G250" s="589" t="s">
        <v>81</v>
      </c>
      <c r="J250" s="589">
        <v>687068</v>
      </c>
      <c r="K250" s="589">
        <v>209040</v>
      </c>
      <c r="R250" s="589" t="s">
        <v>216</v>
      </c>
      <c r="V250" s="589">
        <v>5</v>
      </c>
      <c r="W250" s="589">
        <v>15</v>
      </c>
      <c r="Y250" s="589">
        <v>3002124</v>
      </c>
      <c r="Z250" s="589" t="s">
        <v>215</v>
      </c>
      <c r="AA250" s="589">
        <v>252</v>
      </c>
      <c r="AB250" s="589" t="s">
        <v>214</v>
      </c>
      <c r="AC250" s="589" t="s">
        <v>213</v>
      </c>
      <c r="AD250" s="589">
        <v>1</v>
      </c>
    </row>
    <row r="251" spans="1:30" s="589" customFormat="1">
      <c r="A251" s="589">
        <v>252</v>
      </c>
      <c r="B251" s="589">
        <v>252115</v>
      </c>
      <c r="C251" s="589">
        <v>5480</v>
      </c>
      <c r="D251" s="591">
        <v>117</v>
      </c>
      <c r="E251" s="590">
        <v>42153</v>
      </c>
      <c r="F251" s="589" t="s">
        <v>75</v>
      </c>
      <c r="G251" s="589" t="s">
        <v>81</v>
      </c>
      <c r="J251" s="589">
        <v>687067</v>
      </c>
      <c r="K251" s="589">
        <v>209040</v>
      </c>
      <c r="R251" s="589" t="s">
        <v>216</v>
      </c>
      <c r="V251" s="589">
        <v>5</v>
      </c>
      <c r="W251" s="589">
        <v>15</v>
      </c>
      <c r="Y251" s="589">
        <v>3002124</v>
      </c>
      <c r="Z251" s="589" t="s">
        <v>215</v>
      </c>
      <c r="AA251" s="589">
        <v>252</v>
      </c>
      <c r="AB251" s="589" t="s">
        <v>214</v>
      </c>
      <c r="AC251" s="589" t="s">
        <v>213</v>
      </c>
      <c r="AD251" s="589">
        <v>1</v>
      </c>
    </row>
    <row r="252" spans="1:30" s="589" customFormat="1">
      <c r="A252" s="589">
        <v>252</v>
      </c>
      <c r="B252" s="589">
        <v>252121</v>
      </c>
      <c r="C252" s="589">
        <v>5480</v>
      </c>
      <c r="D252" s="591">
        <v>130</v>
      </c>
      <c r="E252" s="590">
        <v>42153</v>
      </c>
      <c r="F252" s="589" t="s">
        <v>75</v>
      </c>
      <c r="G252" s="589" t="s">
        <v>81</v>
      </c>
      <c r="J252" s="589">
        <v>687070</v>
      </c>
      <c r="K252" s="589">
        <v>209040</v>
      </c>
      <c r="R252" s="589" t="s">
        <v>216</v>
      </c>
      <c r="V252" s="589">
        <v>5</v>
      </c>
      <c r="W252" s="589">
        <v>15</v>
      </c>
      <c r="Y252" s="589">
        <v>3002124</v>
      </c>
      <c r="Z252" s="589" t="s">
        <v>215</v>
      </c>
      <c r="AA252" s="589">
        <v>252</v>
      </c>
      <c r="AB252" s="589" t="s">
        <v>214</v>
      </c>
      <c r="AC252" s="589" t="s">
        <v>213</v>
      </c>
      <c r="AD252" s="589">
        <v>1</v>
      </c>
    </row>
    <row r="253" spans="1:30" s="589" customFormat="1">
      <c r="A253" s="589">
        <v>252</v>
      </c>
      <c r="B253" s="589">
        <v>252122</v>
      </c>
      <c r="C253" s="589">
        <v>5480</v>
      </c>
      <c r="D253" s="591">
        <v>158.6</v>
      </c>
      <c r="E253" s="590">
        <v>42153</v>
      </c>
      <c r="F253" s="589" t="s">
        <v>75</v>
      </c>
      <c r="G253" s="589" t="s">
        <v>81</v>
      </c>
      <c r="J253" s="589">
        <v>687069</v>
      </c>
      <c r="K253" s="589">
        <v>209040</v>
      </c>
      <c r="R253" s="589" t="s">
        <v>216</v>
      </c>
      <c r="V253" s="589">
        <v>5</v>
      </c>
      <c r="W253" s="589">
        <v>15</v>
      </c>
      <c r="Y253" s="589">
        <v>3002124</v>
      </c>
      <c r="Z253" s="589" t="s">
        <v>215</v>
      </c>
      <c r="AA253" s="589">
        <v>252</v>
      </c>
      <c r="AB253" s="589" t="s">
        <v>214</v>
      </c>
      <c r="AC253" s="589" t="s">
        <v>213</v>
      </c>
      <c r="AD253" s="589">
        <v>1</v>
      </c>
    </row>
    <row r="254" spans="1:30" s="589" customFormat="1">
      <c r="A254" s="589">
        <v>252</v>
      </c>
      <c r="B254" s="589">
        <v>252115</v>
      </c>
      <c r="C254" s="589">
        <v>5480</v>
      </c>
      <c r="D254" s="591">
        <v>71.5</v>
      </c>
      <c r="E254" s="590">
        <v>42163</v>
      </c>
      <c r="F254" s="589" t="s">
        <v>75</v>
      </c>
      <c r="G254" s="589" t="s">
        <v>81</v>
      </c>
      <c r="J254" s="589">
        <v>688612</v>
      </c>
      <c r="K254" s="589">
        <v>209770</v>
      </c>
      <c r="R254" s="589" t="s">
        <v>216</v>
      </c>
      <c r="V254" s="589">
        <v>6</v>
      </c>
      <c r="W254" s="589">
        <v>15</v>
      </c>
      <c r="Y254" s="589">
        <v>3002124</v>
      </c>
      <c r="Z254" s="589" t="s">
        <v>215</v>
      </c>
      <c r="AA254" s="589">
        <v>252</v>
      </c>
      <c r="AB254" s="589" t="s">
        <v>214</v>
      </c>
      <c r="AC254" s="589" t="s">
        <v>213</v>
      </c>
      <c r="AD254" s="589">
        <v>1</v>
      </c>
    </row>
    <row r="255" spans="1:30" s="589" customFormat="1">
      <c r="A255" s="589">
        <v>252</v>
      </c>
      <c r="B255" s="589">
        <v>252118</v>
      </c>
      <c r="C255" s="589">
        <v>5480</v>
      </c>
      <c r="D255" s="591">
        <v>247</v>
      </c>
      <c r="E255" s="590">
        <v>42163</v>
      </c>
      <c r="F255" s="589" t="s">
        <v>75</v>
      </c>
      <c r="G255" s="589" t="s">
        <v>81</v>
      </c>
      <c r="J255" s="589">
        <v>688611</v>
      </c>
      <c r="K255" s="589">
        <v>209770</v>
      </c>
      <c r="R255" s="589" t="s">
        <v>216</v>
      </c>
      <c r="V255" s="589">
        <v>6</v>
      </c>
      <c r="W255" s="589">
        <v>15</v>
      </c>
      <c r="Y255" s="589">
        <v>3002124</v>
      </c>
      <c r="Z255" s="589" t="s">
        <v>215</v>
      </c>
      <c r="AA255" s="589">
        <v>252</v>
      </c>
      <c r="AB255" s="589" t="s">
        <v>214</v>
      </c>
      <c r="AC255" s="589" t="s">
        <v>213</v>
      </c>
      <c r="AD255" s="589">
        <v>1</v>
      </c>
    </row>
    <row r="256" spans="1:30" s="589" customFormat="1">
      <c r="A256" s="589">
        <v>252</v>
      </c>
      <c r="B256" s="589">
        <v>252121</v>
      </c>
      <c r="C256" s="589">
        <v>5480</v>
      </c>
      <c r="D256" s="591">
        <v>143</v>
      </c>
      <c r="E256" s="590">
        <v>42163</v>
      </c>
      <c r="F256" s="589" t="s">
        <v>75</v>
      </c>
      <c r="G256" s="589" t="s">
        <v>81</v>
      </c>
      <c r="J256" s="589">
        <v>688615</v>
      </c>
      <c r="K256" s="589">
        <v>209770</v>
      </c>
      <c r="R256" s="589" t="s">
        <v>216</v>
      </c>
      <c r="V256" s="589">
        <v>6</v>
      </c>
      <c r="W256" s="589">
        <v>15</v>
      </c>
      <c r="Y256" s="589">
        <v>3002124</v>
      </c>
      <c r="Z256" s="589" t="s">
        <v>215</v>
      </c>
      <c r="AA256" s="589">
        <v>252</v>
      </c>
      <c r="AB256" s="589" t="s">
        <v>214</v>
      </c>
      <c r="AC256" s="589" t="s">
        <v>213</v>
      </c>
      <c r="AD256" s="589">
        <v>1</v>
      </c>
    </row>
    <row r="257" spans="1:30" s="589" customFormat="1">
      <c r="A257" s="589">
        <v>252</v>
      </c>
      <c r="B257" s="589">
        <v>252122</v>
      </c>
      <c r="C257" s="589">
        <v>5480</v>
      </c>
      <c r="D257" s="591">
        <v>162.5</v>
      </c>
      <c r="E257" s="590">
        <v>42163</v>
      </c>
      <c r="F257" s="589" t="s">
        <v>75</v>
      </c>
      <c r="G257" s="589" t="s">
        <v>81</v>
      </c>
      <c r="J257" s="589">
        <v>688616</v>
      </c>
      <c r="K257" s="589">
        <v>209770</v>
      </c>
      <c r="R257" s="589" t="s">
        <v>216</v>
      </c>
      <c r="V257" s="589">
        <v>6</v>
      </c>
      <c r="W257" s="589">
        <v>15</v>
      </c>
      <c r="Y257" s="589">
        <v>3002124</v>
      </c>
      <c r="Z257" s="589" t="s">
        <v>215</v>
      </c>
      <c r="AA257" s="589">
        <v>252</v>
      </c>
      <c r="AB257" s="589" t="s">
        <v>214</v>
      </c>
      <c r="AC257" s="589" t="s">
        <v>213</v>
      </c>
      <c r="AD257" s="589">
        <v>1</v>
      </c>
    </row>
    <row r="258" spans="1:30" s="589" customFormat="1">
      <c r="A258" s="589">
        <v>252</v>
      </c>
      <c r="B258" s="589">
        <v>252110</v>
      </c>
      <c r="C258" s="589">
        <v>5480</v>
      </c>
      <c r="D258" s="591">
        <v>520</v>
      </c>
      <c r="E258" s="590">
        <v>42165</v>
      </c>
      <c r="F258" s="589" t="s">
        <v>75</v>
      </c>
      <c r="G258" s="589" t="s">
        <v>81</v>
      </c>
      <c r="H258" s="589" t="s">
        <v>255</v>
      </c>
      <c r="J258" s="589">
        <v>197232</v>
      </c>
      <c r="K258" s="589">
        <v>209961</v>
      </c>
      <c r="N258" s="589">
        <v>188097</v>
      </c>
      <c r="O258" s="589" t="s">
        <v>225</v>
      </c>
      <c r="P258" s="589" t="s">
        <v>221</v>
      </c>
      <c r="R258" s="589" t="s">
        <v>220</v>
      </c>
      <c r="V258" s="589">
        <v>6</v>
      </c>
      <c r="W258" s="589">
        <v>15</v>
      </c>
      <c r="X258" s="589">
        <v>400</v>
      </c>
      <c r="Y258" s="589">
        <v>3002124</v>
      </c>
      <c r="Z258" s="589" t="s">
        <v>215</v>
      </c>
      <c r="AA258" s="589">
        <v>252</v>
      </c>
      <c r="AB258" s="589" t="s">
        <v>219</v>
      </c>
      <c r="AC258" s="589" t="s">
        <v>213</v>
      </c>
      <c r="AD258" s="589">
        <v>1</v>
      </c>
    </row>
    <row r="259" spans="1:30" s="589" customFormat="1">
      <c r="A259" s="589">
        <v>252</v>
      </c>
      <c r="B259" s="589">
        <v>252113</v>
      </c>
      <c r="C259" s="589">
        <v>5480</v>
      </c>
      <c r="D259" s="591">
        <v>357.5</v>
      </c>
      <c r="E259" s="590">
        <v>42165</v>
      </c>
      <c r="F259" s="589" t="s">
        <v>75</v>
      </c>
      <c r="G259" s="589" t="s">
        <v>81</v>
      </c>
      <c r="H259" s="589" t="s">
        <v>254</v>
      </c>
      <c r="J259" s="589">
        <v>197231</v>
      </c>
      <c r="K259" s="589">
        <v>209961</v>
      </c>
      <c r="N259" s="589">
        <v>188096</v>
      </c>
      <c r="O259" s="589" t="s">
        <v>225</v>
      </c>
      <c r="P259" s="589" t="s">
        <v>221</v>
      </c>
      <c r="R259" s="589" t="s">
        <v>220</v>
      </c>
      <c r="V259" s="589">
        <v>6</v>
      </c>
      <c r="W259" s="589">
        <v>15</v>
      </c>
      <c r="X259" s="589">
        <v>275</v>
      </c>
      <c r="Y259" s="589">
        <v>3002124</v>
      </c>
      <c r="Z259" s="589" t="s">
        <v>215</v>
      </c>
      <c r="AA259" s="589">
        <v>252</v>
      </c>
      <c r="AB259" s="589" t="s">
        <v>219</v>
      </c>
      <c r="AC259" s="589" t="s">
        <v>213</v>
      </c>
      <c r="AD259" s="589">
        <v>1</v>
      </c>
    </row>
    <row r="260" spans="1:30" s="589" customFormat="1">
      <c r="A260" s="589">
        <v>252</v>
      </c>
      <c r="B260" s="589">
        <v>252113</v>
      </c>
      <c r="C260" s="589">
        <v>5480</v>
      </c>
      <c r="D260" s="591">
        <v>-32.5</v>
      </c>
      <c r="E260" s="590">
        <v>42169</v>
      </c>
      <c r="F260" s="589" t="s">
        <v>75</v>
      </c>
      <c r="G260" s="589" t="s">
        <v>81</v>
      </c>
      <c r="H260" s="589" t="s">
        <v>254</v>
      </c>
      <c r="J260" s="589">
        <v>690336</v>
      </c>
      <c r="K260" s="589">
        <v>210215</v>
      </c>
      <c r="N260" s="589">
        <v>188096</v>
      </c>
      <c r="O260" s="589" t="s">
        <v>225</v>
      </c>
      <c r="P260" s="589" t="s">
        <v>221</v>
      </c>
      <c r="R260" s="589" t="s">
        <v>216</v>
      </c>
      <c r="V260" s="589">
        <v>6</v>
      </c>
      <c r="W260" s="589">
        <v>15</v>
      </c>
      <c r="Y260" s="589">
        <v>3002124</v>
      </c>
      <c r="Z260" s="589" t="s">
        <v>215</v>
      </c>
      <c r="AA260" s="589">
        <v>252</v>
      </c>
      <c r="AB260" s="589" t="s">
        <v>214</v>
      </c>
      <c r="AC260" s="589" t="s">
        <v>213</v>
      </c>
      <c r="AD260" s="589">
        <v>2</v>
      </c>
    </row>
    <row r="261" spans="1:30" s="589" customFormat="1">
      <c r="A261" s="589">
        <v>252</v>
      </c>
      <c r="B261" s="589">
        <v>252113</v>
      </c>
      <c r="C261" s="589">
        <v>5480</v>
      </c>
      <c r="D261" s="591">
        <v>227.5</v>
      </c>
      <c r="E261" s="590">
        <v>42178</v>
      </c>
      <c r="F261" s="589" t="s">
        <v>75</v>
      </c>
      <c r="G261" s="589" t="s">
        <v>81</v>
      </c>
      <c r="J261" s="589">
        <v>692937</v>
      </c>
      <c r="K261" s="589">
        <v>210942</v>
      </c>
      <c r="R261" s="589" t="s">
        <v>216</v>
      </c>
      <c r="V261" s="589">
        <v>6</v>
      </c>
      <c r="W261" s="589">
        <v>15</v>
      </c>
      <c r="Y261" s="589">
        <v>3002124</v>
      </c>
      <c r="Z261" s="589" t="s">
        <v>215</v>
      </c>
      <c r="AA261" s="589">
        <v>252</v>
      </c>
      <c r="AB261" s="589" t="s">
        <v>214</v>
      </c>
      <c r="AC261" s="589" t="s">
        <v>213</v>
      </c>
      <c r="AD261" s="589">
        <v>1</v>
      </c>
    </row>
    <row r="262" spans="1:30" s="589" customFormat="1">
      <c r="A262" s="589">
        <v>252</v>
      </c>
      <c r="B262" s="589">
        <v>252114</v>
      </c>
      <c r="C262" s="589">
        <v>5480</v>
      </c>
      <c r="D262" s="591">
        <v>32.5</v>
      </c>
      <c r="E262" s="590">
        <v>42178</v>
      </c>
      <c r="F262" s="589" t="s">
        <v>75</v>
      </c>
      <c r="G262" s="589" t="s">
        <v>81</v>
      </c>
      <c r="J262" s="589">
        <v>692939</v>
      </c>
      <c r="K262" s="589">
        <v>210942</v>
      </c>
      <c r="R262" s="589" t="s">
        <v>216</v>
      </c>
      <c r="V262" s="589">
        <v>6</v>
      </c>
      <c r="W262" s="589">
        <v>15</v>
      </c>
      <c r="Y262" s="589">
        <v>3002124</v>
      </c>
      <c r="Z262" s="589" t="s">
        <v>215</v>
      </c>
      <c r="AA262" s="589">
        <v>252</v>
      </c>
      <c r="AB262" s="589" t="s">
        <v>214</v>
      </c>
      <c r="AC262" s="589" t="s">
        <v>213</v>
      </c>
      <c r="AD262" s="589">
        <v>1</v>
      </c>
    </row>
    <row r="263" spans="1:30" s="589" customFormat="1">
      <c r="A263" s="589">
        <v>252</v>
      </c>
      <c r="B263" s="589">
        <v>252115</v>
      </c>
      <c r="C263" s="589">
        <v>5480</v>
      </c>
      <c r="D263" s="591">
        <v>58.5</v>
      </c>
      <c r="E263" s="590">
        <v>42178</v>
      </c>
      <c r="F263" s="589" t="s">
        <v>75</v>
      </c>
      <c r="G263" s="589" t="s">
        <v>81</v>
      </c>
      <c r="J263" s="589">
        <v>692936</v>
      </c>
      <c r="K263" s="589">
        <v>210942</v>
      </c>
      <c r="R263" s="589" t="s">
        <v>216</v>
      </c>
      <c r="V263" s="589">
        <v>6</v>
      </c>
      <c r="W263" s="589">
        <v>15</v>
      </c>
      <c r="Y263" s="589">
        <v>3002124</v>
      </c>
      <c r="Z263" s="589" t="s">
        <v>215</v>
      </c>
      <c r="AA263" s="589">
        <v>252</v>
      </c>
      <c r="AB263" s="589" t="s">
        <v>214</v>
      </c>
      <c r="AC263" s="589" t="s">
        <v>213</v>
      </c>
      <c r="AD263" s="589">
        <v>1</v>
      </c>
    </row>
    <row r="264" spans="1:30" s="589" customFormat="1">
      <c r="A264" s="589">
        <v>252</v>
      </c>
      <c r="B264" s="589">
        <v>252122</v>
      </c>
      <c r="C264" s="589">
        <v>5480</v>
      </c>
      <c r="D264" s="591">
        <v>130</v>
      </c>
      <c r="E264" s="590">
        <v>42178</v>
      </c>
      <c r="F264" s="589" t="s">
        <v>75</v>
      </c>
      <c r="G264" s="589" t="s">
        <v>81</v>
      </c>
      <c r="J264" s="589">
        <v>692938</v>
      </c>
      <c r="K264" s="589">
        <v>210942</v>
      </c>
      <c r="R264" s="589" t="s">
        <v>216</v>
      </c>
      <c r="V264" s="589">
        <v>6</v>
      </c>
      <c r="W264" s="589">
        <v>15</v>
      </c>
      <c r="Y264" s="589">
        <v>3002124</v>
      </c>
      <c r="Z264" s="589" t="s">
        <v>215</v>
      </c>
      <c r="AA264" s="589">
        <v>252</v>
      </c>
      <c r="AB264" s="589" t="s">
        <v>214</v>
      </c>
      <c r="AC264" s="589" t="s">
        <v>213</v>
      </c>
      <c r="AD264" s="589">
        <v>1</v>
      </c>
    </row>
    <row r="265" spans="1:30" s="589" customFormat="1">
      <c r="A265" s="589">
        <v>252</v>
      </c>
      <c r="B265" s="589">
        <v>252110</v>
      </c>
      <c r="C265" s="589">
        <v>5480</v>
      </c>
      <c r="D265" s="591">
        <v>422.5</v>
      </c>
      <c r="E265" s="590">
        <v>42179</v>
      </c>
      <c r="F265" s="589" t="s">
        <v>75</v>
      </c>
      <c r="G265" s="589" t="s">
        <v>81</v>
      </c>
      <c r="H265" s="589" t="s">
        <v>253</v>
      </c>
      <c r="J265" s="589">
        <v>198303</v>
      </c>
      <c r="K265" s="589">
        <v>210953</v>
      </c>
      <c r="N265" s="589">
        <v>189228</v>
      </c>
      <c r="O265" s="589" t="s">
        <v>225</v>
      </c>
      <c r="P265" s="589" t="s">
        <v>221</v>
      </c>
      <c r="R265" s="589" t="s">
        <v>220</v>
      </c>
      <c r="V265" s="589">
        <v>6</v>
      </c>
      <c r="W265" s="589">
        <v>15</v>
      </c>
      <c r="X265" s="589">
        <v>325</v>
      </c>
      <c r="Y265" s="589">
        <v>3002124</v>
      </c>
      <c r="Z265" s="589" t="s">
        <v>215</v>
      </c>
      <c r="AA265" s="589">
        <v>252</v>
      </c>
      <c r="AB265" s="589" t="s">
        <v>219</v>
      </c>
      <c r="AC265" s="589" t="s">
        <v>213</v>
      </c>
      <c r="AD265" s="589">
        <v>1</v>
      </c>
    </row>
    <row r="266" spans="1:30" s="589" customFormat="1">
      <c r="A266" s="589">
        <v>252</v>
      </c>
      <c r="B266" s="589">
        <v>252115</v>
      </c>
      <c r="C266" s="589">
        <v>5490</v>
      </c>
      <c r="D266" s="591">
        <v>900</v>
      </c>
      <c r="E266" s="590">
        <v>42179</v>
      </c>
      <c r="F266" s="589" t="s">
        <v>75</v>
      </c>
      <c r="G266" s="589" t="s">
        <v>111</v>
      </c>
      <c r="H266" s="589" t="s">
        <v>252</v>
      </c>
      <c r="J266" s="589">
        <v>198302</v>
      </c>
      <c r="K266" s="589">
        <v>210953</v>
      </c>
      <c r="N266" s="589">
        <v>189031</v>
      </c>
      <c r="O266" s="589" t="s">
        <v>225</v>
      </c>
      <c r="P266" s="589" t="s">
        <v>221</v>
      </c>
      <c r="R266" s="589" t="s">
        <v>220</v>
      </c>
      <c r="V266" s="589">
        <v>6</v>
      </c>
      <c r="W266" s="589">
        <v>15</v>
      </c>
      <c r="X266" s="589">
        <v>20</v>
      </c>
      <c r="Y266" s="589">
        <v>3002437</v>
      </c>
      <c r="Z266" s="589" t="s">
        <v>215</v>
      </c>
      <c r="AA266" s="589">
        <v>252</v>
      </c>
      <c r="AB266" s="589" t="s">
        <v>219</v>
      </c>
      <c r="AC266" s="589" t="s">
        <v>213</v>
      </c>
      <c r="AD266" s="589">
        <v>1</v>
      </c>
    </row>
    <row r="267" spans="1:30" s="589" customFormat="1">
      <c r="A267" s="589">
        <v>252</v>
      </c>
      <c r="B267" s="589">
        <v>252115</v>
      </c>
      <c r="C267" s="589">
        <v>5490</v>
      </c>
      <c r="D267" s="591">
        <v>37.799999999999997</v>
      </c>
      <c r="E267" s="590">
        <v>42181</v>
      </c>
      <c r="F267" s="589" t="s">
        <v>75</v>
      </c>
      <c r="G267" s="589" t="s">
        <v>111</v>
      </c>
      <c r="H267" s="589" t="s">
        <v>252</v>
      </c>
      <c r="J267" s="589">
        <v>693910</v>
      </c>
      <c r="K267" s="589">
        <v>211198</v>
      </c>
      <c r="N267" s="589">
        <v>189031</v>
      </c>
      <c r="O267" s="589" t="s">
        <v>225</v>
      </c>
      <c r="P267" s="589" t="s">
        <v>221</v>
      </c>
      <c r="R267" s="589" t="s">
        <v>216</v>
      </c>
      <c r="V267" s="589">
        <v>6</v>
      </c>
      <c r="W267" s="589">
        <v>15</v>
      </c>
      <c r="Y267" s="589">
        <v>3002437</v>
      </c>
      <c r="Z267" s="589" t="s">
        <v>215</v>
      </c>
      <c r="AA267" s="589">
        <v>252</v>
      </c>
      <c r="AB267" s="589" t="s">
        <v>214</v>
      </c>
      <c r="AC267" s="589" t="s">
        <v>213</v>
      </c>
      <c r="AD267" s="589">
        <v>2</v>
      </c>
    </row>
    <row r="268" spans="1:30" s="589" customFormat="1">
      <c r="A268" s="589">
        <v>252</v>
      </c>
      <c r="B268" s="589">
        <v>252113</v>
      </c>
      <c r="C268" s="589">
        <v>5480</v>
      </c>
      <c r="D268" s="591">
        <v>234</v>
      </c>
      <c r="E268" s="590">
        <v>42192</v>
      </c>
      <c r="F268" s="589" t="s">
        <v>75</v>
      </c>
      <c r="G268" s="589" t="s">
        <v>81</v>
      </c>
      <c r="J268" s="589">
        <v>695896</v>
      </c>
      <c r="K268" s="589">
        <v>212054</v>
      </c>
      <c r="R268" s="589" t="s">
        <v>216</v>
      </c>
      <c r="V268" s="589">
        <v>7</v>
      </c>
      <c r="W268" s="589">
        <v>15</v>
      </c>
      <c r="Y268" s="589">
        <v>3002124</v>
      </c>
      <c r="Z268" s="589" t="s">
        <v>215</v>
      </c>
      <c r="AA268" s="589">
        <v>252</v>
      </c>
      <c r="AB268" s="589" t="s">
        <v>214</v>
      </c>
      <c r="AC268" s="589" t="s">
        <v>213</v>
      </c>
      <c r="AD268" s="589">
        <v>1</v>
      </c>
    </row>
    <row r="269" spans="1:30" s="589" customFormat="1">
      <c r="A269" s="589">
        <v>252</v>
      </c>
      <c r="B269" s="589">
        <v>252116</v>
      </c>
      <c r="C269" s="589">
        <v>5480</v>
      </c>
      <c r="D269" s="591">
        <v>58.5</v>
      </c>
      <c r="E269" s="590">
        <v>42192</v>
      </c>
      <c r="F269" s="589" t="s">
        <v>75</v>
      </c>
      <c r="G269" s="589" t="s">
        <v>81</v>
      </c>
      <c r="J269" s="589">
        <v>695894</v>
      </c>
      <c r="K269" s="589">
        <v>212054</v>
      </c>
      <c r="R269" s="589" t="s">
        <v>216</v>
      </c>
      <c r="V269" s="589">
        <v>7</v>
      </c>
      <c r="W269" s="589">
        <v>15</v>
      </c>
      <c r="Y269" s="589">
        <v>3002124</v>
      </c>
      <c r="Z269" s="589" t="s">
        <v>215</v>
      </c>
      <c r="AA269" s="589">
        <v>252</v>
      </c>
      <c r="AB269" s="589" t="s">
        <v>214</v>
      </c>
      <c r="AC269" s="589" t="s">
        <v>213</v>
      </c>
      <c r="AD269" s="589">
        <v>1</v>
      </c>
    </row>
    <row r="270" spans="1:30" s="589" customFormat="1">
      <c r="A270" s="589">
        <v>252</v>
      </c>
      <c r="B270" s="589">
        <v>252118</v>
      </c>
      <c r="C270" s="589">
        <v>5480</v>
      </c>
      <c r="D270" s="591">
        <v>221</v>
      </c>
      <c r="E270" s="590">
        <v>42192</v>
      </c>
      <c r="F270" s="589" t="s">
        <v>75</v>
      </c>
      <c r="G270" s="589" t="s">
        <v>81</v>
      </c>
      <c r="J270" s="589">
        <v>695895</v>
      </c>
      <c r="K270" s="589">
        <v>212054</v>
      </c>
      <c r="R270" s="589" t="s">
        <v>216</v>
      </c>
      <c r="V270" s="589">
        <v>7</v>
      </c>
      <c r="W270" s="589">
        <v>15</v>
      </c>
      <c r="Y270" s="589">
        <v>3002124</v>
      </c>
      <c r="Z270" s="589" t="s">
        <v>215</v>
      </c>
      <c r="AA270" s="589">
        <v>252</v>
      </c>
      <c r="AB270" s="589" t="s">
        <v>214</v>
      </c>
      <c r="AC270" s="589" t="s">
        <v>213</v>
      </c>
      <c r="AD270" s="589">
        <v>1</v>
      </c>
    </row>
    <row r="271" spans="1:30" s="589" customFormat="1">
      <c r="A271" s="589">
        <v>252</v>
      </c>
      <c r="B271" s="589">
        <v>252122</v>
      </c>
      <c r="C271" s="589">
        <v>5480</v>
      </c>
      <c r="D271" s="591">
        <v>167.7</v>
      </c>
      <c r="E271" s="590">
        <v>42192</v>
      </c>
      <c r="F271" s="589" t="s">
        <v>75</v>
      </c>
      <c r="G271" s="589" t="s">
        <v>81</v>
      </c>
      <c r="J271" s="589">
        <v>695897</v>
      </c>
      <c r="K271" s="589">
        <v>212054</v>
      </c>
      <c r="R271" s="589" t="s">
        <v>216</v>
      </c>
      <c r="V271" s="589">
        <v>7</v>
      </c>
      <c r="W271" s="589">
        <v>15</v>
      </c>
      <c r="Y271" s="589">
        <v>3002124</v>
      </c>
      <c r="Z271" s="589" t="s">
        <v>215</v>
      </c>
      <c r="AA271" s="589">
        <v>252</v>
      </c>
      <c r="AB271" s="589" t="s">
        <v>214</v>
      </c>
      <c r="AC271" s="589" t="s">
        <v>213</v>
      </c>
      <c r="AD271" s="589">
        <v>1</v>
      </c>
    </row>
    <row r="272" spans="1:30" s="589" customFormat="1">
      <c r="A272" s="589">
        <v>252</v>
      </c>
      <c r="B272" s="589">
        <v>252110</v>
      </c>
      <c r="C272" s="589">
        <v>5480</v>
      </c>
      <c r="D272" s="591">
        <v>487.5</v>
      </c>
      <c r="E272" s="590">
        <v>42201</v>
      </c>
      <c r="F272" s="589" t="s">
        <v>75</v>
      </c>
      <c r="G272" s="589" t="s">
        <v>81</v>
      </c>
      <c r="H272" s="589" t="s">
        <v>251</v>
      </c>
      <c r="J272" s="589">
        <v>200192</v>
      </c>
      <c r="K272" s="589">
        <v>212823</v>
      </c>
      <c r="N272" s="589">
        <v>190772</v>
      </c>
      <c r="O272" s="589" t="s">
        <v>225</v>
      </c>
      <c r="P272" s="589" t="s">
        <v>221</v>
      </c>
      <c r="R272" s="589" t="s">
        <v>220</v>
      </c>
      <c r="V272" s="589">
        <v>7</v>
      </c>
      <c r="W272" s="589">
        <v>15</v>
      </c>
      <c r="X272" s="589">
        <v>375</v>
      </c>
      <c r="Y272" s="589">
        <v>3002124</v>
      </c>
      <c r="Z272" s="589" t="s">
        <v>215</v>
      </c>
      <c r="AA272" s="589">
        <v>252</v>
      </c>
      <c r="AB272" s="589" t="s">
        <v>219</v>
      </c>
      <c r="AC272" s="589" t="s">
        <v>213</v>
      </c>
      <c r="AD272" s="589">
        <v>1</v>
      </c>
    </row>
    <row r="273" spans="1:30" s="589" customFormat="1">
      <c r="A273" s="589">
        <v>252</v>
      </c>
      <c r="B273" s="589">
        <v>252110</v>
      </c>
      <c r="C273" s="589">
        <v>5480</v>
      </c>
      <c r="D273" s="591">
        <v>455</v>
      </c>
      <c r="E273" s="590">
        <v>42205</v>
      </c>
      <c r="F273" s="589" t="s">
        <v>75</v>
      </c>
      <c r="G273" s="589" t="s">
        <v>81</v>
      </c>
      <c r="H273" s="589" t="s">
        <v>250</v>
      </c>
      <c r="J273" s="589">
        <v>200368</v>
      </c>
      <c r="K273" s="589">
        <v>213017</v>
      </c>
      <c r="N273" s="589">
        <v>191378</v>
      </c>
      <c r="O273" s="589" t="s">
        <v>225</v>
      </c>
      <c r="P273" s="589" t="s">
        <v>221</v>
      </c>
      <c r="R273" s="589" t="s">
        <v>220</v>
      </c>
      <c r="V273" s="589">
        <v>7</v>
      </c>
      <c r="W273" s="589">
        <v>15</v>
      </c>
      <c r="X273" s="589">
        <v>350</v>
      </c>
      <c r="Y273" s="589">
        <v>3002124</v>
      </c>
      <c r="Z273" s="589" t="s">
        <v>215</v>
      </c>
      <c r="AA273" s="589">
        <v>252</v>
      </c>
      <c r="AB273" s="589" t="s">
        <v>219</v>
      </c>
      <c r="AC273" s="589" t="s">
        <v>213</v>
      </c>
      <c r="AD273" s="589">
        <v>1</v>
      </c>
    </row>
    <row r="274" spans="1:30" s="589" customFormat="1">
      <c r="A274" s="589">
        <v>252</v>
      </c>
      <c r="B274" s="589">
        <v>252113</v>
      </c>
      <c r="C274" s="589">
        <v>5480</v>
      </c>
      <c r="D274" s="591">
        <v>227.5</v>
      </c>
      <c r="E274" s="590">
        <v>42206</v>
      </c>
      <c r="F274" s="589" t="s">
        <v>75</v>
      </c>
      <c r="G274" s="589" t="s">
        <v>81</v>
      </c>
      <c r="J274" s="589">
        <v>699353</v>
      </c>
      <c r="K274" s="589">
        <v>213159</v>
      </c>
      <c r="R274" s="589" t="s">
        <v>216</v>
      </c>
      <c r="V274" s="589">
        <v>7</v>
      </c>
      <c r="W274" s="589">
        <v>15</v>
      </c>
      <c r="Y274" s="589">
        <v>3002124</v>
      </c>
      <c r="Z274" s="589" t="s">
        <v>215</v>
      </c>
      <c r="AA274" s="589">
        <v>252</v>
      </c>
      <c r="AB274" s="589" t="s">
        <v>214</v>
      </c>
      <c r="AC274" s="589" t="s">
        <v>213</v>
      </c>
      <c r="AD274" s="589">
        <v>1</v>
      </c>
    </row>
    <row r="275" spans="1:30" s="589" customFormat="1">
      <c r="A275" s="589">
        <v>252</v>
      </c>
      <c r="B275" s="589">
        <v>252114</v>
      </c>
      <c r="C275" s="589">
        <v>5480</v>
      </c>
      <c r="D275" s="591">
        <v>39</v>
      </c>
      <c r="E275" s="590">
        <v>42206</v>
      </c>
      <c r="F275" s="589" t="s">
        <v>75</v>
      </c>
      <c r="G275" s="589" t="s">
        <v>81</v>
      </c>
      <c r="J275" s="589">
        <v>699355</v>
      </c>
      <c r="K275" s="589">
        <v>213159</v>
      </c>
      <c r="R275" s="589" t="s">
        <v>216</v>
      </c>
      <c r="V275" s="589">
        <v>7</v>
      </c>
      <c r="W275" s="589">
        <v>15</v>
      </c>
      <c r="Y275" s="589">
        <v>3002124</v>
      </c>
      <c r="Z275" s="589" t="s">
        <v>215</v>
      </c>
      <c r="AA275" s="589">
        <v>252</v>
      </c>
      <c r="AB275" s="589" t="s">
        <v>214</v>
      </c>
      <c r="AC275" s="589" t="s">
        <v>213</v>
      </c>
      <c r="AD275" s="589">
        <v>1</v>
      </c>
    </row>
    <row r="276" spans="1:30" s="589" customFormat="1">
      <c r="A276" s="589">
        <v>252</v>
      </c>
      <c r="B276" s="589">
        <v>252115</v>
      </c>
      <c r="C276" s="589">
        <v>5480</v>
      </c>
      <c r="D276" s="591">
        <v>110.5</v>
      </c>
      <c r="E276" s="590">
        <v>42206</v>
      </c>
      <c r="F276" s="589" t="s">
        <v>75</v>
      </c>
      <c r="G276" s="589" t="s">
        <v>81</v>
      </c>
      <c r="J276" s="589">
        <v>699354</v>
      </c>
      <c r="K276" s="589">
        <v>213159</v>
      </c>
      <c r="R276" s="589" t="s">
        <v>216</v>
      </c>
      <c r="V276" s="589">
        <v>7</v>
      </c>
      <c r="W276" s="589">
        <v>15</v>
      </c>
      <c r="Y276" s="589">
        <v>3002124</v>
      </c>
      <c r="Z276" s="589" t="s">
        <v>215</v>
      </c>
      <c r="AA276" s="589">
        <v>252</v>
      </c>
      <c r="AB276" s="589" t="s">
        <v>214</v>
      </c>
      <c r="AC276" s="589" t="s">
        <v>213</v>
      </c>
      <c r="AD276" s="589">
        <v>1</v>
      </c>
    </row>
    <row r="277" spans="1:30" s="589" customFormat="1">
      <c r="A277" s="589">
        <v>252</v>
      </c>
      <c r="B277" s="589">
        <v>252121</v>
      </c>
      <c r="C277" s="589">
        <v>5480</v>
      </c>
      <c r="D277" s="591">
        <v>45.5</v>
      </c>
      <c r="E277" s="590">
        <v>42206</v>
      </c>
      <c r="F277" s="589" t="s">
        <v>75</v>
      </c>
      <c r="G277" s="589" t="s">
        <v>81</v>
      </c>
      <c r="J277" s="589">
        <v>699516</v>
      </c>
      <c r="K277" s="589">
        <v>213210</v>
      </c>
      <c r="R277" s="589" t="s">
        <v>216</v>
      </c>
      <c r="V277" s="589">
        <v>7</v>
      </c>
      <c r="W277" s="589">
        <v>15</v>
      </c>
      <c r="Y277" s="589">
        <v>3002124</v>
      </c>
      <c r="Z277" s="589" t="s">
        <v>215</v>
      </c>
      <c r="AA277" s="589">
        <v>252</v>
      </c>
      <c r="AB277" s="589" t="s">
        <v>214</v>
      </c>
      <c r="AC277" s="589" t="s">
        <v>213</v>
      </c>
      <c r="AD277" s="589">
        <v>1</v>
      </c>
    </row>
    <row r="278" spans="1:30" s="589" customFormat="1">
      <c r="A278" s="589">
        <v>252</v>
      </c>
      <c r="B278" s="589">
        <v>252122</v>
      </c>
      <c r="C278" s="589">
        <v>5480</v>
      </c>
      <c r="D278" s="591">
        <v>180.7</v>
      </c>
      <c r="E278" s="590">
        <v>42206</v>
      </c>
      <c r="F278" s="589" t="s">
        <v>75</v>
      </c>
      <c r="G278" s="589" t="s">
        <v>81</v>
      </c>
      <c r="J278" s="589">
        <v>699517</v>
      </c>
      <c r="K278" s="589">
        <v>213210</v>
      </c>
      <c r="R278" s="589" t="s">
        <v>216</v>
      </c>
      <c r="V278" s="589">
        <v>7</v>
      </c>
      <c r="W278" s="589">
        <v>15</v>
      </c>
      <c r="Y278" s="589">
        <v>3002124</v>
      </c>
      <c r="Z278" s="589" t="s">
        <v>215</v>
      </c>
      <c r="AA278" s="589">
        <v>252</v>
      </c>
      <c r="AB278" s="589" t="s">
        <v>214</v>
      </c>
      <c r="AC278" s="589" t="s">
        <v>213</v>
      </c>
      <c r="AD278" s="589">
        <v>1</v>
      </c>
    </row>
    <row r="279" spans="1:30" s="589" customFormat="1">
      <c r="A279" s="589">
        <v>252</v>
      </c>
      <c r="B279" s="589">
        <v>252113</v>
      </c>
      <c r="C279" s="589">
        <v>5480</v>
      </c>
      <c r="D279" s="593">
        <v>195</v>
      </c>
      <c r="E279" s="590">
        <v>42216</v>
      </c>
      <c r="F279" s="589" t="s">
        <v>75</v>
      </c>
      <c r="G279" s="589" t="s">
        <v>113</v>
      </c>
      <c r="H279" s="589" t="s">
        <v>81</v>
      </c>
      <c r="J279" s="589">
        <v>305443</v>
      </c>
      <c r="K279" s="589">
        <v>214582</v>
      </c>
      <c r="Q279" s="589" t="s">
        <v>239</v>
      </c>
      <c r="R279" s="589" t="s">
        <v>218</v>
      </c>
      <c r="V279" s="589">
        <v>7</v>
      </c>
      <c r="W279" s="589">
        <v>15</v>
      </c>
      <c r="Z279" s="589" t="s">
        <v>215</v>
      </c>
      <c r="AA279" s="589">
        <v>102</v>
      </c>
      <c r="AB279" s="589" t="s">
        <v>217</v>
      </c>
      <c r="AC279" s="589" t="s">
        <v>213</v>
      </c>
      <c r="AD279" s="589">
        <v>367</v>
      </c>
    </row>
    <row r="280" spans="1:30" s="589" customFormat="1">
      <c r="A280" s="589">
        <v>252</v>
      </c>
      <c r="B280" s="589">
        <v>252115</v>
      </c>
      <c r="C280" s="589">
        <v>5480</v>
      </c>
      <c r="D280" s="593">
        <v>58.5</v>
      </c>
      <c r="E280" s="590">
        <v>42216</v>
      </c>
      <c r="F280" s="589" t="s">
        <v>75</v>
      </c>
      <c r="G280" s="589" t="s">
        <v>113</v>
      </c>
      <c r="H280" s="589" t="s">
        <v>81</v>
      </c>
      <c r="J280" s="589">
        <v>305443</v>
      </c>
      <c r="K280" s="589">
        <v>214582</v>
      </c>
      <c r="Q280" s="589" t="s">
        <v>239</v>
      </c>
      <c r="R280" s="589" t="s">
        <v>218</v>
      </c>
      <c r="V280" s="589">
        <v>7</v>
      </c>
      <c r="W280" s="589">
        <v>15</v>
      </c>
      <c r="Z280" s="589" t="s">
        <v>215</v>
      </c>
      <c r="AA280" s="589">
        <v>102</v>
      </c>
      <c r="AB280" s="589" t="s">
        <v>217</v>
      </c>
      <c r="AC280" s="589" t="s">
        <v>213</v>
      </c>
      <c r="AD280" s="589">
        <v>368</v>
      </c>
    </row>
    <row r="281" spans="1:30" s="589" customFormat="1">
      <c r="A281" s="589">
        <v>252</v>
      </c>
      <c r="B281" s="589">
        <v>252118</v>
      </c>
      <c r="C281" s="589">
        <v>5480</v>
      </c>
      <c r="D281" s="593">
        <v>208</v>
      </c>
      <c r="E281" s="590">
        <v>42216</v>
      </c>
      <c r="F281" s="589" t="s">
        <v>75</v>
      </c>
      <c r="G281" s="589" t="s">
        <v>113</v>
      </c>
      <c r="H281" s="589" t="s">
        <v>81</v>
      </c>
      <c r="J281" s="589">
        <v>305443</v>
      </c>
      <c r="K281" s="589">
        <v>214582</v>
      </c>
      <c r="Q281" s="589" t="s">
        <v>239</v>
      </c>
      <c r="R281" s="589" t="s">
        <v>218</v>
      </c>
      <c r="V281" s="589">
        <v>7</v>
      </c>
      <c r="W281" s="589">
        <v>15</v>
      </c>
      <c r="Z281" s="589" t="s">
        <v>215</v>
      </c>
      <c r="AA281" s="589">
        <v>102</v>
      </c>
      <c r="AB281" s="589" t="s">
        <v>217</v>
      </c>
      <c r="AC281" s="589" t="s">
        <v>213</v>
      </c>
      <c r="AD281" s="589">
        <v>369</v>
      </c>
    </row>
    <row r="282" spans="1:30" s="589" customFormat="1">
      <c r="A282" s="589">
        <v>252</v>
      </c>
      <c r="B282" s="589">
        <v>252121</v>
      </c>
      <c r="C282" s="589">
        <v>5480</v>
      </c>
      <c r="D282" s="593">
        <v>97.5</v>
      </c>
      <c r="E282" s="590">
        <v>42216</v>
      </c>
      <c r="F282" s="589" t="s">
        <v>75</v>
      </c>
      <c r="G282" s="589" t="s">
        <v>113</v>
      </c>
      <c r="H282" s="589" t="s">
        <v>81</v>
      </c>
      <c r="J282" s="589">
        <v>305443</v>
      </c>
      <c r="K282" s="589">
        <v>214582</v>
      </c>
      <c r="Q282" s="589" t="s">
        <v>239</v>
      </c>
      <c r="R282" s="589" t="s">
        <v>218</v>
      </c>
      <c r="V282" s="589">
        <v>7</v>
      </c>
      <c r="W282" s="589">
        <v>15</v>
      </c>
      <c r="Z282" s="589" t="s">
        <v>215</v>
      </c>
      <c r="AA282" s="589">
        <v>102</v>
      </c>
      <c r="AB282" s="589" t="s">
        <v>217</v>
      </c>
      <c r="AC282" s="589" t="s">
        <v>213</v>
      </c>
      <c r="AD282" s="589">
        <v>370</v>
      </c>
    </row>
    <row r="283" spans="1:30" s="589" customFormat="1">
      <c r="A283" s="589">
        <v>252</v>
      </c>
      <c r="B283" s="589">
        <v>252122</v>
      </c>
      <c r="C283" s="589">
        <v>5480</v>
      </c>
      <c r="D283" s="593">
        <v>120.9</v>
      </c>
      <c r="E283" s="590">
        <v>42216</v>
      </c>
      <c r="F283" s="589" t="s">
        <v>75</v>
      </c>
      <c r="G283" s="589" t="s">
        <v>113</v>
      </c>
      <c r="H283" s="589" t="s">
        <v>81</v>
      </c>
      <c r="J283" s="589">
        <v>305443</v>
      </c>
      <c r="K283" s="589">
        <v>214582</v>
      </c>
      <c r="Q283" s="589" t="s">
        <v>239</v>
      </c>
      <c r="R283" s="589" t="s">
        <v>218</v>
      </c>
      <c r="V283" s="589">
        <v>7</v>
      </c>
      <c r="W283" s="589">
        <v>15</v>
      </c>
      <c r="Z283" s="589" t="s">
        <v>215</v>
      </c>
      <c r="AA283" s="589">
        <v>102</v>
      </c>
      <c r="AB283" s="589" t="s">
        <v>217</v>
      </c>
      <c r="AC283" s="589" t="s">
        <v>213</v>
      </c>
      <c r="AD283" s="589">
        <v>372</v>
      </c>
    </row>
    <row r="284" spans="1:30" s="589" customFormat="1">
      <c r="A284" s="589">
        <v>252</v>
      </c>
      <c r="B284" s="589">
        <v>252113</v>
      </c>
      <c r="C284" s="589">
        <v>5480</v>
      </c>
      <c r="D284" s="593">
        <v>-195</v>
      </c>
      <c r="E284" s="590">
        <v>42217</v>
      </c>
      <c r="F284" s="589" t="s">
        <v>75</v>
      </c>
      <c r="G284" s="589" t="s">
        <v>113</v>
      </c>
      <c r="H284" s="589" t="s">
        <v>81</v>
      </c>
      <c r="J284" s="589">
        <v>305443</v>
      </c>
      <c r="K284" s="589">
        <v>214582</v>
      </c>
      <c r="Q284" s="589" t="s">
        <v>239</v>
      </c>
      <c r="R284" s="589" t="s">
        <v>218</v>
      </c>
      <c r="V284" s="589">
        <v>8</v>
      </c>
      <c r="W284" s="589">
        <v>15</v>
      </c>
      <c r="Z284" s="589" t="s">
        <v>215</v>
      </c>
      <c r="AA284" s="589">
        <v>102</v>
      </c>
      <c r="AB284" s="589" t="s">
        <v>217</v>
      </c>
      <c r="AC284" s="589" t="s">
        <v>213</v>
      </c>
      <c r="AD284" s="589">
        <v>367</v>
      </c>
    </row>
    <row r="285" spans="1:30" s="589" customFormat="1">
      <c r="A285" s="589">
        <v>252</v>
      </c>
      <c r="B285" s="589">
        <v>252115</v>
      </c>
      <c r="C285" s="589">
        <v>5480</v>
      </c>
      <c r="D285" s="593">
        <v>-58.5</v>
      </c>
      <c r="E285" s="590">
        <v>42217</v>
      </c>
      <c r="F285" s="589" t="s">
        <v>75</v>
      </c>
      <c r="G285" s="589" t="s">
        <v>113</v>
      </c>
      <c r="H285" s="589" t="s">
        <v>81</v>
      </c>
      <c r="J285" s="589">
        <v>305443</v>
      </c>
      <c r="K285" s="589">
        <v>214582</v>
      </c>
      <c r="Q285" s="589" t="s">
        <v>239</v>
      </c>
      <c r="R285" s="589" t="s">
        <v>218</v>
      </c>
      <c r="V285" s="589">
        <v>8</v>
      </c>
      <c r="W285" s="589">
        <v>15</v>
      </c>
      <c r="Z285" s="589" t="s">
        <v>215</v>
      </c>
      <c r="AA285" s="589">
        <v>102</v>
      </c>
      <c r="AB285" s="589" t="s">
        <v>217</v>
      </c>
      <c r="AC285" s="589" t="s">
        <v>213</v>
      </c>
      <c r="AD285" s="589">
        <v>368</v>
      </c>
    </row>
    <row r="286" spans="1:30" s="589" customFormat="1">
      <c r="A286" s="589">
        <v>252</v>
      </c>
      <c r="B286" s="589">
        <v>252118</v>
      </c>
      <c r="C286" s="589">
        <v>5480</v>
      </c>
      <c r="D286" s="593">
        <v>-208</v>
      </c>
      <c r="E286" s="590">
        <v>42217</v>
      </c>
      <c r="F286" s="589" t="s">
        <v>75</v>
      </c>
      <c r="G286" s="589" t="s">
        <v>113</v>
      </c>
      <c r="H286" s="589" t="s">
        <v>81</v>
      </c>
      <c r="J286" s="589">
        <v>305443</v>
      </c>
      <c r="K286" s="589">
        <v>214582</v>
      </c>
      <c r="Q286" s="589" t="s">
        <v>239</v>
      </c>
      <c r="R286" s="589" t="s">
        <v>218</v>
      </c>
      <c r="V286" s="589">
        <v>8</v>
      </c>
      <c r="W286" s="589">
        <v>15</v>
      </c>
      <c r="Z286" s="589" t="s">
        <v>215</v>
      </c>
      <c r="AA286" s="589">
        <v>102</v>
      </c>
      <c r="AB286" s="589" t="s">
        <v>217</v>
      </c>
      <c r="AC286" s="589" t="s">
        <v>213</v>
      </c>
      <c r="AD286" s="589">
        <v>369</v>
      </c>
    </row>
    <row r="287" spans="1:30" s="589" customFormat="1">
      <c r="A287" s="589">
        <v>252</v>
      </c>
      <c r="B287" s="589">
        <v>252121</v>
      </c>
      <c r="C287" s="589">
        <v>5480</v>
      </c>
      <c r="D287" s="593">
        <v>-97.5</v>
      </c>
      <c r="E287" s="590">
        <v>42217</v>
      </c>
      <c r="F287" s="589" t="s">
        <v>75</v>
      </c>
      <c r="G287" s="589" t="s">
        <v>113</v>
      </c>
      <c r="H287" s="589" t="s">
        <v>81</v>
      </c>
      <c r="J287" s="589">
        <v>305443</v>
      </c>
      <c r="K287" s="589">
        <v>214582</v>
      </c>
      <c r="Q287" s="589" t="s">
        <v>239</v>
      </c>
      <c r="R287" s="589" t="s">
        <v>218</v>
      </c>
      <c r="V287" s="589">
        <v>8</v>
      </c>
      <c r="W287" s="589">
        <v>15</v>
      </c>
      <c r="Z287" s="589" t="s">
        <v>215</v>
      </c>
      <c r="AA287" s="589">
        <v>102</v>
      </c>
      <c r="AB287" s="589" t="s">
        <v>217</v>
      </c>
      <c r="AC287" s="589" t="s">
        <v>213</v>
      </c>
      <c r="AD287" s="589">
        <v>370</v>
      </c>
    </row>
    <row r="288" spans="1:30" s="589" customFormat="1">
      <c r="A288" s="589">
        <v>252</v>
      </c>
      <c r="B288" s="589">
        <v>252122</v>
      </c>
      <c r="C288" s="589">
        <v>5480</v>
      </c>
      <c r="D288" s="593">
        <v>-120.9</v>
      </c>
      <c r="E288" s="590">
        <v>42217</v>
      </c>
      <c r="F288" s="589" t="s">
        <v>75</v>
      </c>
      <c r="G288" s="589" t="s">
        <v>113</v>
      </c>
      <c r="H288" s="589" t="s">
        <v>81</v>
      </c>
      <c r="J288" s="589">
        <v>305443</v>
      </c>
      <c r="K288" s="589">
        <v>214582</v>
      </c>
      <c r="Q288" s="589" t="s">
        <v>239</v>
      </c>
      <c r="R288" s="589" t="s">
        <v>218</v>
      </c>
      <c r="V288" s="589">
        <v>8</v>
      </c>
      <c r="W288" s="589">
        <v>15</v>
      </c>
      <c r="Z288" s="589" t="s">
        <v>215</v>
      </c>
      <c r="AA288" s="589">
        <v>102</v>
      </c>
      <c r="AB288" s="589" t="s">
        <v>217</v>
      </c>
      <c r="AC288" s="589" t="s">
        <v>213</v>
      </c>
      <c r="AD288" s="589">
        <v>372</v>
      </c>
    </row>
    <row r="289" spans="1:30" s="589" customFormat="1">
      <c r="A289" s="589">
        <v>252</v>
      </c>
      <c r="B289" s="589">
        <v>252110</v>
      </c>
      <c r="C289" s="589">
        <v>5480</v>
      </c>
      <c r="D289" s="591">
        <v>494</v>
      </c>
      <c r="E289" s="590">
        <v>42219</v>
      </c>
      <c r="F289" s="589" t="s">
        <v>75</v>
      </c>
      <c r="G289" s="589" t="s">
        <v>81</v>
      </c>
      <c r="H289" s="589" t="s">
        <v>249</v>
      </c>
      <c r="J289" s="589">
        <v>201893</v>
      </c>
      <c r="K289" s="589">
        <v>214326</v>
      </c>
      <c r="N289" s="589">
        <v>192798</v>
      </c>
      <c r="O289" s="589" t="s">
        <v>225</v>
      </c>
      <c r="P289" s="589" t="s">
        <v>221</v>
      </c>
      <c r="R289" s="589" t="s">
        <v>220</v>
      </c>
      <c r="V289" s="589">
        <v>8</v>
      </c>
      <c r="W289" s="589">
        <v>15</v>
      </c>
      <c r="X289" s="589">
        <v>380</v>
      </c>
      <c r="Y289" s="589">
        <v>3002124</v>
      </c>
      <c r="Z289" s="589" t="s">
        <v>215</v>
      </c>
      <c r="AA289" s="589">
        <v>252</v>
      </c>
      <c r="AB289" s="589" t="s">
        <v>219</v>
      </c>
      <c r="AC289" s="589" t="s">
        <v>213</v>
      </c>
      <c r="AD289" s="589">
        <v>1</v>
      </c>
    </row>
    <row r="290" spans="1:30" s="589" customFormat="1">
      <c r="A290" s="589">
        <v>252</v>
      </c>
      <c r="B290" s="589">
        <v>252113</v>
      </c>
      <c r="C290" s="589">
        <v>5480</v>
      </c>
      <c r="D290" s="591">
        <v>195</v>
      </c>
      <c r="E290" s="590">
        <v>42219</v>
      </c>
      <c r="F290" s="589" t="s">
        <v>75</v>
      </c>
      <c r="G290" s="589" t="s">
        <v>81</v>
      </c>
      <c r="J290" s="589">
        <v>702780</v>
      </c>
      <c r="K290" s="589">
        <v>214384</v>
      </c>
      <c r="R290" s="589" t="s">
        <v>216</v>
      </c>
      <c r="V290" s="589">
        <v>8</v>
      </c>
      <c r="W290" s="589">
        <v>15</v>
      </c>
      <c r="Y290" s="589">
        <v>3002124</v>
      </c>
      <c r="Z290" s="589" t="s">
        <v>215</v>
      </c>
      <c r="AA290" s="589">
        <v>252</v>
      </c>
      <c r="AB290" s="589" t="s">
        <v>214</v>
      </c>
      <c r="AC290" s="589" t="s">
        <v>213</v>
      </c>
      <c r="AD290" s="589">
        <v>1</v>
      </c>
    </row>
    <row r="291" spans="1:30" s="589" customFormat="1">
      <c r="A291" s="589">
        <v>252</v>
      </c>
      <c r="B291" s="589">
        <v>252115</v>
      </c>
      <c r="C291" s="589">
        <v>5480</v>
      </c>
      <c r="D291" s="591">
        <v>58.5</v>
      </c>
      <c r="E291" s="590">
        <v>42219</v>
      </c>
      <c r="F291" s="589" t="s">
        <v>75</v>
      </c>
      <c r="G291" s="589" t="s">
        <v>81</v>
      </c>
      <c r="J291" s="589">
        <v>702785</v>
      </c>
      <c r="K291" s="589">
        <v>214384</v>
      </c>
      <c r="R291" s="589" t="s">
        <v>216</v>
      </c>
      <c r="V291" s="589">
        <v>8</v>
      </c>
      <c r="W291" s="589">
        <v>15</v>
      </c>
      <c r="Y291" s="589">
        <v>3002124</v>
      </c>
      <c r="Z291" s="589" t="s">
        <v>215</v>
      </c>
      <c r="AA291" s="589">
        <v>252</v>
      </c>
      <c r="AB291" s="589" t="s">
        <v>214</v>
      </c>
      <c r="AC291" s="589" t="s">
        <v>213</v>
      </c>
      <c r="AD291" s="589">
        <v>1</v>
      </c>
    </row>
    <row r="292" spans="1:30" s="589" customFormat="1">
      <c r="A292" s="589">
        <v>252</v>
      </c>
      <c r="B292" s="589">
        <v>252118</v>
      </c>
      <c r="C292" s="589">
        <v>5480</v>
      </c>
      <c r="D292" s="591">
        <v>208</v>
      </c>
      <c r="E292" s="590">
        <v>42219</v>
      </c>
      <c r="F292" s="589" t="s">
        <v>75</v>
      </c>
      <c r="G292" s="589" t="s">
        <v>81</v>
      </c>
      <c r="J292" s="589">
        <v>702784</v>
      </c>
      <c r="K292" s="589">
        <v>214384</v>
      </c>
      <c r="R292" s="589" t="s">
        <v>216</v>
      </c>
      <c r="V292" s="589">
        <v>8</v>
      </c>
      <c r="W292" s="589">
        <v>15</v>
      </c>
      <c r="Y292" s="589">
        <v>3002124</v>
      </c>
      <c r="Z292" s="589" t="s">
        <v>215</v>
      </c>
      <c r="AA292" s="589">
        <v>252</v>
      </c>
      <c r="AB292" s="589" t="s">
        <v>214</v>
      </c>
      <c r="AC292" s="589" t="s">
        <v>213</v>
      </c>
      <c r="AD292" s="589">
        <v>1</v>
      </c>
    </row>
    <row r="293" spans="1:30" s="589" customFormat="1">
      <c r="A293" s="589">
        <v>252</v>
      </c>
      <c r="B293" s="589">
        <v>252121</v>
      </c>
      <c r="C293" s="589">
        <v>5480</v>
      </c>
      <c r="D293" s="591">
        <v>97.5</v>
      </c>
      <c r="E293" s="590">
        <v>42219</v>
      </c>
      <c r="F293" s="589" t="s">
        <v>75</v>
      </c>
      <c r="G293" s="589" t="s">
        <v>81</v>
      </c>
      <c r="J293" s="589">
        <v>702781</v>
      </c>
      <c r="K293" s="589">
        <v>214384</v>
      </c>
      <c r="R293" s="589" t="s">
        <v>216</v>
      </c>
      <c r="V293" s="589">
        <v>8</v>
      </c>
      <c r="W293" s="589">
        <v>15</v>
      </c>
      <c r="Y293" s="589">
        <v>3002124</v>
      </c>
      <c r="Z293" s="589" t="s">
        <v>215</v>
      </c>
      <c r="AA293" s="589">
        <v>252</v>
      </c>
      <c r="AB293" s="589" t="s">
        <v>214</v>
      </c>
      <c r="AC293" s="589" t="s">
        <v>213</v>
      </c>
      <c r="AD293" s="589">
        <v>1</v>
      </c>
    </row>
    <row r="294" spans="1:30" s="589" customFormat="1">
      <c r="A294" s="589">
        <v>252</v>
      </c>
      <c r="B294" s="589">
        <v>252122</v>
      </c>
      <c r="C294" s="589">
        <v>5480</v>
      </c>
      <c r="D294" s="591">
        <v>120.9</v>
      </c>
      <c r="E294" s="590">
        <v>42219</v>
      </c>
      <c r="F294" s="589" t="s">
        <v>75</v>
      </c>
      <c r="G294" s="589" t="s">
        <v>81</v>
      </c>
      <c r="J294" s="589">
        <v>702782</v>
      </c>
      <c r="K294" s="589">
        <v>214384</v>
      </c>
      <c r="R294" s="589" t="s">
        <v>216</v>
      </c>
      <c r="V294" s="589">
        <v>8</v>
      </c>
      <c r="W294" s="589">
        <v>15</v>
      </c>
      <c r="Y294" s="589">
        <v>3002124</v>
      </c>
      <c r="Z294" s="589" t="s">
        <v>215</v>
      </c>
      <c r="AA294" s="589">
        <v>252</v>
      </c>
      <c r="AB294" s="589" t="s">
        <v>214</v>
      </c>
      <c r="AC294" s="589" t="s">
        <v>213</v>
      </c>
      <c r="AD294" s="589">
        <v>1</v>
      </c>
    </row>
    <row r="295" spans="1:30" s="589" customFormat="1">
      <c r="A295" s="589">
        <v>252</v>
      </c>
      <c r="B295" s="589">
        <v>252110</v>
      </c>
      <c r="C295" s="589">
        <v>5480</v>
      </c>
      <c r="D295" s="591">
        <v>455</v>
      </c>
      <c r="E295" s="590">
        <v>42233</v>
      </c>
      <c r="F295" s="589" t="s">
        <v>75</v>
      </c>
      <c r="G295" s="589" t="s">
        <v>81</v>
      </c>
      <c r="H295" s="589" t="s">
        <v>248</v>
      </c>
      <c r="J295" s="589">
        <v>202904</v>
      </c>
      <c r="K295" s="589">
        <v>215601</v>
      </c>
      <c r="N295" s="589">
        <v>193779</v>
      </c>
      <c r="O295" s="589" t="s">
        <v>225</v>
      </c>
      <c r="P295" s="589" t="s">
        <v>221</v>
      </c>
      <c r="R295" s="589" t="s">
        <v>220</v>
      </c>
      <c r="V295" s="589">
        <v>8</v>
      </c>
      <c r="W295" s="589">
        <v>15</v>
      </c>
      <c r="X295" s="589">
        <v>350</v>
      </c>
      <c r="Y295" s="589">
        <v>3002124</v>
      </c>
      <c r="Z295" s="589" t="s">
        <v>215</v>
      </c>
      <c r="AA295" s="589">
        <v>252</v>
      </c>
      <c r="AB295" s="589" t="s">
        <v>219</v>
      </c>
      <c r="AC295" s="589" t="s">
        <v>213</v>
      </c>
      <c r="AD295" s="589">
        <v>1</v>
      </c>
    </row>
    <row r="296" spans="1:30" s="589" customFormat="1">
      <c r="A296" s="589">
        <v>252</v>
      </c>
      <c r="B296" s="589">
        <v>252113</v>
      </c>
      <c r="C296" s="589">
        <v>5480</v>
      </c>
      <c r="D296" s="591">
        <v>195</v>
      </c>
      <c r="E296" s="590">
        <v>42237</v>
      </c>
      <c r="F296" s="589" t="s">
        <v>75</v>
      </c>
      <c r="G296" s="589" t="s">
        <v>81</v>
      </c>
      <c r="J296" s="589">
        <v>707610</v>
      </c>
      <c r="K296" s="589">
        <v>216109</v>
      </c>
      <c r="R296" s="589" t="s">
        <v>216</v>
      </c>
      <c r="V296" s="589">
        <v>8</v>
      </c>
      <c r="W296" s="589">
        <v>15</v>
      </c>
      <c r="Y296" s="589">
        <v>3002124</v>
      </c>
      <c r="Z296" s="589" t="s">
        <v>215</v>
      </c>
      <c r="AA296" s="589">
        <v>252</v>
      </c>
      <c r="AB296" s="589" t="s">
        <v>214</v>
      </c>
      <c r="AC296" s="589" t="s">
        <v>213</v>
      </c>
      <c r="AD296" s="589">
        <v>1</v>
      </c>
    </row>
    <row r="297" spans="1:30" s="589" customFormat="1">
      <c r="A297" s="589">
        <v>252</v>
      </c>
      <c r="B297" s="589">
        <v>252114</v>
      </c>
      <c r="C297" s="589">
        <v>5480</v>
      </c>
      <c r="D297" s="591">
        <v>39</v>
      </c>
      <c r="E297" s="590">
        <v>42237</v>
      </c>
      <c r="F297" s="589" t="s">
        <v>75</v>
      </c>
      <c r="G297" s="589" t="s">
        <v>81</v>
      </c>
      <c r="J297" s="589">
        <v>707612</v>
      </c>
      <c r="K297" s="589">
        <v>216109</v>
      </c>
      <c r="R297" s="589" t="s">
        <v>216</v>
      </c>
      <c r="V297" s="589">
        <v>8</v>
      </c>
      <c r="W297" s="589">
        <v>15</v>
      </c>
      <c r="Y297" s="589">
        <v>3002124</v>
      </c>
      <c r="Z297" s="589" t="s">
        <v>215</v>
      </c>
      <c r="AA297" s="589">
        <v>252</v>
      </c>
      <c r="AB297" s="589" t="s">
        <v>214</v>
      </c>
      <c r="AC297" s="589" t="s">
        <v>213</v>
      </c>
      <c r="AD297" s="589">
        <v>1</v>
      </c>
    </row>
    <row r="298" spans="1:30" s="589" customFormat="1">
      <c r="A298" s="589">
        <v>252</v>
      </c>
      <c r="B298" s="589">
        <v>252115</v>
      </c>
      <c r="C298" s="589">
        <v>5480</v>
      </c>
      <c r="D298" s="591">
        <v>58.5</v>
      </c>
      <c r="E298" s="590">
        <v>42237</v>
      </c>
      <c r="F298" s="589" t="s">
        <v>75</v>
      </c>
      <c r="G298" s="589" t="s">
        <v>81</v>
      </c>
      <c r="J298" s="589">
        <v>707609</v>
      </c>
      <c r="K298" s="589">
        <v>216109</v>
      </c>
      <c r="R298" s="589" t="s">
        <v>216</v>
      </c>
      <c r="V298" s="589">
        <v>8</v>
      </c>
      <c r="W298" s="589">
        <v>15</v>
      </c>
      <c r="Y298" s="589">
        <v>3002124</v>
      </c>
      <c r="Z298" s="589" t="s">
        <v>215</v>
      </c>
      <c r="AA298" s="589">
        <v>252</v>
      </c>
      <c r="AB298" s="589" t="s">
        <v>214</v>
      </c>
      <c r="AC298" s="589" t="s">
        <v>213</v>
      </c>
      <c r="AD298" s="589">
        <v>1</v>
      </c>
    </row>
    <row r="299" spans="1:30" s="589" customFormat="1">
      <c r="A299" s="589">
        <v>252</v>
      </c>
      <c r="B299" s="589">
        <v>252121</v>
      </c>
      <c r="C299" s="589">
        <v>5480</v>
      </c>
      <c r="D299" s="591">
        <v>130</v>
      </c>
      <c r="E299" s="590">
        <v>42237</v>
      </c>
      <c r="F299" s="589" t="s">
        <v>75</v>
      </c>
      <c r="G299" s="589" t="s">
        <v>81</v>
      </c>
      <c r="J299" s="589">
        <v>707613</v>
      </c>
      <c r="K299" s="589">
        <v>216109</v>
      </c>
      <c r="R299" s="589" t="s">
        <v>216</v>
      </c>
      <c r="V299" s="589">
        <v>8</v>
      </c>
      <c r="W299" s="589">
        <v>15</v>
      </c>
      <c r="Y299" s="589">
        <v>3002124</v>
      </c>
      <c r="Z299" s="589" t="s">
        <v>215</v>
      </c>
      <c r="AA299" s="589">
        <v>252</v>
      </c>
      <c r="AB299" s="589" t="s">
        <v>214</v>
      </c>
      <c r="AC299" s="589" t="s">
        <v>213</v>
      </c>
      <c r="AD299" s="589">
        <v>1</v>
      </c>
    </row>
    <row r="300" spans="1:30" s="589" customFormat="1">
      <c r="A300" s="589">
        <v>252</v>
      </c>
      <c r="B300" s="589">
        <v>252122</v>
      </c>
      <c r="C300" s="589">
        <v>5480</v>
      </c>
      <c r="D300" s="591">
        <v>104</v>
      </c>
      <c r="E300" s="590">
        <v>42237</v>
      </c>
      <c r="F300" s="589" t="s">
        <v>75</v>
      </c>
      <c r="G300" s="589" t="s">
        <v>81</v>
      </c>
      <c r="J300" s="589">
        <v>707611</v>
      </c>
      <c r="K300" s="589">
        <v>216109</v>
      </c>
      <c r="R300" s="589" t="s">
        <v>216</v>
      </c>
      <c r="V300" s="589">
        <v>8</v>
      </c>
      <c r="W300" s="589">
        <v>15</v>
      </c>
      <c r="Y300" s="589">
        <v>3002124</v>
      </c>
      <c r="Z300" s="589" t="s">
        <v>215</v>
      </c>
      <c r="AA300" s="589">
        <v>252</v>
      </c>
      <c r="AB300" s="589" t="s">
        <v>214</v>
      </c>
      <c r="AC300" s="589" t="s">
        <v>213</v>
      </c>
      <c r="AD300" s="589">
        <v>1</v>
      </c>
    </row>
    <row r="301" spans="1:30" s="589" customFormat="1">
      <c r="A301" s="589">
        <v>252</v>
      </c>
      <c r="B301" s="589">
        <v>252115</v>
      </c>
      <c r="C301" s="589">
        <v>5480</v>
      </c>
      <c r="D301" s="591">
        <v>58.5</v>
      </c>
      <c r="E301" s="590">
        <v>42247</v>
      </c>
      <c r="F301" s="589" t="s">
        <v>75</v>
      </c>
      <c r="G301" s="589" t="s">
        <v>81</v>
      </c>
      <c r="J301" s="589">
        <v>709573</v>
      </c>
      <c r="K301" s="589">
        <v>216763</v>
      </c>
      <c r="R301" s="589" t="s">
        <v>216</v>
      </c>
      <c r="V301" s="589">
        <v>8</v>
      </c>
      <c r="W301" s="589">
        <v>15</v>
      </c>
      <c r="Y301" s="589">
        <v>3002124</v>
      </c>
      <c r="Z301" s="589" t="s">
        <v>215</v>
      </c>
      <c r="AA301" s="589">
        <v>252</v>
      </c>
      <c r="AB301" s="589" t="s">
        <v>214</v>
      </c>
      <c r="AC301" s="589" t="s">
        <v>213</v>
      </c>
      <c r="AD301" s="589">
        <v>1</v>
      </c>
    </row>
    <row r="302" spans="1:30" s="589" customFormat="1">
      <c r="A302" s="589">
        <v>252</v>
      </c>
      <c r="B302" s="589">
        <v>252116</v>
      </c>
      <c r="C302" s="589">
        <v>5480</v>
      </c>
      <c r="D302" s="591">
        <v>65</v>
      </c>
      <c r="E302" s="590">
        <v>42247</v>
      </c>
      <c r="F302" s="589" t="s">
        <v>75</v>
      </c>
      <c r="G302" s="589" t="s">
        <v>81</v>
      </c>
      <c r="J302" s="589">
        <v>709572</v>
      </c>
      <c r="K302" s="589">
        <v>216763</v>
      </c>
      <c r="R302" s="589" t="s">
        <v>216</v>
      </c>
      <c r="V302" s="589">
        <v>8</v>
      </c>
      <c r="W302" s="589">
        <v>15</v>
      </c>
      <c r="Y302" s="589">
        <v>3002124</v>
      </c>
      <c r="Z302" s="589" t="s">
        <v>215</v>
      </c>
      <c r="AA302" s="589">
        <v>252</v>
      </c>
      <c r="AB302" s="589" t="s">
        <v>214</v>
      </c>
      <c r="AC302" s="589" t="s">
        <v>213</v>
      </c>
      <c r="AD302" s="589">
        <v>1</v>
      </c>
    </row>
    <row r="303" spans="1:30" s="589" customFormat="1">
      <c r="A303" s="589">
        <v>252</v>
      </c>
      <c r="B303" s="589">
        <v>252118</v>
      </c>
      <c r="C303" s="589">
        <v>5480</v>
      </c>
      <c r="D303" s="591">
        <v>234</v>
      </c>
      <c r="E303" s="590">
        <v>42247</v>
      </c>
      <c r="F303" s="589" t="s">
        <v>75</v>
      </c>
      <c r="G303" s="589" t="s">
        <v>81</v>
      </c>
      <c r="J303" s="589">
        <v>709571</v>
      </c>
      <c r="K303" s="589">
        <v>216763</v>
      </c>
      <c r="R303" s="589" t="s">
        <v>216</v>
      </c>
      <c r="V303" s="589">
        <v>8</v>
      </c>
      <c r="W303" s="589">
        <v>15</v>
      </c>
      <c r="Y303" s="589">
        <v>3002124</v>
      </c>
      <c r="Z303" s="589" t="s">
        <v>215</v>
      </c>
      <c r="AA303" s="589">
        <v>252</v>
      </c>
      <c r="AB303" s="589" t="s">
        <v>214</v>
      </c>
      <c r="AC303" s="589" t="s">
        <v>213</v>
      </c>
      <c r="AD303" s="589">
        <v>1</v>
      </c>
    </row>
    <row r="304" spans="1:30" s="589" customFormat="1">
      <c r="A304" s="589">
        <v>252</v>
      </c>
      <c r="B304" s="589">
        <v>252121</v>
      </c>
      <c r="C304" s="589">
        <v>5480</v>
      </c>
      <c r="D304" s="591">
        <v>162.5</v>
      </c>
      <c r="E304" s="590">
        <v>42247</v>
      </c>
      <c r="F304" s="589" t="s">
        <v>75</v>
      </c>
      <c r="G304" s="589" t="s">
        <v>81</v>
      </c>
      <c r="J304" s="589">
        <v>709567</v>
      </c>
      <c r="K304" s="589">
        <v>216763</v>
      </c>
      <c r="R304" s="589" t="s">
        <v>216</v>
      </c>
      <c r="V304" s="589">
        <v>8</v>
      </c>
      <c r="W304" s="589">
        <v>15</v>
      </c>
      <c r="Y304" s="589">
        <v>3002124</v>
      </c>
      <c r="Z304" s="589" t="s">
        <v>215</v>
      </c>
      <c r="AA304" s="589">
        <v>252</v>
      </c>
      <c r="AB304" s="589" t="s">
        <v>214</v>
      </c>
      <c r="AC304" s="589" t="s">
        <v>213</v>
      </c>
      <c r="AD304" s="589">
        <v>1</v>
      </c>
    </row>
    <row r="305" spans="1:30" s="589" customFormat="1">
      <c r="A305" s="589">
        <v>252</v>
      </c>
      <c r="B305" s="589">
        <v>252122</v>
      </c>
      <c r="C305" s="589">
        <v>5480</v>
      </c>
      <c r="D305" s="591">
        <v>162.5</v>
      </c>
      <c r="E305" s="590">
        <v>42247</v>
      </c>
      <c r="F305" s="589" t="s">
        <v>75</v>
      </c>
      <c r="G305" s="589" t="s">
        <v>81</v>
      </c>
      <c r="J305" s="589">
        <v>709568</v>
      </c>
      <c r="K305" s="589">
        <v>216763</v>
      </c>
      <c r="R305" s="589" t="s">
        <v>216</v>
      </c>
      <c r="V305" s="589">
        <v>8</v>
      </c>
      <c r="W305" s="589">
        <v>15</v>
      </c>
      <c r="Y305" s="589">
        <v>3002124</v>
      </c>
      <c r="Z305" s="589" t="s">
        <v>215</v>
      </c>
      <c r="AA305" s="589">
        <v>252</v>
      </c>
      <c r="AB305" s="589" t="s">
        <v>214</v>
      </c>
      <c r="AC305" s="589" t="s">
        <v>213</v>
      </c>
      <c r="AD305" s="589">
        <v>1</v>
      </c>
    </row>
    <row r="306" spans="1:30" s="589" customFormat="1">
      <c r="A306" s="589">
        <v>252</v>
      </c>
      <c r="B306" s="589">
        <v>252110</v>
      </c>
      <c r="C306" s="589">
        <v>5480</v>
      </c>
      <c r="D306" s="591">
        <v>435.5</v>
      </c>
      <c r="E306" s="590">
        <v>42250</v>
      </c>
      <c r="F306" s="589" t="s">
        <v>75</v>
      </c>
      <c r="G306" s="589" t="s">
        <v>81</v>
      </c>
      <c r="H306" s="589" t="s">
        <v>247</v>
      </c>
      <c r="J306" s="589">
        <v>204671</v>
      </c>
      <c r="K306" s="589">
        <v>217164</v>
      </c>
      <c r="N306" s="589">
        <v>194997</v>
      </c>
      <c r="O306" s="589" t="s">
        <v>225</v>
      </c>
      <c r="P306" s="589" t="s">
        <v>221</v>
      </c>
      <c r="R306" s="589" t="s">
        <v>220</v>
      </c>
      <c r="V306" s="589">
        <v>9</v>
      </c>
      <c r="W306" s="589">
        <v>15</v>
      </c>
      <c r="X306" s="589">
        <v>335</v>
      </c>
      <c r="Y306" s="589">
        <v>3002124</v>
      </c>
      <c r="Z306" s="589" t="s">
        <v>215</v>
      </c>
      <c r="AA306" s="589">
        <v>252</v>
      </c>
      <c r="AB306" s="589" t="s">
        <v>219</v>
      </c>
      <c r="AC306" s="589" t="s">
        <v>213</v>
      </c>
      <c r="AD306" s="589">
        <v>1</v>
      </c>
    </row>
    <row r="307" spans="1:30" s="589" customFormat="1">
      <c r="A307" s="589">
        <v>252</v>
      </c>
      <c r="B307" s="589">
        <v>252110</v>
      </c>
      <c r="C307" s="589">
        <v>5480</v>
      </c>
      <c r="D307" s="591">
        <v>520</v>
      </c>
      <c r="E307" s="590">
        <v>42257</v>
      </c>
      <c r="F307" s="589" t="s">
        <v>75</v>
      </c>
      <c r="G307" s="589" t="s">
        <v>81</v>
      </c>
      <c r="H307" s="589" t="s">
        <v>246</v>
      </c>
      <c r="J307" s="589">
        <v>205140</v>
      </c>
      <c r="K307" s="589">
        <v>217718</v>
      </c>
      <c r="N307" s="589">
        <v>196046</v>
      </c>
      <c r="O307" s="589" t="s">
        <v>225</v>
      </c>
      <c r="P307" s="589" t="s">
        <v>221</v>
      </c>
      <c r="R307" s="589" t="s">
        <v>220</v>
      </c>
      <c r="V307" s="589">
        <v>9</v>
      </c>
      <c r="W307" s="589">
        <v>15</v>
      </c>
      <c r="X307" s="589">
        <v>400</v>
      </c>
      <c r="Y307" s="589">
        <v>3002124</v>
      </c>
      <c r="Z307" s="589" t="s">
        <v>215</v>
      </c>
      <c r="AA307" s="589">
        <v>252</v>
      </c>
      <c r="AB307" s="589" t="s">
        <v>219</v>
      </c>
      <c r="AC307" s="589" t="s">
        <v>213</v>
      </c>
      <c r="AD307" s="589">
        <v>1</v>
      </c>
    </row>
    <row r="308" spans="1:30" s="589" customFormat="1">
      <c r="A308" s="589">
        <v>252</v>
      </c>
      <c r="B308" s="589">
        <v>252113</v>
      </c>
      <c r="C308" s="589">
        <v>5480</v>
      </c>
      <c r="D308" s="591">
        <v>312</v>
      </c>
      <c r="E308" s="590">
        <v>42257</v>
      </c>
      <c r="F308" s="589" t="s">
        <v>75</v>
      </c>
      <c r="G308" s="589" t="s">
        <v>81</v>
      </c>
      <c r="H308" s="589" t="s">
        <v>245</v>
      </c>
      <c r="J308" s="589">
        <v>205137</v>
      </c>
      <c r="K308" s="589">
        <v>217718</v>
      </c>
      <c r="N308" s="589">
        <v>195888</v>
      </c>
      <c r="O308" s="589" t="s">
        <v>225</v>
      </c>
      <c r="P308" s="589" t="s">
        <v>221</v>
      </c>
      <c r="R308" s="589" t="s">
        <v>220</v>
      </c>
      <c r="V308" s="589">
        <v>9</v>
      </c>
      <c r="W308" s="589">
        <v>15</v>
      </c>
      <c r="X308" s="589">
        <v>240</v>
      </c>
      <c r="Y308" s="589">
        <v>3002124</v>
      </c>
      <c r="Z308" s="589" t="s">
        <v>215</v>
      </c>
      <c r="AA308" s="589">
        <v>252</v>
      </c>
      <c r="AB308" s="589" t="s">
        <v>219</v>
      </c>
      <c r="AC308" s="589" t="s">
        <v>213</v>
      </c>
      <c r="AD308" s="589">
        <v>1</v>
      </c>
    </row>
    <row r="309" spans="1:30" s="589" customFormat="1">
      <c r="A309" s="589">
        <v>252</v>
      </c>
      <c r="B309" s="589">
        <v>252113</v>
      </c>
      <c r="C309" s="589">
        <v>5480</v>
      </c>
      <c r="D309" s="591">
        <v>208</v>
      </c>
      <c r="E309" s="590">
        <v>42257</v>
      </c>
      <c r="F309" s="589" t="s">
        <v>75</v>
      </c>
      <c r="G309" s="589" t="s">
        <v>81</v>
      </c>
      <c r="J309" s="589">
        <v>711949</v>
      </c>
      <c r="K309" s="589">
        <v>217665</v>
      </c>
      <c r="R309" s="589" t="s">
        <v>216</v>
      </c>
      <c r="V309" s="589">
        <v>9</v>
      </c>
      <c r="W309" s="589">
        <v>15</v>
      </c>
      <c r="Y309" s="589">
        <v>3002124</v>
      </c>
      <c r="Z309" s="589" t="s">
        <v>215</v>
      </c>
      <c r="AA309" s="589">
        <v>252</v>
      </c>
      <c r="AB309" s="589" t="s">
        <v>214</v>
      </c>
      <c r="AC309" s="589" t="s">
        <v>213</v>
      </c>
      <c r="AD309" s="589">
        <v>1</v>
      </c>
    </row>
    <row r="310" spans="1:30" s="589" customFormat="1">
      <c r="A310" s="589">
        <v>252</v>
      </c>
      <c r="B310" s="589">
        <v>252116</v>
      </c>
      <c r="C310" s="589">
        <v>5490</v>
      </c>
      <c r="D310" s="593">
        <v>494.66</v>
      </c>
      <c r="E310" s="590">
        <v>42262</v>
      </c>
      <c r="F310" s="589" t="s">
        <v>75</v>
      </c>
      <c r="G310" s="589" t="s">
        <v>230</v>
      </c>
      <c r="H310" s="589" t="s">
        <v>229</v>
      </c>
      <c r="J310" s="589">
        <v>205427</v>
      </c>
      <c r="K310" s="589">
        <v>218003</v>
      </c>
      <c r="N310" s="589">
        <v>195722</v>
      </c>
      <c r="O310" s="589" t="s">
        <v>228</v>
      </c>
      <c r="P310" s="589" t="s">
        <v>221</v>
      </c>
      <c r="R310" s="589" t="s">
        <v>220</v>
      </c>
      <c r="V310" s="589">
        <v>9</v>
      </c>
      <c r="W310" s="589">
        <v>15</v>
      </c>
      <c r="X310" s="589">
        <v>1</v>
      </c>
      <c r="Y310" s="589">
        <v>3057925</v>
      </c>
      <c r="Z310" s="589" t="s">
        <v>215</v>
      </c>
      <c r="AA310" s="589">
        <v>252</v>
      </c>
      <c r="AB310" s="589" t="s">
        <v>219</v>
      </c>
      <c r="AC310" s="589" t="s">
        <v>213</v>
      </c>
      <c r="AD310" s="589">
        <v>1</v>
      </c>
    </row>
    <row r="311" spans="1:30" s="589" customFormat="1">
      <c r="A311" s="589">
        <v>252</v>
      </c>
      <c r="B311" s="589">
        <v>252121</v>
      </c>
      <c r="C311" s="589">
        <v>5480</v>
      </c>
      <c r="D311" s="591">
        <v>156</v>
      </c>
      <c r="E311" s="590">
        <v>42262</v>
      </c>
      <c r="F311" s="589" t="s">
        <v>75</v>
      </c>
      <c r="G311" s="589" t="s">
        <v>81</v>
      </c>
      <c r="J311" s="589">
        <v>712916</v>
      </c>
      <c r="K311" s="589">
        <v>218109</v>
      </c>
      <c r="R311" s="589" t="s">
        <v>216</v>
      </c>
      <c r="V311" s="589">
        <v>9</v>
      </c>
      <c r="W311" s="589">
        <v>15</v>
      </c>
      <c r="Y311" s="589">
        <v>3002124</v>
      </c>
      <c r="Z311" s="589" t="s">
        <v>215</v>
      </c>
      <c r="AA311" s="589">
        <v>252</v>
      </c>
      <c r="AB311" s="589" t="s">
        <v>214</v>
      </c>
      <c r="AC311" s="589" t="s">
        <v>213</v>
      </c>
      <c r="AD311" s="589">
        <v>1</v>
      </c>
    </row>
    <row r="312" spans="1:30" s="589" customFormat="1">
      <c r="A312" s="589">
        <v>252</v>
      </c>
      <c r="B312" s="589">
        <v>252114</v>
      </c>
      <c r="C312" s="589">
        <v>5480</v>
      </c>
      <c r="D312" s="591">
        <v>45.5</v>
      </c>
      <c r="E312" s="590">
        <v>42264</v>
      </c>
      <c r="F312" s="589" t="s">
        <v>75</v>
      </c>
      <c r="G312" s="589" t="s">
        <v>81</v>
      </c>
      <c r="J312" s="589">
        <v>713941</v>
      </c>
      <c r="K312" s="589">
        <v>218261</v>
      </c>
      <c r="R312" s="589" t="s">
        <v>216</v>
      </c>
      <c r="V312" s="589">
        <v>9</v>
      </c>
      <c r="W312" s="589">
        <v>15</v>
      </c>
      <c r="Y312" s="589">
        <v>3002124</v>
      </c>
      <c r="Z312" s="589" t="s">
        <v>215</v>
      </c>
      <c r="AA312" s="589">
        <v>252</v>
      </c>
      <c r="AB312" s="589" t="s">
        <v>214</v>
      </c>
      <c r="AC312" s="589" t="s">
        <v>213</v>
      </c>
      <c r="AD312" s="589">
        <v>1</v>
      </c>
    </row>
    <row r="313" spans="1:30" s="589" customFormat="1">
      <c r="A313" s="589">
        <v>252</v>
      </c>
      <c r="B313" s="589">
        <v>252115</v>
      </c>
      <c r="C313" s="589">
        <v>5480</v>
      </c>
      <c r="D313" s="591">
        <v>45.5</v>
      </c>
      <c r="E313" s="590">
        <v>42264</v>
      </c>
      <c r="F313" s="589" t="s">
        <v>75</v>
      </c>
      <c r="G313" s="589" t="s">
        <v>81</v>
      </c>
      <c r="J313" s="589">
        <v>713940</v>
      </c>
      <c r="K313" s="589">
        <v>218261</v>
      </c>
      <c r="R313" s="589" t="s">
        <v>216</v>
      </c>
      <c r="V313" s="589">
        <v>9</v>
      </c>
      <c r="W313" s="589">
        <v>15</v>
      </c>
      <c r="Y313" s="589">
        <v>3002124</v>
      </c>
      <c r="Z313" s="589" t="s">
        <v>215</v>
      </c>
      <c r="AA313" s="589">
        <v>252</v>
      </c>
      <c r="AB313" s="589" t="s">
        <v>214</v>
      </c>
      <c r="AC313" s="589" t="s">
        <v>213</v>
      </c>
      <c r="AD313" s="589">
        <v>1</v>
      </c>
    </row>
    <row r="314" spans="1:30" s="589" customFormat="1">
      <c r="A314" s="589">
        <v>252</v>
      </c>
      <c r="B314" s="589">
        <v>252122</v>
      </c>
      <c r="C314" s="589">
        <v>5480</v>
      </c>
      <c r="D314" s="591">
        <v>97.5</v>
      </c>
      <c r="E314" s="590">
        <v>42264</v>
      </c>
      <c r="F314" s="589" t="s">
        <v>75</v>
      </c>
      <c r="G314" s="589" t="s">
        <v>81</v>
      </c>
      <c r="J314" s="589">
        <v>713942</v>
      </c>
      <c r="K314" s="589">
        <v>218261</v>
      </c>
      <c r="R314" s="589" t="s">
        <v>216</v>
      </c>
      <c r="V314" s="589">
        <v>9</v>
      </c>
      <c r="W314" s="589">
        <v>15</v>
      </c>
      <c r="Y314" s="589">
        <v>3002124</v>
      </c>
      <c r="Z314" s="589" t="s">
        <v>215</v>
      </c>
      <c r="AA314" s="589">
        <v>252</v>
      </c>
      <c r="AB314" s="589" t="s">
        <v>214</v>
      </c>
      <c r="AC314" s="589" t="s">
        <v>213</v>
      </c>
      <c r="AD314" s="589">
        <v>1</v>
      </c>
    </row>
    <row r="315" spans="1:30" s="589" customFormat="1">
      <c r="A315" s="589">
        <v>252</v>
      </c>
      <c r="B315" s="589">
        <v>252110</v>
      </c>
      <c r="C315" s="589">
        <v>5480</v>
      </c>
      <c r="D315" s="591">
        <v>533</v>
      </c>
      <c r="E315" s="590">
        <v>42270</v>
      </c>
      <c r="F315" s="589" t="s">
        <v>75</v>
      </c>
      <c r="G315" s="589" t="s">
        <v>81</v>
      </c>
      <c r="H315" s="589" t="s">
        <v>244</v>
      </c>
      <c r="J315" s="589">
        <v>206143</v>
      </c>
      <c r="K315" s="589">
        <v>218692</v>
      </c>
      <c r="N315" s="589">
        <v>197100</v>
      </c>
      <c r="O315" s="589" t="s">
        <v>225</v>
      </c>
      <c r="P315" s="589" t="s">
        <v>221</v>
      </c>
      <c r="R315" s="589" t="s">
        <v>220</v>
      </c>
      <c r="V315" s="589">
        <v>9</v>
      </c>
      <c r="W315" s="589">
        <v>15</v>
      </c>
      <c r="X315" s="589">
        <v>410</v>
      </c>
      <c r="Y315" s="589">
        <v>3002124</v>
      </c>
      <c r="Z315" s="589" t="s">
        <v>215</v>
      </c>
      <c r="AA315" s="589">
        <v>252</v>
      </c>
      <c r="AB315" s="589" t="s">
        <v>219</v>
      </c>
      <c r="AC315" s="589" t="s">
        <v>213</v>
      </c>
      <c r="AD315" s="589">
        <v>1</v>
      </c>
    </row>
    <row r="316" spans="1:30" s="589" customFormat="1">
      <c r="A316" s="589">
        <v>252</v>
      </c>
      <c r="B316" s="589">
        <v>252115</v>
      </c>
      <c r="C316" s="589">
        <v>5480</v>
      </c>
      <c r="D316" s="591">
        <v>58.5</v>
      </c>
      <c r="E316" s="590">
        <v>42273</v>
      </c>
      <c r="F316" s="589" t="s">
        <v>75</v>
      </c>
      <c r="G316" s="589" t="s">
        <v>81</v>
      </c>
      <c r="J316" s="589">
        <v>716006</v>
      </c>
      <c r="K316" s="589">
        <v>218952</v>
      </c>
      <c r="R316" s="589" t="s">
        <v>216</v>
      </c>
      <c r="V316" s="589">
        <v>9</v>
      </c>
      <c r="W316" s="589">
        <v>15</v>
      </c>
      <c r="Y316" s="589">
        <v>3002124</v>
      </c>
      <c r="Z316" s="589" t="s">
        <v>215</v>
      </c>
      <c r="AA316" s="589">
        <v>252</v>
      </c>
      <c r="AB316" s="589" t="s">
        <v>214</v>
      </c>
      <c r="AC316" s="589" t="s">
        <v>213</v>
      </c>
      <c r="AD316" s="589">
        <v>1</v>
      </c>
    </row>
    <row r="317" spans="1:30" s="589" customFormat="1">
      <c r="A317" s="589">
        <v>252</v>
      </c>
      <c r="B317" s="589">
        <v>252118</v>
      </c>
      <c r="C317" s="589">
        <v>5480</v>
      </c>
      <c r="D317" s="591">
        <v>221</v>
      </c>
      <c r="E317" s="590">
        <v>42273</v>
      </c>
      <c r="F317" s="589" t="s">
        <v>75</v>
      </c>
      <c r="G317" s="589" t="s">
        <v>81</v>
      </c>
      <c r="J317" s="589">
        <v>716013</v>
      </c>
      <c r="K317" s="589">
        <v>218952</v>
      </c>
      <c r="R317" s="589" t="s">
        <v>216</v>
      </c>
      <c r="V317" s="589">
        <v>9</v>
      </c>
      <c r="W317" s="589">
        <v>15</v>
      </c>
      <c r="Y317" s="589">
        <v>3002124</v>
      </c>
      <c r="Z317" s="589" t="s">
        <v>215</v>
      </c>
      <c r="AA317" s="589">
        <v>252</v>
      </c>
      <c r="AB317" s="589" t="s">
        <v>214</v>
      </c>
      <c r="AC317" s="589" t="s">
        <v>213</v>
      </c>
      <c r="AD317" s="589">
        <v>1</v>
      </c>
    </row>
    <row r="318" spans="1:30" s="589" customFormat="1">
      <c r="A318" s="589">
        <v>252</v>
      </c>
      <c r="B318" s="589">
        <v>252121</v>
      </c>
      <c r="C318" s="589">
        <v>5480</v>
      </c>
      <c r="D318" s="591">
        <v>97.5</v>
      </c>
      <c r="E318" s="590">
        <v>42273</v>
      </c>
      <c r="F318" s="589" t="s">
        <v>75</v>
      </c>
      <c r="G318" s="589" t="s">
        <v>81</v>
      </c>
      <c r="J318" s="589">
        <v>716005</v>
      </c>
      <c r="K318" s="589">
        <v>218952</v>
      </c>
      <c r="R318" s="589" t="s">
        <v>216</v>
      </c>
      <c r="V318" s="589">
        <v>9</v>
      </c>
      <c r="W318" s="589">
        <v>15</v>
      </c>
      <c r="Y318" s="589">
        <v>3002124</v>
      </c>
      <c r="Z318" s="589" t="s">
        <v>215</v>
      </c>
      <c r="AA318" s="589">
        <v>252</v>
      </c>
      <c r="AB318" s="589" t="s">
        <v>214</v>
      </c>
      <c r="AC318" s="589" t="s">
        <v>213</v>
      </c>
      <c r="AD318" s="589">
        <v>1</v>
      </c>
    </row>
    <row r="319" spans="1:30" s="589" customFormat="1">
      <c r="A319" s="589">
        <v>252</v>
      </c>
      <c r="B319" s="589">
        <v>252122</v>
      </c>
      <c r="C319" s="589">
        <v>5480</v>
      </c>
      <c r="D319" s="591">
        <v>176.8</v>
      </c>
      <c r="E319" s="590">
        <v>42273</v>
      </c>
      <c r="F319" s="589" t="s">
        <v>75</v>
      </c>
      <c r="G319" s="589" t="s">
        <v>81</v>
      </c>
      <c r="J319" s="589">
        <v>716004</v>
      </c>
      <c r="K319" s="589">
        <v>218952</v>
      </c>
      <c r="R319" s="589" t="s">
        <v>216</v>
      </c>
      <c r="V319" s="589">
        <v>9</v>
      </c>
      <c r="W319" s="589">
        <v>15</v>
      </c>
      <c r="Y319" s="589">
        <v>3002124</v>
      </c>
      <c r="Z319" s="589" t="s">
        <v>215</v>
      </c>
      <c r="AA319" s="589">
        <v>252</v>
      </c>
      <c r="AB319" s="589" t="s">
        <v>214</v>
      </c>
      <c r="AC319" s="589" t="s">
        <v>213</v>
      </c>
      <c r="AD319" s="589">
        <v>1</v>
      </c>
    </row>
    <row r="320" spans="1:30" s="589" customFormat="1">
      <c r="A320" s="589">
        <v>252</v>
      </c>
      <c r="B320" s="589">
        <v>252113</v>
      </c>
      <c r="C320" s="589">
        <v>5480</v>
      </c>
      <c r="D320" s="591">
        <v>325</v>
      </c>
      <c r="E320" s="590">
        <v>42277</v>
      </c>
      <c r="F320" s="589" t="s">
        <v>75</v>
      </c>
      <c r="G320" s="589" t="s">
        <v>81</v>
      </c>
      <c r="H320" s="589" t="s">
        <v>243</v>
      </c>
      <c r="J320" s="589">
        <v>206666</v>
      </c>
      <c r="K320" s="589">
        <v>219227</v>
      </c>
      <c r="N320" s="589">
        <v>197102</v>
      </c>
      <c r="O320" s="589" t="s">
        <v>225</v>
      </c>
      <c r="P320" s="589" t="s">
        <v>221</v>
      </c>
      <c r="R320" s="589" t="s">
        <v>220</v>
      </c>
      <c r="V320" s="589">
        <v>9</v>
      </c>
      <c r="W320" s="589">
        <v>15</v>
      </c>
      <c r="X320" s="589">
        <v>250</v>
      </c>
      <c r="Y320" s="589">
        <v>3002124</v>
      </c>
      <c r="Z320" s="589" t="s">
        <v>215</v>
      </c>
      <c r="AA320" s="589">
        <v>252</v>
      </c>
      <c r="AB320" s="589" t="s">
        <v>219</v>
      </c>
      <c r="AC320" s="589" t="s">
        <v>213</v>
      </c>
      <c r="AD320" s="589">
        <v>1</v>
      </c>
    </row>
    <row r="321" spans="1:30" s="589" customFormat="1">
      <c r="A321" s="589">
        <v>252</v>
      </c>
      <c r="B321" s="589">
        <v>252110</v>
      </c>
      <c r="C321" s="589">
        <v>5480</v>
      </c>
      <c r="D321" s="591">
        <v>468</v>
      </c>
      <c r="E321" s="590">
        <v>42290</v>
      </c>
      <c r="F321" s="589" t="s">
        <v>75</v>
      </c>
      <c r="G321" s="589" t="s">
        <v>81</v>
      </c>
      <c r="H321" s="589" t="s">
        <v>242</v>
      </c>
      <c r="J321" s="589">
        <v>207758</v>
      </c>
      <c r="K321" s="589">
        <v>220290</v>
      </c>
      <c r="N321" s="589">
        <v>198149</v>
      </c>
      <c r="O321" s="589" t="s">
        <v>225</v>
      </c>
      <c r="P321" s="589" t="s">
        <v>221</v>
      </c>
      <c r="R321" s="589" t="s">
        <v>220</v>
      </c>
      <c r="V321" s="589">
        <v>10</v>
      </c>
      <c r="W321" s="589">
        <v>15</v>
      </c>
      <c r="X321" s="589">
        <v>360</v>
      </c>
      <c r="Y321" s="589">
        <v>3002124</v>
      </c>
      <c r="Z321" s="589" t="s">
        <v>215</v>
      </c>
      <c r="AA321" s="589">
        <v>252</v>
      </c>
      <c r="AB321" s="589" t="s">
        <v>219</v>
      </c>
      <c r="AC321" s="589" t="s">
        <v>213</v>
      </c>
      <c r="AD321" s="589">
        <v>1</v>
      </c>
    </row>
    <row r="322" spans="1:30" s="589" customFormat="1">
      <c r="A322" s="589">
        <v>252</v>
      </c>
      <c r="B322" s="589">
        <v>252113</v>
      </c>
      <c r="C322" s="589">
        <v>5480</v>
      </c>
      <c r="D322" s="591">
        <v>273</v>
      </c>
      <c r="E322" s="590">
        <v>42290</v>
      </c>
      <c r="F322" s="589" t="s">
        <v>75</v>
      </c>
      <c r="G322" s="589" t="s">
        <v>81</v>
      </c>
      <c r="H322" s="589" t="s">
        <v>241</v>
      </c>
      <c r="J322" s="589">
        <v>207761</v>
      </c>
      <c r="K322" s="589">
        <v>220290</v>
      </c>
      <c r="N322" s="589">
        <v>198150</v>
      </c>
      <c r="O322" s="589" t="s">
        <v>225</v>
      </c>
      <c r="P322" s="589" t="s">
        <v>221</v>
      </c>
      <c r="R322" s="589" t="s">
        <v>220</v>
      </c>
      <c r="V322" s="589">
        <v>10</v>
      </c>
      <c r="W322" s="589">
        <v>15</v>
      </c>
      <c r="X322" s="589">
        <v>210</v>
      </c>
      <c r="Y322" s="589">
        <v>3002124</v>
      </c>
      <c r="Z322" s="589" t="s">
        <v>215</v>
      </c>
      <c r="AA322" s="589">
        <v>252</v>
      </c>
      <c r="AB322" s="589" t="s">
        <v>219</v>
      </c>
      <c r="AC322" s="589" t="s">
        <v>213</v>
      </c>
      <c r="AD322" s="589">
        <v>1</v>
      </c>
    </row>
    <row r="323" spans="1:30" s="589" customFormat="1">
      <c r="A323" s="589">
        <v>252</v>
      </c>
      <c r="B323" s="589">
        <v>252114</v>
      </c>
      <c r="C323" s="589">
        <v>5480</v>
      </c>
      <c r="D323" s="591">
        <v>32.5</v>
      </c>
      <c r="E323" s="590">
        <v>42290</v>
      </c>
      <c r="F323" s="589" t="s">
        <v>75</v>
      </c>
      <c r="G323" s="589" t="s">
        <v>81</v>
      </c>
      <c r="J323" s="589">
        <v>719928</v>
      </c>
      <c r="K323" s="589">
        <v>220236</v>
      </c>
      <c r="R323" s="589" t="s">
        <v>216</v>
      </c>
      <c r="V323" s="589">
        <v>10</v>
      </c>
      <c r="W323" s="589">
        <v>15</v>
      </c>
      <c r="Y323" s="589">
        <v>3002124</v>
      </c>
      <c r="Z323" s="589" t="s">
        <v>215</v>
      </c>
      <c r="AA323" s="589">
        <v>252</v>
      </c>
      <c r="AB323" s="589" t="s">
        <v>214</v>
      </c>
      <c r="AC323" s="589" t="s">
        <v>213</v>
      </c>
      <c r="AD323" s="589">
        <v>1</v>
      </c>
    </row>
    <row r="324" spans="1:30" s="589" customFormat="1">
      <c r="A324" s="589">
        <v>252</v>
      </c>
      <c r="B324" s="589">
        <v>252115</v>
      </c>
      <c r="C324" s="589">
        <v>5480</v>
      </c>
      <c r="D324" s="591">
        <v>15.6</v>
      </c>
      <c r="E324" s="590">
        <v>42290</v>
      </c>
      <c r="F324" s="589" t="s">
        <v>75</v>
      </c>
      <c r="G324" s="589" t="s">
        <v>81</v>
      </c>
      <c r="J324" s="589">
        <v>719930</v>
      </c>
      <c r="K324" s="589">
        <v>220236</v>
      </c>
      <c r="R324" s="589" t="s">
        <v>216</v>
      </c>
      <c r="V324" s="589">
        <v>10</v>
      </c>
      <c r="W324" s="589">
        <v>15</v>
      </c>
      <c r="Y324" s="589">
        <v>3002124</v>
      </c>
      <c r="Z324" s="589" t="s">
        <v>215</v>
      </c>
      <c r="AA324" s="589">
        <v>252</v>
      </c>
      <c r="AB324" s="589" t="s">
        <v>214</v>
      </c>
      <c r="AC324" s="589" t="s">
        <v>213</v>
      </c>
      <c r="AD324" s="589">
        <v>1</v>
      </c>
    </row>
    <row r="325" spans="1:30" s="589" customFormat="1">
      <c r="A325" s="589">
        <v>252</v>
      </c>
      <c r="B325" s="589">
        <v>252115</v>
      </c>
      <c r="C325" s="589">
        <v>5480</v>
      </c>
      <c r="D325" s="591">
        <v>117</v>
      </c>
      <c r="E325" s="590">
        <v>42290</v>
      </c>
      <c r="F325" s="589" t="s">
        <v>75</v>
      </c>
      <c r="G325" s="589" t="s">
        <v>81</v>
      </c>
      <c r="J325" s="589">
        <v>719939</v>
      </c>
      <c r="K325" s="589">
        <v>220236</v>
      </c>
      <c r="R325" s="589" t="s">
        <v>216</v>
      </c>
      <c r="V325" s="589">
        <v>10</v>
      </c>
      <c r="W325" s="589">
        <v>15</v>
      </c>
      <c r="Y325" s="589">
        <v>3002124</v>
      </c>
      <c r="Z325" s="589" t="s">
        <v>215</v>
      </c>
      <c r="AA325" s="589">
        <v>252</v>
      </c>
      <c r="AB325" s="589" t="s">
        <v>214</v>
      </c>
      <c r="AC325" s="589" t="s">
        <v>213</v>
      </c>
      <c r="AD325" s="589">
        <v>1</v>
      </c>
    </row>
    <row r="326" spans="1:30" s="589" customFormat="1">
      <c r="A326" s="589">
        <v>252</v>
      </c>
      <c r="B326" s="589">
        <v>252116</v>
      </c>
      <c r="C326" s="589">
        <v>5480</v>
      </c>
      <c r="D326" s="591">
        <v>39</v>
      </c>
      <c r="E326" s="590">
        <v>42290</v>
      </c>
      <c r="F326" s="589" t="s">
        <v>75</v>
      </c>
      <c r="G326" s="589" t="s">
        <v>81</v>
      </c>
      <c r="J326" s="589">
        <v>719933</v>
      </c>
      <c r="K326" s="589">
        <v>220236</v>
      </c>
      <c r="R326" s="589" t="s">
        <v>216</v>
      </c>
      <c r="V326" s="589">
        <v>10</v>
      </c>
      <c r="W326" s="589">
        <v>15</v>
      </c>
      <c r="Y326" s="589">
        <v>3002124</v>
      </c>
      <c r="Z326" s="589" t="s">
        <v>215</v>
      </c>
      <c r="AA326" s="589">
        <v>252</v>
      </c>
      <c r="AB326" s="589" t="s">
        <v>214</v>
      </c>
      <c r="AC326" s="589" t="s">
        <v>213</v>
      </c>
      <c r="AD326" s="589">
        <v>1</v>
      </c>
    </row>
    <row r="327" spans="1:30" s="589" customFormat="1">
      <c r="A327" s="589">
        <v>252</v>
      </c>
      <c r="B327" s="589">
        <v>252121</v>
      </c>
      <c r="C327" s="589">
        <v>5480</v>
      </c>
      <c r="D327" s="591">
        <v>104</v>
      </c>
      <c r="E327" s="590">
        <v>42290</v>
      </c>
      <c r="F327" s="589" t="s">
        <v>75</v>
      </c>
      <c r="G327" s="589" t="s">
        <v>81</v>
      </c>
      <c r="J327" s="589">
        <v>719931</v>
      </c>
      <c r="K327" s="589">
        <v>220236</v>
      </c>
      <c r="R327" s="589" t="s">
        <v>216</v>
      </c>
      <c r="V327" s="589">
        <v>10</v>
      </c>
      <c r="W327" s="589">
        <v>15</v>
      </c>
      <c r="Y327" s="589">
        <v>3002124</v>
      </c>
      <c r="Z327" s="589" t="s">
        <v>215</v>
      </c>
      <c r="AA327" s="589">
        <v>252</v>
      </c>
      <c r="AB327" s="589" t="s">
        <v>214</v>
      </c>
      <c r="AC327" s="589" t="s">
        <v>213</v>
      </c>
      <c r="AD327" s="589">
        <v>1</v>
      </c>
    </row>
    <row r="328" spans="1:30" s="589" customFormat="1">
      <c r="A328" s="589">
        <v>252</v>
      </c>
      <c r="B328" s="589">
        <v>252122</v>
      </c>
      <c r="C328" s="589">
        <v>5480</v>
      </c>
      <c r="D328" s="591">
        <v>221</v>
      </c>
      <c r="E328" s="590">
        <v>42290</v>
      </c>
      <c r="F328" s="589" t="s">
        <v>75</v>
      </c>
      <c r="G328" s="589" t="s">
        <v>81</v>
      </c>
      <c r="J328" s="589">
        <v>719929</v>
      </c>
      <c r="K328" s="589">
        <v>220236</v>
      </c>
      <c r="R328" s="589" t="s">
        <v>216</v>
      </c>
      <c r="V328" s="589">
        <v>10</v>
      </c>
      <c r="W328" s="589">
        <v>15</v>
      </c>
      <c r="Y328" s="589">
        <v>3002124</v>
      </c>
      <c r="Z328" s="589" t="s">
        <v>215</v>
      </c>
      <c r="AA328" s="589">
        <v>252</v>
      </c>
      <c r="AB328" s="589" t="s">
        <v>214</v>
      </c>
      <c r="AC328" s="589" t="s">
        <v>213</v>
      </c>
      <c r="AD328" s="589">
        <v>1</v>
      </c>
    </row>
    <row r="329" spans="1:30" s="589" customFormat="1">
      <c r="A329" s="589">
        <v>252</v>
      </c>
      <c r="B329" s="589">
        <v>252113</v>
      </c>
      <c r="C329" s="589">
        <v>5480</v>
      </c>
      <c r="D329" s="591">
        <v>325</v>
      </c>
      <c r="E329" s="590">
        <v>42299</v>
      </c>
      <c r="F329" s="589" t="s">
        <v>75</v>
      </c>
      <c r="G329" s="589" t="s">
        <v>81</v>
      </c>
      <c r="H329" s="589" t="s">
        <v>240</v>
      </c>
      <c r="J329" s="589">
        <v>208441</v>
      </c>
      <c r="K329" s="589">
        <v>220976</v>
      </c>
      <c r="N329" s="589">
        <v>199311</v>
      </c>
      <c r="O329" s="589" t="s">
        <v>225</v>
      </c>
      <c r="P329" s="589" t="s">
        <v>221</v>
      </c>
      <c r="R329" s="589" t="s">
        <v>220</v>
      </c>
      <c r="V329" s="589">
        <v>10</v>
      </c>
      <c r="W329" s="589">
        <v>15</v>
      </c>
      <c r="X329" s="589">
        <v>250</v>
      </c>
      <c r="Y329" s="589">
        <v>3002124</v>
      </c>
      <c r="Z329" s="589" t="s">
        <v>215</v>
      </c>
      <c r="AA329" s="589">
        <v>252</v>
      </c>
      <c r="AB329" s="589" t="s">
        <v>219</v>
      </c>
      <c r="AC329" s="589" t="s">
        <v>213</v>
      </c>
      <c r="AD329" s="589">
        <v>1</v>
      </c>
    </row>
    <row r="330" spans="1:30" s="589" customFormat="1">
      <c r="A330" s="589">
        <v>252</v>
      </c>
      <c r="B330" s="589">
        <v>252118</v>
      </c>
      <c r="C330" s="589">
        <v>5480</v>
      </c>
      <c r="D330" s="591">
        <v>221</v>
      </c>
      <c r="E330" s="590">
        <v>42305</v>
      </c>
      <c r="F330" s="589" t="s">
        <v>75</v>
      </c>
      <c r="G330" s="589" t="s">
        <v>81</v>
      </c>
      <c r="J330" s="589">
        <v>723757</v>
      </c>
      <c r="K330" s="589">
        <v>221378</v>
      </c>
      <c r="R330" s="589" t="s">
        <v>216</v>
      </c>
      <c r="V330" s="589">
        <v>10</v>
      </c>
      <c r="W330" s="589">
        <v>15</v>
      </c>
      <c r="Y330" s="589">
        <v>3002124</v>
      </c>
      <c r="Z330" s="589" t="s">
        <v>215</v>
      </c>
      <c r="AA330" s="589">
        <v>252</v>
      </c>
      <c r="AB330" s="589" t="s">
        <v>214</v>
      </c>
      <c r="AC330" s="589" t="s">
        <v>213</v>
      </c>
      <c r="AD330" s="589">
        <v>1</v>
      </c>
    </row>
    <row r="331" spans="1:30" s="589" customFormat="1">
      <c r="A331" s="589">
        <v>252</v>
      </c>
      <c r="B331" s="589">
        <v>252115</v>
      </c>
      <c r="C331" s="589">
        <v>5480</v>
      </c>
      <c r="D331" s="591">
        <v>52</v>
      </c>
      <c r="E331" s="590">
        <v>42306</v>
      </c>
      <c r="F331" s="589" t="s">
        <v>75</v>
      </c>
      <c r="G331" s="589" t="s">
        <v>81</v>
      </c>
      <c r="J331" s="589">
        <v>724124</v>
      </c>
      <c r="K331" s="589">
        <v>221525</v>
      </c>
      <c r="R331" s="589" t="s">
        <v>216</v>
      </c>
      <c r="V331" s="589">
        <v>10</v>
      </c>
      <c r="W331" s="589">
        <v>15</v>
      </c>
      <c r="Y331" s="589">
        <v>3002124</v>
      </c>
      <c r="Z331" s="589" t="s">
        <v>215</v>
      </c>
      <c r="AA331" s="589">
        <v>252</v>
      </c>
      <c r="AB331" s="589" t="s">
        <v>214</v>
      </c>
      <c r="AC331" s="589" t="s">
        <v>213</v>
      </c>
      <c r="AD331" s="589">
        <v>1</v>
      </c>
    </row>
    <row r="332" spans="1:30" s="589" customFormat="1">
      <c r="A332" s="589">
        <v>252</v>
      </c>
      <c r="B332" s="589">
        <v>252121</v>
      </c>
      <c r="C332" s="589">
        <v>5480</v>
      </c>
      <c r="D332" s="593">
        <v>162.5</v>
      </c>
      <c r="E332" s="590">
        <v>42308</v>
      </c>
      <c r="F332" s="589" t="s">
        <v>75</v>
      </c>
      <c r="G332" s="589" t="s">
        <v>112</v>
      </c>
      <c r="H332" s="589" t="s">
        <v>81</v>
      </c>
      <c r="J332" s="589">
        <v>306314</v>
      </c>
      <c r="K332" s="589">
        <v>222012</v>
      </c>
      <c r="Q332" s="589" t="s">
        <v>239</v>
      </c>
      <c r="R332" s="589" t="s">
        <v>218</v>
      </c>
      <c r="V332" s="589">
        <v>10</v>
      </c>
      <c r="W332" s="589">
        <v>15</v>
      </c>
      <c r="Z332" s="589" t="s">
        <v>215</v>
      </c>
      <c r="AA332" s="589">
        <v>102</v>
      </c>
      <c r="AB332" s="589" t="s">
        <v>217</v>
      </c>
      <c r="AC332" s="589" t="s">
        <v>213</v>
      </c>
      <c r="AD332" s="589">
        <v>127</v>
      </c>
    </row>
    <row r="333" spans="1:30" s="589" customFormat="1">
      <c r="A333" s="589">
        <v>252</v>
      </c>
      <c r="B333" s="589">
        <v>252122</v>
      </c>
      <c r="C333" s="589">
        <v>5480</v>
      </c>
      <c r="D333" s="593">
        <v>176.8</v>
      </c>
      <c r="E333" s="590">
        <v>42308</v>
      </c>
      <c r="F333" s="589" t="s">
        <v>75</v>
      </c>
      <c r="G333" s="589" t="s">
        <v>112</v>
      </c>
      <c r="H333" s="589" t="s">
        <v>81</v>
      </c>
      <c r="J333" s="589">
        <v>306314</v>
      </c>
      <c r="K333" s="589">
        <v>222012</v>
      </c>
      <c r="Q333" s="589" t="s">
        <v>239</v>
      </c>
      <c r="R333" s="589" t="s">
        <v>218</v>
      </c>
      <c r="V333" s="589">
        <v>10</v>
      </c>
      <c r="W333" s="589">
        <v>15</v>
      </c>
      <c r="Z333" s="589" t="s">
        <v>215</v>
      </c>
      <c r="AA333" s="589">
        <v>102</v>
      </c>
      <c r="AB333" s="589" t="s">
        <v>217</v>
      </c>
      <c r="AC333" s="589" t="s">
        <v>213</v>
      </c>
      <c r="AD333" s="589">
        <v>128</v>
      </c>
    </row>
    <row r="334" spans="1:30" s="589" customFormat="1">
      <c r="A334" s="589">
        <v>252</v>
      </c>
      <c r="B334" s="589">
        <v>252121</v>
      </c>
      <c r="C334" s="589">
        <v>5480</v>
      </c>
      <c r="D334" s="593">
        <v>-162.5</v>
      </c>
      <c r="E334" s="590">
        <v>42309</v>
      </c>
      <c r="F334" s="589" t="s">
        <v>75</v>
      </c>
      <c r="G334" s="589" t="s">
        <v>112</v>
      </c>
      <c r="H334" s="589" t="s">
        <v>81</v>
      </c>
      <c r="J334" s="589">
        <v>306314</v>
      </c>
      <c r="K334" s="589">
        <v>222012</v>
      </c>
      <c r="Q334" s="589" t="s">
        <v>239</v>
      </c>
      <c r="R334" s="589" t="s">
        <v>218</v>
      </c>
      <c r="V334" s="589">
        <v>11</v>
      </c>
      <c r="W334" s="589">
        <v>15</v>
      </c>
      <c r="Z334" s="589" t="s">
        <v>215</v>
      </c>
      <c r="AA334" s="589">
        <v>102</v>
      </c>
      <c r="AB334" s="589" t="s">
        <v>217</v>
      </c>
      <c r="AC334" s="589" t="s">
        <v>213</v>
      </c>
      <c r="AD334" s="589">
        <v>127</v>
      </c>
    </row>
    <row r="335" spans="1:30" s="589" customFormat="1">
      <c r="A335" s="589">
        <v>252</v>
      </c>
      <c r="B335" s="589">
        <v>252122</v>
      </c>
      <c r="C335" s="589">
        <v>5480</v>
      </c>
      <c r="D335" s="593">
        <v>-176.8</v>
      </c>
      <c r="E335" s="590">
        <v>42309</v>
      </c>
      <c r="F335" s="589" t="s">
        <v>75</v>
      </c>
      <c r="G335" s="589" t="s">
        <v>112</v>
      </c>
      <c r="H335" s="589" t="s">
        <v>81</v>
      </c>
      <c r="J335" s="589">
        <v>306314</v>
      </c>
      <c r="K335" s="589">
        <v>222012</v>
      </c>
      <c r="Q335" s="589" t="s">
        <v>239</v>
      </c>
      <c r="R335" s="589" t="s">
        <v>218</v>
      </c>
      <c r="V335" s="589">
        <v>11</v>
      </c>
      <c r="W335" s="589">
        <v>15</v>
      </c>
      <c r="Z335" s="589" t="s">
        <v>215</v>
      </c>
      <c r="AA335" s="589">
        <v>102</v>
      </c>
      <c r="AB335" s="589" t="s">
        <v>217</v>
      </c>
      <c r="AC335" s="589" t="s">
        <v>213</v>
      </c>
      <c r="AD335" s="589">
        <v>128</v>
      </c>
    </row>
    <row r="336" spans="1:30" s="589" customFormat="1">
      <c r="A336" s="589">
        <v>252</v>
      </c>
      <c r="B336" s="589">
        <v>252121</v>
      </c>
      <c r="C336" s="589">
        <v>5480</v>
      </c>
      <c r="D336" s="591">
        <v>162.5</v>
      </c>
      <c r="E336" s="590">
        <v>42310</v>
      </c>
      <c r="F336" s="589" t="s">
        <v>75</v>
      </c>
      <c r="G336" s="589" t="s">
        <v>81</v>
      </c>
      <c r="J336" s="589">
        <v>724331</v>
      </c>
      <c r="K336" s="589">
        <v>221644</v>
      </c>
      <c r="R336" s="589" t="s">
        <v>216</v>
      </c>
      <c r="V336" s="589">
        <v>11</v>
      </c>
      <c r="W336" s="589">
        <v>15</v>
      </c>
      <c r="Y336" s="589">
        <v>3002124</v>
      </c>
      <c r="Z336" s="589" t="s">
        <v>215</v>
      </c>
      <c r="AA336" s="589">
        <v>252</v>
      </c>
      <c r="AB336" s="589" t="s">
        <v>214</v>
      </c>
      <c r="AC336" s="589" t="s">
        <v>213</v>
      </c>
      <c r="AD336" s="589">
        <v>1</v>
      </c>
    </row>
    <row r="337" spans="1:30" s="589" customFormat="1">
      <c r="A337" s="589">
        <v>252</v>
      </c>
      <c r="B337" s="589">
        <v>252122</v>
      </c>
      <c r="C337" s="589">
        <v>5480</v>
      </c>
      <c r="D337" s="591">
        <v>176.8</v>
      </c>
      <c r="E337" s="590">
        <v>42310</v>
      </c>
      <c r="F337" s="589" t="s">
        <v>75</v>
      </c>
      <c r="G337" s="589" t="s">
        <v>81</v>
      </c>
      <c r="J337" s="589">
        <v>724330</v>
      </c>
      <c r="K337" s="589">
        <v>221644</v>
      </c>
      <c r="R337" s="589" t="s">
        <v>216</v>
      </c>
      <c r="V337" s="589">
        <v>11</v>
      </c>
      <c r="W337" s="589">
        <v>15</v>
      </c>
      <c r="Y337" s="589">
        <v>3002124</v>
      </c>
      <c r="Z337" s="589" t="s">
        <v>215</v>
      </c>
      <c r="AA337" s="589">
        <v>252</v>
      </c>
      <c r="AB337" s="589" t="s">
        <v>214</v>
      </c>
      <c r="AC337" s="589" t="s">
        <v>213</v>
      </c>
      <c r="AD337" s="589">
        <v>1</v>
      </c>
    </row>
    <row r="338" spans="1:30" s="589" customFormat="1">
      <c r="A338" s="589">
        <v>252</v>
      </c>
      <c r="B338" s="589">
        <v>252110</v>
      </c>
      <c r="C338" s="589">
        <v>5480</v>
      </c>
      <c r="D338" s="593">
        <v>422.5</v>
      </c>
      <c r="E338" s="590">
        <v>42313</v>
      </c>
      <c r="F338" s="589" t="s">
        <v>75</v>
      </c>
      <c r="G338" s="589" t="s">
        <v>81</v>
      </c>
      <c r="J338" s="589">
        <v>725941</v>
      </c>
      <c r="K338" s="589">
        <v>222171</v>
      </c>
      <c r="Q338" s="589" t="s">
        <v>214</v>
      </c>
      <c r="R338" s="589" t="s">
        <v>216</v>
      </c>
      <c r="V338" s="589">
        <v>11</v>
      </c>
      <c r="W338" s="589">
        <v>15</v>
      </c>
      <c r="Y338" s="589">
        <v>3002124</v>
      </c>
      <c r="Z338" s="589" t="s">
        <v>215</v>
      </c>
      <c r="AA338" s="589">
        <v>252</v>
      </c>
      <c r="AB338" s="589" t="s">
        <v>214</v>
      </c>
      <c r="AC338" s="589" t="s">
        <v>213</v>
      </c>
      <c r="AD338" s="589">
        <v>1</v>
      </c>
    </row>
    <row r="339" spans="1:30" s="589" customFormat="1">
      <c r="A339" s="589">
        <v>252</v>
      </c>
      <c r="B339" s="589">
        <v>252110</v>
      </c>
      <c r="C339" s="589">
        <v>5480</v>
      </c>
      <c r="D339" s="593">
        <v>-422.5</v>
      </c>
      <c r="E339" s="590">
        <v>42313</v>
      </c>
      <c r="F339" s="589" t="s">
        <v>75</v>
      </c>
      <c r="G339" s="589" t="s">
        <v>81</v>
      </c>
      <c r="J339" s="589">
        <v>725941</v>
      </c>
      <c r="K339" s="589">
        <v>222171</v>
      </c>
      <c r="Q339" s="589" t="s">
        <v>214</v>
      </c>
      <c r="R339" s="589" t="s">
        <v>216</v>
      </c>
      <c r="V339" s="589">
        <v>11</v>
      </c>
      <c r="W339" s="589">
        <v>15</v>
      </c>
      <c r="Y339" s="589">
        <v>3002124</v>
      </c>
      <c r="Z339" s="589" t="s">
        <v>215</v>
      </c>
      <c r="AA339" s="589">
        <v>252</v>
      </c>
      <c r="AB339" s="589" t="s">
        <v>214</v>
      </c>
      <c r="AC339" s="589" t="s">
        <v>213</v>
      </c>
      <c r="AD339" s="589">
        <v>2</v>
      </c>
    </row>
    <row r="340" spans="1:30" s="589" customFormat="1">
      <c r="A340" s="589">
        <v>252</v>
      </c>
      <c r="B340" s="589">
        <v>252110</v>
      </c>
      <c r="C340" s="589">
        <v>5480</v>
      </c>
      <c r="D340" s="591">
        <v>260</v>
      </c>
      <c r="E340" s="590">
        <v>42313</v>
      </c>
      <c r="F340" s="589" t="s">
        <v>75</v>
      </c>
      <c r="G340" s="589" t="s">
        <v>81</v>
      </c>
      <c r="J340" s="589">
        <v>725946</v>
      </c>
      <c r="K340" s="589">
        <v>222171</v>
      </c>
      <c r="R340" s="589" t="s">
        <v>216</v>
      </c>
      <c r="V340" s="589">
        <v>11</v>
      </c>
      <c r="W340" s="589">
        <v>15</v>
      </c>
      <c r="Y340" s="589">
        <v>3002124</v>
      </c>
      <c r="Z340" s="589" t="s">
        <v>215</v>
      </c>
      <c r="AA340" s="589">
        <v>252</v>
      </c>
      <c r="AB340" s="589" t="s">
        <v>214</v>
      </c>
      <c r="AC340" s="589" t="s">
        <v>213</v>
      </c>
      <c r="AD340" s="589">
        <v>1</v>
      </c>
    </row>
    <row r="341" spans="1:30" s="589" customFormat="1">
      <c r="A341" s="589">
        <v>252</v>
      </c>
      <c r="B341" s="589">
        <v>252110</v>
      </c>
      <c r="C341" s="589">
        <v>5480</v>
      </c>
      <c r="D341" s="591">
        <v>422.5</v>
      </c>
      <c r="E341" s="590">
        <v>42314</v>
      </c>
      <c r="F341" s="589" t="s">
        <v>75</v>
      </c>
      <c r="G341" s="589" t="s">
        <v>81</v>
      </c>
      <c r="H341" s="589" t="s">
        <v>238</v>
      </c>
      <c r="J341" s="589">
        <v>209733</v>
      </c>
      <c r="K341" s="589">
        <v>222281</v>
      </c>
      <c r="N341" s="589">
        <v>200396</v>
      </c>
      <c r="O341" s="589" t="s">
        <v>225</v>
      </c>
      <c r="P341" s="589" t="s">
        <v>221</v>
      </c>
      <c r="R341" s="589" t="s">
        <v>220</v>
      </c>
      <c r="V341" s="589">
        <v>11</v>
      </c>
      <c r="W341" s="589">
        <v>15</v>
      </c>
      <c r="X341" s="589">
        <v>325</v>
      </c>
      <c r="Y341" s="589">
        <v>3002124</v>
      </c>
      <c r="Z341" s="589" t="s">
        <v>215</v>
      </c>
      <c r="AA341" s="589">
        <v>252</v>
      </c>
      <c r="AB341" s="589" t="s">
        <v>219</v>
      </c>
      <c r="AC341" s="589" t="s">
        <v>213</v>
      </c>
      <c r="AD341" s="589">
        <v>1</v>
      </c>
    </row>
    <row r="342" spans="1:30" s="589" customFormat="1">
      <c r="A342" s="589">
        <v>252</v>
      </c>
      <c r="B342" s="589">
        <v>252110</v>
      </c>
      <c r="C342" s="589">
        <v>5480</v>
      </c>
      <c r="D342" s="591">
        <v>325</v>
      </c>
      <c r="E342" s="590">
        <v>42314</v>
      </c>
      <c r="F342" s="589" t="s">
        <v>75</v>
      </c>
      <c r="G342" s="589" t="s">
        <v>81</v>
      </c>
      <c r="H342" s="589" t="s">
        <v>237</v>
      </c>
      <c r="J342" s="589">
        <v>209734</v>
      </c>
      <c r="K342" s="589">
        <v>222281</v>
      </c>
      <c r="N342" s="589">
        <v>200397</v>
      </c>
      <c r="O342" s="589" t="s">
        <v>225</v>
      </c>
      <c r="P342" s="589" t="s">
        <v>221</v>
      </c>
      <c r="R342" s="589" t="s">
        <v>220</v>
      </c>
      <c r="V342" s="589">
        <v>11</v>
      </c>
      <c r="W342" s="589">
        <v>15</v>
      </c>
      <c r="X342" s="589">
        <v>250</v>
      </c>
      <c r="Y342" s="589">
        <v>3002124</v>
      </c>
      <c r="Z342" s="589" t="s">
        <v>215</v>
      </c>
      <c r="AA342" s="589">
        <v>252</v>
      </c>
      <c r="AB342" s="589" t="s">
        <v>219</v>
      </c>
      <c r="AC342" s="589" t="s">
        <v>213</v>
      </c>
      <c r="AD342" s="589">
        <v>1</v>
      </c>
    </row>
    <row r="343" spans="1:30" s="589" customFormat="1">
      <c r="A343" s="589">
        <v>252</v>
      </c>
      <c r="B343" s="589">
        <v>252110</v>
      </c>
      <c r="C343" s="589">
        <v>5480</v>
      </c>
      <c r="D343" s="592">
        <v>338</v>
      </c>
      <c r="E343" s="590">
        <v>42314</v>
      </c>
      <c r="F343" s="589" t="s">
        <v>75</v>
      </c>
      <c r="G343" s="589" t="s">
        <v>81</v>
      </c>
      <c r="H343" s="589" t="s">
        <v>236</v>
      </c>
      <c r="J343" s="589">
        <v>209735</v>
      </c>
      <c r="K343" s="589">
        <v>222281</v>
      </c>
      <c r="N343" s="589">
        <v>200398</v>
      </c>
      <c r="O343" s="589" t="s">
        <v>225</v>
      </c>
      <c r="P343" s="589" t="s">
        <v>221</v>
      </c>
      <c r="R343" s="589" t="s">
        <v>220</v>
      </c>
      <c r="V343" s="589">
        <v>11</v>
      </c>
      <c r="W343" s="589">
        <v>15</v>
      </c>
      <c r="X343" s="589">
        <v>260</v>
      </c>
      <c r="Y343" s="589">
        <v>3002124</v>
      </c>
      <c r="Z343" s="589" t="s">
        <v>215</v>
      </c>
      <c r="AA343" s="589">
        <v>252</v>
      </c>
      <c r="AB343" s="589" t="s">
        <v>219</v>
      </c>
      <c r="AC343" s="589" t="s">
        <v>213</v>
      </c>
      <c r="AD343" s="589">
        <v>1</v>
      </c>
    </row>
    <row r="344" spans="1:30" s="589" customFormat="1">
      <c r="A344" s="589">
        <v>252</v>
      </c>
      <c r="B344" s="589">
        <v>252113</v>
      </c>
      <c r="C344" s="589">
        <v>5480</v>
      </c>
      <c r="D344" s="591">
        <v>325</v>
      </c>
      <c r="E344" s="590">
        <v>42314</v>
      </c>
      <c r="F344" s="589" t="s">
        <v>75</v>
      </c>
      <c r="G344" s="589" t="s">
        <v>81</v>
      </c>
      <c r="H344" s="589" t="s">
        <v>235</v>
      </c>
      <c r="J344" s="589">
        <v>209737</v>
      </c>
      <c r="K344" s="589">
        <v>222281</v>
      </c>
      <c r="N344" s="589">
        <v>200516</v>
      </c>
      <c r="O344" s="589" t="s">
        <v>225</v>
      </c>
      <c r="P344" s="589" t="s">
        <v>221</v>
      </c>
      <c r="R344" s="589" t="s">
        <v>220</v>
      </c>
      <c r="V344" s="589">
        <v>11</v>
      </c>
      <c r="W344" s="589">
        <v>15</v>
      </c>
      <c r="X344" s="589">
        <v>250</v>
      </c>
      <c r="Y344" s="589">
        <v>3002124</v>
      </c>
      <c r="Z344" s="589" t="s">
        <v>215</v>
      </c>
      <c r="AA344" s="589">
        <v>252</v>
      </c>
      <c r="AB344" s="589" t="s">
        <v>219</v>
      </c>
      <c r="AC344" s="589" t="s">
        <v>213</v>
      </c>
      <c r="AD344" s="589">
        <v>1</v>
      </c>
    </row>
    <row r="345" spans="1:30" s="589" customFormat="1">
      <c r="A345" s="589">
        <v>252</v>
      </c>
      <c r="B345" s="589">
        <v>252114</v>
      </c>
      <c r="C345" s="589">
        <v>5480</v>
      </c>
      <c r="D345" s="591">
        <v>26</v>
      </c>
      <c r="E345" s="590">
        <v>42321</v>
      </c>
      <c r="F345" s="589" t="s">
        <v>75</v>
      </c>
      <c r="G345" s="589" t="s">
        <v>81</v>
      </c>
      <c r="J345" s="589">
        <v>727732</v>
      </c>
      <c r="K345" s="589">
        <v>222882</v>
      </c>
      <c r="R345" s="589" t="s">
        <v>216</v>
      </c>
      <c r="V345" s="589">
        <v>11</v>
      </c>
      <c r="W345" s="589">
        <v>15</v>
      </c>
      <c r="Y345" s="589">
        <v>3002124</v>
      </c>
      <c r="Z345" s="589" t="s">
        <v>215</v>
      </c>
      <c r="AA345" s="589">
        <v>252</v>
      </c>
      <c r="AB345" s="589" t="s">
        <v>214</v>
      </c>
      <c r="AC345" s="589" t="s">
        <v>213</v>
      </c>
      <c r="AD345" s="589">
        <v>1</v>
      </c>
    </row>
    <row r="346" spans="1:30" s="589" customFormat="1">
      <c r="A346" s="589">
        <v>252</v>
      </c>
      <c r="B346" s="589">
        <v>252121</v>
      </c>
      <c r="C346" s="589">
        <v>5480</v>
      </c>
      <c r="D346" s="591">
        <v>130</v>
      </c>
      <c r="E346" s="590">
        <v>42321</v>
      </c>
      <c r="F346" s="589" t="s">
        <v>75</v>
      </c>
      <c r="G346" s="589" t="s">
        <v>81</v>
      </c>
      <c r="J346" s="589">
        <v>727731</v>
      </c>
      <c r="K346" s="589">
        <v>222882</v>
      </c>
      <c r="R346" s="589" t="s">
        <v>216</v>
      </c>
      <c r="V346" s="589">
        <v>11</v>
      </c>
      <c r="W346" s="589">
        <v>15</v>
      </c>
      <c r="Y346" s="589">
        <v>3002124</v>
      </c>
      <c r="Z346" s="589" t="s">
        <v>215</v>
      </c>
      <c r="AA346" s="589">
        <v>252</v>
      </c>
      <c r="AB346" s="589" t="s">
        <v>214</v>
      </c>
      <c r="AC346" s="589" t="s">
        <v>213</v>
      </c>
      <c r="AD346" s="589">
        <v>1</v>
      </c>
    </row>
    <row r="347" spans="1:30" s="589" customFormat="1">
      <c r="A347" s="589">
        <v>252</v>
      </c>
      <c r="B347" s="589">
        <v>252122</v>
      </c>
      <c r="C347" s="589">
        <v>5480</v>
      </c>
      <c r="D347" s="591">
        <v>104</v>
      </c>
      <c r="E347" s="590">
        <v>42321</v>
      </c>
      <c r="F347" s="589" t="s">
        <v>75</v>
      </c>
      <c r="G347" s="589" t="s">
        <v>81</v>
      </c>
      <c r="J347" s="589">
        <v>727730</v>
      </c>
      <c r="K347" s="589">
        <v>222882</v>
      </c>
      <c r="R347" s="589" t="s">
        <v>216</v>
      </c>
      <c r="V347" s="589">
        <v>11</v>
      </c>
      <c r="W347" s="589">
        <v>15</v>
      </c>
      <c r="Y347" s="589">
        <v>3002124</v>
      </c>
      <c r="Z347" s="589" t="s">
        <v>215</v>
      </c>
      <c r="AA347" s="589">
        <v>252</v>
      </c>
      <c r="AB347" s="589" t="s">
        <v>214</v>
      </c>
      <c r="AC347" s="589" t="s">
        <v>213</v>
      </c>
      <c r="AD347" s="589">
        <v>1</v>
      </c>
    </row>
    <row r="348" spans="1:30" s="589" customFormat="1">
      <c r="A348" s="589">
        <v>252</v>
      </c>
      <c r="B348" s="589">
        <v>252115</v>
      </c>
      <c r="C348" s="589">
        <v>5480</v>
      </c>
      <c r="D348" s="591">
        <v>97.5</v>
      </c>
      <c r="E348" s="590">
        <v>42329</v>
      </c>
      <c r="F348" s="589" t="s">
        <v>75</v>
      </c>
      <c r="G348" s="589" t="s">
        <v>81</v>
      </c>
      <c r="J348" s="589">
        <v>729537</v>
      </c>
      <c r="K348" s="589">
        <v>223352</v>
      </c>
      <c r="R348" s="589" t="s">
        <v>216</v>
      </c>
      <c r="V348" s="589">
        <v>11</v>
      </c>
      <c r="W348" s="589">
        <v>15</v>
      </c>
      <c r="Y348" s="589">
        <v>3002124</v>
      </c>
      <c r="Z348" s="589" t="s">
        <v>215</v>
      </c>
      <c r="AA348" s="589">
        <v>252</v>
      </c>
      <c r="AB348" s="589" t="s">
        <v>214</v>
      </c>
      <c r="AC348" s="589" t="s">
        <v>213</v>
      </c>
      <c r="AD348" s="589">
        <v>1</v>
      </c>
    </row>
    <row r="349" spans="1:30" s="589" customFormat="1">
      <c r="A349" s="589">
        <v>252</v>
      </c>
      <c r="B349" s="589">
        <v>252121</v>
      </c>
      <c r="C349" s="589">
        <v>5480</v>
      </c>
      <c r="D349" s="591">
        <v>109.5</v>
      </c>
      <c r="E349" s="590">
        <v>42332</v>
      </c>
      <c r="F349" s="589" t="s">
        <v>75</v>
      </c>
      <c r="G349" s="589" t="s">
        <v>74</v>
      </c>
      <c r="J349" s="589">
        <v>730016</v>
      </c>
      <c r="K349" s="589">
        <v>223491</v>
      </c>
      <c r="R349" s="589" t="s">
        <v>216</v>
      </c>
      <c r="V349" s="589">
        <v>11</v>
      </c>
      <c r="W349" s="589">
        <v>15</v>
      </c>
      <c r="Y349" s="589">
        <v>3005104</v>
      </c>
      <c r="Z349" s="589" t="s">
        <v>215</v>
      </c>
      <c r="AA349" s="589">
        <v>252</v>
      </c>
      <c r="AB349" s="589" t="s">
        <v>214</v>
      </c>
      <c r="AC349" s="589" t="s">
        <v>213</v>
      </c>
      <c r="AD349" s="589">
        <v>1</v>
      </c>
    </row>
    <row r="350" spans="1:30" s="589" customFormat="1">
      <c r="A350" s="589">
        <v>252</v>
      </c>
      <c r="B350" s="589">
        <v>252122</v>
      </c>
      <c r="C350" s="589">
        <v>5480</v>
      </c>
      <c r="D350" s="591">
        <v>170.6</v>
      </c>
      <c r="E350" s="590">
        <v>42332</v>
      </c>
      <c r="F350" s="589" t="s">
        <v>75</v>
      </c>
      <c r="G350" s="589" t="s">
        <v>74</v>
      </c>
      <c r="J350" s="589">
        <v>730017</v>
      </c>
      <c r="K350" s="589">
        <v>223491</v>
      </c>
      <c r="R350" s="589" t="s">
        <v>216</v>
      </c>
      <c r="V350" s="589">
        <v>11</v>
      </c>
      <c r="W350" s="589">
        <v>15</v>
      </c>
      <c r="Y350" s="589">
        <v>3005104</v>
      </c>
      <c r="Z350" s="589" t="s">
        <v>215</v>
      </c>
      <c r="AA350" s="589">
        <v>252</v>
      </c>
      <c r="AB350" s="589" t="s">
        <v>214</v>
      </c>
      <c r="AC350" s="589" t="s">
        <v>213</v>
      </c>
      <c r="AD350" s="589">
        <v>1</v>
      </c>
    </row>
    <row r="351" spans="1:30" s="589" customFormat="1">
      <c r="A351" s="589">
        <v>252</v>
      </c>
      <c r="B351" s="589">
        <v>252110</v>
      </c>
      <c r="C351" s="589">
        <v>5480</v>
      </c>
      <c r="D351" s="591">
        <v>404.3</v>
      </c>
      <c r="E351" s="590">
        <v>42339</v>
      </c>
      <c r="F351" s="589" t="s">
        <v>75</v>
      </c>
      <c r="G351" s="589" t="s">
        <v>81</v>
      </c>
      <c r="H351" s="589" t="s">
        <v>233</v>
      </c>
      <c r="J351" s="589">
        <v>211331</v>
      </c>
      <c r="K351" s="589">
        <v>223844</v>
      </c>
      <c r="N351" s="589">
        <v>201237</v>
      </c>
      <c r="O351" s="589" t="s">
        <v>225</v>
      </c>
      <c r="P351" s="589" t="s">
        <v>221</v>
      </c>
      <c r="R351" s="589" t="s">
        <v>220</v>
      </c>
      <c r="V351" s="589">
        <v>12</v>
      </c>
      <c r="W351" s="589">
        <v>15</v>
      </c>
      <c r="X351" s="589">
        <v>311</v>
      </c>
      <c r="Y351" s="589">
        <v>3002124</v>
      </c>
      <c r="Z351" s="589" t="s">
        <v>215</v>
      </c>
      <c r="AA351" s="589">
        <v>252</v>
      </c>
      <c r="AB351" s="589" t="s">
        <v>219</v>
      </c>
      <c r="AC351" s="589" t="s">
        <v>213</v>
      </c>
      <c r="AD351" s="589">
        <v>1</v>
      </c>
    </row>
    <row r="352" spans="1:30" s="589" customFormat="1">
      <c r="A352" s="589">
        <v>252</v>
      </c>
      <c r="B352" s="589">
        <v>252113</v>
      </c>
      <c r="C352" s="589">
        <v>5480</v>
      </c>
      <c r="D352" s="591">
        <v>292.5</v>
      </c>
      <c r="E352" s="590">
        <v>42339</v>
      </c>
      <c r="F352" s="589" t="s">
        <v>75</v>
      </c>
      <c r="G352" s="589" t="s">
        <v>81</v>
      </c>
      <c r="H352" s="589" t="s">
        <v>232</v>
      </c>
      <c r="J352" s="589">
        <v>211332</v>
      </c>
      <c r="K352" s="589">
        <v>223844</v>
      </c>
      <c r="N352" s="589">
        <v>201238</v>
      </c>
      <c r="O352" s="589" t="s">
        <v>225</v>
      </c>
      <c r="P352" s="589" t="s">
        <v>221</v>
      </c>
      <c r="R352" s="589" t="s">
        <v>220</v>
      </c>
      <c r="V352" s="589">
        <v>12</v>
      </c>
      <c r="W352" s="589">
        <v>15</v>
      </c>
      <c r="X352" s="589">
        <v>225</v>
      </c>
      <c r="Y352" s="589">
        <v>3002124</v>
      </c>
      <c r="Z352" s="589" t="s">
        <v>215</v>
      </c>
      <c r="AA352" s="589">
        <v>252</v>
      </c>
      <c r="AB352" s="589" t="s">
        <v>219</v>
      </c>
      <c r="AC352" s="589" t="s">
        <v>213</v>
      </c>
      <c r="AD352" s="589">
        <v>1</v>
      </c>
    </row>
    <row r="353" spans="1:30" s="589" customFormat="1">
      <c r="A353" s="589">
        <v>252</v>
      </c>
      <c r="B353" s="589">
        <v>252110</v>
      </c>
      <c r="C353" s="589">
        <v>5480</v>
      </c>
      <c r="D353" s="591">
        <v>520</v>
      </c>
      <c r="E353" s="590">
        <v>42342</v>
      </c>
      <c r="F353" s="589" t="s">
        <v>75</v>
      </c>
      <c r="G353" s="589" t="s">
        <v>81</v>
      </c>
      <c r="H353" s="589" t="s">
        <v>234</v>
      </c>
      <c r="J353" s="589">
        <v>211741</v>
      </c>
      <c r="K353" s="589">
        <v>224244</v>
      </c>
      <c r="N353" s="589">
        <v>202419</v>
      </c>
      <c r="O353" s="589" t="s">
        <v>225</v>
      </c>
      <c r="P353" s="589" t="s">
        <v>221</v>
      </c>
      <c r="R353" s="589" t="s">
        <v>220</v>
      </c>
      <c r="V353" s="589">
        <v>12</v>
      </c>
      <c r="W353" s="589">
        <v>15</v>
      </c>
      <c r="X353" s="589">
        <v>400</v>
      </c>
      <c r="Y353" s="589">
        <v>3002124</v>
      </c>
      <c r="Z353" s="589" t="s">
        <v>215</v>
      </c>
      <c r="AA353" s="589">
        <v>252</v>
      </c>
      <c r="AB353" s="589" t="s">
        <v>219</v>
      </c>
      <c r="AC353" s="589" t="s">
        <v>213</v>
      </c>
      <c r="AD353" s="589">
        <v>1</v>
      </c>
    </row>
    <row r="354" spans="1:30" s="589" customFormat="1">
      <c r="A354" s="589">
        <v>252</v>
      </c>
      <c r="B354" s="589">
        <v>252113</v>
      </c>
      <c r="C354" s="589">
        <v>5480</v>
      </c>
      <c r="D354" s="593">
        <v>260</v>
      </c>
      <c r="E354" s="590">
        <v>42342</v>
      </c>
      <c r="F354" s="589" t="s">
        <v>75</v>
      </c>
      <c r="G354" s="589" t="s">
        <v>81</v>
      </c>
      <c r="H354" s="589" t="s">
        <v>226</v>
      </c>
      <c r="J354" s="589">
        <v>211742</v>
      </c>
      <c r="K354" s="589">
        <v>224244</v>
      </c>
      <c r="N354" s="589">
        <v>202420</v>
      </c>
      <c r="O354" s="589" t="s">
        <v>225</v>
      </c>
      <c r="P354" s="589" t="s">
        <v>221</v>
      </c>
      <c r="R354" s="589" t="s">
        <v>220</v>
      </c>
      <c r="V354" s="589">
        <v>12</v>
      </c>
      <c r="W354" s="589">
        <v>15</v>
      </c>
      <c r="X354" s="589">
        <v>200</v>
      </c>
      <c r="Y354" s="589">
        <v>3002124</v>
      </c>
      <c r="Z354" s="589" t="s">
        <v>215</v>
      </c>
      <c r="AA354" s="589">
        <v>252</v>
      </c>
      <c r="AB354" s="589" t="s">
        <v>219</v>
      </c>
      <c r="AC354" s="589" t="s">
        <v>213</v>
      </c>
      <c r="AD354" s="589">
        <v>1</v>
      </c>
    </row>
    <row r="355" spans="1:30" s="589" customFormat="1">
      <c r="A355" s="589">
        <v>252</v>
      </c>
      <c r="B355" s="589">
        <v>252115</v>
      </c>
      <c r="C355" s="589">
        <v>5480</v>
      </c>
      <c r="D355" s="591">
        <v>96.5</v>
      </c>
      <c r="E355" s="590">
        <v>42346</v>
      </c>
      <c r="F355" s="589" t="s">
        <v>75</v>
      </c>
      <c r="G355" s="589" t="s">
        <v>74</v>
      </c>
      <c r="J355" s="589">
        <v>732815</v>
      </c>
      <c r="K355" s="589">
        <v>224467</v>
      </c>
      <c r="R355" s="589" t="s">
        <v>216</v>
      </c>
      <c r="V355" s="589">
        <v>12</v>
      </c>
      <c r="W355" s="589">
        <v>15</v>
      </c>
      <c r="Y355" s="589">
        <v>3005104</v>
      </c>
      <c r="Z355" s="589" t="s">
        <v>215</v>
      </c>
      <c r="AA355" s="589">
        <v>252</v>
      </c>
      <c r="AB355" s="589" t="s">
        <v>214</v>
      </c>
      <c r="AC355" s="589" t="s">
        <v>213</v>
      </c>
      <c r="AD355" s="589">
        <v>1</v>
      </c>
    </row>
    <row r="356" spans="1:30" s="589" customFormat="1">
      <c r="A356" s="589">
        <v>252</v>
      </c>
      <c r="B356" s="589">
        <v>252118</v>
      </c>
      <c r="C356" s="589">
        <v>5480</v>
      </c>
      <c r="D356" s="591">
        <v>194</v>
      </c>
      <c r="E356" s="590">
        <v>42346</v>
      </c>
      <c r="F356" s="589" t="s">
        <v>75</v>
      </c>
      <c r="G356" s="589" t="s">
        <v>74</v>
      </c>
      <c r="J356" s="589">
        <v>732817</v>
      </c>
      <c r="K356" s="589">
        <v>224467</v>
      </c>
      <c r="R356" s="589" t="s">
        <v>216</v>
      </c>
      <c r="V356" s="589">
        <v>12</v>
      </c>
      <c r="W356" s="589">
        <v>15</v>
      </c>
      <c r="Y356" s="589">
        <v>3005104</v>
      </c>
      <c r="Z356" s="589" t="s">
        <v>215</v>
      </c>
      <c r="AA356" s="589">
        <v>252</v>
      </c>
      <c r="AB356" s="589" t="s">
        <v>214</v>
      </c>
      <c r="AC356" s="589" t="s">
        <v>213</v>
      </c>
      <c r="AD356" s="589">
        <v>1</v>
      </c>
    </row>
    <row r="357" spans="1:30" s="589" customFormat="1">
      <c r="A357" s="589">
        <v>252</v>
      </c>
      <c r="B357" s="589">
        <v>252110</v>
      </c>
      <c r="C357" s="589">
        <v>5480</v>
      </c>
      <c r="D357" s="591">
        <v>12</v>
      </c>
      <c r="E357" s="590">
        <v>42347</v>
      </c>
      <c r="F357" s="589" t="s">
        <v>75</v>
      </c>
      <c r="G357" s="589" t="s">
        <v>74</v>
      </c>
      <c r="H357" s="589" t="s">
        <v>233</v>
      </c>
      <c r="J357" s="589">
        <v>733507</v>
      </c>
      <c r="K357" s="589">
        <v>224605</v>
      </c>
      <c r="N357" s="589">
        <v>201237</v>
      </c>
      <c r="O357" s="589" t="s">
        <v>225</v>
      </c>
      <c r="P357" s="589" t="s">
        <v>221</v>
      </c>
      <c r="R357" s="589" t="s">
        <v>216</v>
      </c>
      <c r="V357" s="589">
        <v>12</v>
      </c>
      <c r="W357" s="589">
        <v>15</v>
      </c>
      <c r="Y357" s="589">
        <v>3002124</v>
      </c>
      <c r="Z357" s="589" t="s">
        <v>215</v>
      </c>
      <c r="AA357" s="589">
        <v>252</v>
      </c>
      <c r="AB357" s="589" t="s">
        <v>214</v>
      </c>
      <c r="AC357" s="589" t="s">
        <v>213</v>
      </c>
      <c r="AD357" s="589">
        <v>2</v>
      </c>
    </row>
    <row r="358" spans="1:30" s="589" customFormat="1">
      <c r="A358" s="589">
        <v>252</v>
      </c>
      <c r="B358" s="589">
        <v>252113</v>
      </c>
      <c r="C358" s="589">
        <v>5480</v>
      </c>
      <c r="D358" s="591">
        <v>12</v>
      </c>
      <c r="E358" s="590">
        <v>42347</v>
      </c>
      <c r="F358" s="589" t="s">
        <v>75</v>
      </c>
      <c r="G358" s="589" t="s">
        <v>74</v>
      </c>
      <c r="H358" s="589" t="s">
        <v>232</v>
      </c>
      <c r="J358" s="589">
        <v>733498</v>
      </c>
      <c r="K358" s="589">
        <v>224605</v>
      </c>
      <c r="N358" s="589">
        <v>201238</v>
      </c>
      <c r="O358" s="589" t="s">
        <v>225</v>
      </c>
      <c r="P358" s="589" t="s">
        <v>221</v>
      </c>
      <c r="R358" s="589" t="s">
        <v>216</v>
      </c>
      <c r="V358" s="589">
        <v>12</v>
      </c>
      <c r="W358" s="589">
        <v>15</v>
      </c>
      <c r="Y358" s="589">
        <v>3002124</v>
      </c>
      <c r="Z358" s="589" t="s">
        <v>215</v>
      </c>
      <c r="AA358" s="589">
        <v>252</v>
      </c>
      <c r="AB358" s="589" t="s">
        <v>214</v>
      </c>
      <c r="AC358" s="589" t="s">
        <v>213</v>
      </c>
      <c r="AD358" s="589">
        <v>2</v>
      </c>
    </row>
    <row r="359" spans="1:30" s="589" customFormat="1">
      <c r="A359" s="589">
        <v>252</v>
      </c>
      <c r="B359" s="589">
        <v>252118</v>
      </c>
      <c r="C359" s="589">
        <v>5480</v>
      </c>
      <c r="D359" s="591">
        <v>311</v>
      </c>
      <c r="E359" s="590">
        <v>42347</v>
      </c>
      <c r="F359" s="589" t="s">
        <v>75</v>
      </c>
      <c r="G359" s="589" t="s">
        <v>81</v>
      </c>
      <c r="H359" s="589" t="s">
        <v>231</v>
      </c>
      <c r="J359" s="589">
        <v>212034</v>
      </c>
      <c r="K359" s="589">
        <v>224559</v>
      </c>
      <c r="N359" s="589">
        <v>202518</v>
      </c>
      <c r="O359" s="589" t="s">
        <v>225</v>
      </c>
      <c r="P359" s="589" t="s">
        <v>221</v>
      </c>
      <c r="R359" s="589" t="s">
        <v>220</v>
      </c>
      <c r="V359" s="589">
        <v>12</v>
      </c>
      <c r="W359" s="589">
        <v>15</v>
      </c>
      <c r="X359" s="589">
        <v>1</v>
      </c>
      <c r="Y359" s="589">
        <v>3002124</v>
      </c>
      <c r="Z359" s="589" t="s">
        <v>215</v>
      </c>
      <c r="AA359" s="589">
        <v>252</v>
      </c>
      <c r="AB359" s="589" t="s">
        <v>219</v>
      </c>
      <c r="AC359" s="589" t="s">
        <v>213</v>
      </c>
      <c r="AD359" s="589">
        <v>1</v>
      </c>
    </row>
    <row r="360" spans="1:30" s="589" customFormat="1">
      <c r="A360" s="589">
        <v>252</v>
      </c>
      <c r="B360" s="589">
        <v>252114</v>
      </c>
      <c r="C360" s="589">
        <v>5480</v>
      </c>
      <c r="D360" s="591">
        <v>38</v>
      </c>
      <c r="E360" s="590">
        <v>42348</v>
      </c>
      <c r="F360" s="589" t="s">
        <v>75</v>
      </c>
      <c r="G360" s="589" t="s">
        <v>74</v>
      </c>
      <c r="J360" s="589">
        <v>733937</v>
      </c>
      <c r="K360" s="589">
        <v>224790</v>
      </c>
      <c r="R360" s="589" t="s">
        <v>216</v>
      </c>
      <c r="V360" s="589">
        <v>12</v>
      </c>
      <c r="W360" s="589">
        <v>15</v>
      </c>
      <c r="Y360" s="589">
        <v>3005104</v>
      </c>
      <c r="Z360" s="589" t="s">
        <v>215</v>
      </c>
      <c r="AA360" s="589">
        <v>252</v>
      </c>
      <c r="AB360" s="589" t="s">
        <v>214</v>
      </c>
      <c r="AC360" s="589" t="s">
        <v>213</v>
      </c>
      <c r="AD360" s="589">
        <v>1</v>
      </c>
    </row>
    <row r="361" spans="1:30" s="589" customFormat="1">
      <c r="A361" s="589">
        <v>252</v>
      </c>
      <c r="B361" s="589">
        <v>252121</v>
      </c>
      <c r="C361" s="589">
        <v>5480</v>
      </c>
      <c r="D361" s="591">
        <v>129</v>
      </c>
      <c r="E361" s="590">
        <v>42348</v>
      </c>
      <c r="F361" s="589" t="s">
        <v>75</v>
      </c>
      <c r="G361" s="589" t="s">
        <v>74</v>
      </c>
      <c r="J361" s="589">
        <v>733935</v>
      </c>
      <c r="K361" s="589">
        <v>224790</v>
      </c>
      <c r="R361" s="589" t="s">
        <v>216</v>
      </c>
      <c r="V361" s="589">
        <v>12</v>
      </c>
      <c r="W361" s="589">
        <v>15</v>
      </c>
      <c r="Y361" s="589">
        <v>3005104</v>
      </c>
      <c r="Z361" s="589" t="s">
        <v>215</v>
      </c>
      <c r="AA361" s="589">
        <v>252</v>
      </c>
      <c r="AB361" s="589" t="s">
        <v>214</v>
      </c>
      <c r="AC361" s="589" t="s">
        <v>213</v>
      </c>
      <c r="AD361" s="589">
        <v>1</v>
      </c>
    </row>
    <row r="362" spans="1:30" s="589" customFormat="1">
      <c r="A362" s="589">
        <v>252</v>
      </c>
      <c r="B362" s="589">
        <v>252122</v>
      </c>
      <c r="C362" s="589">
        <v>5480</v>
      </c>
      <c r="D362" s="591">
        <v>194</v>
      </c>
      <c r="E362" s="590">
        <v>42348</v>
      </c>
      <c r="F362" s="589" t="s">
        <v>75</v>
      </c>
      <c r="G362" s="589" t="s">
        <v>74</v>
      </c>
      <c r="J362" s="589">
        <v>733936</v>
      </c>
      <c r="K362" s="589">
        <v>224790</v>
      </c>
      <c r="R362" s="589" t="s">
        <v>216</v>
      </c>
      <c r="V362" s="589">
        <v>12</v>
      </c>
      <c r="W362" s="589">
        <v>15</v>
      </c>
      <c r="Y362" s="589">
        <v>3005104</v>
      </c>
      <c r="Z362" s="589" t="s">
        <v>215</v>
      </c>
      <c r="AA362" s="589">
        <v>252</v>
      </c>
      <c r="AB362" s="589" t="s">
        <v>214</v>
      </c>
      <c r="AC362" s="589" t="s">
        <v>213</v>
      </c>
      <c r="AD362" s="589">
        <v>1</v>
      </c>
    </row>
    <row r="363" spans="1:30" s="589" customFormat="1">
      <c r="A363" s="589">
        <v>252</v>
      </c>
      <c r="B363" s="589">
        <v>252116</v>
      </c>
      <c r="C363" s="589">
        <v>5490</v>
      </c>
      <c r="D363" s="593">
        <v>-494.66</v>
      </c>
      <c r="E363" s="590">
        <v>42352</v>
      </c>
      <c r="F363" s="589" t="s">
        <v>75</v>
      </c>
      <c r="G363" s="589" t="s">
        <v>230</v>
      </c>
      <c r="H363" s="589" t="s">
        <v>229</v>
      </c>
      <c r="J363" s="589">
        <v>212396</v>
      </c>
      <c r="K363" s="589">
        <v>224922</v>
      </c>
      <c r="N363" s="589">
        <v>195722</v>
      </c>
      <c r="O363" s="589" t="s">
        <v>228</v>
      </c>
      <c r="P363" s="589" t="s">
        <v>221</v>
      </c>
      <c r="R363" s="589" t="s">
        <v>220</v>
      </c>
      <c r="V363" s="589">
        <v>12</v>
      </c>
      <c r="W363" s="589">
        <v>15</v>
      </c>
      <c r="X363" s="589">
        <v>-1</v>
      </c>
      <c r="Y363" s="589">
        <v>3057925</v>
      </c>
      <c r="Z363" s="589" t="s">
        <v>215</v>
      </c>
      <c r="AA363" s="589">
        <v>252</v>
      </c>
      <c r="AB363" s="589" t="s">
        <v>219</v>
      </c>
      <c r="AC363" s="589" t="s">
        <v>213</v>
      </c>
      <c r="AD363" s="589">
        <v>1</v>
      </c>
    </row>
    <row r="364" spans="1:30" s="589" customFormat="1">
      <c r="A364" s="589">
        <v>252</v>
      </c>
      <c r="B364" s="589">
        <v>252116</v>
      </c>
      <c r="C364" s="589">
        <v>5480</v>
      </c>
      <c r="D364" s="591">
        <v>90</v>
      </c>
      <c r="E364" s="590">
        <v>42353</v>
      </c>
      <c r="F364" s="589" t="s">
        <v>75</v>
      </c>
      <c r="G364" s="589" t="s">
        <v>74</v>
      </c>
      <c r="J364" s="589">
        <v>734371</v>
      </c>
      <c r="K364" s="589">
        <v>225057</v>
      </c>
      <c r="R364" s="589" t="s">
        <v>216</v>
      </c>
      <c r="V364" s="589">
        <v>12</v>
      </c>
      <c r="W364" s="589">
        <v>15</v>
      </c>
      <c r="Y364" s="589">
        <v>3005104</v>
      </c>
      <c r="Z364" s="589" t="s">
        <v>215</v>
      </c>
      <c r="AA364" s="589">
        <v>252</v>
      </c>
      <c r="AB364" s="589" t="s">
        <v>214</v>
      </c>
      <c r="AC364" s="589" t="s">
        <v>213</v>
      </c>
      <c r="AD364" s="589">
        <v>1</v>
      </c>
    </row>
    <row r="365" spans="1:30" s="589" customFormat="1">
      <c r="A365" s="589">
        <v>252</v>
      </c>
      <c r="B365" s="589">
        <v>252122</v>
      </c>
      <c r="C365" s="589">
        <v>5490</v>
      </c>
      <c r="D365" s="591">
        <v>900</v>
      </c>
      <c r="E365" s="590">
        <v>42355</v>
      </c>
      <c r="F365" s="589" t="s">
        <v>75</v>
      </c>
      <c r="G365" s="589" t="s">
        <v>111</v>
      </c>
      <c r="H365" s="589" t="s">
        <v>227</v>
      </c>
      <c r="J365" s="589">
        <v>212726</v>
      </c>
      <c r="K365" s="589">
        <v>225221</v>
      </c>
      <c r="N365" s="589">
        <v>202817</v>
      </c>
      <c r="O365" s="589" t="s">
        <v>225</v>
      </c>
      <c r="P365" s="589" t="s">
        <v>221</v>
      </c>
      <c r="R365" s="589" t="s">
        <v>220</v>
      </c>
      <c r="V365" s="589">
        <v>12</v>
      </c>
      <c r="W365" s="589">
        <v>15</v>
      </c>
      <c r="X365" s="589">
        <v>1</v>
      </c>
      <c r="Y365" s="589">
        <v>3002437</v>
      </c>
      <c r="Z365" s="589" t="s">
        <v>215</v>
      </c>
      <c r="AA365" s="589">
        <v>252</v>
      </c>
      <c r="AB365" s="589" t="s">
        <v>219</v>
      </c>
      <c r="AC365" s="589" t="s">
        <v>213</v>
      </c>
      <c r="AD365" s="589">
        <v>1</v>
      </c>
    </row>
    <row r="366" spans="1:30" s="589" customFormat="1">
      <c r="A366" s="589">
        <v>252</v>
      </c>
      <c r="B366" s="589">
        <v>252122</v>
      </c>
      <c r="C366" s="589">
        <v>5490</v>
      </c>
      <c r="D366" s="591">
        <v>37.799999999999997</v>
      </c>
      <c r="E366" s="590">
        <v>42356</v>
      </c>
      <c r="F366" s="589" t="s">
        <v>75</v>
      </c>
      <c r="G366" s="589" t="s">
        <v>111</v>
      </c>
      <c r="H366" s="589" t="s">
        <v>227</v>
      </c>
      <c r="J366" s="589">
        <v>735924</v>
      </c>
      <c r="K366" s="589">
        <v>225347</v>
      </c>
      <c r="N366" s="589">
        <v>202817</v>
      </c>
      <c r="O366" s="589" t="s">
        <v>225</v>
      </c>
      <c r="P366" s="589" t="s">
        <v>221</v>
      </c>
      <c r="R366" s="589" t="s">
        <v>216</v>
      </c>
      <c r="V366" s="589">
        <v>12</v>
      </c>
      <c r="W366" s="589">
        <v>15</v>
      </c>
      <c r="Y366" s="589">
        <v>3002437</v>
      </c>
      <c r="Z366" s="589" t="s">
        <v>215</v>
      </c>
      <c r="AA366" s="589">
        <v>252</v>
      </c>
      <c r="AB366" s="589" t="s">
        <v>214</v>
      </c>
      <c r="AC366" s="589" t="s">
        <v>213</v>
      </c>
      <c r="AD366" s="589">
        <v>2</v>
      </c>
    </row>
    <row r="367" spans="1:30" s="589" customFormat="1">
      <c r="A367" s="589">
        <v>252</v>
      </c>
      <c r="B367" s="589">
        <v>252121</v>
      </c>
      <c r="C367" s="589">
        <v>5480</v>
      </c>
      <c r="D367" s="591">
        <v>109.5</v>
      </c>
      <c r="E367" s="590">
        <v>42366</v>
      </c>
      <c r="F367" s="589" t="s">
        <v>75</v>
      </c>
      <c r="G367" s="589" t="s">
        <v>74</v>
      </c>
      <c r="J367" s="589">
        <v>736828</v>
      </c>
      <c r="K367" s="589">
        <v>225637</v>
      </c>
      <c r="R367" s="589" t="s">
        <v>216</v>
      </c>
      <c r="V367" s="589">
        <v>12</v>
      </c>
      <c r="W367" s="589">
        <v>15</v>
      </c>
      <c r="Y367" s="589">
        <v>3005104</v>
      </c>
      <c r="Z367" s="589" t="s">
        <v>215</v>
      </c>
      <c r="AA367" s="589">
        <v>252</v>
      </c>
      <c r="AB367" s="589" t="s">
        <v>214</v>
      </c>
      <c r="AC367" s="589" t="s">
        <v>213</v>
      </c>
      <c r="AD367" s="589">
        <v>1</v>
      </c>
    </row>
    <row r="368" spans="1:30" s="589" customFormat="1">
      <c r="A368" s="589">
        <v>252</v>
      </c>
      <c r="B368" s="589">
        <v>252122</v>
      </c>
      <c r="C368" s="589">
        <v>5480</v>
      </c>
      <c r="D368" s="591">
        <v>160.19999999999999</v>
      </c>
      <c r="E368" s="590">
        <v>42366</v>
      </c>
      <c r="F368" s="589" t="s">
        <v>75</v>
      </c>
      <c r="G368" s="589" t="s">
        <v>74</v>
      </c>
      <c r="J368" s="589">
        <v>736829</v>
      </c>
      <c r="K368" s="589">
        <v>225637</v>
      </c>
      <c r="R368" s="589" t="s">
        <v>216</v>
      </c>
      <c r="V368" s="589">
        <v>12</v>
      </c>
      <c r="W368" s="589">
        <v>15</v>
      </c>
      <c r="Y368" s="589">
        <v>3005104</v>
      </c>
      <c r="Z368" s="589" t="s">
        <v>215</v>
      </c>
      <c r="AA368" s="589">
        <v>252</v>
      </c>
      <c r="AB368" s="589" t="s">
        <v>214</v>
      </c>
      <c r="AC368" s="589" t="s">
        <v>213</v>
      </c>
      <c r="AD368" s="589">
        <v>1</v>
      </c>
    </row>
    <row r="369" spans="1:30" s="589" customFormat="1">
      <c r="A369" s="589">
        <v>252</v>
      </c>
      <c r="B369" s="589">
        <v>252115</v>
      </c>
      <c r="C369" s="589">
        <v>5480</v>
      </c>
      <c r="D369" s="591">
        <v>70.5</v>
      </c>
      <c r="E369" s="590">
        <v>42367</v>
      </c>
      <c r="F369" s="589" t="s">
        <v>75</v>
      </c>
      <c r="G369" s="589" t="s">
        <v>74</v>
      </c>
      <c r="J369" s="589">
        <v>737407</v>
      </c>
      <c r="K369" s="589">
        <v>225778</v>
      </c>
      <c r="R369" s="589" t="s">
        <v>216</v>
      </c>
      <c r="V369" s="589">
        <v>12</v>
      </c>
      <c r="W369" s="589">
        <v>15</v>
      </c>
      <c r="Y369" s="589">
        <v>3005104</v>
      </c>
      <c r="Z369" s="589" t="s">
        <v>215</v>
      </c>
      <c r="AA369" s="589">
        <v>252</v>
      </c>
      <c r="AB369" s="589" t="s">
        <v>214</v>
      </c>
      <c r="AC369" s="589" t="s">
        <v>213</v>
      </c>
      <c r="AD369" s="589">
        <v>1</v>
      </c>
    </row>
    <row r="370" spans="1:30" s="589" customFormat="1">
      <c r="A370" s="589">
        <v>252</v>
      </c>
      <c r="B370" s="589">
        <v>252110</v>
      </c>
      <c r="C370" s="589">
        <v>5480</v>
      </c>
      <c r="D370" s="592">
        <v>441</v>
      </c>
      <c r="E370" s="590">
        <v>42369</v>
      </c>
      <c r="F370" s="589" t="s">
        <v>75</v>
      </c>
      <c r="G370" s="589" t="s">
        <v>79</v>
      </c>
      <c r="H370" s="589" t="s">
        <v>78</v>
      </c>
      <c r="J370" s="589">
        <v>302867</v>
      </c>
      <c r="K370" s="589">
        <v>198905</v>
      </c>
      <c r="Q370" s="589" t="s">
        <v>214</v>
      </c>
      <c r="R370" s="589" t="s">
        <v>218</v>
      </c>
      <c r="V370" s="589">
        <v>12</v>
      </c>
      <c r="W370" s="589">
        <v>15</v>
      </c>
      <c r="Z370" s="589" t="s">
        <v>215</v>
      </c>
      <c r="AA370" s="589">
        <v>250</v>
      </c>
      <c r="AB370" s="589" t="s">
        <v>217</v>
      </c>
      <c r="AC370" s="589" t="s">
        <v>213</v>
      </c>
      <c r="AD370" s="589">
        <v>92</v>
      </c>
    </row>
    <row r="371" spans="1:30" s="589" customFormat="1">
      <c r="A371" s="589">
        <v>252</v>
      </c>
      <c r="B371" s="589">
        <v>252110</v>
      </c>
      <c r="C371" s="589">
        <v>5480</v>
      </c>
      <c r="D371" s="592">
        <v>-423</v>
      </c>
      <c r="E371" s="590">
        <v>42369</v>
      </c>
      <c r="F371" s="589" t="s">
        <v>75</v>
      </c>
      <c r="G371" s="589" t="s">
        <v>77</v>
      </c>
      <c r="H371" s="589" t="s">
        <v>76</v>
      </c>
      <c r="J371" s="589">
        <v>307003</v>
      </c>
      <c r="K371" s="589">
        <v>227108</v>
      </c>
      <c r="R371" s="589" t="s">
        <v>218</v>
      </c>
      <c r="V371" s="589">
        <v>12</v>
      </c>
      <c r="W371" s="589">
        <v>15</v>
      </c>
      <c r="Z371" s="589" t="s">
        <v>215</v>
      </c>
      <c r="AA371" s="589">
        <v>110</v>
      </c>
      <c r="AB371" s="589" t="s">
        <v>217</v>
      </c>
      <c r="AC371" s="589" t="s">
        <v>213</v>
      </c>
      <c r="AD371" s="589">
        <v>69</v>
      </c>
    </row>
    <row r="372" spans="1:30" s="589" customFormat="1">
      <c r="A372" s="589">
        <v>252</v>
      </c>
      <c r="B372" s="589">
        <v>252113</v>
      </c>
      <c r="C372" s="589">
        <v>5480</v>
      </c>
      <c r="D372" s="592">
        <v>206</v>
      </c>
      <c r="E372" s="590">
        <v>42369</v>
      </c>
      <c r="F372" s="589" t="s">
        <v>75</v>
      </c>
      <c r="G372" s="589" t="s">
        <v>79</v>
      </c>
      <c r="H372" s="589" t="s">
        <v>78</v>
      </c>
      <c r="J372" s="589">
        <v>302867</v>
      </c>
      <c r="K372" s="589">
        <v>198905</v>
      </c>
      <c r="Q372" s="589" t="s">
        <v>214</v>
      </c>
      <c r="R372" s="589" t="s">
        <v>218</v>
      </c>
      <c r="V372" s="589">
        <v>12</v>
      </c>
      <c r="W372" s="589">
        <v>15</v>
      </c>
      <c r="Z372" s="589" t="s">
        <v>215</v>
      </c>
      <c r="AA372" s="589">
        <v>250</v>
      </c>
      <c r="AB372" s="589" t="s">
        <v>217</v>
      </c>
      <c r="AC372" s="589" t="s">
        <v>213</v>
      </c>
      <c r="AD372" s="589">
        <v>117</v>
      </c>
    </row>
    <row r="373" spans="1:30" s="589" customFormat="1">
      <c r="A373" s="589">
        <v>252</v>
      </c>
      <c r="B373" s="589">
        <v>252113</v>
      </c>
      <c r="C373" s="589">
        <v>5480</v>
      </c>
      <c r="D373" s="592">
        <v>-226</v>
      </c>
      <c r="E373" s="590">
        <v>42369</v>
      </c>
      <c r="F373" s="589" t="s">
        <v>75</v>
      </c>
      <c r="G373" s="589" t="s">
        <v>77</v>
      </c>
      <c r="H373" s="589" t="s">
        <v>76</v>
      </c>
      <c r="J373" s="589">
        <v>307003</v>
      </c>
      <c r="K373" s="589">
        <v>227108</v>
      </c>
      <c r="R373" s="589" t="s">
        <v>218</v>
      </c>
      <c r="V373" s="589">
        <v>12</v>
      </c>
      <c r="W373" s="589">
        <v>15</v>
      </c>
      <c r="Z373" s="589" t="s">
        <v>215</v>
      </c>
      <c r="AA373" s="589">
        <v>110</v>
      </c>
      <c r="AB373" s="589" t="s">
        <v>217</v>
      </c>
      <c r="AC373" s="589" t="s">
        <v>213</v>
      </c>
      <c r="AD373" s="589">
        <v>70</v>
      </c>
    </row>
    <row r="374" spans="1:30" s="589" customFormat="1">
      <c r="A374" s="589">
        <v>252</v>
      </c>
      <c r="B374" s="589">
        <v>252113</v>
      </c>
      <c r="C374" s="589">
        <v>5480</v>
      </c>
      <c r="D374" s="593">
        <v>-260</v>
      </c>
      <c r="E374" s="590">
        <v>42369</v>
      </c>
      <c r="F374" s="589" t="s">
        <v>75</v>
      </c>
      <c r="G374" s="589" t="s">
        <v>81</v>
      </c>
      <c r="H374" s="589" t="s">
        <v>226</v>
      </c>
      <c r="J374" s="589">
        <v>213491</v>
      </c>
      <c r="K374" s="589">
        <v>225937</v>
      </c>
      <c r="N374" s="589">
        <v>202420</v>
      </c>
      <c r="O374" s="589" t="s">
        <v>225</v>
      </c>
      <c r="P374" s="589" t="s">
        <v>221</v>
      </c>
      <c r="R374" s="589" t="s">
        <v>220</v>
      </c>
      <c r="V374" s="589">
        <v>12</v>
      </c>
      <c r="W374" s="589">
        <v>15</v>
      </c>
      <c r="X374" s="589">
        <v>-200</v>
      </c>
      <c r="Y374" s="589">
        <v>3002124</v>
      </c>
      <c r="Z374" s="589" t="s">
        <v>215</v>
      </c>
      <c r="AA374" s="589">
        <v>252</v>
      </c>
      <c r="AB374" s="589" t="s">
        <v>219</v>
      </c>
      <c r="AC374" s="589" t="s">
        <v>213</v>
      </c>
      <c r="AD374" s="589">
        <v>1</v>
      </c>
    </row>
    <row r="375" spans="1:30" s="589" customFormat="1">
      <c r="A375" s="589">
        <v>252</v>
      </c>
      <c r="B375" s="589">
        <v>252113</v>
      </c>
      <c r="C375" s="589">
        <v>5480</v>
      </c>
      <c r="D375" s="591">
        <v>292.5</v>
      </c>
      <c r="E375" s="590">
        <v>42369</v>
      </c>
      <c r="F375" s="589" t="s">
        <v>75</v>
      </c>
      <c r="G375" s="589" t="s">
        <v>81</v>
      </c>
      <c r="H375" s="589" t="s">
        <v>224</v>
      </c>
      <c r="J375" s="589">
        <v>213492</v>
      </c>
      <c r="K375" s="589">
        <v>225938</v>
      </c>
      <c r="N375" s="589">
        <v>204113</v>
      </c>
      <c r="O375" s="589" t="s">
        <v>222</v>
      </c>
      <c r="P375" s="589" t="s">
        <v>221</v>
      </c>
      <c r="R375" s="589" t="s">
        <v>220</v>
      </c>
      <c r="V375" s="589">
        <v>12</v>
      </c>
      <c r="W375" s="589">
        <v>15</v>
      </c>
      <c r="X375" s="589">
        <v>225</v>
      </c>
      <c r="Y375" s="589">
        <v>3002124</v>
      </c>
      <c r="Z375" s="589" t="s">
        <v>215</v>
      </c>
      <c r="AA375" s="589">
        <v>252</v>
      </c>
      <c r="AB375" s="589" t="s">
        <v>219</v>
      </c>
      <c r="AC375" s="589" t="s">
        <v>213</v>
      </c>
      <c r="AD375" s="589">
        <v>1</v>
      </c>
    </row>
    <row r="376" spans="1:30" s="589" customFormat="1">
      <c r="A376" s="589">
        <v>252</v>
      </c>
      <c r="B376" s="589">
        <v>252113</v>
      </c>
      <c r="C376" s="589">
        <v>5480</v>
      </c>
      <c r="D376" s="591">
        <v>12</v>
      </c>
      <c r="E376" s="590">
        <v>42369</v>
      </c>
      <c r="F376" s="589" t="s">
        <v>75</v>
      </c>
      <c r="G376" s="589" t="s">
        <v>81</v>
      </c>
      <c r="H376" s="589" t="s">
        <v>223</v>
      </c>
      <c r="J376" s="589">
        <v>213492</v>
      </c>
      <c r="K376" s="589">
        <v>225938</v>
      </c>
      <c r="N376" s="589">
        <v>204113</v>
      </c>
      <c r="O376" s="589" t="s">
        <v>222</v>
      </c>
      <c r="P376" s="589" t="s">
        <v>221</v>
      </c>
      <c r="R376" s="589" t="s">
        <v>220</v>
      </c>
      <c r="V376" s="589">
        <v>12</v>
      </c>
      <c r="W376" s="589">
        <v>15</v>
      </c>
      <c r="X376" s="589">
        <v>1</v>
      </c>
      <c r="Y376" s="589">
        <v>3002124</v>
      </c>
      <c r="Z376" s="589" t="s">
        <v>215</v>
      </c>
      <c r="AA376" s="589">
        <v>252</v>
      </c>
      <c r="AB376" s="589" t="s">
        <v>219</v>
      </c>
      <c r="AC376" s="589" t="s">
        <v>213</v>
      </c>
      <c r="AD376" s="589">
        <v>3</v>
      </c>
    </row>
    <row r="377" spans="1:30" s="589" customFormat="1">
      <c r="A377" s="589">
        <v>252</v>
      </c>
      <c r="B377" s="589">
        <v>252115</v>
      </c>
      <c r="C377" s="589">
        <v>5480</v>
      </c>
      <c r="D377" s="592">
        <v>-204</v>
      </c>
      <c r="E377" s="590">
        <v>42369</v>
      </c>
      <c r="F377" s="589" t="s">
        <v>75</v>
      </c>
      <c r="G377" s="589" t="s">
        <v>77</v>
      </c>
      <c r="H377" s="589" t="s">
        <v>76</v>
      </c>
      <c r="J377" s="589">
        <v>307003</v>
      </c>
      <c r="K377" s="589">
        <v>227108</v>
      </c>
      <c r="R377" s="589" t="s">
        <v>218</v>
      </c>
      <c r="V377" s="589">
        <v>12</v>
      </c>
      <c r="W377" s="589">
        <v>15</v>
      </c>
      <c r="Z377" s="589" t="s">
        <v>215</v>
      </c>
      <c r="AA377" s="589">
        <v>110</v>
      </c>
      <c r="AB377" s="589" t="s">
        <v>217</v>
      </c>
      <c r="AC377" s="589" t="s">
        <v>213</v>
      </c>
      <c r="AD377" s="589">
        <v>71</v>
      </c>
    </row>
    <row r="378" spans="1:30" s="589" customFormat="1">
      <c r="A378" s="589">
        <v>252</v>
      </c>
      <c r="B378" s="589">
        <v>252115</v>
      </c>
      <c r="C378" s="589">
        <v>5480</v>
      </c>
      <c r="D378" s="591">
        <v>65</v>
      </c>
      <c r="E378" s="590">
        <v>42369</v>
      </c>
      <c r="F378" s="589" t="s">
        <v>75</v>
      </c>
      <c r="G378" s="589" t="s">
        <v>74</v>
      </c>
      <c r="J378" s="589">
        <v>739564</v>
      </c>
      <c r="K378" s="589">
        <v>226404</v>
      </c>
      <c r="R378" s="589" t="s">
        <v>216</v>
      </c>
      <c r="V378" s="589">
        <v>12</v>
      </c>
      <c r="W378" s="589">
        <v>15</v>
      </c>
      <c r="Y378" s="589">
        <v>3005104</v>
      </c>
      <c r="Z378" s="589" t="s">
        <v>215</v>
      </c>
      <c r="AA378" s="589">
        <v>252</v>
      </c>
      <c r="AB378" s="589" t="s">
        <v>214</v>
      </c>
      <c r="AC378" s="589" t="s">
        <v>213</v>
      </c>
      <c r="AD378" s="589">
        <v>1</v>
      </c>
    </row>
    <row r="379" spans="1:30" s="589" customFormat="1">
      <c r="A379" s="589">
        <v>252</v>
      </c>
      <c r="B379" s="589">
        <v>252116</v>
      </c>
      <c r="C379" s="589">
        <v>5490</v>
      </c>
      <c r="D379" s="592">
        <v>-183</v>
      </c>
      <c r="E379" s="590">
        <v>42369</v>
      </c>
      <c r="F379" s="589" t="s">
        <v>75</v>
      </c>
      <c r="G379" s="589" t="s">
        <v>77</v>
      </c>
      <c r="H379" s="589" t="s">
        <v>76</v>
      </c>
      <c r="J379" s="589">
        <v>307003</v>
      </c>
      <c r="K379" s="589">
        <v>227108</v>
      </c>
      <c r="R379" s="589" t="s">
        <v>218</v>
      </c>
      <c r="V379" s="589">
        <v>12</v>
      </c>
      <c r="W379" s="589">
        <v>15</v>
      </c>
      <c r="Z379" s="589" t="s">
        <v>215</v>
      </c>
      <c r="AA379" s="589">
        <v>110</v>
      </c>
      <c r="AB379" s="589" t="s">
        <v>217</v>
      </c>
      <c r="AC379" s="589" t="s">
        <v>213</v>
      </c>
      <c r="AD379" s="589">
        <v>72</v>
      </c>
    </row>
    <row r="380" spans="1:30" s="589" customFormat="1">
      <c r="A380" s="589">
        <v>252</v>
      </c>
      <c r="B380" s="589">
        <v>252118</v>
      </c>
      <c r="C380" s="589">
        <v>5480</v>
      </c>
      <c r="D380" s="592">
        <v>574</v>
      </c>
      <c r="E380" s="590">
        <v>42369</v>
      </c>
      <c r="F380" s="589" t="s">
        <v>75</v>
      </c>
      <c r="G380" s="589" t="s">
        <v>79</v>
      </c>
      <c r="H380" s="589" t="s">
        <v>78</v>
      </c>
      <c r="J380" s="589">
        <v>302867</v>
      </c>
      <c r="K380" s="589">
        <v>198905</v>
      </c>
      <c r="Q380" s="589" t="s">
        <v>214</v>
      </c>
      <c r="R380" s="589" t="s">
        <v>218</v>
      </c>
      <c r="V380" s="589">
        <v>12</v>
      </c>
      <c r="W380" s="589">
        <v>15</v>
      </c>
      <c r="Z380" s="589" t="s">
        <v>215</v>
      </c>
      <c r="AA380" s="589">
        <v>250</v>
      </c>
      <c r="AB380" s="589" t="s">
        <v>217</v>
      </c>
      <c r="AC380" s="589" t="s">
        <v>213</v>
      </c>
      <c r="AD380" s="589">
        <v>74</v>
      </c>
    </row>
    <row r="381" spans="1:30" s="589" customFormat="1">
      <c r="A381" s="589">
        <v>252</v>
      </c>
      <c r="B381" s="589">
        <v>252118</v>
      </c>
      <c r="C381" s="589">
        <v>5480</v>
      </c>
      <c r="D381" s="592">
        <v>-508</v>
      </c>
      <c r="E381" s="590">
        <v>42369</v>
      </c>
      <c r="F381" s="589" t="s">
        <v>75</v>
      </c>
      <c r="G381" s="589" t="s">
        <v>77</v>
      </c>
      <c r="H381" s="589" t="s">
        <v>76</v>
      </c>
      <c r="J381" s="589">
        <v>307003</v>
      </c>
      <c r="K381" s="589">
        <v>227108</v>
      </c>
      <c r="R381" s="589" t="s">
        <v>218</v>
      </c>
      <c r="V381" s="589">
        <v>12</v>
      </c>
      <c r="W381" s="589">
        <v>15</v>
      </c>
      <c r="Z381" s="589" t="s">
        <v>215</v>
      </c>
      <c r="AA381" s="589">
        <v>110</v>
      </c>
      <c r="AB381" s="589" t="s">
        <v>217</v>
      </c>
      <c r="AC381" s="589" t="s">
        <v>213</v>
      </c>
      <c r="AD381" s="589">
        <v>73</v>
      </c>
    </row>
    <row r="382" spans="1:30" s="589" customFormat="1">
      <c r="A382" s="589">
        <v>252</v>
      </c>
      <c r="B382" s="589">
        <v>252121</v>
      </c>
      <c r="C382" s="589">
        <v>5480</v>
      </c>
      <c r="D382" s="592">
        <v>224</v>
      </c>
      <c r="E382" s="590">
        <v>42369</v>
      </c>
      <c r="F382" s="589" t="s">
        <v>75</v>
      </c>
      <c r="G382" s="589" t="s">
        <v>79</v>
      </c>
      <c r="H382" s="589" t="s">
        <v>78</v>
      </c>
      <c r="J382" s="589">
        <v>302867</v>
      </c>
      <c r="K382" s="589">
        <v>198905</v>
      </c>
      <c r="Q382" s="589" t="s">
        <v>214</v>
      </c>
      <c r="R382" s="589" t="s">
        <v>218</v>
      </c>
      <c r="V382" s="589">
        <v>12</v>
      </c>
      <c r="W382" s="589">
        <v>15</v>
      </c>
      <c r="Z382" s="589" t="s">
        <v>215</v>
      </c>
      <c r="AA382" s="589">
        <v>250</v>
      </c>
      <c r="AB382" s="589" t="s">
        <v>217</v>
      </c>
      <c r="AC382" s="589" t="s">
        <v>213</v>
      </c>
      <c r="AD382" s="589">
        <v>112</v>
      </c>
    </row>
    <row r="383" spans="1:30" s="589" customFormat="1">
      <c r="A383" s="589">
        <v>252</v>
      </c>
      <c r="B383" s="589">
        <v>252121</v>
      </c>
      <c r="C383" s="589">
        <v>5480</v>
      </c>
      <c r="D383" s="592">
        <v>-196</v>
      </c>
      <c r="E383" s="590">
        <v>42369</v>
      </c>
      <c r="F383" s="589" t="s">
        <v>75</v>
      </c>
      <c r="G383" s="589" t="s">
        <v>77</v>
      </c>
      <c r="H383" s="589" t="s">
        <v>76</v>
      </c>
      <c r="J383" s="589">
        <v>307003</v>
      </c>
      <c r="K383" s="589">
        <v>227108</v>
      </c>
      <c r="R383" s="589" t="s">
        <v>218</v>
      </c>
      <c r="V383" s="589">
        <v>12</v>
      </c>
      <c r="W383" s="589">
        <v>15</v>
      </c>
      <c r="Z383" s="589" t="s">
        <v>215</v>
      </c>
      <c r="AA383" s="589">
        <v>110</v>
      </c>
      <c r="AB383" s="589" t="s">
        <v>217</v>
      </c>
      <c r="AC383" s="589" t="s">
        <v>213</v>
      </c>
      <c r="AD383" s="589">
        <v>74</v>
      </c>
    </row>
    <row r="384" spans="1:30" s="589" customFormat="1">
      <c r="A384" s="589">
        <v>252</v>
      </c>
      <c r="B384" s="589">
        <v>252121</v>
      </c>
      <c r="C384" s="589">
        <v>5480</v>
      </c>
      <c r="D384" s="591">
        <v>130</v>
      </c>
      <c r="E384" s="590">
        <v>42369</v>
      </c>
      <c r="F384" s="589" t="s">
        <v>75</v>
      </c>
      <c r="G384" s="589" t="s">
        <v>74</v>
      </c>
      <c r="J384" s="589">
        <v>739561</v>
      </c>
      <c r="K384" s="589">
        <v>226404</v>
      </c>
      <c r="R384" s="589" t="s">
        <v>216</v>
      </c>
      <c r="V384" s="589">
        <v>12</v>
      </c>
      <c r="W384" s="589">
        <v>15</v>
      </c>
      <c r="Y384" s="589">
        <v>3005104</v>
      </c>
      <c r="Z384" s="589" t="s">
        <v>215</v>
      </c>
      <c r="AA384" s="589">
        <v>252</v>
      </c>
      <c r="AB384" s="589" t="s">
        <v>214</v>
      </c>
      <c r="AC384" s="589" t="s">
        <v>213</v>
      </c>
      <c r="AD384" s="589">
        <v>1</v>
      </c>
    </row>
    <row r="385" spans="1:30" s="589" customFormat="1">
      <c r="A385" s="589">
        <v>252</v>
      </c>
      <c r="B385" s="589">
        <v>252122</v>
      </c>
      <c r="C385" s="589">
        <v>5480</v>
      </c>
      <c r="D385" s="592">
        <v>173</v>
      </c>
      <c r="E385" s="590">
        <v>42369</v>
      </c>
      <c r="F385" s="589" t="s">
        <v>75</v>
      </c>
      <c r="G385" s="589" t="s">
        <v>79</v>
      </c>
      <c r="H385" s="589" t="s">
        <v>78</v>
      </c>
      <c r="J385" s="589">
        <v>302867</v>
      </c>
      <c r="K385" s="589">
        <v>198905</v>
      </c>
      <c r="Q385" s="589" t="s">
        <v>214</v>
      </c>
      <c r="R385" s="589" t="s">
        <v>218</v>
      </c>
      <c r="V385" s="589">
        <v>12</v>
      </c>
      <c r="W385" s="589">
        <v>15</v>
      </c>
      <c r="Z385" s="589" t="s">
        <v>215</v>
      </c>
      <c r="AA385" s="589">
        <v>250</v>
      </c>
      <c r="AB385" s="589" t="s">
        <v>217</v>
      </c>
      <c r="AC385" s="589" t="s">
        <v>213</v>
      </c>
      <c r="AD385" s="589">
        <v>127</v>
      </c>
    </row>
    <row r="386" spans="1:30" s="589" customFormat="1">
      <c r="A386" s="589">
        <v>252</v>
      </c>
      <c r="B386" s="589">
        <v>252122</v>
      </c>
      <c r="C386" s="589">
        <v>5480</v>
      </c>
      <c r="D386" s="592">
        <v>-154</v>
      </c>
      <c r="E386" s="590">
        <v>42369</v>
      </c>
      <c r="F386" s="589" t="s">
        <v>75</v>
      </c>
      <c r="G386" s="589" t="s">
        <v>77</v>
      </c>
      <c r="H386" s="589" t="s">
        <v>76</v>
      </c>
      <c r="J386" s="589">
        <v>307003</v>
      </c>
      <c r="K386" s="589">
        <v>227108</v>
      </c>
      <c r="R386" s="589" t="s">
        <v>218</v>
      </c>
      <c r="V386" s="589">
        <v>12</v>
      </c>
      <c r="W386" s="589">
        <v>15</v>
      </c>
      <c r="Z386" s="589" t="s">
        <v>215</v>
      </c>
      <c r="AA386" s="589">
        <v>110</v>
      </c>
      <c r="AB386" s="589" t="s">
        <v>217</v>
      </c>
      <c r="AC386" s="589" t="s">
        <v>213</v>
      </c>
      <c r="AD386" s="589">
        <v>75</v>
      </c>
    </row>
    <row r="387" spans="1:30" s="589" customFormat="1">
      <c r="A387" s="589">
        <v>252</v>
      </c>
      <c r="B387" s="589">
        <v>252122</v>
      </c>
      <c r="C387" s="589">
        <v>5480</v>
      </c>
      <c r="D387" s="591">
        <v>185.9</v>
      </c>
      <c r="E387" s="590">
        <v>42369</v>
      </c>
      <c r="F387" s="589" t="s">
        <v>75</v>
      </c>
      <c r="G387" s="589" t="s">
        <v>74</v>
      </c>
      <c r="J387" s="589">
        <v>739562</v>
      </c>
      <c r="K387" s="589">
        <v>226404</v>
      </c>
      <c r="R387" s="589" t="s">
        <v>216</v>
      </c>
      <c r="V387" s="589">
        <v>12</v>
      </c>
      <c r="W387" s="589">
        <v>15</v>
      </c>
      <c r="Y387" s="589">
        <v>3005104</v>
      </c>
      <c r="Z387" s="589" t="s">
        <v>215</v>
      </c>
      <c r="AA387" s="589">
        <v>252</v>
      </c>
      <c r="AB387" s="589" t="s">
        <v>214</v>
      </c>
      <c r="AC387" s="589" t="s">
        <v>213</v>
      </c>
      <c r="AD387" s="589">
        <v>1</v>
      </c>
    </row>
    <row r="388" spans="1:30" s="589" customFormat="1">
      <c r="A388" s="589">
        <v>252</v>
      </c>
      <c r="B388" s="589">
        <v>252122</v>
      </c>
      <c r="C388" s="589">
        <v>5480</v>
      </c>
      <c r="D388" s="591">
        <v>15.6</v>
      </c>
      <c r="E388" s="590">
        <v>42369</v>
      </c>
      <c r="F388" s="589" t="s">
        <v>75</v>
      </c>
      <c r="G388" s="589" t="s">
        <v>74</v>
      </c>
      <c r="J388" s="589">
        <v>739563</v>
      </c>
      <c r="K388" s="589">
        <v>226404</v>
      </c>
      <c r="R388" s="589" t="s">
        <v>216</v>
      </c>
      <c r="V388" s="589">
        <v>12</v>
      </c>
      <c r="W388" s="589">
        <v>15</v>
      </c>
      <c r="Y388" s="589">
        <v>3005104</v>
      </c>
      <c r="Z388" s="589" t="s">
        <v>215</v>
      </c>
      <c r="AA388" s="589">
        <v>252</v>
      </c>
      <c r="AB388" s="589" t="s">
        <v>214</v>
      </c>
      <c r="AC388" s="589" t="s">
        <v>213</v>
      </c>
      <c r="AD388" s="589">
        <v>1</v>
      </c>
    </row>
    <row r="389" spans="1:30" ht="15" thickBot="1">
      <c r="D389" s="588">
        <f>SUM(D188:D388)</f>
        <v>30642.2</v>
      </c>
    </row>
    <row r="390" spans="1:30" ht="15" thickTop="1"/>
  </sheetData>
  <autoFilter ref="A8:X8"/>
  <mergeCells count="60">
    <mergeCell ref="R170:S170"/>
    <mergeCell ref="T170:U170"/>
    <mergeCell ref="R171:S171"/>
    <mergeCell ref="T171:U171"/>
    <mergeCell ref="L172:M172"/>
    <mergeCell ref="N172:O172"/>
    <mergeCell ref="P172:Q172"/>
    <mergeCell ref="R172:S172"/>
    <mergeCell ref="T172:U172"/>
    <mergeCell ref="L171:M171"/>
    <mergeCell ref="N171:O171"/>
    <mergeCell ref="P171:Q171"/>
    <mergeCell ref="B172:C172"/>
    <mergeCell ref="D172:E172"/>
    <mergeCell ref="F172:G172"/>
    <mergeCell ref="H172:I172"/>
    <mergeCell ref="J172:K172"/>
    <mergeCell ref="D171:E171"/>
    <mergeCell ref="T6:U7"/>
    <mergeCell ref="R166:S166"/>
    <mergeCell ref="T166:U166"/>
    <mergeCell ref="R6:S7"/>
    <mergeCell ref="L168:M168"/>
    <mergeCell ref="N168:O168"/>
    <mergeCell ref="P168:Q168"/>
    <mergeCell ref="R168:S168"/>
    <mergeCell ref="T168:U168"/>
    <mergeCell ref="L170:M170"/>
    <mergeCell ref="N170:O170"/>
    <mergeCell ref="P170:Q170"/>
    <mergeCell ref="L6:M7"/>
    <mergeCell ref="N6:O7"/>
    <mergeCell ref="P6:Q7"/>
    <mergeCell ref="L166:M166"/>
    <mergeCell ref="N166:O166"/>
    <mergeCell ref="P166:Q166"/>
    <mergeCell ref="B166:C166"/>
    <mergeCell ref="B6:C7"/>
    <mergeCell ref="F6:G7"/>
    <mergeCell ref="B171:C171"/>
    <mergeCell ref="F171:G171"/>
    <mergeCell ref="D6:E7"/>
    <mergeCell ref="B168:C168"/>
    <mergeCell ref="B170:C170"/>
    <mergeCell ref="D166:E166"/>
    <mergeCell ref="D170:E170"/>
    <mergeCell ref="D168:E168"/>
    <mergeCell ref="H168:I168"/>
    <mergeCell ref="H6:I7"/>
    <mergeCell ref="H170:I170"/>
    <mergeCell ref="H171:I171"/>
    <mergeCell ref="F166:G166"/>
    <mergeCell ref="J6:K7"/>
    <mergeCell ref="J171:K171"/>
    <mergeCell ref="H166:I166"/>
    <mergeCell ref="F168:G168"/>
    <mergeCell ref="J170:K170"/>
    <mergeCell ref="J166:K166"/>
    <mergeCell ref="J168:K168"/>
    <mergeCell ref="F170:G170"/>
  </mergeCells>
  <pageMargins left="0.45" right="0"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Cypress Lakes</vt:lpstr>
      <vt:lpstr>Eagle Ridge &amp; Cross Creek</vt:lpstr>
      <vt:lpstr>Lake Placid</vt:lpstr>
      <vt:lpstr>Longwood Chemicals</vt:lpstr>
      <vt:lpstr>LUSI Chemicals</vt:lpstr>
      <vt:lpstr>Marion Chemical Adj</vt:lpstr>
      <vt:lpstr>Mid-Co Chemicals 2015</vt:lpstr>
      <vt:lpstr>Pasco Chemical Adj. </vt:lpstr>
      <vt:lpstr>Pennbrooke</vt:lpstr>
      <vt:lpstr>Pinellas system</vt:lpstr>
      <vt:lpstr>Sandalhaven Chemicals</vt:lpstr>
      <vt:lpstr>Sanlando Chemical Adj.</vt:lpstr>
      <vt:lpstr>Seminole</vt:lpstr>
      <vt:lpstr>'Cypress Lakes'!Print_Area</vt:lpstr>
      <vt:lpstr>'Eagle Ridge &amp; Cross Creek'!Print_Area</vt:lpstr>
      <vt:lpstr>'Lake Placid'!Print_Area</vt:lpstr>
      <vt:lpstr>'Longwood Chemicals'!Print_Area</vt:lpstr>
      <vt:lpstr>'LUSI Chemicals'!Print_Area</vt:lpstr>
      <vt:lpstr>'Marion Chemical Adj'!Print_Area</vt:lpstr>
      <vt:lpstr>'Mid-Co Chemicals 2015'!Print_Area</vt:lpstr>
      <vt:lpstr>'Pasco Chemical Adj. '!Print_Area</vt:lpstr>
      <vt:lpstr>Pennbrooke!Print_Area</vt:lpstr>
      <vt:lpstr>'Pinellas system'!Print_Area</vt:lpstr>
      <vt:lpstr>'Sandalhaven Chemicals'!Print_Area</vt:lpstr>
      <vt:lpstr>'Sanlando Chemical Adj.'!Print_Area</vt:lpstr>
      <vt:lpstr>Seminole!Print_Area</vt:lpstr>
      <vt:lpstr>'Cypress Lakes'!Print_Titles</vt:lpstr>
      <vt:lpstr>'Eagle Ridge &amp; Cross Creek'!Print_Titles</vt:lpstr>
      <vt:lpstr>'Lake Placid'!Print_Titles</vt:lpstr>
      <vt:lpstr>'Longwood Chemicals'!Print_Titles</vt:lpstr>
      <vt:lpstr>'LUSI Chemicals'!Print_Titles</vt:lpstr>
      <vt:lpstr>'Marion Chemical Adj'!Print_Titles</vt:lpstr>
      <vt:lpstr>'Mid-Co Chemicals 2015'!Print_Titles</vt:lpstr>
      <vt:lpstr>'Pasco Chemical Adj. '!Print_Titles</vt:lpstr>
      <vt:lpstr>Pennbrooke!Print_Titles</vt:lpstr>
      <vt:lpstr>'Pinellas system'!Print_Titles</vt:lpstr>
      <vt:lpstr>'Sandalhaven Chemicals'!Print_Titles</vt:lpstr>
      <vt:lpstr>'Sanlando Chemical Adj.'!Print_Titles</vt:lpstr>
      <vt:lpstr>Seminole!Print_Titles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Swain</dc:creator>
  <cp:lastModifiedBy>martyf</cp:lastModifiedBy>
  <dcterms:created xsi:type="dcterms:W3CDTF">2017-02-01T21:47:07Z</dcterms:created>
  <dcterms:modified xsi:type="dcterms:W3CDTF">2017-02-02T20:26:55Z</dcterms:modified>
</cp:coreProperties>
</file>