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GRIP Projection with new tax" sheetId="1" r:id="rId1"/>
    <sheet name="GRIP Projection Filed" sheetId="4" r:id="rId2"/>
    <sheet name="Return New Tax" sheetId="2" r:id="rId3"/>
    <sheet name="Expansion Factor New Tax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4" l="1"/>
  <c r="E34" i="4"/>
  <c r="F34" i="4" s="1"/>
  <c r="G34" i="4" s="1"/>
  <c r="H34" i="4" s="1"/>
  <c r="I34" i="4" s="1"/>
  <c r="J34" i="4" s="1"/>
  <c r="K34" i="4" s="1"/>
  <c r="L34" i="4" s="1"/>
  <c r="M34" i="4" s="1"/>
  <c r="N34" i="4" s="1"/>
  <c r="O34" i="4" s="1"/>
  <c r="E33" i="4"/>
  <c r="F33" i="4" s="1"/>
  <c r="G33" i="4" s="1"/>
  <c r="H33" i="4" s="1"/>
  <c r="I33" i="4" s="1"/>
  <c r="J33" i="4" s="1"/>
  <c r="K33" i="4" s="1"/>
  <c r="L33" i="4" s="1"/>
  <c r="M33" i="4" s="1"/>
  <c r="N33" i="4" s="1"/>
  <c r="O33" i="4" s="1"/>
  <c r="D19" i="4"/>
  <c r="E41" i="4" s="1"/>
  <c r="C21" i="4"/>
  <c r="C24" i="4" s="1"/>
  <c r="J14" i="4"/>
  <c r="G14" i="4"/>
  <c r="O13" i="4"/>
  <c r="N13" i="4"/>
  <c r="M13" i="4"/>
  <c r="L13" i="4"/>
  <c r="K13" i="4"/>
  <c r="J13" i="4"/>
  <c r="I13" i="4"/>
  <c r="H13" i="4"/>
  <c r="G13" i="4"/>
  <c r="F13" i="4"/>
  <c r="E13" i="4"/>
  <c r="D13" i="4"/>
  <c r="O12" i="4"/>
  <c r="O14" i="4" s="1"/>
  <c r="K12" i="4"/>
  <c r="K14" i="4" s="1"/>
  <c r="G12" i="4"/>
  <c r="O11" i="4"/>
  <c r="N11" i="4"/>
  <c r="N12" i="4" s="1"/>
  <c r="N14" i="4" s="1"/>
  <c r="M11" i="4"/>
  <c r="M12" i="4" s="1"/>
  <c r="M14" i="4" s="1"/>
  <c r="L11" i="4"/>
  <c r="L12" i="4" s="1"/>
  <c r="L14" i="4" s="1"/>
  <c r="K11" i="4"/>
  <c r="J11" i="4"/>
  <c r="J12" i="4" s="1"/>
  <c r="I11" i="4"/>
  <c r="I12" i="4" s="1"/>
  <c r="I14" i="4" s="1"/>
  <c r="H11" i="4"/>
  <c r="H12" i="4" s="1"/>
  <c r="H14" i="4" s="1"/>
  <c r="G11" i="4"/>
  <c r="F11" i="4"/>
  <c r="F12" i="4" s="1"/>
  <c r="F14" i="4" s="1"/>
  <c r="E11" i="4"/>
  <c r="E12" i="4" s="1"/>
  <c r="E14" i="4" s="1"/>
  <c r="D11" i="4"/>
  <c r="D12" i="4" s="1"/>
  <c r="P10" i="4"/>
  <c r="P9" i="4"/>
  <c r="H9" i="2"/>
  <c r="K24" i="3"/>
  <c r="D34" i="1"/>
  <c r="H17" i="2"/>
  <c r="H19" i="2" s="1"/>
  <c r="H10" i="2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G44" i="1"/>
  <c r="H44" i="1" s="1"/>
  <c r="I44" i="1" s="1"/>
  <c r="J44" i="1" s="1"/>
  <c r="K44" i="1" s="1"/>
  <c r="L44" i="1" s="1"/>
  <c r="M44" i="1" s="1"/>
  <c r="N44" i="1" s="1"/>
  <c r="O44" i="1" s="1"/>
  <c r="F44" i="1"/>
  <c r="E44" i="1"/>
  <c r="E34" i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D42" i="1"/>
  <c r="D41" i="1"/>
  <c r="C21" i="1"/>
  <c r="C24" i="1" s="1"/>
  <c r="D17" i="1"/>
  <c r="E17" i="1" s="1"/>
  <c r="I14" i="1"/>
  <c r="E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M12" i="1"/>
  <c r="M14" i="1" s="1"/>
  <c r="K12" i="1"/>
  <c r="K14" i="1" s="1"/>
  <c r="I12" i="1"/>
  <c r="E12" i="1"/>
  <c r="O11" i="1"/>
  <c r="O12" i="1" s="1"/>
  <c r="O14" i="1" s="1"/>
  <c r="N11" i="1"/>
  <c r="N12" i="1" s="1"/>
  <c r="N14" i="1" s="1"/>
  <c r="M11" i="1"/>
  <c r="L11" i="1"/>
  <c r="L12" i="1" s="1"/>
  <c r="L14" i="1" s="1"/>
  <c r="K11" i="1"/>
  <c r="J11" i="1"/>
  <c r="J12" i="1" s="1"/>
  <c r="J14" i="1" s="1"/>
  <c r="I11" i="1"/>
  <c r="H11" i="1"/>
  <c r="H12" i="1" s="1"/>
  <c r="H14" i="1" s="1"/>
  <c r="G11" i="1"/>
  <c r="G12" i="1" s="1"/>
  <c r="G14" i="1" s="1"/>
  <c r="F11" i="1"/>
  <c r="F12" i="1" s="1"/>
  <c r="F14" i="1" s="1"/>
  <c r="E11" i="1"/>
  <c r="D11" i="1"/>
  <c r="D12" i="1" s="1"/>
  <c r="P10" i="1"/>
  <c r="P9" i="1"/>
  <c r="D14" i="4" l="1"/>
  <c r="P14" i="4" s="1"/>
  <c r="P12" i="4"/>
  <c r="P11" i="4"/>
  <c r="D43" i="4"/>
  <c r="D18" i="4"/>
  <c r="E18" i="4" s="1"/>
  <c r="F18" i="4" s="1"/>
  <c r="G18" i="4" s="1"/>
  <c r="H18" i="4" s="1"/>
  <c r="I18" i="4" s="1"/>
  <c r="J18" i="4" s="1"/>
  <c r="K18" i="4" s="1"/>
  <c r="L18" i="4" s="1"/>
  <c r="M18" i="4" s="1"/>
  <c r="N18" i="4" s="1"/>
  <c r="O18" i="4" s="1"/>
  <c r="P18" i="4" s="1"/>
  <c r="P13" i="4"/>
  <c r="D17" i="4"/>
  <c r="E19" i="4"/>
  <c r="F19" i="4" s="1"/>
  <c r="P44" i="4"/>
  <c r="F44" i="4"/>
  <c r="G44" i="4" s="1"/>
  <c r="H44" i="4" s="1"/>
  <c r="I44" i="4" s="1"/>
  <c r="J44" i="4" s="1"/>
  <c r="K44" i="4" s="1"/>
  <c r="L44" i="4" s="1"/>
  <c r="M44" i="4" s="1"/>
  <c r="N44" i="4" s="1"/>
  <c r="O44" i="4" s="1"/>
  <c r="D41" i="4"/>
  <c r="D42" i="4"/>
  <c r="K28" i="3"/>
  <c r="K30" i="3"/>
  <c r="P12" i="1"/>
  <c r="D14" i="1"/>
  <c r="P14" i="1" s="1"/>
  <c r="P11" i="1"/>
  <c r="D43" i="1"/>
  <c r="D45" i="1" s="1"/>
  <c r="D23" i="1"/>
  <c r="D19" i="1"/>
  <c r="E19" i="1" s="1"/>
  <c r="F19" i="1" s="1"/>
  <c r="G19" i="1" s="1"/>
  <c r="H19" i="1" s="1"/>
  <c r="D20" i="1"/>
  <c r="D18" i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F17" i="1"/>
  <c r="G41" i="1"/>
  <c r="P44" i="1"/>
  <c r="F41" i="4" l="1"/>
  <c r="D23" i="4"/>
  <c r="E43" i="4"/>
  <c r="F43" i="4" s="1"/>
  <c r="G43" i="4" s="1"/>
  <c r="H43" i="4" s="1"/>
  <c r="I43" i="4" s="1"/>
  <c r="J43" i="4" s="1"/>
  <c r="K43" i="4" s="1"/>
  <c r="L43" i="4" s="1"/>
  <c r="M43" i="4" s="1"/>
  <c r="N43" i="4" s="1"/>
  <c r="O43" i="4" s="1"/>
  <c r="D45" i="4"/>
  <c r="G19" i="4"/>
  <c r="G41" i="4"/>
  <c r="D20" i="4"/>
  <c r="D21" i="4" s="1"/>
  <c r="E17" i="4"/>
  <c r="K34" i="3"/>
  <c r="K36" i="3" s="1"/>
  <c r="K38" i="3" s="1"/>
  <c r="E42" i="1"/>
  <c r="E20" i="1"/>
  <c r="D21" i="1"/>
  <c r="D24" i="1" s="1"/>
  <c r="I41" i="1"/>
  <c r="I19" i="1"/>
  <c r="G17" i="1"/>
  <c r="H41" i="1"/>
  <c r="F41" i="1"/>
  <c r="E41" i="1"/>
  <c r="E23" i="1"/>
  <c r="E43" i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P43" i="1"/>
  <c r="D24" i="4" l="1"/>
  <c r="D26" i="4"/>
  <c r="H19" i="4"/>
  <c r="H41" i="4"/>
  <c r="P43" i="4"/>
  <c r="F17" i="4"/>
  <c r="E21" i="4"/>
  <c r="E20" i="4"/>
  <c r="E42" i="4"/>
  <c r="J41" i="1"/>
  <c r="J19" i="1"/>
  <c r="D26" i="1"/>
  <c r="F20" i="1"/>
  <c r="F42" i="1"/>
  <c r="F45" i="1" s="1"/>
  <c r="F23" i="1"/>
  <c r="H17" i="1"/>
  <c r="E21" i="1"/>
  <c r="E24" i="1" s="1"/>
  <c r="E45" i="1"/>
  <c r="E45" i="4" l="1"/>
  <c r="I41" i="4"/>
  <c r="I19" i="4"/>
  <c r="F20" i="4"/>
  <c r="F21" i="4" s="1"/>
  <c r="F42" i="4"/>
  <c r="F45" i="4" s="1"/>
  <c r="G17" i="4"/>
  <c r="D37" i="4"/>
  <c r="D36" i="4"/>
  <c r="E23" i="4"/>
  <c r="I17" i="1"/>
  <c r="K19" i="1"/>
  <c r="K41" i="1"/>
  <c r="F26" i="1"/>
  <c r="D36" i="1"/>
  <c r="D37" i="1"/>
  <c r="G42" i="1"/>
  <c r="G20" i="1"/>
  <c r="F21" i="1"/>
  <c r="F24" i="1" s="1"/>
  <c r="E26" i="1"/>
  <c r="F23" i="4" l="1"/>
  <c r="F24" i="4"/>
  <c r="D38" i="4"/>
  <c r="D47" i="4" s="1"/>
  <c r="E24" i="4"/>
  <c r="G42" i="4"/>
  <c r="G45" i="4" s="1"/>
  <c r="G20" i="4"/>
  <c r="G21" i="4" s="1"/>
  <c r="H17" i="4"/>
  <c r="J19" i="4"/>
  <c r="J41" i="4"/>
  <c r="G45" i="1"/>
  <c r="F37" i="1"/>
  <c r="F36" i="1"/>
  <c r="L19" i="1"/>
  <c r="L41" i="1"/>
  <c r="E37" i="1"/>
  <c r="E36" i="1"/>
  <c r="J17" i="1"/>
  <c r="G23" i="1"/>
  <c r="H20" i="1"/>
  <c r="H42" i="1"/>
  <c r="H45" i="1" s="1"/>
  <c r="G21" i="1"/>
  <c r="D38" i="1"/>
  <c r="D47" i="1" s="1"/>
  <c r="I17" i="4" l="1"/>
  <c r="G23" i="4"/>
  <c r="G24" i="4" s="1"/>
  <c r="G26" i="4" s="1"/>
  <c r="F26" i="4"/>
  <c r="E26" i="4"/>
  <c r="K41" i="4"/>
  <c r="K19" i="4"/>
  <c r="H20" i="4"/>
  <c r="H21" i="4" s="1"/>
  <c r="H42" i="4"/>
  <c r="H45" i="4" s="1"/>
  <c r="I20" i="1"/>
  <c r="I42" i="1"/>
  <c r="I45" i="1" s="1"/>
  <c r="H21" i="1"/>
  <c r="K17" i="1"/>
  <c r="H23" i="1"/>
  <c r="M19" i="1"/>
  <c r="M41" i="1"/>
  <c r="G24" i="1"/>
  <c r="E38" i="1"/>
  <c r="E47" i="1" s="1"/>
  <c r="F38" i="1"/>
  <c r="F47" i="1" s="1"/>
  <c r="G37" i="4" l="1"/>
  <c r="G36" i="4"/>
  <c r="E36" i="4"/>
  <c r="E37" i="4"/>
  <c r="I20" i="4"/>
  <c r="I42" i="4"/>
  <c r="I45" i="4" s="1"/>
  <c r="F36" i="4"/>
  <c r="F37" i="4"/>
  <c r="H23" i="4"/>
  <c r="L41" i="4"/>
  <c r="L19" i="4"/>
  <c r="J17" i="4"/>
  <c r="I21" i="4"/>
  <c r="N19" i="1"/>
  <c r="N41" i="1"/>
  <c r="L17" i="1"/>
  <c r="J20" i="1"/>
  <c r="J42" i="1"/>
  <c r="J45" i="1" s="1"/>
  <c r="I21" i="1"/>
  <c r="I23" i="1"/>
  <c r="G26" i="1"/>
  <c r="H24" i="1"/>
  <c r="H26" i="1" s="1"/>
  <c r="I23" i="4" l="1"/>
  <c r="I24" i="4" s="1"/>
  <c r="J20" i="4"/>
  <c r="J42" i="4"/>
  <c r="J45" i="4" s="1"/>
  <c r="H24" i="4"/>
  <c r="K17" i="4"/>
  <c r="M41" i="4"/>
  <c r="M19" i="4"/>
  <c r="F38" i="4"/>
  <c r="F47" i="4" s="1"/>
  <c r="E38" i="4"/>
  <c r="E47" i="4" s="1"/>
  <c r="G38" i="4"/>
  <c r="G47" i="4" s="1"/>
  <c r="G36" i="1"/>
  <c r="G37" i="1"/>
  <c r="H36" i="1"/>
  <c r="H37" i="1"/>
  <c r="K20" i="1"/>
  <c r="K42" i="1"/>
  <c r="K45" i="1" s="1"/>
  <c r="J21" i="1"/>
  <c r="O19" i="1"/>
  <c r="P19" i="1" s="1"/>
  <c r="O41" i="1"/>
  <c r="J23" i="1"/>
  <c r="I24" i="1"/>
  <c r="I26" i="1" s="1"/>
  <c r="M17" i="1"/>
  <c r="N19" i="4" l="1"/>
  <c r="N41" i="4"/>
  <c r="I26" i="4"/>
  <c r="H26" i="4"/>
  <c r="L17" i="4"/>
  <c r="K20" i="4"/>
  <c r="K42" i="4"/>
  <c r="K45" i="4" s="1"/>
  <c r="J21" i="4"/>
  <c r="J23" i="4"/>
  <c r="N17" i="1"/>
  <c r="I36" i="1"/>
  <c r="I37" i="1"/>
  <c r="P41" i="1"/>
  <c r="L20" i="1"/>
  <c r="L42" i="1"/>
  <c r="L45" i="1" s="1"/>
  <c r="K21" i="1"/>
  <c r="G38" i="1"/>
  <c r="G47" i="1" s="1"/>
  <c r="K23" i="1"/>
  <c r="J24" i="1"/>
  <c r="H38" i="1"/>
  <c r="H47" i="1" s="1"/>
  <c r="K23" i="4" l="1"/>
  <c r="L20" i="4"/>
  <c r="L42" i="4"/>
  <c r="L45" i="4" s="1"/>
  <c r="O19" i="4"/>
  <c r="P19" i="4" s="1"/>
  <c r="O41" i="4"/>
  <c r="K21" i="4"/>
  <c r="K24" i="4" s="1"/>
  <c r="H37" i="4"/>
  <c r="H36" i="4"/>
  <c r="J24" i="4"/>
  <c r="M17" i="4"/>
  <c r="I36" i="4"/>
  <c r="I37" i="4"/>
  <c r="I38" i="1"/>
  <c r="I47" i="1" s="1"/>
  <c r="L23" i="1"/>
  <c r="J26" i="1"/>
  <c r="M20" i="1"/>
  <c r="M42" i="1"/>
  <c r="M45" i="1" s="1"/>
  <c r="L21" i="1"/>
  <c r="L24" i="1" s="1"/>
  <c r="M23" i="1"/>
  <c r="K24" i="1"/>
  <c r="O17" i="1"/>
  <c r="L23" i="4" l="1"/>
  <c r="K26" i="4"/>
  <c r="J26" i="4"/>
  <c r="M20" i="4"/>
  <c r="M21" i="4" s="1"/>
  <c r="M42" i="4"/>
  <c r="M45" i="4" s="1"/>
  <c r="I38" i="4"/>
  <c r="I47" i="4" s="1"/>
  <c r="H38" i="4"/>
  <c r="H47" i="4" s="1"/>
  <c r="P41" i="4"/>
  <c r="N17" i="4"/>
  <c r="L21" i="4"/>
  <c r="L24" i="4" s="1"/>
  <c r="L26" i="4" s="1"/>
  <c r="L26" i="1"/>
  <c r="P17" i="1"/>
  <c r="N20" i="1"/>
  <c r="N42" i="1"/>
  <c r="N45" i="1" s="1"/>
  <c r="M21" i="1"/>
  <c r="M24" i="1" s="1"/>
  <c r="M26" i="1" s="1"/>
  <c r="J37" i="1"/>
  <c r="J36" i="1"/>
  <c r="L37" i="1"/>
  <c r="L36" i="1"/>
  <c r="K26" i="1"/>
  <c r="K36" i="4" l="1"/>
  <c r="K37" i="4"/>
  <c r="N42" i="4"/>
  <c r="N45" i="4" s="1"/>
  <c r="N20" i="4"/>
  <c r="L37" i="4"/>
  <c r="L36" i="4"/>
  <c r="O17" i="4"/>
  <c r="M23" i="4"/>
  <c r="M24" i="4" s="1"/>
  <c r="M26" i="4" s="1"/>
  <c r="J36" i="4"/>
  <c r="J37" i="4"/>
  <c r="L38" i="1"/>
  <c r="L47" i="1" s="1"/>
  <c r="N23" i="1"/>
  <c r="O23" i="1" s="1"/>
  <c r="P23" i="1" s="1"/>
  <c r="M36" i="1"/>
  <c r="M37" i="1"/>
  <c r="O20" i="1"/>
  <c r="O42" i="1"/>
  <c r="N21" i="1"/>
  <c r="N24" i="1" s="1"/>
  <c r="N26" i="1" s="1"/>
  <c r="K36" i="1"/>
  <c r="K37" i="1"/>
  <c r="J38" i="1"/>
  <c r="J47" i="1" s="1"/>
  <c r="L38" i="4" l="1"/>
  <c r="L47" i="4" s="1"/>
  <c r="K38" i="4"/>
  <c r="K47" i="4" s="1"/>
  <c r="J38" i="4"/>
  <c r="J47" i="4" s="1"/>
  <c r="P17" i="4"/>
  <c r="P21" i="4" s="1"/>
  <c r="O21" i="4"/>
  <c r="O42" i="4"/>
  <c r="O20" i="4"/>
  <c r="P20" i="4" s="1"/>
  <c r="N21" i="4"/>
  <c r="M36" i="4"/>
  <c r="M37" i="4"/>
  <c r="N23" i="4"/>
  <c r="N37" i="1"/>
  <c r="N36" i="1"/>
  <c r="N38" i="1" s="1"/>
  <c r="N47" i="1" s="1"/>
  <c r="P20" i="1"/>
  <c r="P21" i="1" s="1"/>
  <c r="P24" i="1" s="1"/>
  <c r="O21" i="1"/>
  <c r="O24" i="1" s="1"/>
  <c r="O26" i="1" s="1"/>
  <c r="K38" i="1"/>
  <c r="K47" i="1" s="1"/>
  <c r="M38" i="1"/>
  <c r="M47" i="1" s="1"/>
  <c r="P42" i="1"/>
  <c r="P45" i="1" s="1"/>
  <c r="O45" i="1"/>
  <c r="P42" i="4" l="1"/>
  <c r="P45" i="4" s="1"/>
  <c r="O45" i="4"/>
  <c r="M38" i="4"/>
  <c r="M47" i="4" s="1"/>
  <c r="O23" i="4"/>
  <c r="P23" i="4" s="1"/>
  <c r="P24" i="4" s="1"/>
  <c r="N24" i="4"/>
  <c r="O36" i="1"/>
  <c r="O37" i="1"/>
  <c r="P37" i="1" s="1"/>
  <c r="O24" i="4" l="1"/>
  <c r="O26" i="4" s="1"/>
  <c r="N26" i="4"/>
  <c r="O38" i="1"/>
  <c r="O47" i="1" s="1"/>
  <c r="P36" i="1"/>
  <c r="P38" i="1" s="1"/>
  <c r="O36" i="4" l="1"/>
  <c r="O37" i="4"/>
  <c r="N37" i="4"/>
  <c r="N36" i="4"/>
  <c r="N38" i="4" s="1"/>
  <c r="N47" i="4" s="1"/>
  <c r="S38" i="1"/>
  <c r="P47" i="1"/>
  <c r="S47" i="1" s="1"/>
  <c r="O38" i="4" l="1"/>
  <c r="O47" i="4" s="1"/>
  <c r="P36" i="4"/>
  <c r="P37" i="4"/>
  <c r="P38" i="4" l="1"/>
  <c r="P47" i="4" s="1"/>
</calcChain>
</file>

<file path=xl/sharedStrings.xml><?xml version="1.0" encoding="utf-8"?>
<sst xmlns="http://schemas.openxmlformats.org/spreadsheetml/2006/main" count="151" uniqueCount="99">
  <si>
    <t>Florida Public Utilities-Ft. Meade</t>
  </si>
  <si>
    <t xml:space="preserve">Gas Reliability Infrastructure Program (GRIP) </t>
  </si>
  <si>
    <t>Calculation of the Projected Revenue Requirements</t>
  </si>
  <si>
    <t>Page 14 of 15</t>
  </si>
  <si>
    <t>Beginning</t>
  </si>
  <si>
    <t>Year End</t>
  </si>
  <si>
    <t>Item</t>
  </si>
  <si>
    <t>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</si>
  <si>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</si>
  <si>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</si>
  <si>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</si>
  <si>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</si>
  <si>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</si>
  <si>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</si>
  <si>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</si>
  <si>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</si>
  <si>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</si>
  <si>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</si>
  <si>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</si>
  <si>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</si>
  <si>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</si>
  <si>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Qualified Investment</t>
  </si>
  <si>
    <t>Qualified Investment - Mains - Current   1070 Activity</t>
  </si>
  <si>
    <t>Qualified Investment - Mains - Closed 1070 Activity to Plant</t>
  </si>
  <si>
    <t>Qualified Investment - Services - Current  1070 Activity</t>
  </si>
  <si>
    <t>Qualified Investment - Services - Closed 1070 Activity to Plant</t>
  </si>
  <si>
    <t>Qualified Investment - Mains - Current  1010 Activity</t>
  </si>
  <si>
    <t>Qualified Investment - Services - Current  1010 Activity</t>
  </si>
  <si>
    <t>Total Qualified Investment - Mains 1070</t>
  </si>
  <si>
    <t>Total Qualified Investment - Services 1070</t>
  </si>
  <si>
    <t>Total Qualified Investment - Mains 1010</t>
  </si>
  <si>
    <t>Total Qualified Investment - Services 1010</t>
  </si>
  <si>
    <t>Total Qualified Investment</t>
  </si>
  <si>
    <t>Less:  Accumulated Depreciation</t>
  </si>
  <si>
    <t>Net Book Value</t>
  </si>
  <si>
    <t>Average Net Qualified Investment</t>
  </si>
  <si>
    <t>Depreciation Rates</t>
  </si>
  <si>
    <t>Approved Depreciation Rate-Mains</t>
  </si>
  <si>
    <t>Approved Depreciation Rate-Services</t>
  </si>
  <si>
    <t>Return on Average Net Qualified Investment</t>
  </si>
  <si>
    <t>Equity - Cost of Capital, inclusive of Income Tax Gross-up</t>
  </si>
  <si>
    <t>Debt - Cost of Capital</t>
  </si>
  <si>
    <t>Equity Component - inclusive of Income Tax Gross-up</t>
  </si>
  <si>
    <t>Debt Component</t>
  </si>
  <si>
    <t>Return Requirement</t>
  </si>
  <si>
    <t>Investment Expenses</t>
  </si>
  <si>
    <t>Depreciation Expense - Mains</t>
  </si>
  <si>
    <t>Depreciation Expense - Services</t>
  </si>
  <si>
    <t>Property Taxes</t>
  </si>
  <si>
    <t>General Public Notice Expense and Customer Notice Expense</t>
  </si>
  <si>
    <t>Total Expense</t>
  </si>
  <si>
    <t>Total Revenue Requirements</t>
  </si>
  <si>
    <t>New Tax Rate</t>
  </si>
  <si>
    <t>GRIP Projection</t>
  </si>
  <si>
    <t>FILED</t>
  </si>
  <si>
    <t>Florida Public Utilities Company -Ft. Meade</t>
  </si>
  <si>
    <t xml:space="preserve">        Gas Reliability Infrastructure Program (GRIP) </t>
  </si>
  <si>
    <t>Investment and Calculation of Equity and Debt Returns</t>
  </si>
  <si>
    <t>Projected Total Investment</t>
  </si>
  <si>
    <t>Earnings Surveillance Report - December 31, 2016</t>
  </si>
  <si>
    <t>Equity Cost Rate</t>
  </si>
  <si>
    <t>Weighted Equity Cost Rate</t>
  </si>
  <si>
    <t>Revenue Expansion Factor</t>
  </si>
  <si>
    <t>Weighted Equity Cost Rate , times Revenue Expansion Factor</t>
  </si>
  <si>
    <t>Long Term Debt-CU</t>
  </si>
  <si>
    <t>Short Term Debt</t>
  </si>
  <si>
    <t>Short Term Debt-Refinanced LTD</t>
  </si>
  <si>
    <t>Customer Deposits</t>
  </si>
  <si>
    <t>Tax Credits-Weighted Cost</t>
  </si>
  <si>
    <t>Weighted Debt Cost Rate</t>
  </si>
  <si>
    <t>Overall Weighted Cost Rate</t>
  </si>
  <si>
    <t>REVENUE EXPANSION FACTOR</t>
  </si>
  <si>
    <t>FLORIDA PUBLIC SERVICE COMMISSION</t>
  </si>
  <si>
    <t xml:space="preserve">        EXPLANATION: </t>
  </si>
  <si>
    <t xml:space="preserve">Provide the calculation of the revenue expansion factor for </t>
  </si>
  <si>
    <t>the test year.</t>
  </si>
  <si>
    <t>COMPANY: FLORIDA PUBLIC UTILITIES</t>
  </si>
  <si>
    <t>Line</t>
  </si>
  <si>
    <t>No.</t>
  </si>
  <si>
    <t>Description</t>
  </si>
  <si>
    <t>Percent</t>
  </si>
  <si>
    <t>Revenue Requirement</t>
  </si>
  <si>
    <t>Gross Receipts Tax Rate</t>
  </si>
  <si>
    <t>Regulatory Assessment Rate</t>
  </si>
  <si>
    <t>Bad Debt Rate</t>
  </si>
  <si>
    <t>Net Before Income Taxes</t>
  </si>
  <si>
    <t>(1) - (2) - (3) - (4)</t>
  </si>
  <si>
    <t>State Income Tax Rate</t>
  </si>
  <si>
    <t>State Income Tax (5) x (6)</t>
  </si>
  <si>
    <t>Net Before Federal Income Tax (5) - (7)</t>
  </si>
  <si>
    <t>Federal Income Tax Rate</t>
  </si>
  <si>
    <t>Federal Income Tax (8) x (9)</t>
  </si>
  <si>
    <t>Revenue Expansion Factor (8) - (10)</t>
  </si>
  <si>
    <t>Net Operating Income Multiplier</t>
  </si>
  <si>
    <t>(100% / Line 11)</t>
  </si>
  <si>
    <t>January 1, 2018 through December 31, 2018</t>
  </si>
  <si>
    <t>Schedule C-2</t>
  </si>
  <si>
    <t xml:space="preserve">Exhibit_______ </t>
  </si>
  <si>
    <t>Michael Cassel (MC-1)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</si>
</sst>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000"/>
    <numFmt numFmtId="167" formatCode="_(* #,##0.0000_);_(* \(#,##0.0000\);_(* &quot;-&quot;????_);_(@_)"/>
    <numFmt numFmtId="168" formatCode="0.000%"/>
    <numFmt numFmtId="169" formatCode="#,##0.0000_);\(#,##0.0000\)"/>
    <numFmt numFmtId="170" formatCode="_(* #,##0.0000_);_(* \(#,##0.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sz val="13"/>
      <name val="Arial"/>
      <family val="2"/>
    </font>
    <font>
      <sz val="11"/>
      <color indexed="8"/>
      <name val="Calibri"/>
      <family val="2"/>
    </font>
    <font>
      <sz val="12"/>
      <name val="Helv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1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5" fontId="3" fillId="0" borderId="0" xfId="0" applyNumberFormat="1" applyFont="1"/>
    <xf numFmtId="5" fontId="3" fillId="0" borderId="0" xfId="0" applyNumberFormat="1" applyFont="1" applyBorder="1"/>
    <xf numFmtId="5" fontId="3" fillId="0" borderId="1" xfId="0" applyNumberFormat="1" applyFont="1" applyBorder="1"/>
    <xf numFmtId="5" fontId="3" fillId="0" borderId="2" xfId="0" applyNumberFormat="1" applyFont="1" applyBorder="1"/>
    <xf numFmtId="0" fontId="3" fillId="0" borderId="0" xfId="0" applyFont="1" applyBorder="1"/>
    <xf numFmtId="5" fontId="3" fillId="0" borderId="3" xfId="0" applyNumberFormat="1" applyFont="1" applyBorder="1"/>
    <xf numFmtId="42" fontId="3" fillId="0" borderId="0" xfId="0" applyNumberFormat="1" applyFont="1" applyBorder="1"/>
    <xf numFmtId="10" fontId="3" fillId="0" borderId="0" xfId="0" applyNumberFormat="1" applyFont="1"/>
    <xf numFmtId="165" fontId="3" fillId="0" borderId="0" xfId="2" applyNumberFormat="1" applyFont="1" applyFill="1" applyAlignment="1">
      <alignment horizontal="right"/>
    </xf>
    <xf numFmtId="165" fontId="3" fillId="0" borderId="0" xfId="0" applyNumberFormat="1" applyFont="1"/>
    <xf numFmtId="0" fontId="3" fillId="0" borderId="0" xfId="0" applyFont="1" applyFill="1" applyAlignment="1">
      <alignment horizontal="center"/>
    </xf>
    <xf numFmtId="5" fontId="3" fillId="0" borderId="0" xfId="0" applyNumberFormat="1" applyFont="1" applyFill="1" applyBorder="1"/>
    <xf numFmtId="5" fontId="3" fillId="0" borderId="2" xfId="0" applyNumberFormat="1" applyFont="1" applyFill="1" applyBorder="1"/>
    <xf numFmtId="5" fontId="3" fillId="0" borderId="4" xfId="0" applyNumberFormat="1" applyFont="1" applyFill="1" applyBorder="1"/>
    <xf numFmtId="5" fontId="3" fillId="0" borderId="4" xfId="0" applyNumberFormat="1" applyFont="1" applyBorder="1"/>
    <xf numFmtId="10" fontId="3" fillId="0" borderId="0" xfId="0" applyNumberFormat="1" applyFont="1" applyFill="1"/>
    <xf numFmtId="5" fontId="3" fillId="0" borderId="2" xfId="2" applyNumberFormat="1" applyFont="1" applyFill="1" applyBorder="1"/>
    <xf numFmtId="5" fontId="3" fillId="0" borderId="2" xfId="2" applyNumberFormat="1" applyFont="1" applyBorder="1"/>
    <xf numFmtId="42" fontId="3" fillId="0" borderId="0" xfId="0" applyNumberFormat="1" applyFont="1"/>
    <xf numFmtId="5" fontId="3" fillId="0" borderId="1" xfId="0" applyNumberFormat="1" applyFont="1" applyFill="1" applyBorder="1"/>
    <xf numFmtId="41" fontId="3" fillId="0" borderId="0" xfId="0" applyNumberFormat="1" applyFont="1"/>
    <xf numFmtId="42" fontId="3" fillId="0" borderId="0" xfId="0" applyNumberFormat="1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164" fontId="8" fillId="0" borderId="0" xfId="1" applyNumberFormat="1" applyFont="1" applyFill="1" applyBorder="1"/>
    <xf numFmtId="10" fontId="8" fillId="0" borderId="0" xfId="0" applyNumberFormat="1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Fill="1"/>
    <xf numFmtId="10" fontId="3" fillId="0" borderId="0" xfId="2" applyNumberFormat="1" applyFont="1" applyFill="1"/>
    <xf numFmtId="166" fontId="3" fillId="0" borderId="0" xfId="0" applyNumberFormat="1" applyFont="1" applyFill="1"/>
    <xf numFmtId="167" fontId="3" fillId="0" borderId="0" xfId="0" applyNumberFormat="1" applyFont="1" applyFill="1"/>
    <xf numFmtId="168" fontId="3" fillId="0" borderId="5" xfId="0" applyNumberFormat="1" applyFont="1" applyFill="1" applyBorder="1"/>
    <xf numFmtId="168" fontId="3" fillId="0" borderId="0" xfId="0" applyNumberFormat="1" applyFont="1" applyFill="1"/>
    <xf numFmtId="10" fontId="3" fillId="0" borderId="1" xfId="0" applyNumberFormat="1" applyFont="1" applyFill="1" applyBorder="1"/>
    <xf numFmtId="0" fontId="10" fillId="0" borderId="0" xfId="3" applyNumberFormat="1" applyFont="1" applyAlignment="1"/>
    <xf numFmtId="0" fontId="10" fillId="0" borderId="0" xfId="3" applyNumberFormat="1" applyFont="1" applyAlignment="1" applyProtection="1">
      <protection locked="0"/>
    </xf>
    <xf numFmtId="0" fontId="10" fillId="0" borderId="6" xfId="3" applyNumberFormat="1" applyFont="1" applyBorder="1" applyAlignment="1"/>
    <xf numFmtId="0" fontId="10" fillId="0" borderId="0" xfId="4" applyNumberFormat="1" applyFont="1" applyAlignment="1"/>
    <xf numFmtId="0" fontId="10" fillId="0" borderId="0" xfId="5" applyNumberFormat="1" applyFont="1" applyAlignment="1"/>
    <xf numFmtId="0" fontId="10" fillId="0" borderId="0" xfId="3" applyNumberFormat="1" applyFont="1" applyAlignment="1" applyProtection="1">
      <alignment horizontal="centerContinuous"/>
      <protection locked="0"/>
    </xf>
    <xf numFmtId="0" fontId="10" fillId="0" borderId="6" xfId="3" applyNumberFormat="1" applyFont="1" applyBorder="1" applyAlignment="1" applyProtection="1">
      <protection locked="0"/>
    </xf>
    <xf numFmtId="0" fontId="10" fillId="0" borderId="6" xfId="3" applyNumberFormat="1" applyFont="1" applyFill="1" applyBorder="1" applyAlignment="1" applyProtection="1">
      <protection locked="0"/>
    </xf>
    <xf numFmtId="0" fontId="10" fillId="0" borderId="0" xfId="3" applyNumberFormat="1" applyFont="1" applyAlignment="1" applyProtection="1">
      <alignment horizontal="center"/>
      <protection locked="0"/>
    </xf>
    <xf numFmtId="0" fontId="10" fillId="0" borderId="0" xfId="3" applyNumberFormat="1" applyFont="1" applyFill="1" applyAlignment="1" applyProtection="1">
      <protection locked="0"/>
    </xf>
    <xf numFmtId="165" fontId="9" fillId="0" borderId="0" xfId="6" applyNumberFormat="1" applyFont="1" applyFill="1" applyProtection="1">
      <protection locked="0"/>
    </xf>
    <xf numFmtId="0" fontId="9" fillId="0" borderId="0" xfId="7" applyFont="1" applyFill="1" applyProtection="1">
      <protection locked="0"/>
    </xf>
    <xf numFmtId="169" fontId="9" fillId="0" borderId="0" xfId="7" applyNumberFormat="1" applyFont="1" applyFill="1" applyProtection="1">
      <protection locked="0"/>
    </xf>
    <xf numFmtId="169" fontId="9" fillId="0" borderId="7" xfId="7" applyNumberFormat="1" applyFont="1" applyFill="1" applyBorder="1" applyProtection="1">
      <protection locked="0"/>
    </xf>
    <xf numFmtId="165" fontId="9" fillId="0" borderId="7" xfId="6" applyNumberFormat="1" applyFont="1" applyFill="1" applyBorder="1" applyProtection="1">
      <protection locked="0"/>
    </xf>
    <xf numFmtId="9" fontId="9" fillId="0" borderId="7" xfId="2" applyFont="1" applyFill="1" applyBorder="1" applyProtection="1">
      <protection locked="0"/>
    </xf>
    <xf numFmtId="170" fontId="9" fillId="0" borderId="8" xfId="8" applyNumberFormat="1" applyFont="1" applyFill="1" applyBorder="1" applyProtection="1">
      <protection locked="0"/>
    </xf>
  </cellXfs>
  <cellStyles count="9">
    <cellStyle name="Comma" xfId="1" builtinId="3"/>
    <cellStyle name="Comma 2" xfId="8"/>
    <cellStyle name="Normal" xfId="0" builtinId="0"/>
    <cellStyle name="Normal 2" xfId="4"/>
    <cellStyle name="Normal 3 2" xfId="3"/>
    <cellStyle name="Normal_d-1a" xfId="5"/>
    <cellStyle name="Normal_SCHC58" xfId="7"/>
    <cellStyle name="Percent" xfId="2" builtinId="5"/>
    <cellStyle name="Percent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workbookViewId="0"/>
  </sheetViews>
  <sheetFormatPr defaultRowHeight="15" x14ac:dyDescent="0.25"/>
  <cols>
    <col min="1" max="1" width="8.140625" customWidth="1"/>
    <col min="2" max="2" width="55.28515625" bestFit="1" customWidth="1"/>
    <col min="3" max="3" width="9.28515625" bestFit="1" customWidth="1"/>
    <col min="15" max="15" width="11.7109375" customWidth="1"/>
    <col min="16" max="16" width="9.85546875" bestFit="1" customWidth="1"/>
    <col min="18" max="19" width="9.85546875" bestFit="1" customWidth="1"/>
  </cols>
  <sheetData>
    <row r="1" spans="1:19" ht="18.75" x14ac:dyDescent="0.3">
      <c r="B1" s="1" t="s">
        <v>0</v>
      </c>
      <c r="O1" s="2"/>
    </row>
    <row r="2" spans="1:19" x14ac:dyDescent="0.25">
      <c r="B2" s="3" t="s">
        <v>1</v>
      </c>
      <c r="O2" s="2"/>
    </row>
    <row r="3" spans="1:19" x14ac:dyDescent="0.25">
      <c r="B3" s="3" t="s">
        <v>2</v>
      </c>
      <c r="O3" s="2"/>
    </row>
    <row r="4" spans="1:19" x14ac:dyDescent="0.25">
      <c r="B4" s="3" t="s">
        <v>95</v>
      </c>
      <c r="O4" s="2"/>
    </row>
    <row r="5" spans="1:19" x14ac:dyDescent="0.25">
      <c r="P5" s="3" t="s">
        <v>52</v>
      </c>
      <c r="R5" s="3"/>
      <c r="S5" s="3"/>
    </row>
    <row r="6" spans="1:19" x14ac:dyDescent="0.25">
      <c r="A6" s="4"/>
      <c r="B6" s="5"/>
      <c r="C6" s="3" t="s">
        <v>4</v>
      </c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 t="s">
        <v>5</v>
      </c>
      <c r="R6" s="3" t="s">
        <v>53</v>
      </c>
      <c r="S6" s="3"/>
    </row>
    <row r="7" spans="1:19" x14ac:dyDescent="0.25">
      <c r="A7" s="7" t="s">
        <v>6</v>
      </c>
      <c r="B7" s="2"/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8" t="s">
        <v>15</v>
      </c>
      <c r="L7" s="8" t="s">
        <v>16</v>
      </c>
      <c r="M7" s="8" t="s">
        <v>17</v>
      </c>
      <c r="N7" s="8" t="s">
        <v>18</v>
      </c>
      <c r="O7" s="8" t="s">
        <v>19</v>
      </c>
      <c r="P7" s="8" t="s">
        <v>20</v>
      </c>
      <c r="R7" s="8" t="s">
        <v>54</v>
      </c>
      <c r="S7" s="8"/>
    </row>
    <row r="8" spans="1:19" x14ac:dyDescent="0.25">
      <c r="A8" s="2" t="s">
        <v>21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R8" s="2"/>
      <c r="S8" s="2"/>
    </row>
    <row r="9" spans="1:19" x14ac:dyDescent="0.25">
      <c r="A9" s="2"/>
      <c r="B9" s="2" t="s">
        <v>22</v>
      </c>
      <c r="C9" s="9"/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f t="shared" ref="P9:P14" si="0">SUM(D9:O9)</f>
        <v>0</v>
      </c>
      <c r="R9" s="9">
        <v>0</v>
      </c>
      <c r="S9" s="9"/>
    </row>
    <row r="10" spans="1:19" x14ac:dyDescent="0.25">
      <c r="A10" s="2"/>
      <c r="B10" s="2" t="s">
        <v>23</v>
      </c>
      <c r="C10" s="9"/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 t="shared" si="0"/>
        <v>0</v>
      </c>
      <c r="R10" s="9">
        <v>0</v>
      </c>
      <c r="S10" s="9"/>
    </row>
    <row r="11" spans="1:19" x14ac:dyDescent="0.25">
      <c r="A11" s="2"/>
      <c r="B11" s="2" t="s">
        <v>24</v>
      </c>
      <c r="C11" s="10"/>
      <c r="D11" s="9">
        <f>(10000000*0.01)/12</f>
        <v>8333.3333333333339</v>
      </c>
      <c r="E11" s="9">
        <f t="shared" ref="E11:O11" si="1">(10000000*0.01)/12</f>
        <v>8333.3333333333339</v>
      </c>
      <c r="F11" s="9">
        <f t="shared" si="1"/>
        <v>8333.3333333333339</v>
      </c>
      <c r="G11" s="9">
        <f t="shared" si="1"/>
        <v>8333.3333333333339</v>
      </c>
      <c r="H11" s="9">
        <f t="shared" si="1"/>
        <v>8333.3333333333339</v>
      </c>
      <c r="I11" s="9">
        <f t="shared" si="1"/>
        <v>8333.3333333333339</v>
      </c>
      <c r="J11" s="9">
        <f t="shared" si="1"/>
        <v>8333.3333333333339</v>
      </c>
      <c r="K11" s="9">
        <f t="shared" si="1"/>
        <v>8333.3333333333339</v>
      </c>
      <c r="L11" s="9">
        <f t="shared" si="1"/>
        <v>8333.3333333333339</v>
      </c>
      <c r="M11" s="9">
        <f t="shared" si="1"/>
        <v>8333.3333333333339</v>
      </c>
      <c r="N11" s="9">
        <f t="shared" si="1"/>
        <v>8333.3333333333339</v>
      </c>
      <c r="O11" s="9">
        <f t="shared" si="1"/>
        <v>8333.3333333333339</v>
      </c>
      <c r="P11" s="9">
        <f t="shared" si="0"/>
        <v>99999.999999999985</v>
      </c>
      <c r="R11" s="9">
        <v>99999.999999999985</v>
      </c>
      <c r="S11" s="9"/>
    </row>
    <row r="12" spans="1:19" x14ac:dyDescent="0.25">
      <c r="A12" s="2"/>
      <c r="B12" s="2" t="s">
        <v>25</v>
      </c>
      <c r="C12" s="10"/>
      <c r="D12" s="9">
        <f>-D11</f>
        <v>-8333.3333333333339</v>
      </c>
      <c r="E12" s="9">
        <f t="shared" ref="E12:O12" si="2">-E11</f>
        <v>-8333.3333333333339</v>
      </c>
      <c r="F12" s="9">
        <f t="shared" si="2"/>
        <v>-8333.3333333333339</v>
      </c>
      <c r="G12" s="9">
        <f t="shared" si="2"/>
        <v>-8333.3333333333339</v>
      </c>
      <c r="H12" s="9">
        <f t="shared" si="2"/>
        <v>-8333.3333333333339</v>
      </c>
      <c r="I12" s="9">
        <f t="shared" si="2"/>
        <v>-8333.3333333333339</v>
      </c>
      <c r="J12" s="9">
        <f t="shared" si="2"/>
        <v>-8333.3333333333339</v>
      </c>
      <c r="K12" s="9">
        <f t="shared" si="2"/>
        <v>-8333.3333333333339</v>
      </c>
      <c r="L12" s="9">
        <f t="shared" si="2"/>
        <v>-8333.3333333333339</v>
      </c>
      <c r="M12" s="9">
        <f t="shared" si="2"/>
        <v>-8333.3333333333339</v>
      </c>
      <c r="N12" s="9">
        <f t="shared" si="2"/>
        <v>-8333.3333333333339</v>
      </c>
      <c r="O12" s="9">
        <f t="shared" si="2"/>
        <v>-8333.3333333333339</v>
      </c>
      <c r="P12" s="9">
        <f t="shared" si="0"/>
        <v>-99999.999999999985</v>
      </c>
      <c r="R12" s="9">
        <v>-99999.999999999985</v>
      </c>
      <c r="S12" s="9"/>
    </row>
    <row r="13" spans="1:19" x14ac:dyDescent="0.25">
      <c r="A13" s="2"/>
      <c r="B13" s="2" t="s">
        <v>26</v>
      </c>
      <c r="C13" s="10"/>
      <c r="D13" s="9">
        <f>-D10</f>
        <v>0</v>
      </c>
      <c r="E13" s="9">
        <f t="shared" ref="E13:O13" si="3">-E10</f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  <c r="O13" s="9">
        <f t="shared" si="3"/>
        <v>0</v>
      </c>
      <c r="P13" s="9">
        <f t="shared" si="0"/>
        <v>0</v>
      </c>
      <c r="R13" s="9">
        <v>0</v>
      </c>
      <c r="S13" s="9"/>
    </row>
    <row r="14" spans="1:19" x14ac:dyDescent="0.25">
      <c r="A14" s="2"/>
      <c r="B14" s="2" t="s">
        <v>27</v>
      </c>
      <c r="C14" s="10"/>
      <c r="D14" s="9">
        <f>-D12</f>
        <v>8333.3333333333339</v>
      </c>
      <c r="E14" s="9">
        <f t="shared" ref="E14:O14" si="4">-E12</f>
        <v>8333.3333333333339</v>
      </c>
      <c r="F14" s="9">
        <f t="shared" si="4"/>
        <v>8333.3333333333339</v>
      </c>
      <c r="G14" s="9">
        <f t="shared" si="4"/>
        <v>8333.3333333333339</v>
      </c>
      <c r="H14" s="9">
        <f t="shared" si="4"/>
        <v>8333.3333333333339</v>
      </c>
      <c r="I14" s="9">
        <f t="shared" si="4"/>
        <v>8333.3333333333339</v>
      </c>
      <c r="J14" s="9">
        <f t="shared" si="4"/>
        <v>8333.3333333333339</v>
      </c>
      <c r="K14" s="9">
        <f t="shared" si="4"/>
        <v>8333.3333333333339</v>
      </c>
      <c r="L14" s="9">
        <f t="shared" si="4"/>
        <v>8333.3333333333339</v>
      </c>
      <c r="M14" s="9">
        <f t="shared" si="4"/>
        <v>8333.3333333333339</v>
      </c>
      <c r="N14" s="9">
        <f t="shared" si="4"/>
        <v>8333.3333333333339</v>
      </c>
      <c r="O14" s="9">
        <f t="shared" si="4"/>
        <v>8333.3333333333339</v>
      </c>
      <c r="P14" s="9">
        <f t="shared" si="0"/>
        <v>99999.999999999985</v>
      </c>
      <c r="R14" s="9">
        <v>99999.999999999985</v>
      </c>
      <c r="S14" s="9"/>
    </row>
    <row r="15" spans="1:19" x14ac:dyDescent="0.25">
      <c r="A15" s="2"/>
      <c r="B15" s="2"/>
      <c r="C15" s="10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R15" s="10"/>
      <c r="S15" s="10"/>
    </row>
    <row r="16" spans="1:19" x14ac:dyDescent="0.25">
      <c r="A16" s="2"/>
      <c r="B16" s="2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R16" s="10"/>
      <c r="S16" s="10"/>
    </row>
    <row r="17" spans="1:19" x14ac:dyDescent="0.25">
      <c r="A17" s="2"/>
      <c r="B17" s="2" t="s">
        <v>28</v>
      </c>
      <c r="C17" s="9">
        <v>0</v>
      </c>
      <c r="D17" s="9">
        <f>C17+D9+D10</f>
        <v>0</v>
      </c>
      <c r="E17" s="9">
        <f t="shared" ref="E17:O17" si="5">D17+E9+E10</f>
        <v>0</v>
      </c>
      <c r="F17" s="9">
        <f t="shared" si="5"/>
        <v>0</v>
      </c>
      <c r="G17" s="9">
        <f t="shared" si="5"/>
        <v>0</v>
      </c>
      <c r="H17" s="9">
        <f t="shared" si="5"/>
        <v>0</v>
      </c>
      <c r="I17" s="9">
        <f t="shared" si="5"/>
        <v>0</v>
      </c>
      <c r="J17" s="9">
        <f t="shared" si="5"/>
        <v>0</v>
      </c>
      <c r="K17" s="9">
        <f t="shared" si="5"/>
        <v>0</v>
      </c>
      <c r="L17" s="9">
        <f t="shared" si="5"/>
        <v>0</v>
      </c>
      <c r="M17" s="9">
        <f t="shared" si="5"/>
        <v>0</v>
      </c>
      <c r="N17" s="9">
        <f t="shared" si="5"/>
        <v>0</v>
      </c>
      <c r="O17" s="9">
        <f t="shared" si="5"/>
        <v>0</v>
      </c>
      <c r="P17" s="9">
        <f>+O17</f>
        <v>0</v>
      </c>
      <c r="R17" s="9">
        <v>0</v>
      </c>
      <c r="S17" s="9"/>
    </row>
    <row r="18" spans="1:19" x14ac:dyDescent="0.25">
      <c r="A18" s="2"/>
      <c r="B18" s="2" t="s">
        <v>29</v>
      </c>
      <c r="C18" s="9">
        <v>1589.0000000000018</v>
      </c>
      <c r="D18" s="10">
        <f>C18+D11+D12</f>
        <v>1589.0000000000018</v>
      </c>
      <c r="E18" s="10">
        <f t="shared" ref="E18:O18" si="6">D18+E11+E12</f>
        <v>1589.0000000000018</v>
      </c>
      <c r="F18" s="10">
        <f t="shared" si="6"/>
        <v>1589.0000000000018</v>
      </c>
      <c r="G18" s="10">
        <f t="shared" si="6"/>
        <v>1589.0000000000018</v>
      </c>
      <c r="H18" s="10">
        <f t="shared" si="6"/>
        <v>1589.0000000000018</v>
      </c>
      <c r="I18" s="10">
        <f t="shared" si="6"/>
        <v>1589.0000000000018</v>
      </c>
      <c r="J18" s="10">
        <f t="shared" si="6"/>
        <v>1589.0000000000018</v>
      </c>
      <c r="K18" s="10">
        <f t="shared" si="6"/>
        <v>1589.0000000000018</v>
      </c>
      <c r="L18" s="10">
        <f t="shared" si="6"/>
        <v>1589.0000000000018</v>
      </c>
      <c r="M18" s="10">
        <f t="shared" si="6"/>
        <v>1589.0000000000018</v>
      </c>
      <c r="N18" s="10">
        <f t="shared" si="6"/>
        <v>1589.0000000000018</v>
      </c>
      <c r="O18" s="10">
        <f t="shared" si="6"/>
        <v>1589.0000000000018</v>
      </c>
      <c r="P18" s="9">
        <f>+O18</f>
        <v>1589.0000000000018</v>
      </c>
      <c r="R18" s="9">
        <v>1589.0000000000018</v>
      </c>
      <c r="S18" s="9"/>
    </row>
    <row r="19" spans="1:19" x14ac:dyDescent="0.25">
      <c r="A19" s="2"/>
      <c r="B19" s="2" t="s">
        <v>30</v>
      </c>
      <c r="C19" s="9">
        <v>0</v>
      </c>
      <c r="D19" s="10">
        <f>C19+D13</f>
        <v>0</v>
      </c>
      <c r="E19" s="10">
        <f t="shared" ref="E19:O20" si="7">D19+E13</f>
        <v>0</v>
      </c>
      <c r="F19" s="10">
        <f t="shared" si="7"/>
        <v>0</v>
      </c>
      <c r="G19" s="10">
        <f t="shared" si="7"/>
        <v>0</v>
      </c>
      <c r="H19" s="10">
        <f t="shared" si="7"/>
        <v>0</v>
      </c>
      <c r="I19" s="10">
        <f t="shared" si="7"/>
        <v>0</v>
      </c>
      <c r="J19" s="10">
        <f t="shared" si="7"/>
        <v>0</v>
      </c>
      <c r="K19" s="10">
        <f t="shared" si="7"/>
        <v>0</v>
      </c>
      <c r="L19" s="10">
        <f t="shared" si="7"/>
        <v>0</v>
      </c>
      <c r="M19" s="10">
        <f t="shared" si="7"/>
        <v>0</v>
      </c>
      <c r="N19" s="10">
        <f t="shared" si="7"/>
        <v>0</v>
      </c>
      <c r="O19" s="10">
        <f t="shared" si="7"/>
        <v>0</v>
      </c>
      <c r="P19" s="9">
        <f>+O19</f>
        <v>0</v>
      </c>
      <c r="R19" s="9">
        <v>0</v>
      </c>
      <c r="S19" s="9"/>
    </row>
    <row r="20" spans="1:19" x14ac:dyDescent="0.25">
      <c r="A20" s="2"/>
      <c r="B20" s="2" t="s">
        <v>31</v>
      </c>
      <c r="C20" s="9">
        <v>150998.1</v>
      </c>
      <c r="D20" s="10">
        <f>C20+D14</f>
        <v>159331.43333333335</v>
      </c>
      <c r="E20" s="10">
        <f t="shared" si="7"/>
        <v>167664.76666666669</v>
      </c>
      <c r="F20" s="10">
        <f t="shared" si="7"/>
        <v>175998.10000000003</v>
      </c>
      <c r="G20" s="10">
        <f t="shared" si="7"/>
        <v>184331.43333333338</v>
      </c>
      <c r="H20" s="10">
        <f t="shared" si="7"/>
        <v>192664.76666666672</v>
      </c>
      <c r="I20" s="10">
        <f t="shared" si="7"/>
        <v>200998.10000000006</v>
      </c>
      <c r="J20" s="10">
        <f t="shared" si="7"/>
        <v>209331.43333333341</v>
      </c>
      <c r="K20" s="10">
        <f t="shared" si="7"/>
        <v>217664.76666666675</v>
      </c>
      <c r="L20" s="10">
        <f t="shared" si="7"/>
        <v>225998.10000000009</v>
      </c>
      <c r="M20" s="10">
        <f t="shared" si="7"/>
        <v>234331.43333333344</v>
      </c>
      <c r="N20" s="10">
        <f t="shared" si="7"/>
        <v>242664.76666666678</v>
      </c>
      <c r="O20" s="10">
        <f t="shared" si="7"/>
        <v>250998.10000000012</v>
      </c>
      <c r="P20" s="9">
        <f>+O20</f>
        <v>250998.10000000012</v>
      </c>
      <c r="R20" s="9">
        <v>250998.10000000012</v>
      </c>
      <c r="S20" s="9"/>
    </row>
    <row r="21" spans="1:19" ht="15.75" thickBot="1" x14ac:dyDescent="0.3">
      <c r="A21" s="2"/>
      <c r="B21" s="2" t="s">
        <v>32</v>
      </c>
      <c r="C21" s="11">
        <f>SUM(C17:C20)</f>
        <v>152587.1</v>
      </c>
      <c r="D21" s="11">
        <f t="shared" ref="D21:P21" si="8">SUM(D17:D20)</f>
        <v>160920.43333333335</v>
      </c>
      <c r="E21" s="11">
        <f t="shared" si="8"/>
        <v>169253.76666666669</v>
      </c>
      <c r="F21" s="11">
        <f t="shared" si="8"/>
        <v>177587.10000000003</v>
      </c>
      <c r="G21" s="11">
        <f t="shared" si="8"/>
        <v>185920.43333333338</v>
      </c>
      <c r="H21" s="11">
        <f t="shared" si="8"/>
        <v>194253.76666666672</v>
      </c>
      <c r="I21" s="11">
        <f t="shared" si="8"/>
        <v>202587.10000000006</v>
      </c>
      <c r="J21" s="11">
        <f t="shared" si="8"/>
        <v>210920.43333333341</v>
      </c>
      <c r="K21" s="11">
        <f t="shared" si="8"/>
        <v>219253.76666666675</v>
      </c>
      <c r="L21" s="11">
        <f t="shared" si="8"/>
        <v>227587.10000000009</v>
      </c>
      <c r="M21" s="11">
        <f t="shared" si="8"/>
        <v>235920.43333333344</v>
      </c>
      <c r="N21" s="11">
        <f t="shared" si="8"/>
        <v>244253.76666666678</v>
      </c>
      <c r="O21" s="11">
        <f t="shared" si="8"/>
        <v>252587.10000000012</v>
      </c>
      <c r="P21" s="11">
        <f t="shared" si="8"/>
        <v>252587.10000000012</v>
      </c>
      <c r="R21" s="11">
        <v>252587.10000000012</v>
      </c>
      <c r="S21" s="11"/>
    </row>
    <row r="22" spans="1:19" ht="15.75" thickTop="1" x14ac:dyDescent="0.25">
      <c r="A22" s="2"/>
      <c r="B22" s="2"/>
      <c r="C22" s="2"/>
      <c r="D22" s="10"/>
      <c r="E22" s="10"/>
      <c r="F22" s="10"/>
      <c r="G22" s="10"/>
      <c r="H22" s="10"/>
      <c r="I22" s="9"/>
      <c r="J22" s="9"/>
      <c r="K22" s="9"/>
      <c r="L22" s="9"/>
      <c r="M22" s="9"/>
      <c r="N22" s="9"/>
      <c r="O22" s="9"/>
      <c r="P22" s="9"/>
      <c r="R22" s="9"/>
      <c r="S22" s="9"/>
    </row>
    <row r="23" spans="1:19" x14ac:dyDescent="0.25">
      <c r="A23" s="2"/>
      <c r="B23" s="2" t="s">
        <v>33</v>
      </c>
      <c r="C23" s="12">
        <v>-3241</v>
      </c>
      <c r="D23" s="10">
        <f t="shared" ref="D23:O23" si="9">C23-D41-D42</f>
        <v>-3581</v>
      </c>
      <c r="E23" s="10">
        <f t="shared" si="9"/>
        <v>-3939</v>
      </c>
      <c r="F23" s="10">
        <f t="shared" si="9"/>
        <v>-4316</v>
      </c>
      <c r="G23" s="10">
        <f t="shared" si="9"/>
        <v>-4712</v>
      </c>
      <c r="H23" s="10">
        <f t="shared" si="9"/>
        <v>-5127</v>
      </c>
      <c r="I23" s="10">
        <f t="shared" si="9"/>
        <v>-5560</v>
      </c>
      <c r="J23" s="10">
        <f t="shared" si="9"/>
        <v>-6012</v>
      </c>
      <c r="K23" s="10">
        <f t="shared" si="9"/>
        <v>-6483</v>
      </c>
      <c r="L23" s="10">
        <f t="shared" si="9"/>
        <v>-6973</v>
      </c>
      <c r="M23" s="10">
        <f t="shared" si="9"/>
        <v>-7481</v>
      </c>
      <c r="N23" s="10">
        <f t="shared" si="9"/>
        <v>-8008</v>
      </c>
      <c r="O23" s="10">
        <f t="shared" si="9"/>
        <v>-8554</v>
      </c>
      <c r="P23" s="10">
        <f>+O23</f>
        <v>-8554</v>
      </c>
      <c r="R23" s="10">
        <v>-8554</v>
      </c>
      <c r="S23" s="10"/>
    </row>
    <row r="24" spans="1:19" ht="15.75" thickBot="1" x14ac:dyDescent="0.3">
      <c r="A24" s="2"/>
      <c r="B24" s="2" t="s">
        <v>34</v>
      </c>
      <c r="C24" s="11">
        <f>C21+C23</f>
        <v>149346.1</v>
      </c>
      <c r="D24" s="11">
        <f>D21+D23</f>
        <v>157339.43333333335</v>
      </c>
      <c r="E24" s="11">
        <f t="shared" ref="E24:O24" si="10">E21+E23</f>
        <v>165314.76666666669</v>
      </c>
      <c r="F24" s="11">
        <f t="shared" si="10"/>
        <v>173271.10000000003</v>
      </c>
      <c r="G24" s="11">
        <f t="shared" si="10"/>
        <v>181208.43333333338</v>
      </c>
      <c r="H24" s="11">
        <f t="shared" si="10"/>
        <v>189126.76666666672</v>
      </c>
      <c r="I24" s="11">
        <f t="shared" si="10"/>
        <v>197027.10000000006</v>
      </c>
      <c r="J24" s="11">
        <f t="shared" si="10"/>
        <v>204908.43333333341</v>
      </c>
      <c r="K24" s="11">
        <f t="shared" si="10"/>
        <v>212770.76666666675</v>
      </c>
      <c r="L24" s="11">
        <f t="shared" si="10"/>
        <v>220614.10000000009</v>
      </c>
      <c r="M24" s="11">
        <f t="shared" si="10"/>
        <v>228439.43333333344</v>
      </c>
      <c r="N24" s="11">
        <f t="shared" si="10"/>
        <v>236245.76666666678</v>
      </c>
      <c r="O24" s="11">
        <f t="shared" si="10"/>
        <v>244033.10000000012</v>
      </c>
      <c r="P24" s="11">
        <f>P21+P23</f>
        <v>244033.10000000012</v>
      </c>
      <c r="R24" s="11">
        <v>244033.10000000012</v>
      </c>
      <c r="S24" s="11"/>
    </row>
    <row r="25" spans="1:19" ht="16.5" thickTop="1" thickBot="1" x14ac:dyDescent="0.3">
      <c r="A25" s="2"/>
      <c r="B25" s="13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R25" s="10"/>
      <c r="S25" s="10"/>
    </row>
    <row r="26" spans="1:19" ht="16.5" thickTop="1" thickBot="1" x14ac:dyDescent="0.3">
      <c r="A26" s="2"/>
      <c r="B26" s="13" t="s">
        <v>35</v>
      </c>
      <c r="C26" s="10"/>
      <c r="D26" s="14">
        <f>ROUND((+C24+D24)/2,0)</f>
        <v>153343</v>
      </c>
      <c r="E26" s="14">
        <f t="shared" ref="E26:O26" si="11">ROUND((+D24+E24)/2,0)</f>
        <v>161327</v>
      </c>
      <c r="F26" s="14">
        <f t="shared" si="11"/>
        <v>169293</v>
      </c>
      <c r="G26" s="14">
        <f t="shared" si="11"/>
        <v>177240</v>
      </c>
      <c r="H26" s="14">
        <f t="shared" si="11"/>
        <v>185168</v>
      </c>
      <c r="I26" s="14">
        <f t="shared" si="11"/>
        <v>193077</v>
      </c>
      <c r="J26" s="14">
        <f t="shared" si="11"/>
        <v>200968</v>
      </c>
      <c r="K26" s="14">
        <f t="shared" si="11"/>
        <v>208840</v>
      </c>
      <c r="L26" s="14">
        <f t="shared" si="11"/>
        <v>216692</v>
      </c>
      <c r="M26" s="14">
        <f t="shared" si="11"/>
        <v>224527</v>
      </c>
      <c r="N26" s="14">
        <f t="shared" si="11"/>
        <v>232343</v>
      </c>
      <c r="O26" s="14">
        <f t="shared" si="11"/>
        <v>240139</v>
      </c>
      <c r="P26" s="10"/>
      <c r="R26" s="10"/>
      <c r="S26" s="10"/>
    </row>
    <row r="27" spans="1:19" ht="15.75" thickTop="1" x14ac:dyDescent="0.25">
      <c r="A27" s="2"/>
      <c r="B27" s="13"/>
      <c r="C27" s="13"/>
      <c r="D27" s="15"/>
      <c r="E27" s="15"/>
      <c r="F27" s="15"/>
      <c r="G27" s="15"/>
      <c r="H27" s="15"/>
      <c r="I27" s="13"/>
      <c r="J27" s="2"/>
      <c r="K27" s="2"/>
      <c r="L27" s="2"/>
      <c r="M27" s="2"/>
      <c r="N27" s="2"/>
      <c r="O27" s="2"/>
      <c r="P27" s="2"/>
      <c r="R27" s="2"/>
      <c r="S27" s="2"/>
    </row>
    <row r="28" spans="1:19" x14ac:dyDescent="0.25">
      <c r="A28" s="2" t="s">
        <v>36</v>
      </c>
      <c r="B28" s="2"/>
      <c r="C28" s="2"/>
      <c r="D28" s="15"/>
      <c r="E28" s="15"/>
      <c r="F28" s="15"/>
      <c r="G28" s="15"/>
      <c r="H28" s="15"/>
      <c r="I28" s="2"/>
      <c r="J28" s="2"/>
      <c r="K28" s="2"/>
      <c r="L28" s="2"/>
      <c r="M28" s="2"/>
      <c r="N28" s="2"/>
      <c r="O28" s="2"/>
      <c r="P28" s="2"/>
      <c r="R28" s="2"/>
      <c r="S28" s="2"/>
    </row>
    <row r="29" spans="1:19" x14ac:dyDescent="0.25">
      <c r="A29" s="2"/>
      <c r="B29" s="2" t="s">
        <v>37</v>
      </c>
      <c r="C29" s="2"/>
      <c r="D29" s="16">
        <v>2.5999999999999999E-2</v>
      </c>
      <c r="E29" s="16">
        <v>2.5999999999999999E-2</v>
      </c>
      <c r="F29" s="16">
        <v>2.5999999999999999E-2</v>
      </c>
      <c r="G29" s="16">
        <v>2.5999999999999999E-2</v>
      </c>
      <c r="H29" s="16">
        <v>2.5999999999999999E-2</v>
      </c>
      <c r="I29" s="16">
        <v>2.5999999999999999E-2</v>
      </c>
      <c r="J29" s="16">
        <v>2.5999999999999999E-2</v>
      </c>
      <c r="K29" s="16">
        <v>2.5999999999999999E-2</v>
      </c>
      <c r="L29" s="16">
        <v>2.5999999999999999E-2</v>
      </c>
      <c r="M29" s="16">
        <v>2.5999999999999999E-2</v>
      </c>
      <c r="N29" s="16">
        <v>2.5999999999999999E-2</v>
      </c>
      <c r="O29" s="16">
        <v>2.5999999999999999E-2</v>
      </c>
      <c r="P29" s="2"/>
      <c r="R29" s="2"/>
      <c r="S29" s="2"/>
    </row>
    <row r="30" spans="1:19" x14ac:dyDescent="0.25">
      <c r="A30" s="2"/>
      <c r="B30" s="2" t="s">
        <v>38</v>
      </c>
      <c r="C30" s="2"/>
      <c r="D30" s="16">
        <v>2.7E-2</v>
      </c>
      <c r="E30" s="16">
        <v>2.7E-2</v>
      </c>
      <c r="F30" s="16">
        <v>2.7E-2</v>
      </c>
      <c r="G30" s="16">
        <v>2.7E-2</v>
      </c>
      <c r="H30" s="16">
        <v>2.7E-2</v>
      </c>
      <c r="I30" s="16">
        <v>2.7E-2</v>
      </c>
      <c r="J30" s="16">
        <v>2.7E-2</v>
      </c>
      <c r="K30" s="16">
        <v>2.7E-2</v>
      </c>
      <c r="L30" s="16">
        <v>2.7E-2</v>
      </c>
      <c r="M30" s="16">
        <v>2.7E-2</v>
      </c>
      <c r="N30" s="16">
        <v>2.7E-2</v>
      </c>
      <c r="O30" s="16">
        <v>2.7E-2</v>
      </c>
      <c r="P30" s="2"/>
      <c r="R30" s="2"/>
      <c r="S30" s="2"/>
    </row>
    <row r="31" spans="1:19" x14ac:dyDescent="0.25">
      <c r="A31" s="2"/>
      <c r="B31" s="2"/>
      <c r="C31" s="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2"/>
      <c r="R31" s="2"/>
      <c r="S31" s="2"/>
    </row>
    <row r="32" spans="1:19" x14ac:dyDescent="0.25">
      <c r="A32" s="2" t="s">
        <v>39</v>
      </c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R32" s="2"/>
      <c r="S32" s="2"/>
    </row>
    <row r="33" spans="1:19" x14ac:dyDescent="0.25">
      <c r="A33" s="2"/>
      <c r="B33" s="2" t="s">
        <v>40</v>
      </c>
      <c r="C33" s="2"/>
      <c r="D33" s="17">
        <f>'Return New Tax'!H10</f>
        <v>6.1400000000000003E-2</v>
      </c>
      <c r="E33" s="18">
        <f>D33</f>
        <v>6.1400000000000003E-2</v>
      </c>
      <c r="F33" s="18">
        <f t="shared" ref="F33:O34" si="12">E33</f>
        <v>6.1400000000000003E-2</v>
      </c>
      <c r="G33" s="18">
        <f t="shared" si="12"/>
        <v>6.1400000000000003E-2</v>
      </c>
      <c r="H33" s="18">
        <f t="shared" si="12"/>
        <v>6.1400000000000003E-2</v>
      </c>
      <c r="I33" s="18">
        <f t="shared" si="12"/>
        <v>6.1400000000000003E-2</v>
      </c>
      <c r="J33" s="18">
        <f t="shared" si="12"/>
        <v>6.1400000000000003E-2</v>
      </c>
      <c r="K33" s="18">
        <f t="shared" si="12"/>
        <v>6.1400000000000003E-2</v>
      </c>
      <c r="L33" s="18">
        <f t="shared" si="12"/>
        <v>6.1400000000000003E-2</v>
      </c>
      <c r="M33" s="18">
        <f t="shared" si="12"/>
        <v>6.1400000000000003E-2</v>
      </c>
      <c r="N33" s="18">
        <f t="shared" si="12"/>
        <v>6.1400000000000003E-2</v>
      </c>
      <c r="O33" s="18">
        <f t="shared" si="12"/>
        <v>6.1400000000000003E-2</v>
      </c>
      <c r="P33" s="2"/>
      <c r="R33" s="2"/>
      <c r="S33" s="2"/>
    </row>
    <row r="34" spans="1:19" x14ac:dyDescent="0.25">
      <c r="A34" s="2"/>
      <c r="B34" s="2" t="s">
        <v>41</v>
      </c>
      <c r="C34" s="2"/>
      <c r="D34" s="17">
        <f>'Return New Tax'!H17</f>
        <v>1.04E-2</v>
      </c>
      <c r="E34" s="18">
        <f>D34</f>
        <v>1.04E-2</v>
      </c>
      <c r="F34" s="18">
        <f t="shared" si="12"/>
        <v>1.04E-2</v>
      </c>
      <c r="G34" s="18">
        <f t="shared" si="12"/>
        <v>1.04E-2</v>
      </c>
      <c r="H34" s="18">
        <f t="shared" si="12"/>
        <v>1.04E-2</v>
      </c>
      <c r="I34" s="18">
        <f t="shared" si="12"/>
        <v>1.04E-2</v>
      </c>
      <c r="J34" s="18">
        <f t="shared" si="12"/>
        <v>1.04E-2</v>
      </c>
      <c r="K34" s="18">
        <f t="shared" si="12"/>
        <v>1.04E-2</v>
      </c>
      <c r="L34" s="18">
        <f t="shared" si="12"/>
        <v>1.04E-2</v>
      </c>
      <c r="M34" s="18">
        <f t="shared" si="12"/>
        <v>1.04E-2</v>
      </c>
      <c r="N34" s="18">
        <f t="shared" si="12"/>
        <v>1.04E-2</v>
      </c>
      <c r="O34" s="18">
        <f t="shared" si="12"/>
        <v>1.04E-2</v>
      </c>
      <c r="P34" s="2"/>
      <c r="R34" s="2"/>
      <c r="S34" s="2"/>
    </row>
    <row r="35" spans="1:19" x14ac:dyDescent="0.25">
      <c r="A35" s="2"/>
      <c r="B35" s="2"/>
      <c r="C35" s="2"/>
      <c r="D35" s="1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R35" s="2"/>
      <c r="S35" s="2"/>
    </row>
    <row r="36" spans="1:19" x14ac:dyDescent="0.25">
      <c r="A36" s="2"/>
      <c r="B36" s="2" t="s">
        <v>42</v>
      </c>
      <c r="C36" s="2"/>
      <c r="D36" s="20">
        <f t="shared" ref="D36:O36" si="13">D26*D33/12</f>
        <v>784.60501666666676</v>
      </c>
      <c r="E36" s="10">
        <f t="shared" si="13"/>
        <v>825.45648333333338</v>
      </c>
      <c r="F36" s="10">
        <f t="shared" si="13"/>
        <v>866.21585000000005</v>
      </c>
      <c r="G36" s="10">
        <f t="shared" si="13"/>
        <v>906.87800000000004</v>
      </c>
      <c r="H36" s="10">
        <f t="shared" si="13"/>
        <v>947.44293333333337</v>
      </c>
      <c r="I36" s="10">
        <f t="shared" si="13"/>
        <v>987.91065000000015</v>
      </c>
      <c r="J36" s="10">
        <f>J26*J33/12</f>
        <v>1028.2862666666667</v>
      </c>
      <c r="K36" s="10">
        <f t="shared" si="13"/>
        <v>1068.5646666666667</v>
      </c>
      <c r="L36" s="10">
        <f t="shared" si="13"/>
        <v>1108.7407333333333</v>
      </c>
      <c r="M36" s="10">
        <f t="shared" si="13"/>
        <v>1148.8298166666666</v>
      </c>
      <c r="N36" s="10">
        <f t="shared" si="13"/>
        <v>1188.8216833333333</v>
      </c>
      <c r="O36" s="10">
        <f t="shared" si="13"/>
        <v>1228.7112166666668</v>
      </c>
      <c r="P36" s="9">
        <f>SUM(D36:O36)</f>
        <v>12090.463316666668</v>
      </c>
      <c r="R36" s="9">
        <v>14670.024708333334</v>
      </c>
      <c r="S36" s="9"/>
    </row>
    <row r="37" spans="1:19" x14ac:dyDescent="0.25">
      <c r="A37" s="2"/>
      <c r="B37" s="2" t="s">
        <v>43</v>
      </c>
      <c r="C37" s="2"/>
      <c r="D37" s="21">
        <f t="shared" ref="D37:O37" si="14">D26*D34/12</f>
        <v>132.89726666666667</v>
      </c>
      <c r="E37" s="12">
        <f t="shared" si="14"/>
        <v>139.81673333333333</v>
      </c>
      <c r="F37" s="12">
        <f t="shared" si="14"/>
        <v>146.72059999999999</v>
      </c>
      <c r="G37" s="12">
        <f t="shared" si="14"/>
        <v>153.60799999999998</v>
      </c>
      <c r="H37" s="12">
        <f t="shared" si="14"/>
        <v>160.47893333333334</v>
      </c>
      <c r="I37" s="12">
        <f t="shared" si="14"/>
        <v>167.33339999999998</v>
      </c>
      <c r="J37" s="12">
        <f>J26*J34/12</f>
        <v>174.17226666666667</v>
      </c>
      <c r="K37" s="12">
        <f t="shared" si="14"/>
        <v>180.99466666666663</v>
      </c>
      <c r="L37" s="12">
        <f t="shared" si="14"/>
        <v>187.79973333333331</v>
      </c>
      <c r="M37" s="12">
        <f t="shared" si="14"/>
        <v>194.59006666666664</v>
      </c>
      <c r="N37" s="12">
        <f t="shared" si="14"/>
        <v>201.36393333333331</v>
      </c>
      <c r="O37" s="12">
        <f t="shared" si="14"/>
        <v>208.12046666666666</v>
      </c>
      <c r="P37" s="12">
        <f>SUM(D37:O37)</f>
        <v>2047.8960666666667</v>
      </c>
      <c r="R37" s="12">
        <v>2047.8960666666667</v>
      </c>
      <c r="S37" s="12"/>
    </row>
    <row r="38" spans="1:19" ht="15.75" thickBot="1" x14ac:dyDescent="0.3">
      <c r="A38" s="2"/>
      <c r="B38" s="2" t="s">
        <v>44</v>
      </c>
      <c r="C38" s="2"/>
      <c r="D38" s="22">
        <f>SUM(D36:D37)</f>
        <v>917.50228333333348</v>
      </c>
      <c r="E38" s="23">
        <f t="shared" ref="E38:O38" si="15">SUM(E36:E37)</f>
        <v>965.27321666666671</v>
      </c>
      <c r="F38" s="23">
        <f t="shared" si="15"/>
        <v>1012.93645</v>
      </c>
      <c r="G38" s="23">
        <f t="shared" si="15"/>
        <v>1060.4860000000001</v>
      </c>
      <c r="H38" s="23">
        <f t="shared" si="15"/>
        <v>1107.9218666666668</v>
      </c>
      <c r="I38" s="23">
        <f t="shared" si="15"/>
        <v>1155.2440500000002</v>
      </c>
      <c r="J38" s="23">
        <f t="shared" si="15"/>
        <v>1202.4585333333334</v>
      </c>
      <c r="K38" s="23">
        <f t="shared" si="15"/>
        <v>1249.5593333333334</v>
      </c>
      <c r="L38" s="23">
        <f t="shared" si="15"/>
        <v>1296.5404666666666</v>
      </c>
      <c r="M38" s="23">
        <f t="shared" si="15"/>
        <v>1343.4198833333332</v>
      </c>
      <c r="N38" s="23">
        <f t="shared" si="15"/>
        <v>1390.1856166666666</v>
      </c>
      <c r="O38" s="23">
        <f t="shared" si="15"/>
        <v>1436.8316833333336</v>
      </c>
      <c r="P38" s="11">
        <f>SUM(P36:P37)</f>
        <v>14138.359383333334</v>
      </c>
      <c r="R38" s="11">
        <v>16717.920775000002</v>
      </c>
      <c r="S38" s="11">
        <f>R38-P38</f>
        <v>2579.561391666668</v>
      </c>
    </row>
    <row r="39" spans="1:19" ht="15.75" thickTop="1" x14ac:dyDescent="0.25">
      <c r="A39" s="2"/>
      <c r="B39" s="2"/>
      <c r="C39" s="2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2"/>
      <c r="S39" s="2"/>
    </row>
    <row r="40" spans="1:19" x14ac:dyDescent="0.25">
      <c r="A40" s="2" t="s">
        <v>45</v>
      </c>
      <c r="B40" s="2"/>
      <c r="C40" s="2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2"/>
      <c r="S40" s="2"/>
    </row>
    <row r="41" spans="1:19" x14ac:dyDescent="0.25">
      <c r="A41" s="2"/>
      <c r="B41" s="2" t="s">
        <v>46</v>
      </c>
      <c r="C41" s="2"/>
      <c r="D41" s="10">
        <f t="shared" ref="D41:O42" si="16">ROUND(AVERAGE(C19)*(D29/12),0)</f>
        <v>0</v>
      </c>
      <c r="E41" s="10">
        <f t="shared" si="16"/>
        <v>0</v>
      </c>
      <c r="F41" s="10">
        <f t="shared" si="16"/>
        <v>0</v>
      </c>
      <c r="G41" s="10">
        <f t="shared" si="16"/>
        <v>0</v>
      </c>
      <c r="H41" s="10">
        <f t="shared" si="16"/>
        <v>0</v>
      </c>
      <c r="I41" s="10">
        <f t="shared" si="16"/>
        <v>0</v>
      </c>
      <c r="J41" s="10">
        <f t="shared" si="16"/>
        <v>0</v>
      </c>
      <c r="K41" s="10">
        <f t="shared" si="16"/>
        <v>0</v>
      </c>
      <c r="L41" s="10">
        <f t="shared" si="16"/>
        <v>0</v>
      </c>
      <c r="M41" s="10">
        <f t="shared" si="16"/>
        <v>0</v>
      </c>
      <c r="N41" s="10">
        <f t="shared" si="16"/>
        <v>0</v>
      </c>
      <c r="O41" s="10">
        <f t="shared" si="16"/>
        <v>0</v>
      </c>
      <c r="P41" s="9">
        <f>SUM(D41:O41)</f>
        <v>0</v>
      </c>
      <c r="R41" s="9">
        <v>0</v>
      </c>
      <c r="S41" s="9"/>
    </row>
    <row r="42" spans="1:19" x14ac:dyDescent="0.25">
      <c r="A42" s="2"/>
      <c r="B42" s="2" t="s">
        <v>47</v>
      </c>
      <c r="C42" s="2"/>
      <c r="D42" s="10">
        <f t="shared" si="16"/>
        <v>340</v>
      </c>
      <c r="E42" s="10">
        <f t="shared" si="16"/>
        <v>358</v>
      </c>
      <c r="F42" s="10">
        <f t="shared" si="16"/>
        <v>377</v>
      </c>
      <c r="G42" s="10">
        <f t="shared" si="16"/>
        <v>396</v>
      </c>
      <c r="H42" s="10">
        <f t="shared" si="16"/>
        <v>415</v>
      </c>
      <c r="I42" s="10">
        <f t="shared" si="16"/>
        <v>433</v>
      </c>
      <c r="J42" s="10">
        <f t="shared" si="16"/>
        <v>452</v>
      </c>
      <c r="K42" s="10">
        <f t="shared" si="16"/>
        <v>471</v>
      </c>
      <c r="L42" s="10">
        <f t="shared" si="16"/>
        <v>490</v>
      </c>
      <c r="M42" s="10">
        <f t="shared" si="16"/>
        <v>508</v>
      </c>
      <c r="N42" s="10">
        <f t="shared" si="16"/>
        <v>527</v>
      </c>
      <c r="O42" s="10">
        <f t="shared" si="16"/>
        <v>546</v>
      </c>
      <c r="P42" s="9">
        <f>SUM(D42:O42)</f>
        <v>5313</v>
      </c>
      <c r="R42" s="9">
        <v>5313</v>
      </c>
      <c r="S42" s="9"/>
    </row>
    <row r="43" spans="1:19" x14ac:dyDescent="0.25">
      <c r="A43" s="2"/>
      <c r="B43" s="2" t="s">
        <v>48</v>
      </c>
      <c r="C43" s="2"/>
      <c r="D43" s="20">
        <f>ROUND((C24*0.02)/12,0)</f>
        <v>249</v>
      </c>
      <c r="E43" s="10">
        <f>D43</f>
        <v>249</v>
      </c>
      <c r="F43" s="10">
        <f t="shared" ref="F43:O44" si="17">E43</f>
        <v>249</v>
      </c>
      <c r="G43" s="10">
        <f t="shared" si="17"/>
        <v>249</v>
      </c>
      <c r="H43" s="10">
        <f t="shared" si="17"/>
        <v>249</v>
      </c>
      <c r="I43" s="10">
        <f t="shared" si="17"/>
        <v>249</v>
      </c>
      <c r="J43" s="10">
        <f t="shared" si="17"/>
        <v>249</v>
      </c>
      <c r="K43" s="10">
        <f t="shared" si="17"/>
        <v>249</v>
      </c>
      <c r="L43" s="10">
        <f t="shared" si="17"/>
        <v>249</v>
      </c>
      <c r="M43" s="10">
        <f t="shared" si="17"/>
        <v>249</v>
      </c>
      <c r="N43" s="10">
        <f t="shared" si="17"/>
        <v>249</v>
      </c>
      <c r="O43" s="10">
        <f t="shared" si="17"/>
        <v>249</v>
      </c>
      <c r="P43" s="9">
        <f>SUM(D43:O43)</f>
        <v>2988</v>
      </c>
      <c r="R43" s="9">
        <v>2988</v>
      </c>
      <c r="S43" s="9"/>
    </row>
    <row r="44" spans="1:19" x14ac:dyDescent="0.25">
      <c r="A44" s="2"/>
      <c r="B44" s="2" t="s">
        <v>49</v>
      </c>
      <c r="C44" s="2"/>
      <c r="D44" s="25">
        <v>0</v>
      </c>
      <c r="E44" s="26">
        <f>D44</f>
        <v>0</v>
      </c>
      <c r="F44" s="26">
        <f t="shared" si="17"/>
        <v>0</v>
      </c>
      <c r="G44" s="26">
        <f t="shared" si="17"/>
        <v>0</v>
      </c>
      <c r="H44" s="26">
        <f t="shared" si="17"/>
        <v>0</v>
      </c>
      <c r="I44" s="26">
        <f t="shared" si="17"/>
        <v>0</v>
      </c>
      <c r="J44" s="26">
        <f t="shared" si="17"/>
        <v>0</v>
      </c>
      <c r="K44" s="26">
        <f t="shared" si="17"/>
        <v>0</v>
      </c>
      <c r="L44" s="26">
        <f t="shared" si="17"/>
        <v>0</v>
      </c>
      <c r="M44" s="26">
        <f t="shared" si="17"/>
        <v>0</v>
      </c>
      <c r="N44" s="26">
        <f t="shared" si="17"/>
        <v>0</v>
      </c>
      <c r="O44" s="26">
        <f>+N44</f>
        <v>0</v>
      </c>
      <c r="P44" s="12">
        <f>SUM(D44:O44)</f>
        <v>0</v>
      </c>
      <c r="R44" s="12">
        <v>0</v>
      </c>
      <c r="S44" s="12"/>
    </row>
    <row r="45" spans="1:19" ht="15.75" thickBot="1" x14ac:dyDescent="0.3">
      <c r="A45" s="2"/>
      <c r="B45" s="2" t="s">
        <v>50</v>
      </c>
      <c r="C45" s="27"/>
      <c r="D45" s="11">
        <f t="shared" ref="D45:P45" si="18">SUM(D41:D44)</f>
        <v>589</v>
      </c>
      <c r="E45" s="11">
        <f t="shared" si="18"/>
        <v>607</v>
      </c>
      <c r="F45" s="11">
        <f t="shared" si="18"/>
        <v>626</v>
      </c>
      <c r="G45" s="11">
        <f t="shared" si="18"/>
        <v>645</v>
      </c>
      <c r="H45" s="11">
        <f t="shared" si="18"/>
        <v>664</v>
      </c>
      <c r="I45" s="11">
        <f t="shared" si="18"/>
        <v>682</v>
      </c>
      <c r="J45" s="28">
        <f t="shared" si="18"/>
        <v>701</v>
      </c>
      <c r="K45" s="11">
        <f t="shared" si="18"/>
        <v>720</v>
      </c>
      <c r="L45" s="11">
        <f t="shared" si="18"/>
        <v>739</v>
      </c>
      <c r="M45" s="11">
        <f t="shared" si="18"/>
        <v>757</v>
      </c>
      <c r="N45" s="11">
        <f t="shared" si="18"/>
        <v>776</v>
      </c>
      <c r="O45" s="11">
        <f t="shared" si="18"/>
        <v>795</v>
      </c>
      <c r="P45" s="23">
        <f t="shared" si="18"/>
        <v>8301</v>
      </c>
      <c r="R45" s="23">
        <v>8301</v>
      </c>
      <c r="S45" s="23"/>
    </row>
    <row r="46" spans="1:19" ht="15.75" thickTop="1" x14ac:dyDescent="0.25">
      <c r="A46" s="2"/>
      <c r="B46" s="2"/>
      <c r="C46" s="2"/>
      <c r="D46" s="2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R46" s="2"/>
      <c r="S46" s="2"/>
    </row>
    <row r="47" spans="1:19" ht="15.75" thickBot="1" x14ac:dyDescent="0.3">
      <c r="A47" s="2" t="s">
        <v>51</v>
      </c>
      <c r="B47" s="2"/>
      <c r="C47" s="2"/>
      <c r="D47" s="23">
        <f t="shared" ref="D47:P47" si="19">D38+D45</f>
        <v>1506.5022833333335</v>
      </c>
      <c r="E47" s="23">
        <f t="shared" si="19"/>
        <v>1572.2732166666667</v>
      </c>
      <c r="F47" s="23">
        <f t="shared" si="19"/>
        <v>1638.9364500000001</v>
      </c>
      <c r="G47" s="23">
        <f t="shared" si="19"/>
        <v>1705.4860000000001</v>
      </c>
      <c r="H47" s="23">
        <f t="shared" si="19"/>
        <v>1771.9218666666668</v>
      </c>
      <c r="I47" s="23">
        <f t="shared" si="19"/>
        <v>1837.2440500000002</v>
      </c>
      <c r="J47" s="23">
        <f t="shared" si="19"/>
        <v>1903.4585333333334</v>
      </c>
      <c r="K47" s="23">
        <f t="shared" si="19"/>
        <v>1969.5593333333334</v>
      </c>
      <c r="L47" s="23">
        <f t="shared" si="19"/>
        <v>2035.5404666666666</v>
      </c>
      <c r="M47" s="23">
        <f t="shared" si="19"/>
        <v>2100.419883333333</v>
      </c>
      <c r="N47" s="23">
        <f t="shared" si="19"/>
        <v>2166.1856166666666</v>
      </c>
      <c r="O47" s="23">
        <f t="shared" si="19"/>
        <v>2231.8316833333338</v>
      </c>
      <c r="P47" s="23">
        <f t="shared" si="19"/>
        <v>22439.359383333336</v>
      </c>
      <c r="R47" s="23">
        <v>25018.920775000002</v>
      </c>
      <c r="S47" s="23">
        <f>R47-P47</f>
        <v>2579.5613916666662</v>
      </c>
    </row>
    <row r="48" spans="1:19" ht="15.75" thickTop="1" x14ac:dyDescent="0.25">
      <c r="A48" s="2"/>
      <c r="B48" s="2"/>
      <c r="C48" s="2"/>
      <c r="D48" s="29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2"/>
      <c r="S48" s="2"/>
    </row>
    <row r="49" spans="1:19" x14ac:dyDescent="0.25">
      <c r="A49" s="13"/>
      <c r="B49" s="13"/>
      <c r="C49" s="13"/>
      <c r="D49" s="2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10"/>
      <c r="Q49" s="31"/>
      <c r="R49" s="10"/>
      <c r="S49" s="10"/>
    </row>
    <row r="50" spans="1:19" x14ac:dyDescent="0.25">
      <c r="A50" s="13"/>
      <c r="B50" s="13"/>
      <c r="C50" s="13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10"/>
      <c r="Q50" s="32"/>
      <c r="R50" s="10"/>
      <c r="S50" s="10"/>
    </row>
    <row r="51" spans="1:19" x14ac:dyDescent="0.25">
      <c r="A51" s="13"/>
      <c r="B51" s="13"/>
      <c r="C51" s="3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3"/>
      <c r="O51" s="13"/>
      <c r="P51" s="15"/>
      <c r="Q51" s="32"/>
      <c r="R51" s="15"/>
      <c r="S51" s="15"/>
    </row>
    <row r="52" spans="1:19" x14ac:dyDescent="0.25">
      <c r="A52" s="13"/>
      <c r="B52" s="13"/>
      <c r="C52" s="13"/>
      <c r="D52" s="34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0"/>
      <c r="Q52" s="31"/>
      <c r="R52" s="10"/>
      <c r="S52" s="10"/>
    </row>
    <row r="53" spans="1:19" x14ac:dyDescent="0.25">
      <c r="A53" s="13"/>
      <c r="B53" s="13"/>
      <c r="C53" s="1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0"/>
      <c r="Q53" s="31"/>
      <c r="R53" s="10"/>
      <c r="S53" s="10"/>
    </row>
    <row r="54" spans="1:19" x14ac:dyDescent="0.25">
      <c r="A54" s="13"/>
      <c r="B54" s="13"/>
      <c r="C54" s="3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31"/>
      <c r="R54" s="15"/>
      <c r="S54" s="15"/>
    </row>
    <row r="55" spans="1:19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31"/>
      <c r="R55" s="13"/>
      <c r="S55" s="13"/>
    </row>
    <row r="56" spans="1:19" x14ac:dyDescent="0.25">
      <c r="A56" s="13"/>
      <c r="B56" s="13"/>
      <c r="C56" s="13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13"/>
      <c r="Q56" s="31"/>
      <c r="R56" s="13"/>
      <c r="S56" s="13"/>
    </row>
    <row r="57" spans="1:19" x14ac:dyDescent="0.25">
      <c r="A57" s="13"/>
      <c r="B57" s="13"/>
      <c r="C57" s="13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13"/>
      <c r="Q57" s="31"/>
      <c r="R57" s="13"/>
      <c r="S57" s="13"/>
    </row>
    <row r="58" spans="1:19" x14ac:dyDescent="0.25">
      <c r="A58" s="13"/>
      <c r="B58" s="13"/>
      <c r="C58" s="13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13"/>
      <c r="Q58" s="31"/>
      <c r="R58" s="13"/>
      <c r="S58" s="13"/>
    </row>
    <row r="59" spans="1:19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</row>
    <row r="60" spans="1:19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</row>
    <row r="61" spans="1:19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</row>
    <row r="62" spans="1:19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</row>
    <row r="63" spans="1:19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</row>
    <row r="64" spans="1:19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</row>
    <row r="65" spans="1:19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opLeftCell="A13" workbookViewId="0">
      <selection activeCell="J37" sqref="J37"/>
    </sheetView>
  </sheetViews>
  <sheetFormatPr defaultRowHeight="15" x14ac:dyDescent="0.25"/>
  <cols>
    <col min="1" max="1" width="12.5703125" customWidth="1"/>
    <col min="2" max="2" width="55.28515625" bestFit="1" customWidth="1"/>
    <col min="3" max="3" width="9.28515625" bestFit="1" customWidth="1"/>
    <col min="15" max="15" width="11.85546875" customWidth="1"/>
    <col min="16" max="16" width="9.85546875" bestFit="1" customWidth="1"/>
  </cols>
  <sheetData>
    <row r="1" spans="1:16" ht="18.75" x14ac:dyDescent="0.3">
      <c r="B1" s="1" t="s">
        <v>0</v>
      </c>
      <c r="O1" s="2" t="s">
        <v>96</v>
      </c>
    </row>
    <row r="2" spans="1:16" x14ac:dyDescent="0.25">
      <c r="B2" s="3" t="s">
        <v>1</v>
      </c>
      <c r="O2" s="2" t="s">
        <v>97</v>
      </c>
    </row>
    <row r="3" spans="1:16" x14ac:dyDescent="0.25">
      <c r="B3" s="3" t="s">
        <v>2</v>
      </c>
      <c r="O3" s="2" t="s">
        <v>98</v>
      </c>
    </row>
    <row r="4" spans="1:16" x14ac:dyDescent="0.25">
      <c r="B4" s="3" t="s">
        <v>95</v>
      </c>
      <c r="O4" s="2" t="s">
        <v>3</v>
      </c>
    </row>
    <row r="6" spans="1:16" x14ac:dyDescent="0.25">
      <c r="A6" s="4"/>
      <c r="B6" s="5"/>
      <c r="C6" s="3" t="s">
        <v>4</v>
      </c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 t="s">
        <v>5</v>
      </c>
    </row>
    <row r="7" spans="1:16" x14ac:dyDescent="0.25">
      <c r="A7" s="7" t="s">
        <v>6</v>
      </c>
      <c r="B7" s="2"/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8" t="s">
        <v>15</v>
      </c>
      <c r="L7" s="8" t="s">
        <v>16</v>
      </c>
      <c r="M7" s="8" t="s">
        <v>17</v>
      </c>
      <c r="N7" s="8" t="s">
        <v>18</v>
      </c>
      <c r="O7" s="8" t="s">
        <v>19</v>
      </c>
      <c r="P7" s="8" t="s">
        <v>20</v>
      </c>
    </row>
    <row r="8" spans="1:16" x14ac:dyDescent="0.25">
      <c r="A8" s="2" t="s">
        <v>21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2"/>
      <c r="B9" s="2" t="s">
        <v>22</v>
      </c>
      <c r="C9" s="9"/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f t="shared" ref="P9:P14" si="0">SUM(D9:O9)</f>
        <v>0</v>
      </c>
    </row>
    <row r="10" spans="1:16" x14ac:dyDescent="0.25">
      <c r="A10" s="2"/>
      <c r="B10" s="2" t="s">
        <v>23</v>
      </c>
      <c r="C10" s="9"/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 t="shared" si="0"/>
        <v>0</v>
      </c>
    </row>
    <row r="11" spans="1:16" x14ac:dyDescent="0.25">
      <c r="A11" s="2"/>
      <c r="B11" s="2" t="s">
        <v>24</v>
      </c>
      <c r="C11" s="10"/>
      <c r="D11" s="9">
        <f>(10000000*0.01)/12</f>
        <v>8333.3333333333339</v>
      </c>
      <c r="E11" s="9">
        <f t="shared" ref="E11:O11" si="1">(10000000*0.01)/12</f>
        <v>8333.3333333333339</v>
      </c>
      <c r="F11" s="9">
        <f t="shared" si="1"/>
        <v>8333.3333333333339</v>
      </c>
      <c r="G11" s="9">
        <f t="shared" si="1"/>
        <v>8333.3333333333339</v>
      </c>
      <c r="H11" s="9">
        <f t="shared" si="1"/>
        <v>8333.3333333333339</v>
      </c>
      <c r="I11" s="9">
        <f t="shared" si="1"/>
        <v>8333.3333333333339</v>
      </c>
      <c r="J11" s="9">
        <f t="shared" si="1"/>
        <v>8333.3333333333339</v>
      </c>
      <c r="K11" s="9">
        <f t="shared" si="1"/>
        <v>8333.3333333333339</v>
      </c>
      <c r="L11" s="9">
        <f t="shared" si="1"/>
        <v>8333.3333333333339</v>
      </c>
      <c r="M11" s="9">
        <f t="shared" si="1"/>
        <v>8333.3333333333339</v>
      </c>
      <c r="N11" s="9">
        <f t="shared" si="1"/>
        <v>8333.3333333333339</v>
      </c>
      <c r="O11" s="9">
        <f t="shared" si="1"/>
        <v>8333.3333333333339</v>
      </c>
      <c r="P11" s="9">
        <f t="shared" si="0"/>
        <v>99999.999999999985</v>
      </c>
    </row>
    <row r="12" spans="1:16" x14ac:dyDescent="0.25">
      <c r="A12" s="2"/>
      <c r="B12" s="2" t="s">
        <v>25</v>
      </c>
      <c r="C12" s="10"/>
      <c r="D12" s="9">
        <f>-D11</f>
        <v>-8333.3333333333339</v>
      </c>
      <c r="E12" s="9">
        <f t="shared" ref="E12:O12" si="2">-E11</f>
        <v>-8333.3333333333339</v>
      </c>
      <c r="F12" s="9">
        <f t="shared" si="2"/>
        <v>-8333.3333333333339</v>
      </c>
      <c r="G12" s="9">
        <f t="shared" si="2"/>
        <v>-8333.3333333333339</v>
      </c>
      <c r="H12" s="9">
        <f t="shared" si="2"/>
        <v>-8333.3333333333339</v>
      </c>
      <c r="I12" s="9">
        <f t="shared" si="2"/>
        <v>-8333.3333333333339</v>
      </c>
      <c r="J12" s="9">
        <f t="shared" si="2"/>
        <v>-8333.3333333333339</v>
      </c>
      <c r="K12" s="9">
        <f t="shared" si="2"/>
        <v>-8333.3333333333339</v>
      </c>
      <c r="L12" s="9">
        <f t="shared" si="2"/>
        <v>-8333.3333333333339</v>
      </c>
      <c r="M12" s="9">
        <f t="shared" si="2"/>
        <v>-8333.3333333333339</v>
      </c>
      <c r="N12" s="9">
        <f t="shared" si="2"/>
        <v>-8333.3333333333339</v>
      </c>
      <c r="O12" s="9">
        <f t="shared" si="2"/>
        <v>-8333.3333333333339</v>
      </c>
      <c r="P12" s="9">
        <f t="shared" si="0"/>
        <v>-99999.999999999985</v>
      </c>
    </row>
    <row r="13" spans="1:16" x14ac:dyDescent="0.25">
      <c r="A13" s="2"/>
      <c r="B13" s="2" t="s">
        <v>26</v>
      </c>
      <c r="C13" s="10"/>
      <c r="D13" s="9">
        <f>-D10</f>
        <v>0</v>
      </c>
      <c r="E13" s="9">
        <f t="shared" ref="E13:O13" si="3">-E10</f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  <c r="O13" s="9">
        <f t="shared" si="3"/>
        <v>0</v>
      </c>
      <c r="P13" s="9">
        <f t="shared" si="0"/>
        <v>0</v>
      </c>
    </row>
    <row r="14" spans="1:16" x14ac:dyDescent="0.25">
      <c r="A14" s="2"/>
      <c r="B14" s="2" t="s">
        <v>27</v>
      </c>
      <c r="C14" s="10"/>
      <c r="D14" s="9">
        <f>-D12</f>
        <v>8333.3333333333339</v>
      </c>
      <c r="E14" s="9">
        <f t="shared" ref="E14:O14" si="4">-E12</f>
        <v>8333.3333333333339</v>
      </c>
      <c r="F14" s="9">
        <f t="shared" si="4"/>
        <v>8333.3333333333339</v>
      </c>
      <c r="G14" s="9">
        <f t="shared" si="4"/>
        <v>8333.3333333333339</v>
      </c>
      <c r="H14" s="9">
        <f t="shared" si="4"/>
        <v>8333.3333333333339</v>
      </c>
      <c r="I14" s="9">
        <f t="shared" si="4"/>
        <v>8333.3333333333339</v>
      </c>
      <c r="J14" s="9">
        <f t="shared" si="4"/>
        <v>8333.3333333333339</v>
      </c>
      <c r="K14" s="9">
        <f t="shared" si="4"/>
        <v>8333.3333333333339</v>
      </c>
      <c r="L14" s="9">
        <f t="shared" si="4"/>
        <v>8333.3333333333339</v>
      </c>
      <c r="M14" s="9">
        <f t="shared" si="4"/>
        <v>8333.3333333333339</v>
      </c>
      <c r="N14" s="9">
        <f t="shared" si="4"/>
        <v>8333.3333333333339</v>
      </c>
      <c r="O14" s="9">
        <f t="shared" si="4"/>
        <v>8333.3333333333339</v>
      </c>
      <c r="P14" s="9">
        <f t="shared" si="0"/>
        <v>99999.999999999985</v>
      </c>
    </row>
    <row r="15" spans="1:16" x14ac:dyDescent="0.25">
      <c r="A15" s="2"/>
      <c r="B15" s="2"/>
      <c r="C15" s="10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x14ac:dyDescent="0.25">
      <c r="A16" s="2"/>
      <c r="B16" s="2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x14ac:dyDescent="0.25">
      <c r="A17" s="2"/>
      <c r="B17" s="2" t="s">
        <v>28</v>
      </c>
      <c r="C17" s="9">
        <v>0</v>
      </c>
      <c r="D17" s="9">
        <f>C17+D9+D10</f>
        <v>0</v>
      </c>
      <c r="E17" s="9">
        <f t="shared" ref="E17:O17" si="5">D17+E9+E10</f>
        <v>0</v>
      </c>
      <c r="F17" s="9">
        <f t="shared" si="5"/>
        <v>0</v>
      </c>
      <c r="G17" s="9">
        <f t="shared" si="5"/>
        <v>0</v>
      </c>
      <c r="H17" s="9">
        <f t="shared" si="5"/>
        <v>0</v>
      </c>
      <c r="I17" s="9">
        <f t="shared" si="5"/>
        <v>0</v>
      </c>
      <c r="J17" s="9">
        <f t="shared" si="5"/>
        <v>0</v>
      </c>
      <c r="K17" s="9">
        <f t="shared" si="5"/>
        <v>0</v>
      </c>
      <c r="L17" s="9">
        <f t="shared" si="5"/>
        <v>0</v>
      </c>
      <c r="M17" s="9">
        <f t="shared" si="5"/>
        <v>0</v>
      </c>
      <c r="N17" s="9">
        <f t="shared" si="5"/>
        <v>0</v>
      </c>
      <c r="O17" s="9">
        <f t="shared" si="5"/>
        <v>0</v>
      </c>
      <c r="P17" s="9">
        <f>+O17</f>
        <v>0</v>
      </c>
    </row>
    <row r="18" spans="1:16" x14ac:dyDescent="0.25">
      <c r="A18" s="2"/>
      <c r="B18" s="2" t="s">
        <v>29</v>
      </c>
      <c r="C18" s="9">
        <v>1589.0000000000018</v>
      </c>
      <c r="D18" s="10">
        <f>C18+D11+D12</f>
        <v>1589.0000000000018</v>
      </c>
      <c r="E18" s="10">
        <f t="shared" ref="E18:O18" si="6">D18+E11+E12</f>
        <v>1589.0000000000018</v>
      </c>
      <c r="F18" s="10">
        <f t="shared" si="6"/>
        <v>1589.0000000000018</v>
      </c>
      <c r="G18" s="10">
        <f t="shared" si="6"/>
        <v>1589.0000000000018</v>
      </c>
      <c r="H18" s="10">
        <f t="shared" si="6"/>
        <v>1589.0000000000018</v>
      </c>
      <c r="I18" s="10">
        <f t="shared" si="6"/>
        <v>1589.0000000000018</v>
      </c>
      <c r="J18" s="10">
        <f t="shared" si="6"/>
        <v>1589.0000000000018</v>
      </c>
      <c r="K18" s="10">
        <f t="shared" si="6"/>
        <v>1589.0000000000018</v>
      </c>
      <c r="L18" s="10">
        <f t="shared" si="6"/>
        <v>1589.0000000000018</v>
      </c>
      <c r="M18" s="10">
        <f t="shared" si="6"/>
        <v>1589.0000000000018</v>
      </c>
      <c r="N18" s="10">
        <f t="shared" si="6"/>
        <v>1589.0000000000018</v>
      </c>
      <c r="O18" s="10">
        <f t="shared" si="6"/>
        <v>1589.0000000000018</v>
      </c>
      <c r="P18" s="9">
        <f>+O18</f>
        <v>1589.0000000000018</v>
      </c>
    </row>
    <row r="19" spans="1:16" x14ac:dyDescent="0.25">
      <c r="A19" s="2"/>
      <c r="B19" s="2" t="s">
        <v>30</v>
      </c>
      <c r="C19" s="9">
        <v>0</v>
      </c>
      <c r="D19" s="10">
        <f>C19+D13</f>
        <v>0</v>
      </c>
      <c r="E19" s="10">
        <f t="shared" ref="E19:O20" si="7">D19+E13</f>
        <v>0</v>
      </c>
      <c r="F19" s="10">
        <f t="shared" si="7"/>
        <v>0</v>
      </c>
      <c r="G19" s="10">
        <f t="shared" si="7"/>
        <v>0</v>
      </c>
      <c r="H19" s="10">
        <f t="shared" si="7"/>
        <v>0</v>
      </c>
      <c r="I19" s="10">
        <f t="shared" si="7"/>
        <v>0</v>
      </c>
      <c r="J19" s="10">
        <f t="shared" si="7"/>
        <v>0</v>
      </c>
      <c r="K19" s="10">
        <f t="shared" si="7"/>
        <v>0</v>
      </c>
      <c r="L19" s="10">
        <f t="shared" si="7"/>
        <v>0</v>
      </c>
      <c r="M19" s="10">
        <f t="shared" si="7"/>
        <v>0</v>
      </c>
      <c r="N19" s="10">
        <f t="shared" si="7"/>
        <v>0</v>
      </c>
      <c r="O19" s="10">
        <f t="shared" si="7"/>
        <v>0</v>
      </c>
      <c r="P19" s="9">
        <f>+O19</f>
        <v>0</v>
      </c>
    </row>
    <row r="20" spans="1:16" x14ac:dyDescent="0.25">
      <c r="A20" s="2"/>
      <c r="B20" s="2" t="s">
        <v>31</v>
      </c>
      <c r="C20" s="9">
        <v>150998.1</v>
      </c>
      <c r="D20" s="10">
        <f>C20+D14</f>
        <v>159331.43333333335</v>
      </c>
      <c r="E20" s="10">
        <f t="shared" si="7"/>
        <v>167664.76666666669</v>
      </c>
      <c r="F20" s="10">
        <f t="shared" si="7"/>
        <v>175998.10000000003</v>
      </c>
      <c r="G20" s="10">
        <f t="shared" si="7"/>
        <v>184331.43333333338</v>
      </c>
      <c r="H20" s="10">
        <f t="shared" si="7"/>
        <v>192664.76666666672</v>
      </c>
      <c r="I20" s="10">
        <f t="shared" si="7"/>
        <v>200998.10000000006</v>
      </c>
      <c r="J20" s="10">
        <f t="shared" si="7"/>
        <v>209331.43333333341</v>
      </c>
      <c r="K20" s="10">
        <f t="shared" si="7"/>
        <v>217664.76666666675</v>
      </c>
      <c r="L20" s="10">
        <f t="shared" si="7"/>
        <v>225998.10000000009</v>
      </c>
      <c r="M20" s="10">
        <f t="shared" si="7"/>
        <v>234331.43333333344</v>
      </c>
      <c r="N20" s="10">
        <f t="shared" si="7"/>
        <v>242664.76666666678</v>
      </c>
      <c r="O20" s="10">
        <f t="shared" si="7"/>
        <v>250998.10000000012</v>
      </c>
      <c r="P20" s="9">
        <f>+O20</f>
        <v>250998.10000000012</v>
      </c>
    </row>
    <row r="21" spans="1:16" ht="15.75" thickBot="1" x14ac:dyDescent="0.3">
      <c r="A21" s="2"/>
      <c r="B21" s="2" t="s">
        <v>32</v>
      </c>
      <c r="C21" s="11">
        <f>SUM(C17:C20)</f>
        <v>152587.1</v>
      </c>
      <c r="D21" s="11">
        <f t="shared" ref="D21:P21" si="8">SUM(D17:D20)</f>
        <v>160920.43333333335</v>
      </c>
      <c r="E21" s="11">
        <f t="shared" si="8"/>
        <v>169253.76666666669</v>
      </c>
      <c r="F21" s="11">
        <f t="shared" si="8"/>
        <v>177587.10000000003</v>
      </c>
      <c r="G21" s="11">
        <f t="shared" si="8"/>
        <v>185920.43333333338</v>
      </c>
      <c r="H21" s="11">
        <f t="shared" si="8"/>
        <v>194253.76666666672</v>
      </c>
      <c r="I21" s="11">
        <f t="shared" si="8"/>
        <v>202587.10000000006</v>
      </c>
      <c r="J21" s="11">
        <f t="shared" si="8"/>
        <v>210920.43333333341</v>
      </c>
      <c r="K21" s="11">
        <f t="shared" si="8"/>
        <v>219253.76666666675</v>
      </c>
      <c r="L21" s="11">
        <f t="shared" si="8"/>
        <v>227587.10000000009</v>
      </c>
      <c r="M21" s="11">
        <f t="shared" si="8"/>
        <v>235920.43333333344</v>
      </c>
      <c r="N21" s="11">
        <f t="shared" si="8"/>
        <v>244253.76666666678</v>
      </c>
      <c r="O21" s="11">
        <f t="shared" si="8"/>
        <v>252587.10000000012</v>
      </c>
      <c r="P21" s="11">
        <f t="shared" si="8"/>
        <v>252587.10000000012</v>
      </c>
    </row>
    <row r="22" spans="1:16" ht="15.75" thickTop="1" x14ac:dyDescent="0.25">
      <c r="A22" s="2"/>
      <c r="B22" s="2"/>
      <c r="C22" s="2"/>
      <c r="D22" s="10"/>
      <c r="E22" s="10"/>
      <c r="F22" s="10"/>
      <c r="G22" s="10"/>
      <c r="H22" s="10"/>
      <c r="I22" s="9"/>
      <c r="J22" s="9"/>
      <c r="K22" s="9"/>
      <c r="L22" s="9"/>
      <c r="M22" s="9"/>
      <c r="N22" s="9"/>
      <c r="O22" s="9"/>
      <c r="P22" s="9"/>
    </row>
    <row r="23" spans="1:16" x14ac:dyDescent="0.25">
      <c r="A23" s="2"/>
      <c r="B23" s="2" t="s">
        <v>33</v>
      </c>
      <c r="C23" s="12">
        <v>-3241</v>
      </c>
      <c r="D23" s="10">
        <f t="shared" ref="D23:O23" si="9">C23-D41-D42</f>
        <v>-3581</v>
      </c>
      <c r="E23" s="10">
        <f t="shared" si="9"/>
        <v>-3939</v>
      </c>
      <c r="F23" s="10">
        <f t="shared" si="9"/>
        <v>-4316</v>
      </c>
      <c r="G23" s="10">
        <f t="shared" si="9"/>
        <v>-4712</v>
      </c>
      <c r="H23" s="10">
        <f t="shared" si="9"/>
        <v>-5127</v>
      </c>
      <c r="I23" s="10">
        <f t="shared" si="9"/>
        <v>-5560</v>
      </c>
      <c r="J23" s="10">
        <f t="shared" si="9"/>
        <v>-6012</v>
      </c>
      <c r="K23" s="10">
        <f t="shared" si="9"/>
        <v>-6483</v>
      </c>
      <c r="L23" s="10">
        <f t="shared" si="9"/>
        <v>-6973</v>
      </c>
      <c r="M23" s="10">
        <f t="shared" si="9"/>
        <v>-7481</v>
      </c>
      <c r="N23" s="10">
        <f t="shared" si="9"/>
        <v>-8008</v>
      </c>
      <c r="O23" s="10">
        <f t="shared" si="9"/>
        <v>-8554</v>
      </c>
      <c r="P23" s="10">
        <f>+O23</f>
        <v>-8554</v>
      </c>
    </row>
    <row r="24" spans="1:16" ht="15.75" thickBot="1" x14ac:dyDescent="0.3">
      <c r="A24" s="2"/>
      <c r="B24" s="2" t="s">
        <v>34</v>
      </c>
      <c r="C24" s="11">
        <f>C21+C23</f>
        <v>149346.1</v>
      </c>
      <c r="D24" s="11">
        <f>D21+D23</f>
        <v>157339.43333333335</v>
      </c>
      <c r="E24" s="11">
        <f t="shared" ref="E24:O24" si="10">E21+E23</f>
        <v>165314.76666666669</v>
      </c>
      <c r="F24" s="11">
        <f t="shared" si="10"/>
        <v>173271.10000000003</v>
      </c>
      <c r="G24" s="11">
        <f t="shared" si="10"/>
        <v>181208.43333333338</v>
      </c>
      <c r="H24" s="11">
        <f t="shared" si="10"/>
        <v>189126.76666666672</v>
      </c>
      <c r="I24" s="11">
        <f t="shared" si="10"/>
        <v>197027.10000000006</v>
      </c>
      <c r="J24" s="11">
        <f t="shared" si="10"/>
        <v>204908.43333333341</v>
      </c>
      <c r="K24" s="11">
        <f t="shared" si="10"/>
        <v>212770.76666666675</v>
      </c>
      <c r="L24" s="11">
        <f t="shared" si="10"/>
        <v>220614.10000000009</v>
      </c>
      <c r="M24" s="11">
        <f t="shared" si="10"/>
        <v>228439.43333333344</v>
      </c>
      <c r="N24" s="11">
        <f t="shared" si="10"/>
        <v>236245.76666666678</v>
      </c>
      <c r="O24" s="11">
        <f t="shared" si="10"/>
        <v>244033.10000000012</v>
      </c>
      <c r="P24" s="11">
        <f>P21+P23</f>
        <v>244033.10000000012</v>
      </c>
    </row>
    <row r="25" spans="1:16" ht="16.5" thickTop="1" thickBot="1" x14ac:dyDescent="0.3">
      <c r="A25" s="2"/>
      <c r="B25" s="13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6.5" thickTop="1" thickBot="1" x14ac:dyDescent="0.3">
      <c r="A26" s="2"/>
      <c r="B26" s="13" t="s">
        <v>35</v>
      </c>
      <c r="C26" s="10"/>
      <c r="D26" s="14">
        <f>ROUND((+C24+D24)/2,0)</f>
        <v>153343</v>
      </c>
      <c r="E26" s="14">
        <f t="shared" ref="E26:O26" si="11">ROUND((+D24+E24)/2,0)</f>
        <v>161327</v>
      </c>
      <c r="F26" s="14">
        <f t="shared" si="11"/>
        <v>169293</v>
      </c>
      <c r="G26" s="14">
        <f t="shared" si="11"/>
        <v>177240</v>
      </c>
      <c r="H26" s="14">
        <f t="shared" si="11"/>
        <v>185168</v>
      </c>
      <c r="I26" s="14">
        <f t="shared" si="11"/>
        <v>193077</v>
      </c>
      <c r="J26" s="14">
        <f t="shared" si="11"/>
        <v>200968</v>
      </c>
      <c r="K26" s="14">
        <f t="shared" si="11"/>
        <v>208840</v>
      </c>
      <c r="L26" s="14">
        <f t="shared" si="11"/>
        <v>216692</v>
      </c>
      <c r="M26" s="14">
        <f t="shared" si="11"/>
        <v>224527</v>
      </c>
      <c r="N26" s="14">
        <f t="shared" si="11"/>
        <v>232343</v>
      </c>
      <c r="O26" s="14">
        <f t="shared" si="11"/>
        <v>240139</v>
      </c>
      <c r="P26" s="10"/>
    </row>
    <row r="27" spans="1:16" ht="15.75" thickTop="1" x14ac:dyDescent="0.25">
      <c r="A27" s="2"/>
      <c r="B27" s="13"/>
      <c r="C27" s="13"/>
      <c r="D27" s="15"/>
      <c r="E27" s="15"/>
      <c r="F27" s="15"/>
      <c r="G27" s="15"/>
      <c r="H27" s="15"/>
      <c r="I27" s="13"/>
      <c r="J27" s="2"/>
      <c r="K27" s="2"/>
      <c r="L27" s="2"/>
      <c r="M27" s="2"/>
      <c r="N27" s="2"/>
      <c r="O27" s="2"/>
      <c r="P27" s="2"/>
    </row>
    <row r="28" spans="1:16" x14ac:dyDescent="0.25">
      <c r="A28" s="2" t="s">
        <v>36</v>
      </c>
      <c r="B28" s="2"/>
      <c r="C28" s="2"/>
      <c r="D28" s="15"/>
      <c r="E28" s="15"/>
      <c r="F28" s="15"/>
      <c r="G28" s="15"/>
      <c r="H28" s="15"/>
      <c r="I28" s="2"/>
      <c r="J28" s="2"/>
      <c r="K28" s="2"/>
      <c r="L28" s="2"/>
      <c r="M28" s="2"/>
      <c r="N28" s="2"/>
      <c r="O28" s="2"/>
      <c r="P28" s="2"/>
    </row>
    <row r="29" spans="1:16" x14ac:dyDescent="0.25">
      <c r="A29" s="2"/>
      <c r="B29" s="2" t="s">
        <v>37</v>
      </c>
      <c r="C29" s="2"/>
      <c r="D29" s="16">
        <v>2.5999999999999999E-2</v>
      </c>
      <c r="E29" s="16">
        <v>2.5999999999999999E-2</v>
      </c>
      <c r="F29" s="16">
        <v>2.5999999999999999E-2</v>
      </c>
      <c r="G29" s="16">
        <v>2.5999999999999999E-2</v>
      </c>
      <c r="H29" s="16">
        <v>2.5999999999999999E-2</v>
      </c>
      <c r="I29" s="16">
        <v>2.5999999999999999E-2</v>
      </c>
      <c r="J29" s="16">
        <v>2.5999999999999999E-2</v>
      </c>
      <c r="K29" s="16">
        <v>2.5999999999999999E-2</v>
      </c>
      <c r="L29" s="16">
        <v>2.5999999999999999E-2</v>
      </c>
      <c r="M29" s="16">
        <v>2.5999999999999999E-2</v>
      </c>
      <c r="N29" s="16">
        <v>2.5999999999999999E-2</v>
      </c>
      <c r="O29" s="16">
        <v>2.5999999999999999E-2</v>
      </c>
      <c r="P29" s="2"/>
    </row>
    <row r="30" spans="1:16" x14ac:dyDescent="0.25">
      <c r="A30" s="2"/>
      <c r="B30" s="2" t="s">
        <v>38</v>
      </c>
      <c r="C30" s="2"/>
      <c r="D30" s="16">
        <v>2.7E-2</v>
      </c>
      <c r="E30" s="16">
        <v>2.7E-2</v>
      </c>
      <c r="F30" s="16">
        <v>2.7E-2</v>
      </c>
      <c r="G30" s="16">
        <v>2.7E-2</v>
      </c>
      <c r="H30" s="16">
        <v>2.7E-2</v>
      </c>
      <c r="I30" s="16">
        <v>2.7E-2</v>
      </c>
      <c r="J30" s="16">
        <v>2.7E-2</v>
      </c>
      <c r="K30" s="16">
        <v>2.7E-2</v>
      </c>
      <c r="L30" s="16">
        <v>2.7E-2</v>
      </c>
      <c r="M30" s="16">
        <v>2.7E-2</v>
      </c>
      <c r="N30" s="16">
        <v>2.7E-2</v>
      </c>
      <c r="O30" s="16">
        <v>2.7E-2</v>
      </c>
      <c r="P30" s="2"/>
    </row>
    <row r="31" spans="1:16" x14ac:dyDescent="0.25">
      <c r="A31" s="2"/>
      <c r="B31" s="2"/>
      <c r="C31" s="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2"/>
    </row>
    <row r="32" spans="1:16" x14ac:dyDescent="0.25">
      <c r="A32" s="2" t="s">
        <v>39</v>
      </c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2"/>
      <c r="B33" s="2" t="s">
        <v>40</v>
      </c>
      <c r="C33" s="2"/>
      <c r="D33" s="17">
        <v>7.4499999999999997E-2</v>
      </c>
      <c r="E33" s="18">
        <f>D33</f>
        <v>7.4499999999999997E-2</v>
      </c>
      <c r="F33" s="18">
        <f t="shared" ref="F33:O34" si="12">E33</f>
        <v>7.4499999999999997E-2</v>
      </c>
      <c r="G33" s="18">
        <f t="shared" si="12"/>
        <v>7.4499999999999997E-2</v>
      </c>
      <c r="H33" s="18">
        <f t="shared" si="12"/>
        <v>7.4499999999999997E-2</v>
      </c>
      <c r="I33" s="18">
        <f t="shared" si="12"/>
        <v>7.4499999999999997E-2</v>
      </c>
      <c r="J33" s="18">
        <f t="shared" si="12"/>
        <v>7.4499999999999997E-2</v>
      </c>
      <c r="K33" s="18">
        <f t="shared" si="12"/>
        <v>7.4499999999999997E-2</v>
      </c>
      <c r="L33" s="18">
        <f t="shared" si="12"/>
        <v>7.4499999999999997E-2</v>
      </c>
      <c r="M33" s="18">
        <f t="shared" si="12"/>
        <v>7.4499999999999997E-2</v>
      </c>
      <c r="N33" s="18">
        <f t="shared" si="12"/>
        <v>7.4499999999999997E-2</v>
      </c>
      <c r="O33" s="18">
        <f t="shared" si="12"/>
        <v>7.4499999999999997E-2</v>
      </c>
      <c r="P33" s="2"/>
    </row>
    <row r="34" spans="1:16" x14ac:dyDescent="0.25">
      <c r="A34" s="2"/>
      <c r="B34" s="2" t="s">
        <v>41</v>
      </c>
      <c r="C34" s="2"/>
      <c r="D34" s="17">
        <v>1.04E-2</v>
      </c>
      <c r="E34" s="18">
        <f>D34</f>
        <v>1.04E-2</v>
      </c>
      <c r="F34" s="18">
        <f t="shared" si="12"/>
        <v>1.04E-2</v>
      </c>
      <c r="G34" s="18">
        <f t="shared" si="12"/>
        <v>1.04E-2</v>
      </c>
      <c r="H34" s="18">
        <f t="shared" si="12"/>
        <v>1.04E-2</v>
      </c>
      <c r="I34" s="18">
        <f t="shared" si="12"/>
        <v>1.04E-2</v>
      </c>
      <c r="J34" s="18">
        <f t="shared" si="12"/>
        <v>1.04E-2</v>
      </c>
      <c r="K34" s="18">
        <f t="shared" si="12"/>
        <v>1.04E-2</v>
      </c>
      <c r="L34" s="18">
        <f t="shared" si="12"/>
        <v>1.04E-2</v>
      </c>
      <c r="M34" s="18">
        <f t="shared" si="12"/>
        <v>1.04E-2</v>
      </c>
      <c r="N34" s="18">
        <f t="shared" si="12"/>
        <v>1.04E-2</v>
      </c>
      <c r="O34" s="18">
        <f t="shared" si="12"/>
        <v>1.04E-2</v>
      </c>
      <c r="P34" s="2"/>
    </row>
    <row r="35" spans="1:16" x14ac:dyDescent="0.25">
      <c r="A35" s="2"/>
      <c r="B35" s="2"/>
      <c r="C35" s="2"/>
      <c r="D35" s="1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/>
      <c r="B36" s="2" t="s">
        <v>42</v>
      </c>
      <c r="C36" s="2"/>
      <c r="D36" s="20">
        <f t="shared" ref="D36:O36" si="13">D26*D33/12</f>
        <v>952.00445833333333</v>
      </c>
      <c r="E36" s="10">
        <f t="shared" si="13"/>
        <v>1001.5717916666666</v>
      </c>
      <c r="F36" s="10">
        <f t="shared" si="13"/>
        <v>1051.0273749999999</v>
      </c>
      <c r="G36" s="10">
        <f t="shared" si="13"/>
        <v>1100.365</v>
      </c>
      <c r="H36" s="10">
        <f t="shared" si="13"/>
        <v>1149.5846666666666</v>
      </c>
      <c r="I36" s="10">
        <f t="shared" si="13"/>
        <v>1198.686375</v>
      </c>
      <c r="J36" s="10">
        <f>J26*J33/12</f>
        <v>1247.6763333333333</v>
      </c>
      <c r="K36" s="10">
        <f t="shared" si="13"/>
        <v>1296.5483333333334</v>
      </c>
      <c r="L36" s="10">
        <f t="shared" si="13"/>
        <v>1345.2961666666667</v>
      </c>
      <c r="M36" s="10">
        <f t="shared" si="13"/>
        <v>1393.9384583333333</v>
      </c>
      <c r="N36" s="10">
        <f t="shared" si="13"/>
        <v>1442.4627916666666</v>
      </c>
      <c r="O36" s="10">
        <f t="shared" si="13"/>
        <v>1490.8629583333332</v>
      </c>
      <c r="P36" s="9">
        <f>SUM(D36:O36)</f>
        <v>14670.024708333334</v>
      </c>
    </row>
    <row r="37" spans="1:16" x14ac:dyDescent="0.25">
      <c r="A37" s="2"/>
      <c r="B37" s="2" t="s">
        <v>43</v>
      </c>
      <c r="C37" s="2"/>
      <c r="D37" s="21">
        <f t="shared" ref="D37:O37" si="14">D26*D34/12</f>
        <v>132.89726666666667</v>
      </c>
      <c r="E37" s="12">
        <f t="shared" si="14"/>
        <v>139.81673333333333</v>
      </c>
      <c r="F37" s="12">
        <f t="shared" si="14"/>
        <v>146.72059999999999</v>
      </c>
      <c r="G37" s="12">
        <f t="shared" si="14"/>
        <v>153.60799999999998</v>
      </c>
      <c r="H37" s="12">
        <f t="shared" si="14"/>
        <v>160.47893333333334</v>
      </c>
      <c r="I37" s="12">
        <f t="shared" si="14"/>
        <v>167.33339999999998</v>
      </c>
      <c r="J37" s="12">
        <f>J26*J34/12</f>
        <v>174.17226666666667</v>
      </c>
      <c r="K37" s="12">
        <f t="shared" si="14"/>
        <v>180.99466666666663</v>
      </c>
      <c r="L37" s="12">
        <f t="shared" si="14"/>
        <v>187.79973333333331</v>
      </c>
      <c r="M37" s="12">
        <f t="shared" si="14"/>
        <v>194.59006666666664</v>
      </c>
      <c r="N37" s="12">
        <f t="shared" si="14"/>
        <v>201.36393333333331</v>
      </c>
      <c r="O37" s="12">
        <f t="shared" si="14"/>
        <v>208.12046666666666</v>
      </c>
      <c r="P37" s="12">
        <f>SUM(D37:O37)</f>
        <v>2047.8960666666667</v>
      </c>
    </row>
    <row r="38" spans="1:16" ht="15.75" thickBot="1" x14ac:dyDescent="0.3">
      <c r="A38" s="2"/>
      <c r="B38" s="2" t="s">
        <v>44</v>
      </c>
      <c r="C38" s="2"/>
      <c r="D38" s="22">
        <f>SUM(D36:D37)</f>
        <v>1084.9017249999999</v>
      </c>
      <c r="E38" s="23">
        <f t="shared" ref="E38:O38" si="15">SUM(E36:E37)</f>
        <v>1141.3885249999998</v>
      </c>
      <c r="F38" s="23">
        <f t="shared" si="15"/>
        <v>1197.7479749999998</v>
      </c>
      <c r="G38" s="23">
        <f t="shared" si="15"/>
        <v>1253.973</v>
      </c>
      <c r="H38" s="23">
        <f t="shared" si="15"/>
        <v>1310.0636</v>
      </c>
      <c r="I38" s="23">
        <f t="shared" si="15"/>
        <v>1366.019775</v>
      </c>
      <c r="J38" s="23">
        <f t="shared" si="15"/>
        <v>1421.8486</v>
      </c>
      <c r="K38" s="23">
        <f t="shared" si="15"/>
        <v>1477.5430000000001</v>
      </c>
      <c r="L38" s="23">
        <f t="shared" si="15"/>
        <v>1533.0959</v>
      </c>
      <c r="M38" s="23">
        <f t="shared" si="15"/>
        <v>1588.5285249999999</v>
      </c>
      <c r="N38" s="23">
        <f t="shared" si="15"/>
        <v>1643.8267249999999</v>
      </c>
      <c r="O38" s="23">
        <f t="shared" si="15"/>
        <v>1698.9834249999999</v>
      </c>
      <c r="P38" s="11">
        <f>SUM(P36:P37)</f>
        <v>16717.920775000002</v>
      </c>
    </row>
    <row r="39" spans="1:16" ht="15.75" thickTop="1" x14ac:dyDescent="0.25">
      <c r="A39" s="2"/>
      <c r="B39" s="2"/>
      <c r="C39" s="2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 t="s">
        <v>45</v>
      </c>
      <c r="B40" s="2"/>
      <c r="C40" s="2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 t="s">
        <v>46</v>
      </c>
      <c r="C41" s="2"/>
      <c r="D41" s="10">
        <f t="shared" ref="D41:O42" si="16">ROUND(AVERAGE(C19)*(D29/12),0)</f>
        <v>0</v>
      </c>
      <c r="E41" s="10">
        <f t="shared" si="16"/>
        <v>0</v>
      </c>
      <c r="F41" s="10">
        <f t="shared" si="16"/>
        <v>0</v>
      </c>
      <c r="G41" s="10">
        <f t="shared" si="16"/>
        <v>0</v>
      </c>
      <c r="H41" s="10">
        <f t="shared" si="16"/>
        <v>0</v>
      </c>
      <c r="I41" s="10">
        <f t="shared" si="16"/>
        <v>0</v>
      </c>
      <c r="J41" s="10">
        <f t="shared" si="16"/>
        <v>0</v>
      </c>
      <c r="K41" s="10">
        <f t="shared" si="16"/>
        <v>0</v>
      </c>
      <c r="L41" s="10">
        <f t="shared" si="16"/>
        <v>0</v>
      </c>
      <c r="M41" s="10">
        <f t="shared" si="16"/>
        <v>0</v>
      </c>
      <c r="N41" s="10">
        <f t="shared" si="16"/>
        <v>0</v>
      </c>
      <c r="O41" s="10">
        <f t="shared" si="16"/>
        <v>0</v>
      </c>
      <c r="P41" s="9">
        <f>SUM(D41:O41)</f>
        <v>0</v>
      </c>
    </row>
    <row r="42" spans="1:16" x14ac:dyDescent="0.25">
      <c r="A42" s="2"/>
      <c r="B42" s="2" t="s">
        <v>47</v>
      </c>
      <c r="C42" s="2"/>
      <c r="D42" s="10">
        <f t="shared" si="16"/>
        <v>340</v>
      </c>
      <c r="E42" s="10">
        <f t="shared" si="16"/>
        <v>358</v>
      </c>
      <c r="F42" s="10">
        <f t="shared" si="16"/>
        <v>377</v>
      </c>
      <c r="G42" s="10">
        <f t="shared" si="16"/>
        <v>396</v>
      </c>
      <c r="H42" s="10">
        <f t="shared" si="16"/>
        <v>415</v>
      </c>
      <c r="I42" s="10">
        <f t="shared" si="16"/>
        <v>433</v>
      </c>
      <c r="J42" s="10">
        <f t="shared" si="16"/>
        <v>452</v>
      </c>
      <c r="K42" s="10">
        <f t="shared" si="16"/>
        <v>471</v>
      </c>
      <c r="L42" s="10">
        <f t="shared" si="16"/>
        <v>490</v>
      </c>
      <c r="M42" s="10">
        <f t="shared" si="16"/>
        <v>508</v>
      </c>
      <c r="N42" s="10">
        <f t="shared" si="16"/>
        <v>527</v>
      </c>
      <c r="O42" s="10">
        <f t="shared" si="16"/>
        <v>546</v>
      </c>
      <c r="P42" s="9">
        <f>SUM(D42:O42)</f>
        <v>5313</v>
      </c>
    </row>
    <row r="43" spans="1:16" x14ac:dyDescent="0.25">
      <c r="A43" s="2"/>
      <c r="B43" s="2" t="s">
        <v>48</v>
      </c>
      <c r="C43" s="2"/>
      <c r="D43" s="20">
        <f>ROUND((C24*0.02)/12,0)</f>
        <v>249</v>
      </c>
      <c r="E43" s="10">
        <f>D43</f>
        <v>249</v>
      </c>
      <c r="F43" s="10">
        <f t="shared" ref="F43:O44" si="17">E43</f>
        <v>249</v>
      </c>
      <c r="G43" s="10">
        <f t="shared" si="17"/>
        <v>249</v>
      </c>
      <c r="H43" s="10">
        <f t="shared" si="17"/>
        <v>249</v>
      </c>
      <c r="I43" s="10">
        <f t="shared" si="17"/>
        <v>249</v>
      </c>
      <c r="J43" s="10">
        <f t="shared" si="17"/>
        <v>249</v>
      </c>
      <c r="K43" s="10">
        <f t="shared" si="17"/>
        <v>249</v>
      </c>
      <c r="L43" s="10">
        <f t="shared" si="17"/>
        <v>249</v>
      </c>
      <c r="M43" s="10">
        <f t="shared" si="17"/>
        <v>249</v>
      </c>
      <c r="N43" s="10">
        <f t="shared" si="17"/>
        <v>249</v>
      </c>
      <c r="O43" s="10">
        <f t="shared" si="17"/>
        <v>249</v>
      </c>
      <c r="P43" s="9">
        <f>SUM(D43:O43)</f>
        <v>2988</v>
      </c>
    </row>
    <row r="44" spans="1:16" x14ac:dyDescent="0.25">
      <c r="A44" s="2"/>
      <c r="B44" s="2" t="s">
        <v>49</v>
      </c>
      <c r="C44" s="2"/>
      <c r="D44" s="25">
        <v>0</v>
      </c>
      <c r="E44" s="26">
        <f>D44</f>
        <v>0</v>
      </c>
      <c r="F44" s="26">
        <f t="shared" si="17"/>
        <v>0</v>
      </c>
      <c r="G44" s="26">
        <f t="shared" si="17"/>
        <v>0</v>
      </c>
      <c r="H44" s="26">
        <f t="shared" si="17"/>
        <v>0</v>
      </c>
      <c r="I44" s="26">
        <f t="shared" si="17"/>
        <v>0</v>
      </c>
      <c r="J44" s="26">
        <f t="shared" si="17"/>
        <v>0</v>
      </c>
      <c r="K44" s="26">
        <f t="shared" si="17"/>
        <v>0</v>
      </c>
      <c r="L44" s="26">
        <f t="shared" si="17"/>
        <v>0</v>
      </c>
      <c r="M44" s="26">
        <f t="shared" si="17"/>
        <v>0</v>
      </c>
      <c r="N44" s="26">
        <f t="shared" si="17"/>
        <v>0</v>
      </c>
      <c r="O44" s="26">
        <f>+N44</f>
        <v>0</v>
      </c>
      <c r="P44" s="12">
        <f>SUM(D44:O44)</f>
        <v>0</v>
      </c>
    </row>
    <row r="45" spans="1:16" ht="15.75" thickBot="1" x14ac:dyDescent="0.3">
      <c r="A45" s="2"/>
      <c r="B45" s="2" t="s">
        <v>50</v>
      </c>
      <c r="C45" s="27"/>
      <c r="D45" s="11">
        <f t="shared" ref="D45:P45" si="18">SUM(D41:D44)</f>
        <v>589</v>
      </c>
      <c r="E45" s="11">
        <f t="shared" si="18"/>
        <v>607</v>
      </c>
      <c r="F45" s="11">
        <f t="shared" si="18"/>
        <v>626</v>
      </c>
      <c r="G45" s="11">
        <f t="shared" si="18"/>
        <v>645</v>
      </c>
      <c r="H45" s="11">
        <f t="shared" si="18"/>
        <v>664</v>
      </c>
      <c r="I45" s="11">
        <f t="shared" si="18"/>
        <v>682</v>
      </c>
      <c r="J45" s="28">
        <f t="shared" si="18"/>
        <v>701</v>
      </c>
      <c r="K45" s="11">
        <f t="shared" si="18"/>
        <v>720</v>
      </c>
      <c r="L45" s="11">
        <f t="shared" si="18"/>
        <v>739</v>
      </c>
      <c r="M45" s="11">
        <f t="shared" si="18"/>
        <v>757</v>
      </c>
      <c r="N45" s="11">
        <f t="shared" si="18"/>
        <v>776</v>
      </c>
      <c r="O45" s="11">
        <f t="shared" si="18"/>
        <v>795</v>
      </c>
      <c r="P45" s="23">
        <f t="shared" si="18"/>
        <v>8301</v>
      </c>
    </row>
    <row r="46" spans="1:16" ht="15.75" thickTop="1" x14ac:dyDescent="0.25">
      <c r="A46" s="2"/>
      <c r="B46" s="2"/>
      <c r="C46" s="2"/>
      <c r="D46" s="2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5.75" thickBot="1" x14ac:dyDescent="0.3">
      <c r="A47" s="2" t="s">
        <v>51</v>
      </c>
      <c r="B47" s="2"/>
      <c r="C47" s="2"/>
      <c r="D47" s="23">
        <f t="shared" ref="D47:P47" si="19">D38+D45</f>
        <v>1673.9017249999999</v>
      </c>
      <c r="E47" s="23">
        <f t="shared" si="19"/>
        <v>1748.3885249999998</v>
      </c>
      <c r="F47" s="23">
        <f t="shared" si="19"/>
        <v>1823.7479749999998</v>
      </c>
      <c r="G47" s="23">
        <f t="shared" si="19"/>
        <v>1898.973</v>
      </c>
      <c r="H47" s="23">
        <f t="shared" si="19"/>
        <v>1974.0636</v>
      </c>
      <c r="I47" s="23">
        <f t="shared" si="19"/>
        <v>2048.0197749999998</v>
      </c>
      <c r="J47" s="23">
        <f t="shared" si="19"/>
        <v>2122.8486000000003</v>
      </c>
      <c r="K47" s="23">
        <f t="shared" si="19"/>
        <v>2197.5430000000001</v>
      </c>
      <c r="L47" s="23">
        <f t="shared" si="19"/>
        <v>2272.0959000000003</v>
      </c>
      <c r="M47" s="23">
        <f t="shared" si="19"/>
        <v>2345.5285249999997</v>
      </c>
      <c r="N47" s="23">
        <f t="shared" si="19"/>
        <v>2419.8267249999999</v>
      </c>
      <c r="O47" s="23">
        <f t="shared" si="19"/>
        <v>2493.9834249999999</v>
      </c>
      <c r="P47" s="23">
        <f t="shared" si="19"/>
        <v>25018.920775000002</v>
      </c>
    </row>
    <row r="48" spans="1:16" ht="15.75" thickTop="1" x14ac:dyDescent="0.25">
      <c r="A48" s="2"/>
      <c r="B48" s="2"/>
      <c r="C48" s="2"/>
      <c r="D48" s="29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13"/>
      <c r="B49" s="13"/>
      <c r="C49" s="13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10"/>
    </row>
    <row r="50" spans="1:16" x14ac:dyDescent="0.25">
      <c r="A50" s="13"/>
      <c r="B50" s="13"/>
      <c r="C50" s="13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10"/>
    </row>
    <row r="51" spans="1:16" x14ac:dyDescent="0.25">
      <c r="A51" s="13"/>
      <c r="B51" s="13"/>
      <c r="C51" s="3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3"/>
      <c r="O51" s="13"/>
      <c r="P51" s="15"/>
    </row>
    <row r="52" spans="1:16" x14ac:dyDescent="0.25">
      <c r="A52" s="13"/>
      <c r="B52" s="13"/>
      <c r="C52" s="13"/>
      <c r="D52" s="34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0"/>
    </row>
    <row r="53" spans="1:16" x14ac:dyDescent="0.25">
      <c r="A53" s="13"/>
      <c r="B53" s="13"/>
      <c r="C53" s="1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0"/>
    </row>
    <row r="54" spans="1:16" x14ac:dyDescent="0.25">
      <c r="A54" s="13"/>
      <c r="B54" s="13"/>
      <c r="C54" s="3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5">
      <c r="A56" s="13"/>
      <c r="B56" s="13"/>
      <c r="C56" s="13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13"/>
    </row>
    <row r="57" spans="1:16" x14ac:dyDescent="0.25">
      <c r="A57" s="13"/>
      <c r="B57" s="13"/>
      <c r="C57" s="13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13"/>
    </row>
    <row r="58" spans="1:16" x14ac:dyDescent="0.25">
      <c r="A58" s="13"/>
      <c r="B58" s="13"/>
      <c r="C58" s="13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13"/>
    </row>
    <row r="59" spans="1:16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0" spans="1:16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pans="1:16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6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1:16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6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1:16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10" sqref="H10"/>
    </sheetView>
  </sheetViews>
  <sheetFormatPr defaultRowHeight="15" x14ac:dyDescent="0.25"/>
  <cols>
    <col min="8" max="8" width="15.5703125" customWidth="1"/>
  </cols>
  <sheetData>
    <row r="1" spans="1:9" ht="18.75" x14ac:dyDescent="0.3">
      <c r="A1" s="2"/>
      <c r="B1" s="37" t="s">
        <v>55</v>
      </c>
      <c r="C1" s="2"/>
      <c r="D1" s="2"/>
      <c r="E1" s="2"/>
      <c r="F1" s="2"/>
      <c r="G1" s="2"/>
      <c r="H1" s="2"/>
      <c r="I1" s="2"/>
    </row>
    <row r="2" spans="1:9" x14ac:dyDescent="0.25">
      <c r="A2" s="2"/>
      <c r="B2" s="38" t="s">
        <v>56</v>
      </c>
      <c r="C2" s="2"/>
      <c r="D2" s="2"/>
      <c r="E2" s="2"/>
      <c r="F2" s="2"/>
      <c r="G2" s="2"/>
      <c r="H2" s="2"/>
      <c r="I2" s="2"/>
    </row>
    <row r="3" spans="1:9" x14ac:dyDescent="0.25">
      <c r="A3" s="2"/>
      <c r="B3" s="38" t="s">
        <v>57</v>
      </c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36.75" customHeight="1" x14ac:dyDescent="0.25">
      <c r="A5" s="2"/>
      <c r="B5" s="2"/>
      <c r="C5" s="2"/>
      <c r="D5" s="13"/>
      <c r="E5" s="2"/>
      <c r="F5" s="39"/>
      <c r="G5" s="40"/>
      <c r="H5" s="41" t="s">
        <v>58</v>
      </c>
      <c r="I5" s="40"/>
    </row>
    <row r="6" spans="1:9" x14ac:dyDescent="0.25">
      <c r="A6" s="42" t="s">
        <v>59</v>
      </c>
      <c r="B6" s="42"/>
      <c r="C6" s="42"/>
      <c r="E6" s="2"/>
      <c r="G6" s="2"/>
      <c r="H6" s="42"/>
      <c r="I6" s="2"/>
    </row>
    <row r="7" spans="1:9" x14ac:dyDescent="0.25">
      <c r="A7" s="42"/>
      <c r="B7" s="42" t="s">
        <v>60</v>
      </c>
      <c r="C7" s="42"/>
      <c r="E7" s="2"/>
      <c r="G7" s="2"/>
      <c r="H7" s="43">
        <v>0.11</v>
      </c>
      <c r="I7" s="2"/>
    </row>
    <row r="8" spans="1:9" x14ac:dyDescent="0.25">
      <c r="A8" s="42"/>
      <c r="B8" s="42" t="s">
        <v>61</v>
      </c>
      <c r="C8" s="42"/>
      <c r="E8" s="2"/>
      <c r="G8" s="2"/>
      <c r="H8" s="43">
        <v>4.4999999999999998E-2</v>
      </c>
      <c r="I8" s="2"/>
    </row>
    <row r="9" spans="1:9" x14ac:dyDescent="0.25">
      <c r="A9" s="42"/>
      <c r="B9" s="42" t="s">
        <v>62</v>
      </c>
      <c r="C9" s="42"/>
      <c r="E9" s="2"/>
      <c r="G9" s="2"/>
      <c r="H9" s="44">
        <f>'Expansion Factor New Tax'!K38</f>
        <v>1.3645344991710811</v>
      </c>
      <c r="I9" s="2"/>
    </row>
    <row r="10" spans="1:9" x14ac:dyDescent="0.25">
      <c r="A10" s="45"/>
      <c r="B10" s="42" t="s">
        <v>63</v>
      </c>
      <c r="C10" s="42"/>
      <c r="E10" s="2"/>
      <c r="G10" s="2"/>
      <c r="H10" s="46">
        <f>ROUND(H8*H9,4)</f>
        <v>6.1400000000000003E-2</v>
      </c>
      <c r="I10" s="2"/>
    </row>
    <row r="11" spans="1:9" x14ac:dyDescent="0.25">
      <c r="A11" s="42"/>
      <c r="B11" s="42"/>
      <c r="C11" s="42"/>
      <c r="E11" s="2"/>
      <c r="G11" s="2"/>
      <c r="H11" s="43"/>
      <c r="I11" s="2"/>
    </row>
    <row r="12" spans="1:9" x14ac:dyDescent="0.25">
      <c r="A12" s="42"/>
      <c r="B12" s="2" t="s">
        <v>64</v>
      </c>
      <c r="C12" s="2"/>
      <c r="E12" s="2"/>
      <c r="G12" s="2"/>
      <c r="H12" s="47">
        <v>7.1999999999999998E-3</v>
      </c>
      <c r="I12" s="2"/>
    </row>
    <row r="13" spans="1:9" x14ac:dyDescent="0.25">
      <c r="A13" s="42"/>
      <c r="B13" s="2" t="s">
        <v>65</v>
      </c>
      <c r="C13" s="2"/>
      <c r="E13" s="2"/>
      <c r="G13" s="2"/>
      <c r="H13" s="47">
        <v>2.8E-3</v>
      </c>
      <c r="I13" s="2"/>
    </row>
    <row r="14" spans="1:9" x14ac:dyDescent="0.25">
      <c r="A14" s="42"/>
      <c r="B14" s="2" t="s">
        <v>66</v>
      </c>
      <c r="C14" s="2"/>
      <c r="E14" s="2"/>
      <c r="G14" s="2"/>
      <c r="H14" s="47">
        <v>0</v>
      </c>
      <c r="I14" s="2"/>
    </row>
    <row r="15" spans="1:9" x14ac:dyDescent="0.25">
      <c r="A15" s="42"/>
      <c r="B15" s="2" t="s">
        <v>67</v>
      </c>
      <c r="C15" s="2"/>
      <c r="E15" s="2"/>
      <c r="G15" s="2"/>
      <c r="H15" s="47">
        <v>4.0000000000000002E-4</v>
      </c>
      <c r="I15" s="2"/>
    </row>
    <row r="16" spans="1:9" x14ac:dyDescent="0.25">
      <c r="A16" s="42"/>
      <c r="B16" s="2" t="s">
        <v>68</v>
      </c>
      <c r="C16" s="2"/>
      <c r="E16" s="2"/>
      <c r="G16" s="2"/>
      <c r="H16" s="47">
        <v>0</v>
      </c>
      <c r="I16" s="2"/>
    </row>
    <row r="17" spans="1:9" x14ac:dyDescent="0.25">
      <c r="A17" s="42"/>
      <c r="B17" s="42" t="s">
        <v>69</v>
      </c>
      <c r="C17" s="42"/>
      <c r="E17" s="2"/>
      <c r="G17" s="2"/>
      <c r="H17" s="46">
        <f>SUM(H12:H16)</f>
        <v>1.04E-2</v>
      </c>
      <c r="I17" s="2"/>
    </row>
    <row r="18" spans="1:9" x14ac:dyDescent="0.25">
      <c r="A18" s="42"/>
      <c r="B18" s="42"/>
      <c r="C18" s="42"/>
      <c r="E18" s="2"/>
      <c r="G18" s="2"/>
      <c r="H18" s="42"/>
      <c r="I18" s="2"/>
    </row>
    <row r="19" spans="1:9" ht="15.75" thickBot="1" x14ac:dyDescent="0.3">
      <c r="A19" s="42"/>
      <c r="B19" s="42" t="s">
        <v>70</v>
      </c>
      <c r="C19" s="42"/>
      <c r="E19" s="2"/>
      <c r="G19" s="2"/>
      <c r="H19" s="48">
        <f>+H17+H8</f>
        <v>5.5399999999999998E-2</v>
      </c>
      <c r="I19" s="2"/>
    </row>
    <row r="20" spans="1:9" ht="15.75" thickTop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10" workbookViewId="0">
      <selection activeCell="L1" sqref="L1:P1048576"/>
    </sheetView>
  </sheetViews>
  <sheetFormatPr defaultRowHeight="15" x14ac:dyDescent="0.25"/>
  <cols>
    <col min="11" max="11" width="17.28515625" customWidth="1"/>
  </cols>
  <sheetData>
    <row r="1" spans="1:11" ht="16.5" x14ac:dyDescent="0.25">
      <c r="A1" s="49"/>
      <c r="B1" s="50"/>
      <c r="C1" s="49"/>
      <c r="D1" s="49"/>
      <c r="E1" s="50"/>
      <c r="F1" s="50"/>
      <c r="G1" s="50"/>
      <c r="H1" s="50" t="s">
        <v>71</v>
      </c>
      <c r="I1" s="50"/>
      <c r="J1" s="50"/>
      <c r="K1" s="50"/>
    </row>
    <row r="2" spans="1:11" ht="17.25" thickBo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16.5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16.5" x14ac:dyDescent="0.25">
      <c r="A4" s="49" t="s">
        <v>72</v>
      </c>
      <c r="B4" s="49"/>
      <c r="C4" s="49"/>
      <c r="D4" s="49"/>
      <c r="E4" s="49" t="s">
        <v>73</v>
      </c>
      <c r="F4" s="49"/>
      <c r="G4" s="50" t="s">
        <v>74</v>
      </c>
      <c r="H4" s="50"/>
      <c r="I4" s="50"/>
      <c r="J4" s="50"/>
      <c r="K4" s="50"/>
    </row>
    <row r="5" spans="1:11" ht="16.5" x14ac:dyDescent="0.25">
      <c r="A5" s="49"/>
      <c r="B5" s="49"/>
      <c r="C5" s="49"/>
      <c r="D5" s="49"/>
      <c r="F5" s="50"/>
      <c r="G5" s="50" t="s">
        <v>75</v>
      </c>
      <c r="H5" s="50"/>
      <c r="I5" s="50"/>
      <c r="J5" s="50"/>
      <c r="K5" s="50"/>
    </row>
    <row r="6" spans="1:11" ht="16.5" x14ac:dyDescent="0.25">
      <c r="A6" s="52" t="s">
        <v>76</v>
      </c>
      <c r="B6" s="49"/>
      <c r="C6" s="49"/>
      <c r="D6" s="49"/>
      <c r="E6" s="50"/>
      <c r="F6" s="50"/>
      <c r="G6" s="50"/>
      <c r="H6" s="50"/>
      <c r="I6" s="50"/>
      <c r="J6" s="50"/>
      <c r="K6" s="50"/>
    </row>
    <row r="7" spans="1:11" ht="16.5" x14ac:dyDescent="0.25">
      <c r="A7" s="52"/>
      <c r="B7" s="49"/>
      <c r="C7" s="49"/>
      <c r="D7" s="49"/>
      <c r="E7" s="50"/>
      <c r="F7" s="50"/>
      <c r="G7" s="50"/>
      <c r="H7" s="50"/>
      <c r="I7" s="50"/>
      <c r="J7" s="50"/>
      <c r="K7" s="50"/>
    </row>
    <row r="8" spans="1:11" ht="16.5" x14ac:dyDescent="0.25">
      <c r="A8" s="53"/>
      <c r="B8" s="49"/>
      <c r="C8" s="49"/>
      <c r="D8" s="49"/>
      <c r="E8" s="50"/>
      <c r="F8" s="50"/>
      <c r="G8" s="50"/>
      <c r="H8" s="50"/>
      <c r="I8" s="50"/>
      <c r="J8" s="50"/>
      <c r="K8" s="50"/>
    </row>
    <row r="9" spans="1:11" ht="17.25" thickBot="1" x14ac:dyDescent="0.3">
      <c r="A9" s="49"/>
      <c r="B9" s="49"/>
      <c r="C9" s="49"/>
      <c r="D9" s="49"/>
      <c r="E9" s="50"/>
      <c r="F9" s="50"/>
      <c r="G9" s="50"/>
      <c r="H9" s="50"/>
      <c r="I9" s="50"/>
      <c r="J9" s="50"/>
      <c r="K9" s="50"/>
    </row>
    <row r="10" spans="1:11" ht="16.5" x14ac:dyDescent="0.2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 ht="16.5" x14ac:dyDescent="0.25">
      <c r="A11" s="50" t="s">
        <v>77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1" ht="16.5" x14ac:dyDescent="0.25">
      <c r="A12" s="50" t="s">
        <v>78</v>
      </c>
      <c r="B12" s="50" t="s">
        <v>79</v>
      </c>
      <c r="D12" s="50"/>
      <c r="E12" s="50"/>
      <c r="F12" s="50"/>
      <c r="G12" s="50"/>
      <c r="H12" s="50"/>
      <c r="I12" s="50"/>
      <c r="J12" s="50"/>
      <c r="K12" s="54" t="s">
        <v>80</v>
      </c>
    </row>
    <row r="13" spans="1:11" ht="17.25" thickBot="1" x14ac:dyDescent="0.3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16.5" x14ac:dyDescent="0.25">
      <c r="A14" s="51"/>
      <c r="B14" s="55"/>
      <c r="C14" s="55"/>
      <c r="D14" s="55"/>
      <c r="E14" s="55"/>
      <c r="F14" s="55"/>
      <c r="G14" s="55"/>
      <c r="H14" s="56"/>
      <c r="I14" s="56"/>
      <c r="J14" s="56"/>
      <c r="K14" s="56"/>
    </row>
    <row r="15" spans="1:11" ht="16.5" x14ac:dyDescent="0.25">
      <c r="A15" s="57">
        <v>1</v>
      </c>
      <c r="B15" s="50" t="s">
        <v>81</v>
      </c>
      <c r="C15" s="50"/>
      <c r="D15" s="50"/>
      <c r="E15" s="50"/>
      <c r="F15" s="50"/>
      <c r="G15" s="50"/>
      <c r="H15" s="58"/>
      <c r="I15" s="58"/>
      <c r="J15" s="58"/>
      <c r="K15" s="59">
        <v>1</v>
      </c>
    </row>
    <row r="16" spans="1:11" ht="16.5" x14ac:dyDescent="0.25">
      <c r="A16" s="57"/>
      <c r="B16" s="50"/>
      <c r="C16" s="50"/>
      <c r="D16" s="50"/>
      <c r="E16" s="50"/>
      <c r="F16" s="50"/>
      <c r="G16" s="50"/>
      <c r="H16" s="58"/>
      <c r="I16" s="58"/>
      <c r="J16" s="58"/>
      <c r="K16" s="60"/>
    </row>
    <row r="17" spans="1:11" ht="16.5" x14ac:dyDescent="0.25">
      <c r="A17" s="57">
        <v>2</v>
      </c>
      <c r="B17" s="50" t="s">
        <v>82</v>
      </c>
      <c r="C17" s="50"/>
      <c r="D17" s="50"/>
      <c r="E17" s="50"/>
      <c r="F17" s="50"/>
      <c r="G17" s="50"/>
      <c r="H17" s="58"/>
      <c r="I17" s="58"/>
      <c r="J17" s="58"/>
      <c r="K17" s="59">
        <v>0</v>
      </c>
    </row>
    <row r="18" spans="1:11" ht="16.5" x14ac:dyDescent="0.25">
      <c r="A18" s="57"/>
      <c r="B18" s="50"/>
      <c r="C18" s="50"/>
      <c r="D18" s="50"/>
      <c r="E18" s="50"/>
      <c r="F18" s="50"/>
      <c r="G18" s="50"/>
      <c r="H18" s="58"/>
      <c r="I18" s="58"/>
      <c r="J18" s="58"/>
      <c r="K18" s="59"/>
    </row>
    <row r="19" spans="1:11" ht="16.5" x14ac:dyDescent="0.25">
      <c r="A19" s="57">
        <v>3</v>
      </c>
      <c r="B19" s="50" t="s">
        <v>83</v>
      </c>
      <c r="C19" s="50"/>
      <c r="D19" s="50"/>
      <c r="E19" s="50"/>
      <c r="F19" s="50"/>
      <c r="G19" s="50"/>
      <c r="H19" s="58"/>
      <c r="I19" s="58"/>
      <c r="J19" s="58"/>
      <c r="K19" s="59">
        <v>5.0299999999999997E-3</v>
      </c>
    </row>
    <row r="20" spans="1:11" ht="16.5" x14ac:dyDescent="0.25">
      <c r="A20" s="57"/>
      <c r="B20" s="50"/>
      <c r="C20" s="50"/>
      <c r="D20" s="50"/>
      <c r="E20" s="50"/>
      <c r="F20" s="50"/>
      <c r="G20" s="50"/>
      <c r="H20" s="58"/>
      <c r="I20" s="58"/>
      <c r="J20" s="58"/>
      <c r="K20" s="61"/>
    </row>
    <row r="21" spans="1:11" ht="16.5" x14ac:dyDescent="0.25">
      <c r="A21" s="57">
        <v>4</v>
      </c>
      <c r="B21" s="50" t="s">
        <v>84</v>
      </c>
      <c r="C21" s="50"/>
      <c r="D21" s="50"/>
      <c r="E21" s="50"/>
      <c r="F21" s="50"/>
      <c r="G21" s="50"/>
      <c r="H21" s="58"/>
      <c r="I21" s="58"/>
      <c r="J21" s="58"/>
      <c r="K21" s="59">
        <v>1.3320205733314579E-2</v>
      </c>
    </row>
    <row r="22" spans="1:11" ht="16.5" x14ac:dyDescent="0.25">
      <c r="A22" s="57"/>
      <c r="B22" s="50"/>
      <c r="C22" s="50"/>
      <c r="D22" s="50"/>
      <c r="E22" s="50"/>
      <c r="F22" s="50"/>
      <c r="G22" s="50"/>
      <c r="H22" s="58"/>
      <c r="I22" s="58"/>
      <c r="J22" s="58"/>
      <c r="K22" s="61"/>
    </row>
    <row r="23" spans="1:11" ht="16.5" x14ac:dyDescent="0.25">
      <c r="A23" s="57"/>
      <c r="B23" s="50" t="s">
        <v>85</v>
      </c>
      <c r="C23" s="50"/>
      <c r="D23" s="50"/>
      <c r="E23" s="50"/>
      <c r="F23" s="50"/>
      <c r="G23" s="50"/>
      <c r="H23" s="58"/>
      <c r="I23" s="58"/>
      <c r="J23" s="58"/>
      <c r="K23" s="62"/>
    </row>
    <row r="24" spans="1:11" ht="16.5" x14ac:dyDescent="0.25">
      <c r="A24" s="57">
        <v>5</v>
      </c>
      <c r="B24" s="50" t="s">
        <v>86</v>
      </c>
      <c r="C24" s="50"/>
      <c r="D24" s="50"/>
      <c r="E24" s="50"/>
      <c r="F24" s="50"/>
      <c r="G24" s="50"/>
      <c r="H24" s="58"/>
      <c r="I24" s="58"/>
      <c r="J24" s="58"/>
      <c r="K24" s="59">
        <f>K15-K17-K19-K21</f>
        <v>0.98164979426668542</v>
      </c>
    </row>
    <row r="25" spans="1:11" ht="16.5" x14ac:dyDescent="0.25">
      <c r="A25" s="57"/>
      <c r="B25" s="50"/>
      <c r="C25" s="50"/>
      <c r="D25" s="50"/>
      <c r="E25" s="50"/>
      <c r="F25" s="50"/>
      <c r="G25" s="50"/>
      <c r="H25" s="58"/>
      <c r="I25" s="58"/>
      <c r="J25" s="58"/>
      <c r="K25" s="61"/>
    </row>
    <row r="26" spans="1:11" ht="16.5" x14ac:dyDescent="0.25">
      <c r="A26" s="57">
        <v>6</v>
      </c>
      <c r="B26" s="50" t="s">
        <v>87</v>
      </c>
      <c r="C26" s="50"/>
      <c r="D26" s="50"/>
      <c r="E26" s="50"/>
      <c r="F26" s="50"/>
      <c r="G26" s="50"/>
      <c r="H26" s="58"/>
      <c r="I26" s="58"/>
      <c r="J26" s="58"/>
      <c r="K26" s="59">
        <v>5.5E-2</v>
      </c>
    </row>
    <row r="27" spans="1:11" ht="16.5" x14ac:dyDescent="0.25">
      <c r="A27" s="57"/>
      <c r="B27" s="50"/>
      <c r="C27" s="50"/>
      <c r="D27" s="50"/>
      <c r="E27" s="50"/>
      <c r="F27" s="50"/>
      <c r="G27" s="50"/>
      <c r="H27" s="58"/>
      <c r="I27" s="58"/>
      <c r="J27" s="58"/>
      <c r="K27" s="61"/>
    </row>
    <row r="28" spans="1:11" ht="16.5" x14ac:dyDescent="0.25">
      <c r="A28" s="57">
        <v>7</v>
      </c>
      <c r="B28" s="50" t="s">
        <v>88</v>
      </c>
      <c r="C28" s="50"/>
      <c r="D28" s="50"/>
      <c r="E28" s="50"/>
      <c r="F28" s="50"/>
      <c r="G28" s="50"/>
      <c r="H28" s="58"/>
      <c r="I28" s="58"/>
      <c r="J28" s="58"/>
      <c r="K28" s="63">
        <f>K24*K26</f>
        <v>5.3990738684667701E-2</v>
      </c>
    </row>
    <row r="29" spans="1:11" ht="16.5" x14ac:dyDescent="0.25">
      <c r="A29" s="57"/>
      <c r="B29" s="50"/>
      <c r="C29" s="50"/>
      <c r="D29" s="50"/>
      <c r="E29" s="50"/>
      <c r="F29" s="50"/>
      <c r="G29" s="50"/>
      <c r="H29" s="58"/>
      <c r="I29" s="58"/>
      <c r="J29" s="58"/>
      <c r="K29" s="61"/>
    </row>
    <row r="30" spans="1:11" ht="16.5" x14ac:dyDescent="0.25">
      <c r="A30" s="57">
        <v>8</v>
      </c>
      <c r="B30" s="50" t="s">
        <v>89</v>
      </c>
      <c r="C30" s="50"/>
      <c r="D30" s="50"/>
      <c r="E30" s="50"/>
      <c r="F30" s="50"/>
      <c r="G30" s="50"/>
      <c r="H30" s="58"/>
      <c r="I30" s="58"/>
      <c r="J30" s="58"/>
      <c r="K30" s="63">
        <f>K24-K28</f>
        <v>0.92765905558201767</v>
      </c>
    </row>
    <row r="31" spans="1:11" ht="16.5" x14ac:dyDescent="0.25">
      <c r="A31" s="57"/>
      <c r="B31" s="50"/>
      <c r="C31" s="50"/>
      <c r="D31" s="50"/>
      <c r="E31" s="50"/>
      <c r="F31" s="50"/>
      <c r="G31" s="50"/>
      <c r="H31" s="58"/>
      <c r="I31" s="58"/>
      <c r="J31" s="58"/>
      <c r="K31" s="61"/>
    </row>
    <row r="32" spans="1:11" ht="16.5" x14ac:dyDescent="0.25">
      <c r="A32" s="57">
        <v>9</v>
      </c>
      <c r="B32" s="50" t="s">
        <v>90</v>
      </c>
      <c r="C32" s="50"/>
      <c r="D32" s="50"/>
      <c r="E32" s="50"/>
      <c r="F32" s="50"/>
      <c r="G32" s="50"/>
      <c r="H32" s="58"/>
      <c r="I32" s="58"/>
      <c r="J32" s="58"/>
      <c r="K32" s="59">
        <v>0.21</v>
      </c>
    </row>
    <row r="33" spans="1:11" ht="16.5" x14ac:dyDescent="0.25">
      <c r="A33" s="57"/>
      <c r="B33" s="50"/>
      <c r="C33" s="50"/>
      <c r="D33" s="50"/>
      <c r="E33" s="50"/>
      <c r="F33" s="50"/>
      <c r="G33" s="50"/>
      <c r="H33" s="58"/>
      <c r="I33" s="58"/>
      <c r="J33" s="58"/>
      <c r="K33" s="61"/>
    </row>
    <row r="34" spans="1:11" ht="16.5" x14ac:dyDescent="0.25">
      <c r="A34" s="57">
        <v>10</v>
      </c>
      <c r="B34" s="50" t="s">
        <v>91</v>
      </c>
      <c r="C34" s="50"/>
      <c r="D34" s="50"/>
      <c r="E34" s="50"/>
      <c r="F34" s="50"/>
      <c r="G34" s="50"/>
      <c r="H34" s="58"/>
      <c r="I34" s="58"/>
      <c r="J34" s="58"/>
      <c r="K34" s="64">
        <f>K30*K32</f>
        <v>0.19480840167222371</v>
      </c>
    </row>
    <row r="35" spans="1:11" ht="16.5" x14ac:dyDescent="0.25">
      <c r="A35" s="57"/>
      <c r="B35" s="50"/>
      <c r="C35" s="50"/>
      <c r="D35" s="50"/>
      <c r="E35" s="50"/>
      <c r="F35" s="50"/>
      <c r="G35" s="50"/>
      <c r="H35" s="58"/>
      <c r="I35" s="58"/>
      <c r="J35" s="58"/>
      <c r="K35" s="61"/>
    </row>
    <row r="36" spans="1:11" ht="16.5" x14ac:dyDescent="0.25">
      <c r="A36" s="57">
        <v>11</v>
      </c>
      <c r="B36" s="50" t="s">
        <v>92</v>
      </c>
      <c r="C36" s="50"/>
      <c r="D36" s="50"/>
      <c r="E36" s="50"/>
      <c r="F36" s="50"/>
      <c r="G36" s="50"/>
      <c r="H36" s="58"/>
      <c r="I36" s="58"/>
      <c r="J36" s="58"/>
      <c r="K36" s="63">
        <f>K30-K34</f>
        <v>0.73285065390979398</v>
      </c>
    </row>
    <row r="37" spans="1:11" ht="16.5" x14ac:dyDescent="0.25">
      <c r="A37" s="57"/>
      <c r="B37" s="50"/>
      <c r="C37" s="50"/>
      <c r="D37" s="50"/>
      <c r="E37" s="50"/>
      <c r="F37" s="50"/>
      <c r="G37" s="50"/>
      <c r="H37" s="58"/>
      <c r="I37" s="58"/>
      <c r="J37" s="58"/>
      <c r="K37" s="61"/>
    </row>
    <row r="38" spans="1:11" ht="17.25" thickBot="1" x14ac:dyDescent="0.3">
      <c r="A38" s="57">
        <v>12</v>
      </c>
      <c r="B38" s="50" t="s">
        <v>93</v>
      </c>
      <c r="C38" s="50"/>
      <c r="D38" s="50"/>
      <c r="E38" s="50"/>
      <c r="F38" s="50"/>
      <c r="G38" s="50"/>
      <c r="H38" s="58"/>
      <c r="I38" s="58"/>
      <c r="J38" s="58"/>
      <c r="K38" s="65">
        <f>1/K36</f>
        <v>1.3645344991710811</v>
      </c>
    </row>
    <row r="39" spans="1:11" ht="17.25" thickTop="1" x14ac:dyDescent="0.25">
      <c r="A39" s="57"/>
      <c r="B39" s="50" t="s">
        <v>94</v>
      </c>
      <c r="C39" s="50"/>
      <c r="D39" s="50"/>
      <c r="E39" s="50"/>
      <c r="F39" s="50"/>
      <c r="G39" s="50"/>
      <c r="H39" s="58"/>
      <c r="I39" s="58"/>
      <c r="J39" s="58"/>
      <c r="K39" s="58"/>
    </row>
    <row r="40" spans="1:11" ht="16.5" x14ac:dyDescent="0.25">
      <c r="A40" s="57"/>
      <c r="B40" s="50"/>
      <c r="C40" s="50"/>
      <c r="D40" s="50"/>
      <c r="E40" s="50"/>
      <c r="F40" s="50"/>
      <c r="G40" s="50"/>
      <c r="H40" s="58"/>
      <c r="I40" s="58"/>
      <c r="J40" s="58"/>
      <c r="K40" s="58"/>
    </row>
    <row r="41" spans="1:11" ht="16.5" x14ac:dyDescent="0.25">
      <c r="A41" s="50"/>
      <c r="B41" s="50"/>
      <c r="C41" s="50"/>
      <c r="D41" s="50"/>
      <c r="E41" s="50"/>
      <c r="F41" s="50"/>
      <c r="G41" s="50"/>
      <c r="H41" s="58"/>
      <c r="I41" s="58"/>
      <c r="J41" s="58"/>
      <c r="K41" s="58"/>
    </row>
    <row r="42" spans="1:11" ht="16.5" x14ac:dyDescent="0.25">
      <c r="A42" s="50"/>
      <c r="B42" s="50"/>
      <c r="C42" s="50"/>
      <c r="D42" s="50"/>
      <c r="E42" s="50"/>
      <c r="F42" s="50"/>
      <c r="G42" s="50"/>
      <c r="H42" s="58"/>
      <c r="I42" s="58"/>
      <c r="J42" s="58"/>
      <c r="K42" s="58"/>
    </row>
    <row r="43" spans="1:11" ht="16.5" x14ac:dyDescent="0.25">
      <c r="A43" s="50"/>
      <c r="B43" s="50"/>
      <c r="C43" s="50"/>
      <c r="D43" s="50"/>
      <c r="E43" s="50"/>
      <c r="F43" s="50"/>
      <c r="G43" s="50"/>
      <c r="H43" s="58"/>
      <c r="I43" s="58"/>
      <c r="J43" s="58"/>
      <c r="K43" s="5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GRIP Projection with new tax</vt:lpstr>
      <vt:lpstr>GRIP Projection Filed</vt:lpstr>
      <vt:lpstr>Return New Tax</vt:lpstr>
      <vt:lpstr>Expansion Factor New Tax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Windows User</cp:lastModifiedBy>
  <cp:lastPrinted>2018-09-26T13:55:58Z</cp:lastPrinted>
  <dcterms:created xsi:type="dcterms:W3CDTF">2018-09-07T15:47:19Z</dcterms:created>
  <dcterms:modified xsi:type="dcterms:W3CDTF">2018-09-26T13:56:46Z</dcterms:modified>
</cp:coreProperties>
</file>