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5"/>
  </bookViews>
  <sheets>
    <sheet name="No Solar Together RP" sheetId="1" r:id="rId1"/>
    <sheet name="Solar Together RP" sheetId="4" r:id="rId2"/>
    <sheet name="Differential" sheetId="5" r:id="rId3"/>
    <sheet name="5 kw Subscription" sheetId="6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'5 kw Subscription'!$C$1:$AG$31</definedName>
    <definedName name="_xlnm.Print_Area" localSheetId="2">Differential!$C$1:$AI$55</definedName>
    <definedName name="_xlnm.Print_Area" localSheetId="0">'No Solar Together RP'!$C$1:$AI$55</definedName>
    <definedName name="_xlnm.Print_Area" localSheetId="1">'Solar Together RP'!$C$1:$AI$55</definedName>
    <definedName name="_xlnm.Print_Titles" localSheetId="3">'5 kw Subscription'!$A:$B</definedName>
    <definedName name="_xlnm.Print_Titles" localSheetId="2">Differential!$A:$B</definedName>
    <definedName name="_xlnm.Print_Titles" localSheetId="0">'No Solar Together RP'!$A:$B</definedName>
    <definedName name="_xlnm.Print_Titles" localSheetId="1">'Solar Together RP'!$A:$B</definedName>
  </definedNames>
  <calcPr calcId="162913" calcMode="autoNoTable" iterate="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4" i="6" l="1"/>
  <c r="AF24" i="6"/>
  <c r="AD24" i="6"/>
  <c r="U24" i="6"/>
  <c r="T24" i="6"/>
  <c r="I24" i="6"/>
  <c r="H24" i="6"/>
  <c r="C19" i="6"/>
  <c r="C21" i="6" s="1"/>
  <c r="C25" i="6" s="1"/>
  <c r="C29" i="6" s="1"/>
  <c r="C14" i="6"/>
  <c r="C28" i="6" s="1"/>
  <c r="D13" i="6"/>
  <c r="D12" i="6"/>
  <c r="E12" i="6" s="1"/>
  <c r="D8" i="6"/>
  <c r="E8" i="6" s="1"/>
  <c r="F8" i="6" s="1"/>
  <c r="G8" i="6" s="1"/>
  <c r="H8" i="6" s="1"/>
  <c r="I8" i="6" s="1"/>
  <c r="J8" i="6" s="1"/>
  <c r="K8" i="6" s="1"/>
  <c r="L8" i="6" s="1"/>
  <c r="M8" i="6" s="1"/>
  <c r="N8" i="6" s="1"/>
  <c r="O8" i="6" s="1"/>
  <c r="P8" i="6" s="1"/>
  <c r="Q8" i="6" s="1"/>
  <c r="R8" i="6" s="1"/>
  <c r="S8" i="6" s="1"/>
  <c r="T8" i="6" s="1"/>
  <c r="U8" i="6" s="1"/>
  <c r="V8" i="6" s="1"/>
  <c r="W8" i="6" s="1"/>
  <c r="X8" i="6" s="1"/>
  <c r="Y8" i="6" s="1"/>
  <c r="Z8" i="6" s="1"/>
  <c r="AA8" i="6" s="1"/>
  <c r="AB8" i="6" s="1"/>
  <c r="AC8" i="6" s="1"/>
  <c r="AD8" i="6" s="1"/>
  <c r="AE8" i="6" s="1"/>
  <c r="AF8" i="6" s="1"/>
  <c r="AG8" i="6" s="1"/>
  <c r="E19" i="6" l="1"/>
  <c r="E21" i="6" s="1"/>
  <c r="F12" i="6"/>
  <c r="F19" i="6" s="1"/>
  <c r="F21" i="6" s="1"/>
  <c r="D14" i="6"/>
  <c r="D28" i="6" s="1"/>
  <c r="D19" i="6"/>
  <c r="D21" i="6" s="1"/>
  <c r="AI32" i="4"/>
  <c r="AI32" i="5" s="1"/>
  <c r="D24" i="6"/>
  <c r="N24" i="6"/>
  <c r="X24" i="6"/>
  <c r="V24" i="6"/>
  <c r="M24" i="6"/>
  <c r="O24" i="6"/>
  <c r="F24" i="6"/>
  <c r="F25" i="6" s="1"/>
  <c r="F29" i="6" s="1"/>
  <c r="P24" i="6"/>
  <c r="AB24" i="6"/>
  <c r="L24" i="6"/>
  <c r="AG24" i="6"/>
  <c r="AA24" i="6"/>
  <c r="W24" i="6"/>
  <c r="E24" i="6"/>
  <c r="E25" i="6" s="1"/>
  <c r="E29" i="6" s="1"/>
  <c r="Y24" i="6"/>
  <c r="G24" i="6"/>
  <c r="Q24" i="6"/>
  <c r="D25" i="6"/>
  <c r="D29" i="6" s="1"/>
  <c r="D30" i="6" s="1"/>
  <c r="E13" i="6"/>
  <c r="F13" i="6" s="1"/>
  <c r="G13" i="6" s="1"/>
  <c r="C30" i="6"/>
  <c r="G12" i="6"/>
  <c r="AE24" i="6"/>
  <c r="E14" i="6"/>
  <c r="E28" i="6" s="1"/>
  <c r="J24" i="6"/>
  <c r="R24" i="6"/>
  <c r="Z24" i="6"/>
  <c r="K24" i="6"/>
  <c r="S24" i="6"/>
  <c r="AI46" i="4" l="1"/>
  <c r="D31" i="6"/>
  <c r="E32" i="4"/>
  <c r="C31" i="6"/>
  <c r="D32" i="4"/>
  <c r="D46" i="4" s="1"/>
  <c r="E30" i="6"/>
  <c r="F14" i="6"/>
  <c r="F28" i="6" s="1"/>
  <c r="F30" i="6" s="1"/>
  <c r="G19" i="6"/>
  <c r="G21" i="6" s="1"/>
  <c r="G25" i="6" s="1"/>
  <c r="G29" i="6" s="1"/>
  <c r="H12" i="6"/>
  <c r="H13" i="6"/>
  <c r="G14" i="6"/>
  <c r="G28" i="6" s="1"/>
  <c r="F31" i="6" l="1"/>
  <c r="G32" i="4"/>
  <c r="E31" i="6"/>
  <c r="F32" i="4"/>
  <c r="G30" i="6"/>
  <c r="E32" i="5"/>
  <c r="E46" i="4"/>
  <c r="H14" i="6"/>
  <c r="H28" i="6" s="1"/>
  <c r="I13" i="6"/>
  <c r="H19" i="6"/>
  <c r="H21" i="6" s="1"/>
  <c r="H25" i="6" s="1"/>
  <c r="H29" i="6" s="1"/>
  <c r="I12" i="6"/>
  <c r="F32" i="5" l="1"/>
  <c r="F46" i="4"/>
  <c r="G31" i="6"/>
  <c r="H32" i="4"/>
  <c r="G32" i="5"/>
  <c r="G46" i="4"/>
  <c r="I14" i="6"/>
  <c r="I28" i="6" s="1"/>
  <c r="J13" i="6"/>
  <c r="I19" i="6"/>
  <c r="I21" i="6" s="1"/>
  <c r="I25" i="6" s="1"/>
  <c r="I29" i="6" s="1"/>
  <c r="J12" i="6"/>
  <c r="H30" i="6"/>
  <c r="H31" i="6" l="1"/>
  <c r="I32" i="4"/>
  <c r="H46" i="4"/>
  <c r="H32" i="5"/>
  <c r="I30" i="6"/>
  <c r="J19" i="6"/>
  <c r="J21" i="6" s="1"/>
  <c r="J25" i="6" s="1"/>
  <c r="J29" i="6" s="1"/>
  <c r="K12" i="6"/>
  <c r="K13" i="6"/>
  <c r="J14" i="6"/>
  <c r="J28" i="6" s="1"/>
  <c r="I31" i="6" l="1"/>
  <c r="J32" i="4"/>
  <c r="I32" i="5"/>
  <c r="I46" i="4"/>
  <c r="J30" i="6"/>
  <c r="K14" i="6"/>
  <c r="K28" i="6" s="1"/>
  <c r="L13" i="6"/>
  <c r="L12" i="6"/>
  <c r="K19" i="6"/>
  <c r="K21" i="6" s="1"/>
  <c r="K25" i="6" s="1"/>
  <c r="K29" i="6" s="1"/>
  <c r="J31" i="6" l="1"/>
  <c r="K32" i="4"/>
  <c r="J46" i="4"/>
  <c r="J32" i="5"/>
  <c r="K30" i="6"/>
  <c r="M12" i="6"/>
  <c r="L19" i="6"/>
  <c r="L21" i="6" s="1"/>
  <c r="L25" i="6" s="1"/>
  <c r="L29" i="6" s="1"/>
  <c r="M13" i="6"/>
  <c r="L14" i="6"/>
  <c r="L28" i="6" s="1"/>
  <c r="K31" i="6" l="1"/>
  <c r="L32" i="4"/>
  <c r="K32" i="5"/>
  <c r="K46" i="4"/>
  <c r="L30" i="6"/>
  <c r="N13" i="6"/>
  <c r="M14" i="6"/>
  <c r="M28" i="6" s="1"/>
  <c r="M19" i="6"/>
  <c r="M21" i="6" s="1"/>
  <c r="M25" i="6" s="1"/>
  <c r="M29" i="6" s="1"/>
  <c r="N12" i="6"/>
  <c r="L31" i="6" l="1"/>
  <c r="M32" i="4"/>
  <c r="L46" i="4"/>
  <c r="L32" i="5"/>
  <c r="N19" i="6"/>
  <c r="N21" i="6" s="1"/>
  <c r="N25" i="6" s="1"/>
  <c r="N29" i="6" s="1"/>
  <c r="O12" i="6"/>
  <c r="M30" i="6"/>
  <c r="O13" i="6"/>
  <c r="N14" i="6"/>
  <c r="N28" i="6" s="1"/>
  <c r="M31" i="6" l="1"/>
  <c r="N32" i="4"/>
  <c r="M32" i="5"/>
  <c r="M46" i="4"/>
  <c r="N30" i="6"/>
  <c r="O14" i="6"/>
  <c r="O28" i="6" s="1"/>
  <c r="P13" i="6"/>
  <c r="P12" i="6"/>
  <c r="O19" i="6"/>
  <c r="O21" i="6" s="1"/>
  <c r="O25" i="6" s="1"/>
  <c r="O29" i="6" s="1"/>
  <c r="N31" i="6" l="1"/>
  <c r="O32" i="4"/>
  <c r="N46" i="4"/>
  <c r="N32" i="5"/>
  <c r="P19" i="6"/>
  <c r="P21" i="6" s="1"/>
  <c r="P25" i="6" s="1"/>
  <c r="P29" i="6" s="1"/>
  <c r="Q12" i="6"/>
  <c r="P14" i="6"/>
  <c r="P28" i="6" s="1"/>
  <c r="Q13" i="6"/>
  <c r="O30" i="6"/>
  <c r="O46" i="4" l="1"/>
  <c r="O32" i="5"/>
  <c r="O31" i="6"/>
  <c r="P32" i="4"/>
  <c r="P30" i="6"/>
  <c r="Q14" i="6"/>
  <c r="Q28" i="6" s="1"/>
  <c r="R13" i="6"/>
  <c r="Q19" i="6"/>
  <c r="Q21" i="6" s="1"/>
  <c r="Q25" i="6" s="1"/>
  <c r="Q29" i="6" s="1"/>
  <c r="R12" i="6"/>
  <c r="P31" i="6" l="1"/>
  <c r="Q32" i="4"/>
  <c r="P32" i="5"/>
  <c r="P46" i="4"/>
  <c r="S12" i="6"/>
  <c r="R19" i="6"/>
  <c r="R21" i="6" s="1"/>
  <c r="R25" i="6" s="1"/>
  <c r="R29" i="6" s="1"/>
  <c r="S13" i="6"/>
  <c r="R14" i="6"/>
  <c r="R28" i="6" s="1"/>
  <c r="Q30" i="6"/>
  <c r="R30" i="6" l="1"/>
  <c r="Q32" i="5"/>
  <c r="Q46" i="4"/>
  <c r="Q31" i="6"/>
  <c r="R32" i="4"/>
  <c r="T13" i="6"/>
  <c r="S14" i="6"/>
  <c r="S28" i="6" s="1"/>
  <c r="T12" i="6"/>
  <c r="S19" i="6"/>
  <c r="S21" i="6" s="1"/>
  <c r="S25" i="6" s="1"/>
  <c r="S29" i="6" s="1"/>
  <c r="R32" i="5" l="1"/>
  <c r="R46" i="4"/>
  <c r="R31" i="6"/>
  <c r="S32" i="4"/>
  <c r="U12" i="6"/>
  <c r="T19" i="6"/>
  <c r="T21" i="6" s="1"/>
  <c r="T25" i="6" s="1"/>
  <c r="T29" i="6" s="1"/>
  <c r="S30" i="6"/>
  <c r="U13" i="6"/>
  <c r="T14" i="6"/>
  <c r="T28" i="6" s="1"/>
  <c r="S31" i="6" l="1"/>
  <c r="T32" i="4"/>
  <c r="S46" i="4"/>
  <c r="S32" i="5"/>
  <c r="T30" i="6"/>
  <c r="V13" i="6"/>
  <c r="U14" i="6"/>
  <c r="U28" i="6" s="1"/>
  <c r="V12" i="6"/>
  <c r="U19" i="6"/>
  <c r="U21" i="6" s="1"/>
  <c r="U25" i="6" s="1"/>
  <c r="U29" i="6" s="1"/>
  <c r="T31" i="6" l="1"/>
  <c r="U32" i="4"/>
  <c r="T32" i="5"/>
  <c r="T46" i="4"/>
  <c r="V19" i="6"/>
  <c r="V21" i="6" s="1"/>
  <c r="V25" i="6" s="1"/>
  <c r="V29" i="6" s="1"/>
  <c r="W12" i="6"/>
  <c r="U30" i="6"/>
  <c r="W13" i="6"/>
  <c r="V14" i="6"/>
  <c r="V28" i="6" s="1"/>
  <c r="U31" i="6" l="1"/>
  <c r="V32" i="4"/>
  <c r="V33" i="4" s="1"/>
  <c r="U46" i="4"/>
  <c r="U46" i="5" s="1"/>
  <c r="U47" i="5" s="1"/>
  <c r="U32" i="5"/>
  <c r="V30" i="6"/>
  <c r="X13" i="6"/>
  <c r="W14" i="6"/>
  <c r="W28" i="6" s="1"/>
  <c r="W19" i="6"/>
  <c r="W21" i="6" s="1"/>
  <c r="W25" i="6" s="1"/>
  <c r="W29" i="6" s="1"/>
  <c r="X12" i="6"/>
  <c r="E46" i="5"/>
  <c r="E47" i="5" s="1"/>
  <c r="F46" i="5"/>
  <c r="F47" i="5" s="1"/>
  <c r="G46" i="5"/>
  <c r="G47" i="5" s="1"/>
  <c r="H46" i="5"/>
  <c r="H47" i="5" s="1"/>
  <c r="I46" i="5"/>
  <c r="I47" i="5" s="1"/>
  <c r="J46" i="5"/>
  <c r="J47" i="5" s="1"/>
  <c r="K46" i="5"/>
  <c r="K47" i="5" s="1"/>
  <c r="L46" i="5"/>
  <c r="M46" i="5"/>
  <c r="M47" i="5" s="1"/>
  <c r="N46" i="5"/>
  <c r="N47" i="5" s="1"/>
  <c r="O46" i="5"/>
  <c r="O47" i="5" s="1"/>
  <c r="P46" i="5"/>
  <c r="P47" i="5" s="1"/>
  <c r="Q46" i="5"/>
  <c r="Q47" i="5" s="1"/>
  <c r="R46" i="5"/>
  <c r="R47" i="5" s="1"/>
  <c r="S46" i="5"/>
  <c r="S47" i="5" s="1"/>
  <c r="T46" i="5"/>
  <c r="AI46" i="5"/>
  <c r="AI47" i="5" s="1"/>
  <c r="L47" i="5"/>
  <c r="T47" i="5"/>
  <c r="D46" i="5"/>
  <c r="D47" i="5" s="1"/>
  <c r="F33" i="5"/>
  <c r="H33" i="5"/>
  <c r="I33" i="5"/>
  <c r="J33" i="5"/>
  <c r="K33" i="5"/>
  <c r="L33" i="5"/>
  <c r="M33" i="5"/>
  <c r="N33" i="5"/>
  <c r="P33" i="5"/>
  <c r="R33" i="5"/>
  <c r="S33" i="5"/>
  <c r="T33" i="5"/>
  <c r="AI33" i="5"/>
  <c r="E33" i="5"/>
  <c r="G33" i="5"/>
  <c r="O33" i="5"/>
  <c r="Q33" i="5"/>
  <c r="U33" i="5"/>
  <c r="D32" i="5"/>
  <c r="D33" i="5" s="1"/>
  <c r="AI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AI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E46" i="1"/>
  <c r="F46" i="1"/>
  <c r="F47" i="1" s="1"/>
  <c r="G46" i="1"/>
  <c r="G47" i="1" s="1"/>
  <c r="H46" i="1"/>
  <c r="I46" i="1"/>
  <c r="I47" i="1" s="1"/>
  <c r="J46" i="1"/>
  <c r="K46" i="1"/>
  <c r="L46" i="1"/>
  <c r="L47" i="1" s="1"/>
  <c r="M46" i="1"/>
  <c r="N46" i="1"/>
  <c r="N47" i="1" s="1"/>
  <c r="O46" i="1"/>
  <c r="O47" i="1" s="1"/>
  <c r="P46" i="1"/>
  <c r="Q46" i="1"/>
  <c r="Q47" i="1" s="1"/>
  <c r="R46" i="1"/>
  <c r="S46" i="1"/>
  <c r="T46" i="1"/>
  <c r="T47" i="1" s="1"/>
  <c r="U46" i="1"/>
  <c r="V46" i="1"/>
  <c r="V47" i="1" s="1"/>
  <c r="W46" i="1"/>
  <c r="W47" i="1" s="1"/>
  <c r="X46" i="1"/>
  <c r="Y46" i="1"/>
  <c r="Y47" i="1" s="1"/>
  <c r="Z46" i="1"/>
  <c r="AA46" i="1"/>
  <c r="AB46" i="1"/>
  <c r="AB47" i="1" s="1"/>
  <c r="AC46" i="1"/>
  <c r="AD46" i="1"/>
  <c r="AD47" i="1" s="1"/>
  <c r="AE46" i="1"/>
  <c r="AE47" i="1" s="1"/>
  <c r="AF46" i="1"/>
  <c r="AG46" i="1"/>
  <c r="AG47" i="1" s="1"/>
  <c r="AH46" i="1"/>
  <c r="AI46" i="1"/>
  <c r="E47" i="1"/>
  <c r="H47" i="1"/>
  <c r="J47" i="1"/>
  <c r="K47" i="1"/>
  <c r="M47" i="1"/>
  <c r="P47" i="1"/>
  <c r="R47" i="1"/>
  <c r="S47" i="1"/>
  <c r="U47" i="1"/>
  <c r="X47" i="1"/>
  <c r="Z47" i="1"/>
  <c r="AA47" i="1"/>
  <c r="AC47" i="1"/>
  <c r="AF47" i="1"/>
  <c r="AH47" i="1"/>
  <c r="AI47" i="1"/>
  <c r="D47" i="1"/>
  <c r="D46" i="1"/>
  <c r="U47" i="4" l="1"/>
  <c r="V31" i="6"/>
  <c r="W32" i="4"/>
  <c r="V46" i="4"/>
  <c r="V32" i="5"/>
  <c r="V33" i="5" s="1"/>
  <c r="X19" i="6"/>
  <c r="X21" i="6" s="1"/>
  <c r="X25" i="6" s="1"/>
  <c r="X29" i="6" s="1"/>
  <c r="Y12" i="6"/>
  <c r="W30" i="6"/>
  <c r="X14" i="6"/>
  <c r="X28" i="6" s="1"/>
  <c r="Y13" i="6"/>
  <c r="B27" i="1"/>
  <c r="AI27" i="5"/>
  <c r="AI41" i="5" s="1"/>
  <c r="AH27" i="5"/>
  <c r="AH41" i="5" s="1"/>
  <c r="AG27" i="5"/>
  <c r="AG41" i="5" s="1"/>
  <c r="AF27" i="5"/>
  <c r="AF41" i="5" s="1"/>
  <c r="AE27" i="5"/>
  <c r="AE41" i="5" s="1"/>
  <c r="AD27" i="5"/>
  <c r="AD41" i="5" s="1"/>
  <c r="AC27" i="5"/>
  <c r="AC41" i="5" s="1"/>
  <c r="AB27" i="5"/>
  <c r="AB41" i="5" s="1"/>
  <c r="AA27" i="5"/>
  <c r="AA41" i="5" s="1"/>
  <c r="Z27" i="5"/>
  <c r="Z41" i="5" s="1"/>
  <c r="Y27" i="5"/>
  <c r="Y41" i="5" s="1"/>
  <c r="X27" i="5"/>
  <c r="X41" i="5" s="1"/>
  <c r="W27" i="5"/>
  <c r="W41" i="5" s="1"/>
  <c r="V27" i="5"/>
  <c r="V41" i="5" s="1"/>
  <c r="U27" i="5"/>
  <c r="U41" i="5" s="1"/>
  <c r="T27" i="5"/>
  <c r="T41" i="5" s="1"/>
  <c r="S27" i="5"/>
  <c r="S41" i="5" s="1"/>
  <c r="R27" i="5"/>
  <c r="R41" i="5" s="1"/>
  <c r="Q27" i="5"/>
  <c r="Q41" i="5" s="1"/>
  <c r="P27" i="5"/>
  <c r="P41" i="5" s="1"/>
  <c r="O27" i="5"/>
  <c r="O41" i="5" s="1"/>
  <c r="N27" i="5"/>
  <c r="N41" i="5" s="1"/>
  <c r="M27" i="5"/>
  <c r="M41" i="5" s="1"/>
  <c r="L27" i="5"/>
  <c r="L41" i="5" s="1"/>
  <c r="K27" i="5"/>
  <c r="K41" i="5" s="1"/>
  <c r="J27" i="5"/>
  <c r="J41" i="5" s="1"/>
  <c r="I27" i="5"/>
  <c r="I41" i="5" s="1"/>
  <c r="H27" i="5"/>
  <c r="H41" i="5" s="1"/>
  <c r="G27" i="5"/>
  <c r="G41" i="5" s="1"/>
  <c r="F27" i="5"/>
  <c r="F41" i="5" s="1"/>
  <c r="E27" i="5"/>
  <c r="E41" i="5" s="1"/>
  <c r="C27" i="5"/>
  <c r="C41" i="5" s="1"/>
  <c r="AI26" i="5"/>
  <c r="AI28" i="5" s="1"/>
  <c r="AH26" i="5"/>
  <c r="AH28" i="5" s="1"/>
  <c r="AG26" i="5"/>
  <c r="AG28" i="5" s="1"/>
  <c r="AF26" i="5"/>
  <c r="AE26" i="5"/>
  <c r="AE28" i="5" s="1"/>
  <c r="AD26" i="5"/>
  <c r="AD28" i="5" s="1"/>
  <c r="AC26" i="5"/>
  <c r="AC28" i="5" s="1"/>
  <c r="AB26" i="5"/>
  <c r="AB28" i="5" s="1"/>
  <c r="AA26" i="5"/>
  <c r="AA28" i="5" s="1"/>
  <c r="Z26" i="5"/>
  <c r="Z28" i="5" s="1"/>
  <c r="Y26" i="5"/>
  <c r="Y28" i="5" s="1"/>
  <c r="X26" i="5"/>
  <c r="W26" i="5"/>
  <c r="W28" i="5" s="1"/>
  <c r="V26" i="5"/>
  <c r="V28" i="5" s="1"/>
  <c r="U26" i="5"/>
  <c r="U28" i="5" s="1"/>
  <c r="T26" i="5"/>
  <c r="T28" i="5" s="1"/>
  <c r="S26" i="5"/>
  <c r="S28" i="5" s="1"/>
  <c r="R26" i="5"/>
  <c r="R28" i="5" s="1"/>
  <c r="Q26" i="5"/>
  <c r="Q28" i="5" s="1"/>
  <c r="P26" i="5"/>
  <c r="P28" i="5" s="1"/>
  <c r="O26" i="5"/>
  <c r="O28" i="5" s="1"/>
  <c r="N26" i="5"/>
  <c r="M26" i="5"/>
  <c r="M28" i="5" s="1"/>
  <c r="L26" i="5"/>
  <c r="L28" i="5" s="1"/>
  <c r="K26" i="5"/>
  <c r="K28" i="5" s="1"/>
  <c r="J26" i="5"/>
  <c r="J28" i="5" s="1"/>
  <c r="I26" i="5"/>
  <c r="I28" i="5" s="1"/>
  <c r="H26" i="5"/>
  <c r="H28" i="5" s="1"/>
  <c r="G26" i="5"/>
  <c r="G28" i="5" s="1"/>
  <c r="F26" i="5"/>
  <c r="F28" i="5" s="1"/>
  <c r="E26" i="5"/>
  <c r="C26" i="5"/>
  <c r="C28" i="5" s="1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C41" i="4"/>
  <c r="AI40" i="4"/>
  <c r="AI42" i="4" s="1"/>
  <c r="AH40" i="4"/>
  <c r="AH42" i="4" s="1"/>
  <c r="AG40" i="4"/>
  <c r="AG42" i="4" s="1"/>
  <c r="AF40" i="4"/>
  <c r="AF42" i="4" s="1"/>
  <c r="AE40" i="4"/>
  <c r="AD40" i="4"/>
  <c r="AD42" i="4" s="1"/>
  <c r="AC40" i="4"/>
  <c r="AB40" i="4"/>
  <c r="AB42" i="4" s="1"/>
  <c r="AA40" i="4"/>
  <c r="AA42" i="4" s="1"/>
  <c r="Z40" i="4"/>
  <c r="Z42" i="4" s="1"/>
  <c r="Y40" i="4"/>
  <c r="Y42" i="4" s="1"/>
  <c r="X40" i="4"/>
  <c r="X42" i="4" s="1"/>
  <c r="W40" i="4"/>
  <c r="W42" i="4" s="1"/>
  <c r="V40" i="4"/>
  <c r="V42" i="4" s="1"/>
  <c r="U40" i="4"/>
  <c r="U42" i="4" s="1"/>
  <c r="T40" i="4"/>
  <c r="T42" i="4" s="1"/>
  <c r="S40" i="4"/>
  <c r="S42" i="4" s="1"/>
  <c r="R40" i="4"/>
  <c r="R42" i="4" s="1"/>
  <c r="Q40" i="4"/>
  <c r="Q42" i="4" s="1"/>
  <c r="P40" i="4"/>
  <c r="O40" i="4"/>
  <c r="O42" i="4" s="1"/>
  <c r="N40" i="4"/>
  <c r="N42" i="4" s="1"/>
  <c r="M40" i="4"/>
  <c r="L40" i="4"/>
  <c r="L42" i="4" s="1"/>
  <c r="K40" i="4"/>
  <c r="K42" i="4" s="1"/>
  <c r="J40" i="4"/>
  <c r="J42" i="4" s="1"/>
  <c r="I40" i="4"/>
  <c r="I42" i="4" s="1"/>
  <c r="H40" i="4"/>
  <c r="H42" i="4" s="1"/>
  <c r="G40" i="4"/>
  <c r="G42" i="4" s="1"/>
  <c r="F40" i="4"/>
  <c r="F42" i="4" s="1"/>
  <c r="E40" i="4"/>
  <c r="E42" i="4" s="1"/>
  <c r="C40" i="4"/>
  <c r="C42" i="4" s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I40" i="1"/>
  <c r="AI42" i="1" s="1"/>
  <c r="AH40" i="1"/>
  <c r="AH42" i="1" s="1"/>
  <c r="AG40" i="1"/>
  <c r="AG42" i="1" s="1"/>
  <c r="AF40" i="1"/>
  <c r="AF42" i="1" s="1"/>
  <c r="AE40" i="1"/>
  <c r="AE42" i="1" s="1"/>
  <c r="AD40" i="1"/>
  <c r="AD42" i="1" s="1"/>
  <c r="AC40" i="1"/>
  <c r="AC42" i="1" s="1"/>
  <c r="AB40" i="1"/>
  <c r="AB42" i="1" s="1"/>
  <c r="AA40" i="1"/>
  <c r="AA42" i="1" s="1"/>
  <c r="Z40" i="1"/>
  <c r="Z42" i="1" s="1"/>
  <c r="Y40" i="1"/>
  <c r="Y42" i="1" s="1"/>
  <c r="X40" i="1"/>
  <c r="X42" i="1" s="1"/>
  <c r="W40" i="1"/>
  <c r="W42" i="1" s="1"/>
  <c r="V40" i="1"/>
  <c r="V42" i="1" s="1"/>
  <c r="U40" i="1"/>
  <c r="T40" i="1"/>
  <c r="T42" i="1" s="1"/>
  <c r="S40" i="1"/>
  <c r="S42" i="1" s="1"/>
  <c r="R40" i="1"/>
  <c r="R42" i="1" s="1"/>
  <c r="Q40" i="1"/>
  <c r="Q42" i="1" s="1"/>
  <c r="P40" i="1"/>
  <c r="P42" i="1" s="1"/>
  <c r="O40" i="1"/>
  <c r="O42" i="1" s="1"/>
  <c r="N40" i="1"/>
  <c r="N42" i="1" s="1"/>
  <c r="M40" i="1"/>
  <c r="M42" i="1" s="1"/>
  <c r="L40" i="1"/>
  <c r="L42" i="1" s="1"/>
  <c r="K40" i="1"/>
  <c r="K42" i="1" s="1"/>
  <c r="J40" i="1"/>
  <c r="J42" i="1" s="1"/>
  <c r="I40" i="1"/>
  <c r="I42" i="1" s="1"/>
  <c r="H40" i="1"/>
  <c r="H42" i="1" s="1"/>
  <c r="G40" i="1"/>
  <c r="G42" i="1" s="1"/>
  <c r="F40" i="1"/>
  <c r="F42" i="1" s="1"/>
  <c r="E40" i="1"/>
  <c r="E42" i="1" s="1"/>
  <c r="D40" i="1"/>
  <c r="D42" i="1" s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D41" i="4"/>
  <c r="D40" i="4"/>
  <c r="C41" i="1"/>
  <c r="C40" i="1"/>
  <c r="W31" i="6" l="1"/>
  <c r="X32" i="4"/>
  <c r="V46" i="5"/>
  <c r="V47" i="5" s="1"/>
  <c r="V47" i="4"/>
  <c r="W46" i="4"/>
  <c r="W32" i="5"/>
  <c r="W33" i="5" s="1"/>
  <c r="W33" i="4"/>
  <c r="X30" i="6"/>
  <c r="Y14" i="6"/>
  <c r="Y28" i="6" s="1"/>
  <c r="Z13" i="6"/>
  <c r="Y19" i="6"/>
  <c r="Y21" i="6" s="1"/>
  <c r="Y25" i="6" s="1"/>
  <c r="Y29" i="6" s="1"/>
  <c r="Z12" i="6"/>
  <c r="AC42" i="4"/>
  <c r="P42" i="4"/>
  <c r="U42" i="1"/>
  <c r="E28" i="5"/>
  <c r="D42" i="4"/>
  <c r="N28" i="5"/>
  <c r="AE42" i="4"/>
  <c r="AF28" i="5"/>
  <c r="M42" i="4"/>
  <c r="X28" i="5"/>
  <c r="B41" i="4"/>
  <c r="AH40" i="5"/>
  <c r="AH42" i="5" s="1"/>
  <c r="Z40" i="5"/>
  <c r="Z42" i="5" s="1"/>
  <c r="N40" i="5"/>
  <c r="N42" i="5" s="1"/>
  <c r="F40" i="5"/>
  <c r="F42" i="5" s="1"/>
  <c r="C40" i="5"/>
  <c r="C42" i="5" s="1"/>
  <c r="AG40" i="5"/>
  <c r="AG42" i="5" s="1"/>
  <c r="AC40" i="5"/>
  <c r="AC42" i="5" s="1"/>
  <c r="Y40" i="5"/>
  <c r="Y42" i="5" s="1"/>
  <c r="U40" i="5"/>
  <c r="U42" i="5" s="1"/>
  <c r="Q40" i="5"/>
  <c r="Q42" i="5" s="1"/>
  <c r="M40" i="5"/>
  <c r="M42" i="5" s="1"/>
  <c r="I40" i="5"/>
  <c r="I42" i="5" s="1"/>
  <c r="E40" i="5"/>
  <c r="E42" i="5" s="1"/>
  <c r="R40" i="5"/>
  <c r="R42" i="5" s="1"/>
  <c r="AF40" i="5"/>
  <c r="AF42" i="5" s="1"/>
  <c r="AB40" i="5"/>
  <c r="AB42" i="5" s="1"/>
  <c r="X40" i="5"/>
  <c r="X42" i="5" s="1"/>
  <c r="T40" i="5"/>
  <c r="T42" i="5" s="1"/>
  <c r="P40" i="5"/>
  <c r="P42" i="5" s="1"/>
  <c r="L40" i="5"/>
  <c r="L42" i="5" s="1"/>
  <c r="H40" i="5"/>
  <c r="H42" i="5" s="1"/>
  <c r="AD40" i="5"/>
  <c r="AD42" i="5" s="1"/>
  <c r="V40" i="5"/>
  <c r="V42" i="5" s="1"/>
  <c r="J40" i="5"/>
  <c r="J42" i="5" s="1"/>
  <c r="AI40" i="5"/>
  <c r="AI42" i="5" s="1"/>
  <c r="AE40" i="5"/>
  <c r="AE42" i="5" s="1"/>
  <c r="AA40" i="5"/>
  <c r="AA42" i="5" s="1"/>
  <c r="W40" i="5"/>
  <c r="W42" i="5" s="1"/>
  <c r="S40" i="5"/>
  <c r="S42" i="5" s="1"/>
  <c r="O40" i="5"/>
  <c r="O42" i="5" s="1"/>
  <c r="K40" i="5"/>
  <c r="K42" i="5" s="1"/>
  <c r="G40" i="5"/>
  <c r="G42" i="5" s="1"/>
  <c r="B40" i="1"/>
  <c r="B41" i="1"/>
  <c r="C42" i="1"/>
  <c r="X46" i="4" l="1"/>
  <c r="X32" i="5"/>
  <c r="X33" i="5" s="1"/>
  <c r="X33" i="4"/>
  <c r="X31" i="6"/>
  <c r="Y32" i="4"/>
  <c r="W47" i="4"/>
  <c r="W46" i="5"/>
  <c r="W47" i="5" s="1"/>
  <c r="Z19" i="6"/>
  <c r="Z21" i="6" s="1"/>
  <c r="Z25" i="6" s="1"/>
  <c r="Z29" i="6" s="1"/>
  <c r="AA12" i="6"/>
  <c r="AA13" i="6"/>
  <c r="Z14" i="6"/>
  <c r="Z28" i="6" s="1"/>
  <c r="Y30" i="6"/>
  <c r="B42" i="4"/>
  <c r="D27" i="5"/>
  <c r="D26" i="5"/>
  <c r="D40" i="5" s="1"/>
  <c r="C28" i="4"/>
  <c r="C28" i="1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D28" i="4"/>
  <c r="Y31" i="6" l="1"/>
  <c r="Z32" i="4"/>
  <c r="Y32" i="5"/>
  <c r="Y33" i="5" s="1"/>
  <c r="Y46" i="4"/>
  <c r="Y33" i="4"/>
  <c r="X47" i="4"/>
  <c r="X46" i="5"/>
  <c r="X47" i="5" s="1"/>
  <c r="Z30" i="6"/>
  <c r="AB13" i="6"/>
  <c r="AA14" i="6"/>
  <c r="AA28" i="6" s="1"/>
  <c r="AB12" i="6"/>
  <c r="AA19" i="6"/>
  <c r="AA21" i="6" s="1"/>
  <c r="AA25" i="6" s="1"/>
  <c r="AA29" i="6" s="1"/>
  <c r="D41" i="5"/>
  <c r="B27" i="5"/>
  <c r="D28" i="5"/>
  <c r="Z32" i="5" l="1"/>
  <c r="Z33" i="5" s="1"/>
  <c r="Z46" i="4"/>
  <c r="Z33" i="4"/>
  <c r="Z31" i="6"/>
  <c r="AA32" i="4"/>
  <c r="Y46" i="5"/>
  <c r="Y47" i="5" s="1"/>
  <c r="Y47" i="4"/>
  <c r="AC12" i="6"/>
  <c r="AB19" i="6"/>
  <c r="AB21" i="6" s="1"/>
  <c r="AB25" i="6" s="1"/>
  <c r="AB29" i="6" s="1"/>
  <c r="AA30" i="6"/>
  <c r="AC13" i="6"/>
  <c r="AB14" i="6"/>
  <c r="AB28" i="6" s="1"/>
  <c r="D42" i="5"/>
  <c r="B41" i="5"/>
  <c r="B27" i="4"/>
  <c r="AA46" i="4" l="1"/>
  <c r="AA32" i="5"/>
  <c r="AA33" i="5" s="1"/>
  <c r="AA33" i="4"/>
  <c r="AA31" i="6"/>
  <c r="AB32" i="4"/>
  <c r="Z46" i="5"/>
  <c r="Z47" i="5" s="1"/>
  <c r="Z47" i="4"/>
  <c r="AB30" i="6"/>
  <c r="AD13" i="6"/>
  <c r="AC14" i="6"/>
  <c r="AC28" i="6" s="1"/>
  <c r="AC19" i="6"/>
  <c r="AC21" i="6" s="1"/>
  <c r="AC25" i="6" s="1"/>
  <c r="AC29" i="6" s="1"/>
  <c r="AD12" i="6"/>
  <c r="AI18" i="5"/>
  <c r="AI20" i="5" s="1"/>
  <c r="AH18" i="5"/>
  <c r="AH20" i="5" s="1"/>
  <c r="AG18" i="5"/>
  <c r="AG20" i="5" s="1"/>
  <c r="AF18" i="5"/>
  <c r="AF20" i="5" s="1"/>
  <c r="AE18" i="5"/>
  <c r="AE20" i="5" s="1"/>
  <c r="AD18" i="5"/>
  <c r="AD20" i="5" s="1"/>
  <c r="AC18" i="5"/>
  <c r="AC20" i="5" s="1"/>
  <c r="AB18" i="5"/>
  <c r="AB20" i="5" s="1"/>
  <c r="AA18" i="5"/>
  <c r="AA20" i="5" s="1"/>
  <c r="Z18" i="5"/>
  <c r="Z20" i="5" s="1"/>
  <c r="Y18" i="5"/>
  <c r="Y20" i="5" s="1"/>
  <c r="X18" i="5"/>
  <c r="X20" i="5" s="1"/>
  <c r="W18" i="5"/>
  <c r="W20" i="5" s="1"/>
  <c r="V18" i="5"/>
  <c r="V20" i="5" s="1"/>
  <c r="U18" i="5"/>
  <c r="U20" i="5" s="1"/>
  <c r="T18" i="5"/>
  <c r="T20" i="5" s="1"/>
  <c r="S18" i="5"/>
  <c r="S20" i="5" s="1"/>
  <c r="R18" i="5"/>
  <c r="R20" i="5" s="1"/>
  <c r="Q18" i="5"/>
  <c r="Q20" i="5" s="1"/>
  <c r="P18" i="5"/>
  <c r="P20" i="5" s="1"/>
  <c r="O18" i="5"/>
  <c r="O20" i="5" s="1"/>
  <c r="N18" i="5"/>
  <c r="N20" i="5" s="1"/>
  <c r="M18" i="5"/>
  <c r="M20" i="5" s="1"/>
  <c r="L18" i="5"/>
  <c r="L20" i="5" s="1"/>
  <c r="K18" i="5"/>
  <c r="K20" i="5" s="1"/>
  <c r="J18" i="5"/>
  <c r="J20" i="5" s="1"/>
  <c r="I18" i="5"/>
  <c r="I20" i="5" s="1"/>
  <c r="H18" i="5"/>
  <c r="H20" i="5" s="1"/>
  <c r="G18" i="5"/>
  <c r="G20" i="5" s="1"/>
  <c r="F18" i="5"/>
  <c r="F20" i="5" s="1"/>
  <c r="E18" i="5"/>
  <c r="E20" i="5" s="1"/>
  <c r="D18" i="5"/>
  <c r="D20" i="5" s="1"/>
  <c r="D31" i="5" s="1"/>
  <c r="D11" i="5"/>
  <c r="E11" i="5" s="1"/>
  <c r="F11" i="5" s="1"/>
  <c r="G11" i="5" s="1"/>
  <c r="H11" i="5" s="1"/>
  <c r="I11" i="5" s="1"/>
  <c r="J11" i="5" s="1"/>
  <c r="K11" i="5" s="1"/>
  <c r="L11" i="5" s="1"/>
  <c r="M11" i="5" s="1"/>
  <c r="N11" i="5" s="1"/>
  <c r="O11" i="5" s="1"/>
  <c r="P11" i="5" s="1"/>
  <c r="Q11" i="5" s="1"/>
  <c r="R11" i="5" s="1"/>
  <c r="S11" i="5" s="1"/>
  <c r="T11" i="5" s="1"/>
  <c r="U11" i="5" s="1"/>
  <c r="V11" i="5" s="1"/>
  <c r="W11" i="5" s="1"/>
  <c r="X11" i="5" s="1"/>
  <c r="Y11" i="5" s="1"/>
  <c r="Z11" i="5" s="1"/>
  <c r="AA11" i="5" s="1"/>
  <c r="AB11" i="5" s="1"/>
  <c r="AC11" i="5" s="1"/>
  <c r="AD11" i="5" s="1"/>
  <c r="AE11" i="5" s="1"/>
  <c r="AF11" i="5" s="1"/>
  <c r="AG11" i="5" s="1"/>
  <c r="AH11" i="5" s="1"/>
  <c r="AI11" i="5" s="1"/>
  <c r="B26" i="4"/>
  <c r="B28" i="4" s="1"/>
  <c r="AI18" i="4"/>
  <c r="AI20" i="4" s="1"/>
  <c r="AI31" i="4" s="1"/>
  <c r="AH18" i="4"/>
  <c r="AH20" i="4" s="1"/>
  <c r="AH31" i="4" s="1"/>
  <c r="AG18" i="4"/>
  <c r="AG20" i="4" s="1"/>
  <c r="AG31" i="4" s="1"/>
  <c r="AF18" i="4"/>
  <c r="AF20" i="4" s="1"/>
  <c r="AF31" i="4" s="1"/>
  <c r="AE18" i="4"/>
  <c r="AE20" i="4" s="1"/>
  <c r="AE31" i="4" s="1"/>
  <c r="AD18" i="4"/>
  <c r="AD20" i="4" s="1"/>
  <c r="AD31" i="4" s="1"/>
  <c r="AC18" i="4"/>
  <c r="AC20" i="4" s="1"/>
  <c r="AC31" i="4" s="1"/>
  <c r="AB18" i="4"/>
  <c r="AB20" i="4" s="1"/>
  <c r="AB31" i="4" s="1"/>
  <c r="AA18" i="4"/>
  <c r="AA20" i="4" s="1"/>
  <c r="AA31" i="4" s="1"/>
  <c r="Z18" i="4"/>
  <c r="Z20" i="4" s="1"/>
  <c r="Z31" i="4" s="1"/>
  <c r="Y18" i="4"/>
  <c r="Y20" i="4" s="1"/>
  <c r="Y31" i="4" s="1"/>
  <c r="X18" i="4"/>
  <c r="X20" i="4" s="1"/>
  <c r="X31" i="4" s="1"/>
  <c r="W18" i="4"/>
  <c r="W20" i="4" s="1"/>
  <c r="W31" i="4" s="1"/>
  <c r="V18" i="4"/>
  <c r="V20" i="4" s="1"/>
  <c r="V31" i="4" s="1"/>
  <c r="U18" i="4"/>
  <c r="U20" i="4" s="1"/>
  <c r="U31" i="4" s="1"/>
  <c r="T18" i="4"/>
  <c r="T20" i="4" s="1"/>
  <c r="T31" i="4" s="1"/>
  <c r="S18" i="4"/>
  <c r="S20" i="4" s="1"/>
  <c r="S31" i="4" s="1"/>
  <c r="R18" i="4"/>
  <c r="R20" i="4" s="1"/>
  <c r="R31" i="4" s="1"/>
  <c r="Q18" i="4"/>
  <c r="Q20" i="4" s="1"/>
  <c r="Q31" i="4" s="1"/>
  <c r="P18" i="4"/>
  <c r="P20" i="4" s="1"/>
  <c r="P31" i="4" s="1"/>
  <c r="O18" i="4"/>
  <c r="O20" i="4" s="1"/>
  <c r="O31" i="4" s="1"/>
  <c r="N18" i="4"/>
  <c r="N20" i="4" s="1"/>
  <c r="N31" i="4" s="1"/>
  <c r="M18" i="4"/>
  <c r="M20" i="4" s="1"/>
  <c r="M31" i="4" s="1"/>
  <c r="L18" i="4"/>
  <c r="L20" i="4" s="1"/>
  <c r="L31" i="4" s="1"/>
  <c r="K18" i="4"/>
  <c r="K20" i="4" s="1"/>
  <c r="K31" i="4" s="1"/>
  <c r="J18" i="4"/>
  <c r="J20" i="4" s="1"/>
  <c r="J31" i="4" s="1"/>
  <c r="I18" i="4"/>
  <c r="I20" i="4" s="1"/>
  <c r="I31" i="4" s="1"/>
  <c r="H18" i="4"/>
  <c r="H20" i="4" s="1"/>
  <c r="H31" i="4" s="1"/>
  <c r="G18" i="4"/>
  <c r="G20" i="4" s="1"/>
  <c r="G31" i="4" s="1"/>
  <c r="F18" i="4"/>
  <c r="F20" i="4" s="1"/>
  <c r="F31" i="4" s="1"/>
  <c r="E18" i="4"/>
  <c r="E20" i="4" s="1"/>
  <c r="E31" i="4" s="1"/>
  <c r="D18" i="4"/>
  <c r="D20" i="4" s="1"/>
  <c r="D31" i="4" s="1"/>
  <c r="D11" i="4"/>
  <c r="E11" i="4" s="1"/>
  <c r="F11" i="4" s="1"/>
  <c r="G11" i="4" s="1"/>
  <c r="H11" i="4" s="1"/>
  <c r="I11" i="4" s="1"/>
  <c r="J11" i="4" s="1"/>
  <c r="K11" i="4" s="1"/>
  <c r="L11" i="4" s="1"/>
  <c r="M11" i="4" s="1"/>
  <c r="N11" i="4" s="1"/>
  <c r="O11" i="4" s="1"/>
  <c r="P11" i="4" s="1"/>
  <c r="Q11" i="4" s="1"/>
  <c r="R11" i="4" s="1"/>
  <c r="S11" i="4" s="1"/>
  <c r="T11" i="4" s="1"/>
  <c r="U11" i="4" s="1"/>
  <c r="V11" i="4" s="1"/>
  <c r="W11" i="4" s="1"/>
  <c r="X11" i="4" s="1"/>
  <c r="Y11" i="4" s="1"/>
  <c r="Z11" i="4" s="1"/>
  <c r="AA11" i="4" s="1"/>
  <c r="AB11" i="4" s="1"/>
  <c r="AC11" i="4" s="1"/>
  <c r="AD11" i="4" s="1"/>
  <c r="AE11" i="4" s="1"/>
  <c r="AF11" i="4" s="1"/>
  <c r="AG11" i="4" s="1"/>
  <c r="AH11" i="4" s="1"/>
  <c r="AI11" i="4" s="1"/>
  <c r="AB31" i="6" l="1"/>
  <c r="AC32" i="4"/>
  <c r="AB46" i="4"/>
  <c r="AB32" i="5"/>
  <c r="AB33" i="5" s="1"/>
  <c r="AB33" i="4"/>
  <c r="AA46" i="5"/>
  <c r="AA47" i="5" s="1"/>
  <c r="AA47" i="4"/>
  <c r="AD19" i="6"/>
  <c r="AD21" i="6" s="1"/>
  <c r="AD25" i="6" s="1"/>
  <c r="AD29" i="6" s="1"/>
  <c r="AE12" i="6"/>
  <c r="AC30" i="6"/>
  <c r="AE13" i="6"/>
  <c r="AD14" i="6"/>
  <c r="AD28" i="6" s="1"/>
  <c r="E31" i="5"/>
  <c r="E45" i="5"/>
  <c r="I31" i="5"/>
  <c r="I45" i="5"/>
  <c r="M31" i="5"/>
  <c r="M45" i="5"/>
  <c r="Q31" i="5"/>
  <c r="Q45" i="5"/>
  <c r="U31" i="5"/>
  <c r="U45" i="5"/>
  <c r="Y31" i="5"/>
  <c r="Y45" i="5"/>
  <c r="AC31" i="5"/>
  <c r="AC45" i="5"/>
  <c r="AG31" i="5"/>
  <c r="AG45" i="5"/>
  <c r="F31" i="5"/>
  <c r="F45" i="5"/>
  <c r="J31" i="5"/>
  <c r="J45" i="5"/>
  <c r="N31" i="5"/>
  <c r="N45" i="5"/>
  <c r="R31" i="5"/>
  <c r="R45" i="5"/>
  <c r="V31" i="5"/>
  <c r="V45" i="5"/>
  <c r="Z31" i="5"/>
  <c r="Z45" i="5"/>
  <c r="AD31" i="5"/>
  <c r="AD45" i="5"/>
  <c r="AH31" i="5"/>
  <c r="AH45" i="5"/>
  <c r="K31" i="5"/>
  <c r="K45" i="5"/>
  <c r="O31" i="5"/>
  <c r="O45" i="5"/>
  <c r="S31" i="5"/>
  <c r="S45" i="5"/>
  <c r="W31" i="5"/>
  <c r="W45" i="5"/>
  <c r="AA31" i="5"/>
  <c r="AA45" i="5"/>
  <c r="AE31" i="5"/>
  <c r="AE45" i="5"/>
  <c r="AI31" i="5"/>
  <c r="AI45" i="5"/>
  <c r="G31" i="5"/>
  <c r="G45" i="5"/>
  <c r="H31" i="5"/>
  <c r="H45" i="5"/>
  <c r="L31" i="5"/>
  <c r="L45" i="5"/>
  <c r="P31" i="5"/>
  <c r="P45" i="5"/>
  <c r="T31" i="5"/>
  <c r="T45" i="5"/>
  <c r="X31" i="5"/>
  <c r="X45" i="5"/>
  <c r="AB31" i="5"/>
  <c r="AB45" i="5"/>
  <c r="AF31" i="5"/>
  <c r="AF45" i="5"/>
  <c r="D45" i="5"/>
  <c r="B40" i="4"/>
  <c r="B26" i="5"/>
  <c r="B28" i="5" s="1"/>
  <c r="B40" i="5"/>
  <c r="B42" i="5" s="1"/>
  <c r="H45" i="4"/>
  <c r="X45" i="4"/>
  <c r="I45" i="4"/>
  <c r="M45" i="4"/>
  <c r="Q45" i="4"/>
  <c r="U45" i="4"/>
  <c r="Y45" i="4"/>
  <c r="AC45" i="4"/>
  <c r="AG45" i="4"/>
  <c r="D45" i="4"/>
  <c r="P45" i="4"/>
  <c r="AF45" i="4"/>
  <c r="E45" i="4"/>
  <c r="T45" i="4"/>
  <c r="J45" i="4"/>
  <c r="R45" i="4"/>
  <c r="Z45" i="4"/>
  <c r="AH45" i="4"/>
  <c r="F45" i="4"/>
  <c r="G45" i="4"/>
  <c r="O45" i="4"/>
  <c r="W45" i="4"/>
  <c r="AI45" i="4"/>
  <c r="L45" i="4"/>
  <c r="AB45" i="4"/>
  <c r="N45" i="4"/>
  <c r="V45" i="4"/>
  <c r="AD45" i="4"/>
  <c r="K45" i="4"/>
  <c r="S45" i="4"/>
  <c r="AA45" i="4"/>
  <c r="AE45" i="4"/>
  <c r="AB46" i="5" l="1"/>
  <c r="AB47" i="5" s="1"/>
  <c r="AB47" i="4"/>
  <c r="AC46" i="4"/>
  <c r="AC32" i="5"/>
  <c r="AC33" i="5" s="1"/>
  <c r="AC33" i="4"/>
  <c r="AC31" i="6"/>
  <c r="AD32" i="4"/>
  <c r="AD30" i="6"/>
  <c r="AE14" i="6"/>
  <c r="AE28" i="6" s="1"/>
  <c r="AF13" i="6"/>
  <c r="AF12" i="6"/>
  <c r="AE19" i="6"/>
  <c r="AE21" i="6" s="1"/>
  <c r="AE25" i="6" s="1"/>
  <c r="AE29" i="6" s="1"/>
  <c r="B26" i="1"/>
  <c r="B28" i="1" s="1"/>
  <c r="AD31" i="6" l="1"/>
  <c r="AE32" i="4"/>
  <c r="AC46" i="5"/>
  <c r="AC47" i="5" s="1"/>
  <c r="AC47" i="4"/>
  <c r="AD46" i="4"/>
  <c r="AD32" i="5"/>
  <c r="AD33" i="5" s="1"/>
  <c r="AD33" i="4"/>
  <c r="AF19" i="6"/>
  <c r="AF21" i="6" s="1"/>
  <c r="AF25" i="6" s="1"/>
  <c r="AF29" i="6" s="1"/>
  <c r="AG12" i="6"/>
  <c r="AG19" i="6" s="1"/>
  <c r="AG21" i="6" s="1"/>
  <c r="AG25" i="6" s="1"/>
  <c r="AG29" i="6" s="1"/>
  <c r="AF14" i="6"/>
  <c r="AF28" i="6" s="1"/>
  <c r="AG13" i="6"/>
  <c r="AG14" i="6" s="1"/>
  <c r="AG28" i="6" s="1"/>
  <c r="AG30" i="6" s="1"/>
  <c r="AE30" i="6"/>
  <c r="B42" i="1"/>
  <c r="AD46" i="5" l="1"/>
  <c r="AD47" i="5" s="1"/>
  <c r="AD47" i="4"/>
  <c r="AG31" i="6"/>
  <c r="AH32" i="4"/>
  <c r="AE31" i="6"/>
  <c r="AF32" i="4"/>
  <c r="AE32" i="5"/>
  <c r="AE33" i="5" s="1"/>
  <c r="AE46" i="4"/>
  <c r="AE33" i="4"/>
  <c r="AF30" i="6"/>
  <c r="AI18" i="1"/>
  <c r="AI20" i="1" s="1"/>
  <c r="AI31" i="1" s="1"/>
  <c r="AI33" i="1" s="1"/>
  <c r="AF32" i="5" l="1"/>
  <c r="AF33" i="5" s="1"/>
  <c r="AF46" i="4"/>
  <c r="AF33" i="4"/>
  <c r="AE47" i="4"/>
  <c r="AE46" i="5"/>
  <c r="AE47" i="5" s="1"/>
  <c r="AH32" i="5"/>
  <c r="AH33" i="5" s="1"/>
  <c r="AH46" i="4"/>
  <c r="AH33" i="4"/>
  <c r="AF31" i="6"/>
  <c r="AG32" i="4"/>
  <c r="AI45" i="1"/>
  <c r="AH46" i="5" l="1"/>
  <c r="AH47" i="5" s="1"/>
  <c r="AH47" i="4"/>
  <c r="AG32" i="5"/>
  <c r="AG33" i="5" s="1"/>
  <c r="AG46" i="4"/>
  <c r="AG33" i="4"/>
  <c r="AF47" i="4"/>
  <c r="AF46" i="5"/>
  <c r="AF47" i="5" s="1"/>
  <c r="D18" i="1"/>
  <c r="E18" i="1"/>
  <c r="F18" i="1"/>
  <c r="G18" i="1"/>
  <c r="H18" i="1"/>
  <c r="I18" i="1"/>
  <c r="D11" i="1"/>
  <c r="AG47" i="4" l="1"/>
  <c r="AG46" i="5"/>
  <c r="AG47" i="5" s="1"/>
  <c r="G20" i="1"/>
  <c r="G31" i="1" s="1"/>
  <c r="G33" i="1" s="1"/>
  <c r="F20" i="1"/>
  <c r="F31" i="1" s="1"/>
  <c r="F33" i="1" s="1"/>
  <c r="I20" i="1"/>
  <c r="I31" i="1" s="1"/>
  <c r="I33" i="1" s="1"/>
  <c r="H20" i="1"/>
  <c r="H31" i="1" s="1"/>
  <c r="H33" i="1" s="1"/>
  <c r="D20" i="1"/>
  <c r="D31" i="1" s="1"/>
  <c r="D33" i="1" s="1"/>
  <c r="E20" i="1"/>
  <c r="E31" i="1" s="1"/>
  <c r="E33" i="1" s="1"/>
  <c r="H45" i="1" l="1"/>
  <c r="I45" i="1"/>
  <c r="E45" i="1"/>
  <c r="F45" i="1"/>
  <c r="D45" i="1"/>
  <c r="G45" i="1"/>
  <c r="AH18" i="1"/>
  <c r="AH20" i="1" l="1"/>
  <c r="AH31" i="1" s="1"/>
  <c r="AH33" i="1" s="1"/>
  <c r="AH45" i="1" l="1"/>
  <c r="J18" i="1"/>
  <c r="J20" i="1" s="1"/>
  <c r="J31" i="1" s="1"/>
  <c r="J33" i="1" s="1"/>
  <c r="L18" i="1"/>
  <c r="L20" i="1" s="1"/>
  <c r="L31" i="1" s="1"/>
  <c r="L33" i="1" s="1"/>
  <c r="M18" i="1"/>
  <c r="M20" i="1" s="1"/>
  <c r="M31" i="1" s="1"/>
  <c r="M33" i="1" s="1"/>
  <c r="N18" i="1"/>
  <c r="N20" i="1" s="1"/>
  <c r="N31" i="1" s="1"/>
  <c r="N33" i="1" s="1"/>
  <c r="O18" i="1"/>
  <c r="O20" i="1" s="1"/>
  <c r="O31" i="1" s="1"/>
  <c r="O33" i="1" s="1"/>
  <c r="P18" i="1"/>
  <c r="P20" i="1" s="1"/>
  <c r="P31" i="1" s="1"/>
  <c r="P33" i="1" s="1"/>
  <c r="Q18" i="1"/>
  <c r="Q20" i="1" s="1"/>
  <c r="Q31" i="1" s="1"/>
  <c r="Q33" i="1" s="1"/>
  <c r="R18" i="1"/>
  <c r="R20" i="1" s="1"/>
  <c r="R31" i="1" s="1"/>
  <c r="R33" i="1" s="1"/>
  <c r="T18" i="1"/>
  <c r="T20" i="1" s="1"/>
  <c r="T31" i="1" s="1"/>
  <c r="T33" i="1" s="1"/>
  <c r="U18" i="1"/>
  <c r="U20" i="1" s="1"/>
  <c r="U31" i="1" s="1"/>
  <c r="U33" i="1" s="1"/>
  <c r="V18" i="1"/>
  <c r="V20" i="1" s="1"/>
  <c r="V31" i="1" s="1"/>
  <c r="V33" i="1" s="1"/>
  <c r="W18" i="1"/>
  <c r="W20" i="1" s="1"/>
  <c r="W31" i="1" s="1"/>
  <c r="W33" i="1" s="1"/>
  <c r="X18" i="1"/>
  <c r="X20" i="1" s="1"/>
  <c r="X31" i="1" s="1"/>
  <c r="X33" i="1" s="1"/>
  <c r="Y18" i="1"/>
  <c r="Y20" i="1" s="1"/>
  <c r="Y31" i="1" s="1"/>
  <c r="Y33" i="1" s="1"/>
  <c r="Z18" i="1"/>
  <c r="Z20" i="1" s="1"/>
  <c r="Z31" i="1" s="1"/>
  <c r="Z33" i="1" s="1"/>
  <c r="AB18" i="1"/>
  <c r="AB20" i="1" s="1"/>
  <c r="AB31" i="1" s="1"/>
  <c r="AB33" i="1" s="1"/>
  <c r="AC18" i="1"/>
  <c r="AC20" i="1" s="1"/>
  <c r="AC31" i="1" s="1"/>
  <c r="AC33" i="1" s="1"/>
  <c r="AD18" i="1"/>
  <c r="AD20" i="1" s="1"/>
  <c r="AD31" i="1" s="1"/>
  <c r="AD33" i="1" s="1"/>
  <c r="AE18" i="1"/>
  <c r="AE20" i="1" s="1"/>
  <c r="AE31" i="1" s="1"/>
  <c r="AE33" i="1" s="1"/>
  <c r="AF18" i="1"/>
  <c r="AF20" i="1" s="1"/>
  <c r="AF31" i="1" s="1"/>
  <c r="AF33" i="1" s="1"/>
  <c r="AG18" i="1"/>
  <c r="AG20" i="1" s="1"/>
  <c r="AG31" i="1" s="1"/>
  <c r="AG33" i="1" s="1"/>
  <c r="K18" i="1"/>
  <c r="K20" i="1" s="1"/>
  <c r="K31" i="1" s="1"/>
  <c r="K33" i="1" s="1"/>
  <c r="S18" i="1"/>
  <c r="S20" i="1" s="1"/>
  <c r="S31" i="1" s="1"/>
  <c r="S33" i="1" s="1"/>
  <c r="AA18" i="1"/>
  <c r="AA20" i="1" s="1"/>
  <c r="AA31" i="1" s="1"/>
  <c r="AA33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AI11" i="1" s="1"/>
  <c r="S45" i="1" l="1"/>
  <c r="V45" i="1"/>
  <c r="K45" i="1"/>
  <c r="AD45" i="1"/>
  <c r="Y45" i="1"/>
  <c r="U45" i="1"/>
  <c r="P45" i="1"/>
  <c r="L45" i="1"/>
  <c r="AE45" i="1"/>
  <c r="Z45" i="1"/>
  <c r="Q45" i="1"/>
  <c r="M45" i="1"/>
  <c r="AG45" i="1"/>
  <c r="X45" i="1"/>
  <c r="O45" i="1"/>
  <c r="J45" i="1"/>
  <c r="AC45" i="1"/>
  <c r="T45" i="1"/>
  <c r="AA45" i="1"/>
  <c r="AF45" i="1"/>
  <c r="AB45" i="1"/>
  <c r="W45" i="1"/>
  <c r="R45" i="1"/>
  <c r="N45" i="1"/>
</calcChain>
</file>

<file path=xl/sharedStrings.xml><?xml version="1.0" encoding="utf-8"?>
<sst xmlns="http://schemas.openxmlformats.org/spreadsheetml/2006/main" count="158" uniqueCount="59">
  <si>
    <t>Residential</t>
  </si>
  <si>
    <t>Commercial</t>
  </si>
  <si>
    <t>Industrial</t>
  </si>
  <si>
    <t>Street Lighting</t>
  </si>
  <si>
    <t>Other Retail</t>
  </si>
  <si>
    <t>Metro</t>
  </si>
  <si>
    <t>FPL Sales Forecast</t>
  </si>
  <si>
    <t>Notes:</t>
  </si>
  <si>
    <t>2) Assumes that bills would be adjusted annually.</t>
  </si>
  <si>
    <t>1) Revenue Requirements are allocated on energy to illustrate estimated bill changes - Base/Fuel/Other rate changes will otherwise be determined during the Company's next Base/Fuel/Other Rate proceeding.</t>
  </si>
  <si>
    <t>Rate Impact Determination</t>
  </si>
  <si>
    <t>1,000 kWh Residential Bill</t>
  </si>
  <si>
    <t>Total MWh Sales</t>
  </si>
  <si>
    <t>Residential Energy Allocation</t>
  </si>
  <si>
    <t>Total</t>
  </si>
  <si>
    <t>Nominal</t>
  </si>
  <si>
    <t>CPVRR</t>
  </si>
  <si>
    <t>Florida Power &amp; Light Company</t>
  </si>
  <si>
    <t>N/A</t>
  </si>
  <si>
    <t>Docket No. 20190061-EI</t>
  </si>
  <si>
    <t>4) Bill Impact excludes GRT</t>
  </si>
  <si>
    <t xml:space="preserve">Residential Annual Bill Impact </t>
  </si>
  <si>
    <t>Without SolarTogether</t>
  </si>
  <si>
    <t>With SolarTogether</t>
  </si>
  <si>
    <t>Revenue Requirements ($ Millions)</t>
  </si>
  <si>
    <t>CPVRR (Real $)</t>
  </si>
  <si>
    <t>(Charges) Credits</t>
  </si>
  <si>
    <t>Differential (Charges) Credits</t>
  </si>
  <si>
    <t>Net Revenue Requirements</t>
  </si>
  <si>
    <t xml:space="preserve">Differential Net Revenue Requirements </t>
  </si>
  <si>
    <t>Differential, With &amp; Without SolarTogether</t>
  </si>
  <si>
    <t xml:space="preserve">Differential Residential Annual Bill Impact </t>
  </si>
  <si>
    <t>Discount Factor</t>
  </si>
  <si>
    <t>3) Excludes 2019 information from Exhibit SRB-2</t>
  </si>
  <si>
    <t>Interrogatory No. 210</t>
  </si>
  <si>
    <t>Annual Bill Impact @ 1,000 kWh per month</t>
  </si>
  <si>
    <t>Participant with a 5 kW Subscription</t>
  </si>
  <si>
    <t xml:space="preserve">Total Annual Bill Impact </t>
  </si>
  <si>
    <t>SolarTogether Participant with a 5 kW Subscription</t>
  </si>
  <si>
    <t>Months</t>
  </si>
  <si>
    <t>Subscription Level (kW)</t>
  </si>
  <si>
    <t>Subscription Rate ($/kW-Month)</t>
  </si>
  <si>
    <t>Subscription Charge</t>
  </si>
  <si>
    <t>Total Generation (MWh) (5 Projects)</t>
  </si>
  <si>
    <t>Wgtd Avg MW's (Partial Year Factor * MWs for Each Project)</t>
  </si>
  <si>
    <t>Subscribers % of Total MW</t>
  </si>
  <si>
    <t>Subscriber's Share of Generation, in kWh</t>
  </si>
  <si>
    <t>Subscription Benefit Rate, With Escalation ($/kWh)</t>
  </si>
  <si>
    <t>Subscription Credit</t>
  </si>
  <si>
    <t>Participant Net Benefit (Payments)</t>
  </si>
  <si>
    <t>Participant Net Benefit (Payment)</t>
  </si>
  <si>
    <t>Average Monthly Net Benefit (Payment)</t>
  </si>
  <si>
    <t>Subscription Benefit Rate Escalation Factor (Project 1)</t>
  </si>
  <si>
    <t>Attachment No. 1</t>
  </si>
  <si>
    <t>Staff's Fifth Set of Interrogatories</t>
  </si>
  <si>
    <t>Tab 1 of 4</t>
  </si>
  <si>
    <t>Tab 2 of 4</t>
  </si>
  <si>
    <t>Tab 3 of 4</t>
  </si>
  <si>
    <t>Tab 4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</si>
</sst>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* #,##0.000_);_(* \(#,##0.000\);_(* &quot;-&quot;??_);_(@_)"/>
    <numFmt numFmtId="167" formatCode="&quot;$&quot;#,##0.0_);\(&quot;$&quot;#,##0.0\)"/>
    <numFmt numFmtId="168" formatCode="_(* #,##0.0_);_(* \(#,##0.0\);_(* &quot;-&quot;??_);_(@_)"/>
    <numFmt numFmtId="169" formatCode="0.00000%"/>
    <numFmt numFmtId="170" formatCode="0.000"/>
    <numFmt numFmtId="171" formatCode="_(* #,##0.000000_);_(* \(#,##0.000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1"/>
      <name val="Times New Roman"/>
      <family val="1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165" fontId="5" fillId="0" borderId="0">
      <alignment horizontal="left" wrapText="1"/>
    </xf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75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164" fontId="7" fillId="0" borderId="0" xfId="1" applyNumberFormat="1" applyFont="1"/>
    <xf numFmtId="0" fontId="7" fillId="0" borderId="0" xfId="0" applyFont="1" applyBorder="1" applyAlignment="1">
      <alignment horizontal="left" indent="1"/>
    </xf>
    <xf numFmtId="164" fontId="7" fillId="0" borderId="0" xfId="1" applyNumberFormat="1" applyFont="1" applyBorder="1"/>
    <xf numFmtId="0" fontId="7" fillId="0" borderId="0" xfId="0" applyFont="1" applyBorder="1"/>
    <xf numFmtId="164" fontId="7" fillId="0" borderId="1" xfId="1" applyNumberFormat="1" applyFont="1" applyBorder="1"/>
    <xf numFmtId="9" fontId="7" fillId="0" borderId="4" xfId="4" applyFont="1" applyBorder="1"/>
    <xf numFmtId="0" fontId="7" fillId="0" borderId="2" xfId="0" applyFont="1" applyBorder="1"/>
    <xf numFmtId="0" fontId="8" fillId="0" borderId="0" xfId="0" applyFont="1" applyBorder="1"/>
    <xf numFmtId="167" fontId="7" fillId="0" borderId="0" xfId="0" applyNumberFormat="1" applyFont="1"/>
    <xf numFmtId="0" fontId="6" fillId="0" borderId="0" xfId="0" applyFont="1" applyBorder="1" applyAlignment="1">
      <alignment horizontal="center"/>
    </xf>
    <xf numFmtId="7" fontId="7" fillId="0" borderId="0" xfId="3" applyNumberFormat="1" applyFont="1" applyBorder="1"/>
    <xf numFmtId="7" fontId="7" fillId="0" borderId="0" xfId="0" applyNumberFormat="1" applyFont="1" applyBorder="1"/>
    <xf numFmtId="166" fontId="7" fillId="0" borderId="0" xfId="0" applyNumberFormat="1" applyFont="1" applyBorder="1"/>
    <xf numFmtId="166" fontId="7" fillId="0" borderId="0" xfId="0" applyNumberFormat="1" applyFont="1"/>
    <xf numFmtId="7" fontId="7" fillId="0" borderId="0" xfId="0" applyNumberFormat="1" applyFont="1"/>
    <xf numFmtId="164" fontId="7" fillId="0" borderId="0" xfId="0" applyNumberFormat="1" applyFont="1"/>
    <xf numFmtId="43" fontId="7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7" fontId="7" fillId="0" borderId="0" xfId="3" applyNumberFormat="1" applyFont="1" applyBorder="1" applyAlignment="1">
      <alignment horizontal="right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quotePrefix="1" applyFont="1"/>
    <xf numFmtId="0" fontId="3" fillId="0" borderId="0" xfId="0" applyFont="1" applyBorder="1"/>
    <xf numFmtId="167" fontId="7" fillId="0" borderId="3" xfId="0" applyNumberFormat="1" applyFont="1" applyBorder="1"/>
    <xf numFmtId="167" fontId="7" fillId="0" borderId="0" xfId="0" applyNumberFormat="1" applyFont="1" applyBorder="1"/>
    <xf numFmtId="167" fontId="9" fillId="0" borderId="0" xfId="1" applyNumberFormat="1" applyFont="1" applyBorder="1"/>
    <xf numFmtId="167" fontId="6" fillId="0" borderId="0" xfId="0" applyNumberFormat="1" applyFont="1" applyBorder="1"/>
    <xf numFmtId="167" fontId="6" fillId="0" borderId="3" xfId="0" applyNumberFormat="1" applyFont="1" applyBorder="1"/>
    <xf numFmtId="167" fontId="7" fillId="0" borderId="0" xfId="1" applyNumberFormat="1" applyFont="1" applyBorder="1"/>
    <xf numFmtId="0" fontId="10" fillId="0" borderId="0" xfId="0" applyFont="1" applyAlignment="1">
      <alignment vertical="center"/>
    </xf>
    <xf numFmtId="167" fontId="9" fillId="0" borderId="3" xfId="1" applyNumberFormat="1" applyFont="1" applyBorder="1"/>
    <xf numFmtId="43" fontId="7" fillId="0" borderId="0" xfId="1" applyFont="1" applyBorder="1"/>
    <xf numFmtId="168" fontId="7" fillId="0" borderId="0" xfId="1" applyNumberFormat="1" applyFont="1"/>
    <xf numFmtId="0" fontId="2" fillId="0" borderId="0" xfId="0" applyFont="1" applyBorder="1"/>
    <xf numFmtId="164" fontId="7" fillId="0" borderId="0" xfId="0" applyNumberFormat="1" applyFont="1" applyBorder="1"/>
    <xf numFmtId="167" fontId="11" fillId="0" borderId="3" xfId="1" applyNumberFormat="1" applyFont="1" applyBorder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4" xfId="0" applyFont="1" applyBorder="1"/>
    <xf numFmtId="0" fontId="7" fillId="0" borderId="5" xfId="0" applyFont="1" applyBorder="1"/>
    <xf numFmtId="0" fontId="2" fillId="0" borderId="0" xfId="0" applyFont="1"/>
    <xf numFmtId="0" fontId="1" fillId="0" borderId="0" xfId="0" applyFont="1" applyBorder="1"/>
    <xf numFmtId="7" fontId="9" fillId="0" borderId="3" xfId="1" applyNumberFormat="1" applyFont="1" applyBorder="1"/>
    <xf numFmtId="0" fontId="12" fillId="0" borderId="0" xfId="0" applyFont="1"/>
    <xf numFmtId="7" fontId="9" fillId="0" borderId="0" xfId="1" applyNumberFormat="1" applyFont="1" applyBorder="1"/>
    <xf numFmtId="0" fontId="1" fillId="0" borderId="0" xfId="0" applyFont="1"/>
    <xf numFmtId="0" fontId="6" fillId="0" borderId="2" xfId="0" applyFont="1" applyBorder="1"/>
    <xf numFmtId="0" fontId="1" fillId="0" borderId="0" xfId="5" applyFont="1" applyAlignment="1" applyProtection="1">
      <alignment horizontal="left" indent="1"/>
    </xf>
    <xf numFmtId="0" fontId="1" fillId="0" borderId="0" xfId="5" applyFont="1" applyProtection="1"/>
    <xf numFmtId="43" fontId="1" fillId="0" borderId="3" xfId="6" applyNumberFormat="1" applyFont="1" applyBorder="1" applyProtection="1"/>
    <xf numFmtId="164" fontId="1" fillId="0" borderId="0" xfId="5" applyNumberFormat="1" applyFont="1" applyProtection="1"/>
    <xf numFmtId="168" fontId="1" fillId="0" borderId="0" xfId="5" applyNumberFormat="1" applyFont="1" applyProtection="1"/>
    <xf numFmtId="169" fontId="1" fillId="0" borderId="0" xfId="7" applyNumberFormat="1" applyFont="1" applyProtection="1"/>
    <xf numFmtId="164" fontId="1" fillId="0" borderId="0" xfId="1" applyNumberFormat="1" applyFont="1" applyProtection="1"/>
    <xf numFmtId="164" fontId="1" fillId="0" borderId="0" xfId="6" applyNumberFormat="1" applyFont="1" applyProtection="1"/>
    <xf numFmtId="170" fontId="1" fillId="0" borderId="0" xfId="5" applyNumberFormat="1" applyFont="1" applyProtection="1"/>
    <xf numFmtId="171" fontId="1" fillId="0" borderId="0" xfId="6" applyNumberFormat="1" applyFont="1" applyProtection="1"/>
    <xf numFmtId="43" fontId="1" fillId="0" borderId="0" xfId="6" applyNumberFormat="1" applyFont="1" applyBorder="1" applyProtection="1"/>
    <xf numFmtId="43" fontId="1" fillId="0" borderId="0" xfId="6" applyFont="1" applyProtection="1"/>
    <xf numFmtId="0" fontId="8" fillId="0" borderId="0" xfId="5" applyFont="1" applyAlignment="1" applyProtection="1">
      <alignment horizontal="left"/>
    </xf>
    <xf numFmtId="43" fontId="1" fillId="0" borderId="0" xfId="6" applyNumberFormat="1" applyFont="1" applyProtection="1"/>
    <xf numFmtId="43" fontId="1" fillId="0" borderId="0" xfId="5" applyNumberFormat="1" applyFont="1" applyProtection="1"/>
    <xf numFmtId="0" fontId="6" fillId="0" borderId="0" xfId="5" applyFont="1" applyAlignment="1" applyProtection="1">
      <alignment horizontal="left" indent="2"/>
    </xf>
    <xf numFmtId="0" fontId="6" fillId="0" borderId="0" xfId="5" applyFont="1" applyProtection="1"/>
    <xf numFmtId="43" fontId="6" fillId="0" borderId="3" xfId="5" applyNumberFormat="1" applyFont="1" applyBorder="1" applyProtection="1"/>
    <xf numFmtId="0" fontId="1" fillId="0" borderId="0" xfId="5" applyFont="1" applyAlignment="1" applyProtection="1">
      <alignment horizontal="left" indent="2"/>
    </xf>
    <xf numFmtId="171" fontId="1" fillId="0" borderId="0" xfId="5" applyNumberFormat="1" applyFont="1" applyFill="1" applyProtection="1"/>
    <xf numFmtId="0" fontId="9" fillId="0" borderId="0" xfId="5" applyFont="1" applyFill="1" applyProtection="1"/>
  </cellXfs>
  <cellStyles count="8">
    <cellStyle name="Comma" xfId="1" builtinId="3"/>
    <cellStyle name="Comma 2" xfId="6"/>
    <cellStyle name="Currency" xfId="3" builtinId="4"/>
    <cellStyle name="Normal" xfId="0" builtinId="0"/>
    <cellStyle name="Normal 3" xfId="5"/>
    <cellStyle name="Normal 4 11" xfId="2"/>
    <cellStyle name="Percent" xfId="4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7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8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showGridLines="0" tabSelected="1" zoomScale="85" zoomScaleNormal="85" workbookViewId="0">
      <selection activeCell="A3" sqref="A3"/>
    </sheetView>
  </sheetViews>
  <sheetFormatPr defaultColWidth="9.140625" defaultRowHeight="14.25" x14ac:dyDescent="0.2"/>
  <cols>
    <col min="1" max="1" width="44.85546875" style="2" customWidth="1"/>
    <col min="2" max="3" width="15.28515625" style="2" customWidth="1"/>
    <col min="4" max="4" width="17.42578125" style="2" bestFit="1" customWidth="1"/>
    <col min="5" max="35" width="14" style="2" bestFit="1" customWidth="1"/>
    <col min="36" max="36" width="9.5703125" style="2" bestFit="1" customWidth="1"/>
    <col min="37" max="16384" width="9.140625" style="2"/>
  </cols>
  <sheetData>
    <row r="1" spans="1:35" ht="15" x14ac:dyDescent="0.2">
      <c r="A1" s="43" t="s">
        <v>17</v>
      </c>
    </row>
    <row r="2" spans="1:35" ht="15" x14ac:dyDescent="0.2">
      <c r="A2" s="26" t="s">
        <v>19</v>
      </c>
    </row>
    <row r="3" spans="1:35" ht="15" x14ac:dyDescent="0.2">
      <c r="A3" s="44" t="s">
        <v>54</v>
      </c>
    </row>
    <row r="4" spans="1:35" ht="15" x14ac:dyDescent="0.2">
      <c r="A4" s="27" t="s">
        <v>34</v>
      </c>
    </row>
    <row r="5" spans="1:35" ht="15" x14ac:dyDescent="0.2">
      <c r="A5" s="27" t="s">
        <v>53</v>
      </c>
    </row>
    <row r="6" spans="1:35" ht="15" x14ac:dyDescent="0.25">
      <c r="A6" s="1" t="s">
        <v>55</v>
      </c>
    </row>
    <row r="8" spans="1:35" ht="15" x14ac:dyDescent="0.25">
      <c r="A8" s="1" t="s">
        <v>10</v>
      </c>
    </row>
    <row r="9" spans="1:35" ht="15" x14ac:dyDescent="0.25">
      <c r="A9" s="1" t="s">
        <v>11</v>
      </c>
    </row>
    <row r="11" spans="1:35" ht="15" x14ac:dyDescent="0.25">
      <c r="A11" s="3" t="s">
        <v>6</v>
      </c>
      <c r="C11" s="4">
        <v>2019</v>
      </c>
      <c r="D11" s="4">
        <f>2020</f>
        <v>2020</v>
      </c>
      <c r="E11" s="4">
        <f t="shared" ref="E11:AF11" si="0">D11+1</f>
        <v>2021</v>
      </c>
      <c r="F11" s="4">
        <f t="shared" si="0"/>
        <v>2022</v>
      </c>
      <c r="G11" s="4">
        <f t="shared" si="0"/>
        <v>2023</v>
      </c>
      <c r="H11" s="4">
        <f t="shared" si="0"/>
        <v>2024</v>
      </c>
      <c r="I11" s="4">
        <f t="shared" si="0"/>
        <v>2025</v>
      </c>
      <c r="J11" s="4">
        <f t="shared" si="0"/>
        <v>2026</v>
      </c>
      <c r="K11" s="4">
        <f t="shared" si="0"/>
        <v>2027</v>
      </c>
      <c r="L11" s="4">
        <f t="shared" si="0"/>
        <v>2028</v>
      </c>
      <c r="M11" s="4">
        <f t="shared" si="0"/>
        <v>2029</v>
      </c>
      <c r="N11" s="4">
        <f t="shared" si="0"/>
        <v>2030</v>
      </c>
      <c r="O11" s="4">
        <f t="shared" si="0"/>
        <v>2031</v>
      </c>
      <c r="P11" s="4">
        <f t="shared" si="0"/>
        <v>2032</v>
      </c>
      <c r="Q11" s="4">
        <f t="shared" si="0"/>
        <v>2033</v>
      </c>
      <c r="R11" s="4">
        <f t="shared" si="0"/>
        <v>2034</v>
      </c>
      <c r="S11" s="4">
        <f t="shared" si="0"/>
        <v>2035</v>
      </c>
      <c r="T11" s="4">
        <f t="shared" si="0"/>
        <v>2036</v>
      </c>
      <c r="U11" s="4">
        <f t="shared" si="0"/>
        <v>2037</v>
      </c>
      <c r="V11" s="4">
        <f t="shared" si="0"/>
        <v>2038</v>
      </c>
      <c r="W11" s="4">
        <f t="shared" si="0"/>
        <v>2039</v>
      </c>
      <c r="X11" s="4">
        <f t="shared" si="0"/>
        <v>2040</v>
      </c>
      <c r="Y11" s="4">
        <f t="shared" si="0"/>
        <v>2041</v>
      </c>
      <c r="Z11" s="4">
        <f t="shared" si="0"/>
        <v>2042</v>
      </c>
      <c r="AA11" s="4">
        <f t="shared" si="0"/>
        <v>2043</v>
      </c>
      <c r="AB11" s="4">
        <f t="shared" si="0"/>
        <v>2044</v>
      </c>
      <c r="AC11" s="4">
        <f t="shared" si="0"/>
        <v>2045</v>
      </c>
      <c r="AD11" s="4">
        <f t="shared" si="0"/>
        <v>2046</v>
      </c>
      <c r="AE11" s="4">
        <f t="shared" si="0"/>
        <v>2047</v>
      </c>
      <c r="AF11" s="4">
        <f t="shared" si="0"/>
        <v>2048</v>
      </c>
      <c r="AG11" s="4">
        <f t="shared" ref="AG11" si="1">AF11+1</f>
        <v>2049</v>
      </c>
      <c r="AH11" s="4">
        <f t="shared" ref="AH11:AI11" si="2">AG11+1</f>
        <v>2050</v>
      </c>
      <c r="AI11" s="4">
        <f t="shared" si="2"/>
        <v>2051</v>
      </c>
    </row>
    <row r="12" spans="1:35" x14ac:dyDescent="0.2">
      <c r="A12" s="5" t="s">
        <v>0</v>
      </c>
      <c r="D12" s="6">
        <v>59490168.315877855</v>
      </c>
      <c r="E12" s="6">
        <v>59811074.74622146</v>
      </c>
      <c r="F12" s="6">
        <v>59852351.144480817</v>
      </c>
      <c r="G12" s="6">
        <v>59879663.821460649</v>
      </c>
      <c r="H12" s="6">
        <v>60523058.441905856</v>
      </c>
      <c r="I12" s="6">
        <v>61019130.408033021</v>
      </c>
      <c r="J12" s="6">
        <v>61615553.840515547</v>
      </c>
      <c r="K12" s="6">
        <v>62256826.502824932</v>
      </c>
      <c r="L12" s="6">
        <v>63052172.594446436</v>
      </c>
      <c r="M12" s="6">
        <v>63646392.789534807</v>
      </c>
      <c r="N12" s="6">
        <v>64459051.249581411</v>
      </c>
      <c r="O12" s="6">
        <v>65222739.067555241</v>
      </c>
      <c r="P12" s="6">
        <v>66139750.984955505</v>
      </c>
      <c r="Q12" s="6">
        <v>66713330.506030701</v>
      </c>
      <c r="R12" s="6">
        <v>67413934.907352135</v>
      </c>
      <c r="S12" s="6">
        <v>68101803.511632755</v>
      </c>
      <c r="T12" s="6">
        <v>68773857.742647856</v>
      </c>
      <c r="U12" s="6">
        <v>69275939.806490615</v>
      </c>
      <c r="V12" s="6">
        <v>69959041.880674705</v>
      </c>
      <c r="W12" s="6">
        <v>72964714.704281688</v>
      </c>
      <c r="X12" s="6">
        <v>73883065.842189386</v>
      </c>
      <c r="Y12" s="6">
        <v>74252338.503234133</v>
      </c>
      <c r="Z12" s="6">
        <v>75612503.646139115</v>
      </c>
      <c r="AA12" s="6">
        <v>76502595.653353333</v>
      </c>
      <c r="AB12" s="6">
        <v>77598751.440185383</v>
      </c>
      <c r="AC12" s="6">
        <v>78284481.722746864</v>
      </c>
      <c r="AD12" s="6">
        <v>79175063.509328112</v>
      </c>
      <c r="AE12" s="6">
        <v>80068081.628531203</v>
      </c>
      <c r="AF12" s="6">
        <v>81150649.924022719</v>
      </c>
      <c r="AG12" s="6">
        <v>81835995.174416795</v>
      </c>
      <c r="AH12" s="6">
        <v>82737939.929988056</v>
      </c>
      <c r="AI12" s="6">
        <v>83644794.625092894</v>
      </c>
    </row>
    <row r="13" spans="1:35" ht="14.25" customHeight="1" x14ac:dyDescent="0.2">
      <c r="A13" s="5" t="s">
        <v>1</v>
      </c>
      <c r="D13" s="6">
        <v>47840049.505269289</v>
      </c>
      <c r="E13" s="6">
        <v>47969475.205300845</v>
      </c>
      <c r="F13" s="6">
        <v>48127550.213069066</v>
      </c>
      <c r="G13" s="6">
        <v>48297126.378642522</v>
      </c>
      <c r="H13" s="6">
        <v>48596782.827583231</v>
      </c>
      <c r="I13" s="6">
        <v>48699767.053622834</v>
      </c>
      <c r="J13" s="6">
        <v>48970958.926408648</v>
      </c>
      <c r="K13" s="6">
        <v>49271025.804593727</v>
      </c>
      <c r="L13" s="6">
        <v>49760442.85267023</v>
      </c>
      <c r="M13" s="6">
        <v>50045856.879351549</v>
      </c>
      <c r="N13" s="6">
        <v>50461294.489689521</v>
      </c>
      <c r="O13" s="6">
        <v>50859279.250612512</v>
      </c>
      <c r="P13" s="6">
        <v>51426114.645896263</v>
      </c>
      <c r="Q13" s="6">
        <v>51693649.916139171</v>
      </c>
      <c r="R13" s="6">
        <v>52067068.917742856</v>
      </c>
      <c r="S13" s="6">
        <v>52431516.049609385</v>
      </c>
      <c r="T13" s="6">
        <v>52947195.113301069</v>
      </c>
      <c r="U13" s="6">
        <v>53187483.392020285</v>
      </c>
      <c r="V13" s="6">
        <v>53545142.366319545</v>
      </c>
      <c r="W13" s="6">
        <v>51577135.410402276</v>
      </c>
      <c r="X13" s="6">
        <v>52041944.955231592</v>
      </c>
      <c r="Y13" s="6">
        <v>52752765.821483232</v>
      </c>
      <c r="Z13" s="6">
        <v>53541935.089640729</v>
      </c>
      <c r="AA13" s="6">
        <v>53966754.470327616</v>
      </c>
      <c r="AB13" s="6">
        <v>54548628.368878394</v>
      </c>
      <c r="AC13" s="6">
        <v>54805638.509112738</v>
      </c>
      <c r="AD13" s="6">
        <v>55218896.885648891</v>
      </c>
      <c r="AE13" s="6">
        <v>55629921.653521992</v>
      </c>
      <c r="AF13" s="6">
        <v>56188381.186620653</v>
      </c>
      <c r="AG13" s="6">
        <v>56431205.027215913</v>
      </c>
      <c r="AH13" s="6">
        <v>56836760.903100148</v>
      </c>
      <c r="AI13" s="6">
        <v>57241790.375866152</v>
      </c>
    </row>
    <row r="14" spans="1:35" ht="14.25" customHeight="1" x14ac:dyDescent="0.2">
      <c r="A14" s="5" t="s">
        <v>2</v>
      </c>
      <c r="D14" s="6">
        <v>2914180.4039105023</v>
      </c>
      <c r="E14" s="6">
        <v>2938603.1584176407</v>
      </c>
      <c r="F14" s="6">
        <v>2961214.5351525052</v>
      </c>
      <c r="G14" s="6">
        <v>2982797.3798365919</v>
      </c>
      <c r="H14" s="6">
        <v>3004087.6693249699</v>
      </c>
      <c r="I14" s="6">
        <v>3025281.0547214029</v>
      </c>
      <c r="J14" s="6">
        <v>3045676.7067968203</v>
      </c>
      <c r="K14" s="6">
        <v>3064882.5972845601</v>
      </c>
      <c r="L14" s="6">
        <v>3083453.8805299229</v>
      </c>
      <c r="M14" s="6">
        <v>3102077.5246377969</v>
      </c>
      <c r="N14" s="6">
        <v>3121279.8249915796</v>
      </c>
      <c r="O14" s="6">
        <v>3140941.908096381</v>
      </c>
      <c r="P14" s="6">
        <v>3159689.3418857404</v>
      </c>
      <c r="Q14" s="6">
        <v>3177974.977278356</v>
      </c>
      <c r="R14" s="6">
        <v>3197080.2717041085</v>
      </c>
      <c r="S14" s="6">
        <v>3216412.3454193575</v>
      </c>
      <c r="T14" s="6">
        <v>3235206.3066325733</v>
      </c>
      <c r="U14" s="6">
        <v>3253515.6583004044</v>
      </c>
      <c r="V14" s="6">
        <v>3271783.2610252015</v>
      </c>
      <c r="W14" s="6">
        <v>3289949.1690284912</v>
      </c>
      <c r="X14" s="6">
        <v>3308102.2713499852</v>
      </c>
      <c r="Y14" s="6">
        <v>3308102.2713499852</v>
      </c>
      <c r="Z14" s="6">
        <v>3308102.2713499852</v>
      </c>
      <c r="AA14" s="6">
        <v>3308102.2713499852</v>
      </c>
      <c r="AB14" s="6">
        <v>3308102.2713499852</v>
      </c>
      <c r="AC14" s="6">
        <v>3308102.2713499852</v>
      </c>
      <c r="AD14" s="6">
        <v>3308102.2713499852</v>
      </c>
      <c r="AE14" s="6">
        <v>3308102.2713499852</v>
      </c>
      <c r="AF14" s="6">
        <v>3308102.2713499852</v>
      </c>
      <c r="AG14" s="6">
        <v>3308102.2713499852</v>
      </c>
      <c r="AH14" s="6">
        <v>3308102.2713499852</v>
      </c>
      <c r="AI14" s="6">
        <v>3308102.2713499852</v>
      </c>
    </row>
    <row r="15" spans="1:35" ht="14.25" customHeight="1" x14ac:dyDescent="0.2">
      <c r="A15" s="5" t="s">
        <v>3</v>
      </c>
      <c r="D15" s="6">
        <v>454263.1387845244</v>
      </c>
      <c r="E15" s="6">
        <v>456387.16133391391</v>
      </c>
      <c r="F15" s="6">
        <v>457751.45326627587</v>
      </c>
      <c r="G15" s="6">
        <v>458408.62405356049</v>
      </c>
      <c r="H15" s="6">
        <v>458408.45559828158</v>
      </c>
      <c r="I15" s="6">
        <v>457798.0385289971</v>
      </c>
      <c r="J15" s="6">
        <v>456621.90231427387</v>
      </c>
      <c r="K15" s="6">
        <v>454922.13946477068</v>
      </c>
      <c r="L15" s="6">
        <v>452738.52408162795</v>
      </c>
      <c r="M15" s="6">
        <v>450108.6249983781</v>
      </c>
      <c r="N15" s="6">
        <v>447067.91375308414</v>
      </c>
      <c r="O15" s="6">
        <v>443649.86761732842</v>
      </c>
      <c r="P15" s="6">
        <v>439886.06789903116</v>
      </c>
      <c r="Q15" s="6">
        <v>435806.29372681212</v>
      </c>
      <c r="R15" s="6">
        <v>431438.61151475756</v>
      </c>
      <c r="S15" s="6">
        <v>426809.46029794216</v>
      </c>
      <c r="T15" s="6">
        <v>421943.73312093242</v>
      </c>
      <c r="U15" s="6">
        <v>416864.85465368588</v>
      </c>
      <c r="V15" s="6">
        <v>411594.85520179186</v>
      </c>
      <c r="W15" s="6">
        <v>406154.44127083872</v>
      </c>
      <c r="X15" s="6">
        <v>401818.9793287596</v>
      </c>
      <c r="Y15" s="6">
        <v>397595.09653414483</v>
      </c>
      <c r="Z15" s="6">
        <v>393480.94713911047</v>
      </c>
      <c r="AA15" s="6">
        <v>389474.75584567536</v>
      </c>
      <c r="AB15" s="6">
        <v>385574.81618484366</v>
      </c>
      <c r="AC15" s="6">
        <v>381779.48895828065</v>
      </c>
      <c r="AD15" s="6">
        <v>378087.20074083656</v>
      </c>
      <c r="AE15" s="6">
        <v>374496.4424422381</v>
      </c>
      <c r="AF15" s="6">
        <v>371005.7679263287</v>
      </c>
      <c r="AG15" s="6">
        <v>367613.79268629802</v>
      </c>
      <c r="AH15" s="6">
        <v>364319.19257440057</v>
      </c>
      <c r="AI15" s="6">
        <v>361120.70258471684</v>
      </c>
    </row>
    <row r="16" spans="1:35" ht="14.25" customHeight="1" x14ac:dyDescent="0.2">
      <c r="A16" s="5" t="s">
        <v>4</v>
      </c>
      <c r="D16" s="6">
        <v>24209.501875000002</v>
      </c>
      <c r="E16" s="6">
        <v>24037.301062500002</v>
      </c>
      <c r="F16" s="6">
        <v>24123.401468749998</v>
      </c>
      <c r="G16" s="6">
        <v>24080.351265625002</v>
      </c>
      <c r="H16" s="6">
        <v>24101.876367187499</v>
      </c>
      <c r="I16" s="6">
        <v>24091.11381640625</v>
      </c>
      <c r="J16" s="6">
        <v>24096.495091796871</v>
      </c>
      <c r="K16" s="6">
        <v>24093.804454101566</v>
      </c>
      <c r="L16" s="6">
        <v>24095.149772949222</v>
      </c>
      <c r="M16" s="6">
        <v>24094.47711352539</v>
      </c>
      <c r="N16" s="6">
        <v>24094.813443237304</v>
      </c>
      <c r="O16" s="6">
        <v>24094.645278381347</v>
      </c>
      <c r="P16" s="6">
        <v>24094.729360809324</v>
      </c>
      <c r="Q16" s="6">
        <v>24094.687319595338</v>
      </c>
      <c r="R16" s="6">
        <v>24094.708340202331</v>
      </c>
      <c r="S16" s="6">
        <v>24094.697829898836</v>
      </c>
      <c r="T16" s="6">
        <v>24094.703085050583</v>
      </c>
      <c r="U16" s="6">
        <v>24094.700457474708</v>
      </c>
      <c r="V16" s="6">
        <v>24094.701771262648</v>
      </c>
      <c r="W16" s="6">
        <v>24094.70111436868</v>
      </c>
      <c r="X16" s="6">
        <v>24094.701442815665</v>
      </c>
      <c r="Y16" s="6">
        <v>24094.701771262662</v>
      </c>
      <c r="Z16" s="6">
        <v>24094.702099709677</v>
      </c>
      <c r="AA16" s="6">
        <v>24094.702428156706</v>
      </c>
      <c r="AB16" s="6">
        <v>24094.702756603758</v>
      </c>
      <c r="AC16" s="6">
        <v>24094.703085050816</v>
      </c>
      <c r="AD16" s="6">
        <v>24094.703413497889</v>
      </c>
      <c r="AE16" s="6">
        <v>24094.703741944984</v>
      </c>
      <c r="AF16" s="6">
        <v>24094.70407039209</v>
      </c>
      <c r="AG16" s="6">
        <v>24094.704398839211</v>
      </c>
      <c r="AH16" s="6">
        <v>24094.704727286357</v>
      </c>
      <c r="AI16" s="6">
        <v>24094.70505573351</v>
      </c>
    </row>
    <row r="17" spans="1:41" ht="14.25" customHeight="1" x14ac:dyDescent="0.2">
      <c r="A17" s="7" t="s">
        <v>5</v>
      </c>
      <c r="C17" s="12"/>
      <c r="D17" s="8">
        <v>80453.17012499999</v>
      </c>
      <c r="E17" s="8">
        <v>80882.765937500008</v>
      </c>
      <c r="F17" s="8">
        <v>80667.968031250013</v>
      </c>
      <c r="G17" s="8">
        <v>80775.366984374996</v>
      </c>
      <c r="H17" s="8">
        <v>80721.667507812497</v>
      </c>
      <c r="I17" s="8">
        <v>80748.517246093761</v>
      </c>
      <c r="J17" s="8">
        <v>80735.092376953136</v>
      </c>
      <c r="K17" s="8">
        <v>80741.804811523441</v>
      </c>
      <c r="L17" s="8">
        <v>80738.448594238274</v>
      </c>
      <c r="M17" s="8">
        <v>80740.126702880851</v>
      </c>
      <c r="N17" s="8">
        <v>80739.287648559577</v>
      </c>
      <c r="O17" s="8">
        <v>80739.707175720207</v>
      </c>
      <c r="P17" s="8">
        <v>80739.497412139885</v>
      </c>
      <c r="Q17" s="8">
        <v>80739.602293930046</v>
      </c>
      <c r="R17" s="8">
        <v>80739.549853034972</v>
      </c>
      <c r="S17" s="8">
        <v>80739.576073482502</v>
      </c>
      <c r="T17" s="8">
        <v>80739.562963258737</v>
      </c>
      <c r="U17" s="8">
        <v>80739.569518370627</v>
      </c>
      <c r="V17" s="8">
        <v>80739.566240814689</v>
      </c>
      <c r="W17" s="8">
        <v>80739.567879592651</v>
      </c>
      <c r="X17" s="8">
        <v>80739.567060203655</v>
      </c>
      <c r="Y17" s="8">
        <v>80739.566240814776</v>
      </c>
      <c r="Z17" s="8">
        <v>80739.565421425956</v>
      </c>
      <c r="AA17" s="8">
        <v>80739.564602037237</v>
      </c>
      <c r="AB17" s="8">
        <v>80739.563782648605</v>
      </c>
      <c r="AC17" s="8">
        <v>80739.562963260047</v>
      </c>
      <c r="AD17" s="8">
        <v>80739.562143871561</v>
      </c>
      <c r="AE17" s="8">
        <v>80739.561324483177</v>
      </c>
      <c r="AF17" s="8">
        <v>80739.56050509488</v>
      </c>
      <c r="AG17" s="8">
        <v>80739.559685706656</v>
      </c>
      <c r="AH17" s="8">
        <v>80739.558866318563</v>
      </c>
      <c r="AI17" s="8">
        <v>80739.558046930499</v>
      </c>
    </row>
    <row r="18" spans="1:41" ht="14.25" customHeight="1" x14ac:dyDescent="0.2">
      <c r="A18" s="7" t="s">
        <v>12</v>
      </c>
      <c r="D18" s="10">
        <f t="shared" ref="D18:AG18" si="3">SUM(D12:D17)</f>
        <v>110803324.03584217</v>
      </c>
      <c r="E18" s="10">
        <f t="shared" si="3"/>
        <v>111280460.33827387</v>
      </c>
      <c r="F18" s="10">
        <f t="shared" si="3"/>
        <v>111503658.71546867</v>
      </c>
      <c r="G18" s="10">
        <f t="shared" si="3"/>
        <v>111722851.92224333</v>
      </c>
      <c r="H18" s="10">
        <f t="shared" si="3"/>
        <v>112687160.93828732</v>
      </c>
      <c r="I18" s="10">
        <f t="shared" si="3"/>
        <v>113306816.18596876</v>
      </c>
      <c r="J18" s="10">
        <f t="shared" si="3"/>
        <v>114193642.96350405</v>
      </c>
      <c r="K18" s="10">
        <f t="shared" si="3"/>
        <v>115152492.65343361</v>
      </c>
      <c r="L18" s="10">
        <f t="shared" si="3"/>
        <v>116453641.45009542</v>
      </c>
      <c r="M18" s="10">
        <f t="shared" si="3"/>
        <v>117349270.42233895</v>
      </c>
      <c r="N18" s="10">
        <f t="shared" si="3"/>
        <v>118593527.57910739</v>
      </c>
      <c r="O18" s="10">
        <f t="shared" si="3"/>
        <v>119771444.44633555</v>
      </c>
      <c r="P18" s="10">
        <f t="shared" si="3"/>
        <v>121270275.2674095</v>
      </c>
      <c r="Q18" s="10">
        <f t="shared" si="3"/>
        <v>122125595.98278855</v>
      </c>
      <c r="R18" s="10">
        <f t="shared" si="3"/>
        <v>123214356.96650711</v>
      </c>
      <c r="S18" s="10">
        <f t="shared" si="3"/>
        <v>124281375.64086282</v>
      </c>
      <c r="T18" s="10">
        <f t="shared" si="3"/>
        <v>125483037.16175075</v>
      </c>
      <c r="U18" s="10">
        <f t="shared" si="3"/>
        <v>126238637.98144083</v>
      </c>
      <c r="V18" s="10">
        <f t="shared" si="3"/>
        <v>127292396.63123333</v>
      </c>
      <c r="W18" s="10">
        <f t="shared" si="3"/>
        <v>128342787.99397725</v>
      </c>
      <c r="X18" s="10">
        <f t="shared" si="3"/>
        <v>129739766.31660275</v>
      </c>
      <c r="Y18" s="10">
        <f t="shared" si="3"/>
        <v>130815635.96061358</v>
      </c>
      <c r="Z18" s="10">
        <f t="shared" si="3"/>
        <v>132960856.22179009</v>
      </c>
      <c r="AA18" s="10">
        <f t="shared" si="3"/>
        <v>134271761.41790682</v>
      </c>
      <c r="AB18" s="10">
        <f t="shared" si="3"/>
        <v>135945891.16313788</v>
      </c>
      <c r="AC18" s="10">
        <f t="shared" si="3"/>
        <v>136884836.25821617</v>
      </c>
      <c r="AD18" s="10">
        <f t="shared" si="3"/>
        <v>138184984.13262519</v>
      </c>
      <c r="AE18" s="10">
        <f t="shared" si="3"/>
        <v>139485436.26091185</v>
      </c>
      <c r="AF18" s="10">
        <f t="shared" si="3"/>
        <v>141122973.4144952</v>
      </c>
      <c r="AG18" s="10">
        <f t="shared" si="3"/>
        <v>142047750.52975354</v>
      </c>
      <c r="AH18" s="10">
        <f t="shared" ref="AH18:AI18" si="4">SUM(AH12:AH17)</f>
        <v>143351956.56060624</v>
      </c>
      <c r="AI18" s="10">
        <f t="shared" si="4"/>
        <v>144660642.23799643</v>
      </c>
    </row>
    <row r="19" spans="1:41" ht="14.25" customHeight="1" x14ac:dyDescent="0.2">
      <c r="A19" s="9"/>
      <c r="C19" s="12"/>
    </row>
    <row r="20" spans="1:41" ht="14.25" customHeight="1" thickBot="1" x14ac:dyDescent="0.25">
      <c r="A20" s="2" t="s">
        <v>13</v>
      </c>
      <c r="C20" s="45"/>
      <c r="D20" s="11">
        <f>+D12/D18</f>
        <v>0.53689876936033287</v>
      </c>
      <c r="E20" s="11">
        <f t="shared" ref="E20:AH20" si="5">+E12/E18</f>
        <v>0.53748047558759071</v>
      </c>
      <c r="F20" s="11">
        <f t="shared" si="5"/>
        <v>0.53677477343779412</v>
      </c>
      <c r="G20" s="11">
        <f t="shared" si="5"/>
        <v>0.53596612323444437</v>
      </c>
      <c r="H20" s="11">
        <f t="shared" si="5"/>
        <v>0.53708921174304025</v>
      </c>
      <c r="I20" s="11">
        <f t="shared" si="5"/>
        <v>0.53853009432268617</v>
      </c>
      <c r="J20" s="11">
        <f t="shared" si="5"/>
        <v>0.53957078731788688</v>
      </c>
      <c r="K20" s="11">
        <f t="shared" si="5"/>
        <v>0.54064679859076037</v>
      </c>
      <c r="L20" s="11">
        <f t="shared" si="5"/>
        <v>0.54143581780108241</v>
      </c>
      <c r="M20" s="11">
        <f t="shared" si="5"/>
        <v>0.54236717928004174</v>
      </c>
      <c r="N20" s="11">
        <f t="shared" si="5"/>
        <v>0.5435292512619142</v>
      </c>
      <c r="O20" s="11">
        <f t="shared" si="5"/>
        <v>0.54456001068584214</v>
      </c>
      <c r="P20" s="11">
        <f t="shared" si="5"/>
        <v>0.54539128272870407</v>
      </c>
      <c r="Q20" s="11">
        <f t="shared" si="5"/>
        <v>0.5462682083077226</v>
      </c>
      <c r="R20" s="11">
        <f t="shared" si="5"/>
        <v>0.54712727126171679</v>
      </c>
      <c r="S20" s="11">
        <f t="shared" si="5"/>
        <v>0.54796467419565131</v>
      </c>
      <c r="T20" s="11">
        <f t="shared" si="5"/>
        <v>0.54807294514235139</v>
      </c>
      <c r="U20" s="11">
        <f t="shared" si="5"/>
        <v>0.54876970247948431</v>
      </c>
      <c r="V20" s="11">
        <f t="shared" si="5"/>
        <v>0.54959324933873599</v>
      </c>
      <c r="W20" s="11">
        <f t="shared" si="5"/>
        <v>0.5685143345000867</v>
      </c>
      <c r="X20" s="11">
        <f t="shared" si="5"/>
        <v>0.56947124185419928</v>
      </c>
      <c r="Y20" s="11">
        <f t="shared" si="5"/>
        <v>0.56761057619740718</v>
      </c>
      <c r="Z20" s="11">
        <f t="shared" si="5"/>
        <v>0.5686824362804267</v>
      </c>
      <c r="AA20" s="11">
        <f t="shared" si="5"/>
        <v>0.56975938086674083</v>
      </c>
      <c r="AB20" s="11">
        <f t="shared" si="5"/>
        <v>0.57080615512730193</v>
      </c>
      <c r="AC20" s="11">
        <f t="shared" si="5"/>
        <v>0.57190032046407935</v>
      </c>
      <c r="AD20" s="11">
        <f t="shared" si="5"/>
        <v>0.57296430582745961</v>
      </c>
      <c r="AE20" s="11">
        <f t="shared" si="5"/>
        <v>0.57402467078183961</v>
      </c>
      <c r="AF20" s="11">
        <f t="shared" si="5"/>
        <v>0.57503500642431526</v>
      </c>
      <c r="AG20" s="11">
        <f t="shared" si="5"/>
        <v>0.57611609384321294</v>
      </c>
      <c r="AH20" s="11">
        <f t="shared" si="5"/>
        <v>0.57716645042795889</v>
      </c>
      <c r="AI20" s="11">
        <f t="shared" ref="AI20" si="6">+AI12/AI18</f>
        <v>0.57821390345744528</v>
      </c>
    </row>
    <row r="21" spans="1:41" ht="14.25" customHeight="1" thickTop="1" x14ac:dyDescent="0.2">
      <c r="A21" s="9"/>
    </row>
    <row r="22" spans="1:41" ht="14.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41" ht="14.25" customHeight="1" x14ac:dyDescent="0.25">
      <c r="A23" s="13" t="s">
        <v>15</v>
      </c>
    </row>
    <row r="24" spans="1:41" ht="14.25" customHeight="1" x14ac:dyDescent="0.2">
      <c r="A24" s="9"/>
    </row>
    <row r="25" spans="1:41" ht="14.25" customHeight="1" x14ac:dyDescent="0.25">
      <c r="A25" s="13" t="s">
        <v>24</v>
      </c>
      <c r="B25" s="24" t="s">
        <v>14</v>
      </c>
      <c r="C25" s="24"/>
    </row>
    <row r="26" spans="1:41" ht="14.25" customHeight="1" x14ac:dyDescent="0.2">
      <c r="A26" s="29" t="s">
        <v>22</v>
      </c>
      <c r="B26" s="30">
        <f>SUM(C26:AI26)</f>
        <v>175007.47228247966</v>
      </c>
      <c r="C26" s="32">
        <v>2116.08</v>
      </c>
      <c r="D26" s="32">
        <v>1859.533105182225</v>
      </c>
      <c r="E26" s="32">
        <v>1894.0473198484824</v>
      </c>
      <c r="F26" s="32">
        <v>1957.594592167417</v>
      </c>
      <c r="G26" s="32">
        <v>2165.6222182740685</v>
      </c>
      <c r="H26" s="32">
        <v>2422.8054026996288</v>
      </c>
      <c r="I26" s="32">
        <v>2714.1362611413301</v>
      </c>
      <c r="J26" s="32">
        <v>2997.6063901825246</v>
      </c>
      <c r="K26" s="32">
        <v>3161.8452580260287</v>
      </c>
      <c r="L26" s="32">
        <v>3466.5017463120544</v>
      </c>
      <c r="M26" s="32">
        <v>3696.7111515606398</v>
      </c>
      <c r="N26" s="32">
        <v>3833.3501383799985</v>
      </c>
      <c r="O26" s="32">
        <v>3984.7856861316363</v>
      </c>
      <c r="P26" s="32">
        <v>4268.1132041829314</v>
      </c>
      <c r="Q26" s="32">
        <v>4508.3398167567129</v>
      </c>
      <c r="R26" s="32">
        <v>4774.5987159218421</v>
      </c>
      <c r="S26" s="32">
        <v>5048.1286300764295</v>
      </c>
      <c r="T26" s="32">
        <v>5599.6614889592383</v>
      </c>
      <c r="U26" s="32">
        <v>5951.494544078012</v>
      </c>
      <c r="V26" s="32">
        <v>6200.7183102580757</v>
      </c>
      <c r="W26" s="32">
        <v>6475.1942610031456</v>
      </c>
      <c r="X26" s="32">
        <v>6797.7355499798077</v>
      </c>
      <c r="Y26" s="32">
        <v>7099.1341309339386</v>
      </c>
      <c r="Z26" s="32">
        <v>7412.4881401252551</v>
      </c>
      <c r="AA26" s="32">
        <v>8010.8990834947044</v>
      </c>
      <c r="AB26" s="32">
        <v>8491.389476768747</v>
      </c>
      <c r="AC26" s="32">
        <v>8771.2908535913284</v>
      </c>
      <c r="AD26" s="32">
        <v>9068.1973226459431</v>
      </c>
      <c r="AE26" s="32">
        <v>9516.6006000867965</v>
      </c>
      <c r="AF26" s="32">
        <v>9902.5376748334111</v>
      </c>
      <c r="AG26" s="32">
        <v>10326.901906091243</v>
      </c>
      <c r="AH26" s="32">
        <v>10513.429302786068</v>
      </c>
      <c r="AI26" s="32">
        <v>0</v>
      </c>
      <c r="AJ26" s="14"/>
    </row>
    <row r="27" spans="1:41" ht="14.25" customHeight="1" x14ac:dyDescent="0.2">
      <c r="A27" s="40" t="s">
        <v>26</v>
      </c>
      <c r="B27" s="31">
        <f>SUM(C27:AI27)</f>
        <v>0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41" ht="14.25" customHeight="1" x14ac:dyDescent="0.2">
      <c r="A28" s="40" t="s">
        <v>28</v>
      </c>
      <c r="B28" s="37">
        <f>SUM(B26:B27)</f>
        <v>175007.47228247966</v>
      </c>
      <c r="C28" s="37">
        <f>SUM(C26:C27)</f>
        <v>2116.08</v>
      </c>
      <c r="D28" s="37">
        <f t="shared" ref="D28:AI28" si="7">SUM(D26:D27)</f>
        <v>1859.533105182225</v>
      </c>
      <c r="E28" s="37">
        <f t="shared" si="7"/>
        <v>1894.0473198484824</v>
      </c>
      <c r="F28" s="37">
        <f t="shared" si="7"/>
        <v>1957.594592167417</v>
      </c>
      <c r="G28" s="37">
        <f t="shared" si="7"/>
        <v>2165.6222182740685</v>
      </c>
      <c r="H28" s="37">
        <f t="shared" si="7"/>
        <v>2422.8054026996288</v>
      </c>
      <c r="I28" s="37">
        <f t="shared" si="7"/>
        <v>2714.1362611413301</v>
      </c>
      <c r="J28" s="37">
        <f t="shared" si="7"/>
        <v>2997.6063901825246</v>
      </c>
      <c r="K28" s="37">
        <f t="shared" si="7"/>
        <v>3161.8452580260287</v>
      </c>
      <c r="L28" s="37">
        <f t="shared" si="7"/>
        <v>3466.5017463120544</v>
      </c>
      <c r="M28" s="37">
        <f t="shared" si="7"/>
        <v>3696.7111515606398</v>
      </c>
      <c r="N28" s="37">
        <f t="shared" si="7"/>
        <v>3833.3501383799985</v>
      </c>
      <c r="O28" s="37">
        <f t="shared" si="7"/>
        <v>3984.7856861316363</v>
      </c>
      <c r="P28" s="37">
        <f t="shared" si="7"/>
        <v>4268.1132041829314</v>
      </c>
      <c r="Q28" s="37">
        <f t="shared" si="7"/>
        <v>4508.3398167567129</v>
      </c>
      <c r="R28" s="37">
        <f t="shared" si="7"/>
        <v>4774.5987159218421</v>
      </c>
      <c r="S28" s="37">
        <f t="shared" si="7"/>
        <v>5048.1286300764295</v>
      </c>
      <c r="T28" s="37">
        <f t="shared" si="7"/>
        <v>5599.6614889592383</v>
      </c>
      <c r="U28" s="37">
        <f t="shared" si="7"/>
        <v>5951.494544078012</v>
      </c>
      <c r="V28" s="37">
        <f t="shared" si="7"/>
        <v>6200.7183102580757</v>
      </c>
      <c r="W28" s="37">
        <f t="shared" si="7"/>
        <v>6475.1942610031456</v>
      </c>
      <c r="X28" s="37">
        <f t="shared" si="7"/>
        <v>6797.7355499798077</v>
      </c>
      <c r="Y28" s="37">
        <f t="shared" si="7"/>
        <v>7099.1341309339386</v>
      </c>
      <c r="Z28" s="37">
        <f t="shared" si="7"/>
        <v>7412.4881401252551</v>
      </c>
      <c r="AA28" s="37">
        <f t="shared" si="7"/>
        <v>8010.8990834947044</v>
      </c>
      <c r="AB28" s="37">
        <f t="shared" si="7"/>
        <v>8491.389476768747</v>
      </c>
      <c r="AC28" s="37">
        <f t="shared" si="7"/>
        <v>8771.2908535913284</v>
      </c>
      <c r="AD28" s="37">
        <f t="shared" si="7"/>
        <v>9068.1973226459431</v>
      </c>
      <c r="AE28" s="37">
        <f t="shared" si="7"/>
        <v>9516.6006000867965</v>
      </c>
      <c r="AF28" s="37">
        <f t="shared" si="7"/>
        <v>9902.5376748334111</v>
      </c>
      <c r="AG28" s="37">
        <f t="shared" si="7"/>
        <v>10326.901906091243</v>
      </c>
      <c r="AH28" s="37">
        <f t="shared" si="7"/>
        <v>10513.429302786068</v>
      </c>
      <c r="AI28" s="37">
        <f t="shared" si="7"/>
        <v>0</v>
      </c>
    </row>
    <row r="29" spans="1:41" ht="14.25" customHeight="1" x14ac:dyDescent="0.2">
      <c r="A29" s="40"/>
      <c r="B29" s="39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</row>
    <row r="30" spans="1:41" ht="14.25" customHeight="1" x14ac:dyDescent="0.25">
      <c r="A30" s="13" t="s">
        <v>21</v>
      </c>
    </row>
    <row r="31" spans="1:41" s="9" customFormat="1" ht="14.25" customHeight="1" x14ac:dyDescent="0.2">
      <c r="A31" s="48" t="s">
        <v>35</v>
      </c>
      <c r="B31" s="2"/>
      <c r="C31" s="25" t="s">
        <v>18</v>
      </c>
      <c r="D31" s="16">
        <f t="shared" ref="D31:AI31" si="8">ROUND(ROUND((D28*1000000*D20)/D12,2),2)*12</f>
        <v>201.36</v>
      </c>
      <c r="E31" s="16">
        <f t="shared" si="8"/>
        <v>204.24</v>
      </c>
      <c r="F31" s="16">
        <f t="shared" si="8"/>
        <v>210.71999999999997</v>
      </c>
      <c r="G31" s="16">
        <f t="shared" si="8"/>
        <v>232.56</v>
      </c>
      <c r="H31" s="16">
        <f t="shared" si="8"/>
        <v>258</v>
      </c>
      <c r="I31" s="16">
        <f t="shared" si="8"/>
        <v>287.39999999999998</v>
      </c>
      <c r="J31" s="16">
        <f t="shared" si="8"/>
        <v>315</v>
      </c>
      <c r="K31" s="16">
        <f t="shared" si="8"/>
        <v>329.52</v>
      </c>
      <c r="L31" s="16">
        <f t="shared" si="8"/>
        <v>357.24</v>
      </c>
      <c r="M31" s="16">
        <f t="shared" si="8"/>
        <v>378</v>
      </c>
      <c r="N31" s="16">
        <f t="shared" si="8"/>
        <v>387.84000000000003</v>
      </c>
      <c r="O31" s="16">
        <f t="shared" si="8"/>
        <v>399.24</v>
      </c>
      <c r="P31" s="16">
        <f t="shared" si="8"/>
        <v>422.40000000000003</v>
      </c>
      <c r="Q31" s="16">
        <f t="shared" si="8"/>
        <v>443.04</v>
      </c>
      <c r="R31" s="16">
        <f t="shared" si="8"/>
        <v>465</v>
      </c>
      <c r="S31" s="16">
        <f t="shared" si="8"/>
        <v>487.43999999999994</v>
      </c>
      <c r="T31" s="16">
        <f t="shared" si="8"/>
        <v>535.43999999999994</v>
      </c>
      <c r="U31" s="16">
        <f t="shared" si="8"/>
        <v>565.68000000000006</v>
      </c>
      <c r="V31" s="16">
        <f t="shared" si="8"/>
        <v>584.52</v>
      </c>
      <c r="W31" s="16">
        <f t="shared" si="8"/>
        <v>605.40000000000009</v>
      </c>
      <c r="X31" s="16">
        <f t="shared" si="8"/>
        <v>628.79999999999995</v>
      </c>
      <c r="Y31" s="16">
        <f t="shared" si="8"/>
        <v>651.24</v>
      </c>
      <c r="Z31" s="16">
        <f t="shared" si="8"/>
        <v>669</v>
      </c>
      <c r="AA31" s="16">
        <f t="shared" si="8"/>
        <v>715.92</v>
      </c>
      <c r="AB31" s="16">
        <f t="shared" si="8"/>
        <v>749.52</v>
      </c>
      <c r="AC31" s="16">
        <f t="shared" si="8"/>
        <v>768.96</v>
      </c>
      <c r="AD31" s="16">
        <f t="shared" si="8"/>
        <v>787.44</v>
      </c>
      <c r="AE31" s="16">
        <f t="shared" si="8"/>
        <v>818.76</v>
      </c>
      <c r="AF31" s="16">
        <f t="shared" si="8"/>
        <v>842.04</v>
      </c>
      <c r="AG31" s="16">
        <f t="shared" si="8"/>
        <v>872.40000000000009</v>
      </c>
      <c r="AH31" s="16">
        <f t="shared" si="8"/>
        <v>880.08</v>
      </c>
      <c r="AI31" s="16">
        <f t="shared" si="8"/>
        <v>0</v>
      </c>
      <c r="AJ31" s="14"/>
      <c r="AK31" s="2"/>
      <c r="AL31" s="2"/>
      <c r="AM31" s="2"/>
      <c r="AN31" s="2"/>
      <c r="AO31" s="2"/>
    </row>
    <row r="32" spans="1:41" s="9" customFormat="1" ht="14.25" customHeight="1" x14ac:dyDescent="0.2">
      <c r="A32" s="48" t="s">
        <v>36</v>
      </c>
      <c r="B32" s="2"/>
      <c r="C32" s="2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4"/>
    </row>
    <row r="33" spans="1:40" s="9" customFormat="1" ht="14.25" customHeight="1" x14ac:dyDescent="0.2">
      <c r="A33" s="48" t="s">
        <v>37</v>
      </c>
      <c r="B33" s="2"/>
      <c r="C33" s="25"/>
      <c r="D33" s="49">
        <f t="shared" ref="D33:AI33" si="9">SUM(D31:D32)</f>
        <v>201.36</v>
      </c>
      <c r="E33" s="49">
        <f t="shared" si="9"/>
        <v>204.24</v>
      </c>
      <c r="F33" s="49">
        <f t="shared" si="9"/>
        <v>210.71999999999997</v>
      </c>
      <c r="G33" s="49">
        <f t="shared" si="9"/>
        <v>232.56</v>
      </c>
      <c r="H33" s="49">
        <f t="shared" si="9"/>
        <v>258</v>
      </c>
      <c r="I33" s="49">
        <f t="shared" si="9"/>
        <v>287.39999999999998</v>
      </c>
      <c r="J33" s="49">
        <f t="shared" si="9"/>
        <v>315</v>
      </c>
      <c r="K33" s="49">
        <f t="shared" si="9"/>
        <v>329.52</v>
      </c>
      <c r="L33" s="49">
        <f t="shared" si="9"/>
        <v>357.24</v>
      </c>
      <c r="M33" s="49">
        <f t="shared" si="9"/>
        <v>378</v>
      </c>
      <c r="N33" s="49">
        <f t="shared" si="9"/>
        <v>387.84000000000003</v>
      </c>
      <c r="O33" s="49">
        <f t="shared" si="9"/>
        <v>399.24</v>
      </c>
      <c r="P33" s="49">
        <f t="shared" si="9"/>
        <v>422.40000000000003</v>
      </c>
      <c r="Q33" s="49">
        <f t="shared" si="9"/>
        <v>443.04</v>
      </c>
      <c r="R33" s="49">
        <f t="shared" si="9"/>
        <v>465</v>
      </c>
      <c r="S33" s="49">
        <f t="shared" si="9"/>
        <v>487.43999999999994</v>
      </c>
      <c r="T33" s="49">
        <f t="shared" si="9"/>
        <v>535.43999999999994</v>
      </c>
      <c r="U33" s="49">
        <f t="shared" si="9"/>
        <v>565.68000000000006</v>
      </c>
      <c r="V33" s="49">
        <f t="shared" si="9"/>
        <v>584.52</v>
      </c>
      <c r="W33" s="49">
        <f t="shared" si="9"/>
        <v>605.40000000000009</v>
      </c>
      <c r="X33" s="49">
        <f t="shared" si="9"/>
        <v>628.79999999999995</v>
      </c>
      <c r="Y33" s="49">
        <f t="shared" si="9"/>
        <v>651.24</v>
      </c>
      <c r="Z33" s="49">
        <f t="shared" si="9"/>
        <v>669</v>
      </c>
      <c r="AA33" s="49">
        <f t="shared" si="9"/>
        <v>715.92</v>
      </c>
      <c r="AB33" s="49">
        <f t="shared" si="9"/>
        <v>749.52</v>
      </c>
      <c r="AC33" s="49">
        <f t="shared" si="9"/>
        <v>768.96</v>
      </c>
      <c r="AD33" s="49">
        <f t="shared" si="9"/>
        <v>787.44</v>
      </c>
      <c r="AE33" s="49">
        <f t="shared" si="9"/>
        <v>818.76</v>
      </c>
      <c r="AF33" s="49">
        <f t="shared" si="9"/>
        <v>842.04</v>
      </c>
      <c r="AG33" s="49">
        <f t="shared" si="9"/>
        <v>872.40000000000009</v>
      </c>
      <c r="AH33" s="49">
        <f t="shared" si="9"/>
        <v>880.08</v>
      </c>
      <c r="AI33" s="49">
        <f t="shared" si="9"/>
        <v>0</v>
      </c>
      <c r="AJ33" s="14"/>
    </row>
    <row r="34" spans="1:40" s="9" customFormat="1" ht="14.25" customHeight="1" x14ac:dyDescent="0.2">
      <c r="A34" s="29"/>
      <c r="B34" s="2"/>
      <c r="C34" s="2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4"/>
    </row>
    <row r="35" spans="1:40" ht="14.2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</row>
    <row r="36" spans="1:40" ht="14.25" customHeight="1" x14ac:dyDescent="0.25">
      <c r="A36" s="13" t="s">
        <v>25</v>
      </c>
    </row>
    <row r="37" spans="1:40" ht="14.25" customHeight="1" x14ac:dyDescent="0.2">
      <c r="A37" s="9"/>
    </row>
    <row r="38" spans="1:40" ht="14.25" customHeight="1" x14ac:dyDescent="0.25">
      <c r="A38" s="13" t="s">
        <v>24</v>
      </c>
      <c r="B38" s="23" t="s">
        <v>16</v>
      </c>
      <c r="C38" s="15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1:40" ht="14.25" customHeight="1" x14ac:dyDescent="0.2">
      <c r="A39" s="40" t="s">
        <v>32</v>
      </c>
      <c r="C39" s="38">
        <v>1.0063458385698116</v>
      </c>
      <c r="D39" s="38">
        <v>0.93392482840834401</v>
      </c>
      <c r="E39" s="38">
        <v>0.86689242618513873</v>
      </c>
      <c r="F39" s="38">
        <v>0.80467127087510482</v>
      </c>
      <c r="G39" s="38">
        <v>0.74691603550066443</v>
      </c>
      <c r="H39" s="38">
        <v>0.69316471888208397</v>
      </c>
      <c r="I39" s="38">
        <v>0.64341286002827602</v>
      </c>
      <c r="J39" s="38">
        <v>0.59723193805567742</v>
      </c>
      <c r="K39" s="38">
        <v>0.55436564916974984</v>
      </c>
      <c r="L39" s="38">
        <v>0.51447109326961526</v>
      </c>
      <c r="M39" s="38">
        <v>0.47754495938040853</v>
      </c>
      <c r="N39" s="38">
        <v>0.44326919668181214</v>
      </c>
      <c r="O39" s="38">
        <v>0.41145357493014312</v>
      </c>
      <c r="P39" s="38">
        <v>0.38184359157359055</v>
      </c>
      <c r="Q39" s="38">
        <v>0.35443678918636157</v>
      </c>
      <c r="R39" s="38">
        <v>0.3289971085046382</v>
      </c>
      <c r="S39" s="38">
        <v>0.30538335947824247</v>
      </c>
      <c r="T39" s="38">
        <v>0.28340664875685884</v>
      </c>
      <c r="U39" s="38">
        <v>0.26306515242403611</v>
      </c>
      <c r="V39" s="38">
        <v>0.24418366585059359</v>
      </c>
      <c r="W39" s="38">
        <v>0.22665739691786857</v>
      </c>
      <c r="X39" s="38">
        <v>0.21034614782611605</v>
      </c>
      <c r="Y39" s="38">
        <v>0.19524856485339206</v>
      </c>
      <c r="Z39" s="38">
        <v>0.1812346100524885</v>
      </c>
      <c r="AA39" s="38">
        <v>0.16822650607209799</v>
      </c>
      <c r="AB39" s="38">
        <v>0.15612019724789697</v>
      </c>
      <c r="AC39" s="38">
        <v>0.14491467883918038</v>
      </c>
      <c r="AD39" s="38">
        <v>0.13451343588630835</v>
      </c>
      <c r="AE39" s="38">
        <v>0.12485874156350797</v>
      </c>
      <c r="AF39" s="38">
        <v>0.11587336512038617</v>
      </c>
      <c r="AG39" s="38">
        <v>0.10755656083224707</v>
      </c>
      <c r="AH39" s="38">
        <v>9.983669470582747E-2</v>
      </c>
      <c r="AI39" s="38">
        <v>9.267092153802145E-2</v>
      </c>
      <c r="AJ39" s="9"/>
      <c r="AK39" s="9"/>
      <c r="AL39" s="9"/>
      <c r="AM39" s="9"/>
      <c r="AN39" s="9"/>
    </row>
    <row r="40" spans="1:40" ht="14.25" customHeight="1" x14ac:dyDescent="0.25">
      <c r="A40" s="29" t="s">
        <v>22</v>
      </c>
      <c r="B40" s="33">
        <f>SUM(C40:AI40)</f>
        <v>48851.280684143501</v>
      </c>
      <c r="C40" s="32">
        <f t="shared" ref="C40" si="10">+C26*C$39</f>
        <v>2129.508302080807</v>
      </c>
      <c r="D40" s="32">
        <f t="shared" ref="D40:AI40" si="11">+D26*D$39</f>
        <v>1736.6641361769446</v>
      </c>
      <c r="E40" s="32">
        <f t="shared" si="11"/>
        <v>1641.9352764129103</v>
      </c>
      <c r="F40" s="32">
        <f t="shared" si="11"/>
        <v>1575.220128337588</v>
      </c>
      <c r="G40" s="32">
        <f t="shared" si="11"/>
        <v>1617.5379616654218</v>
      </c>
      <c r="H40" s="32">
        <f t="shared" si="11"/>
        <v>1679.4032258682823</v>
      </c>
      <c r="I40" s="32">
        <f t="shared" si="11"/>
        <v>1746.3101742873951</v>
      </c>
      <c r="J40" s="32">
        <f t="shared" si="11"/>
        <v>1790.2662739367922</v>
      </c>
      <c r="K40" s="32">
        <f t="shared" si="11"/>
        <v>1752.8183990398945</v>
      </c>
      <c r="L40" s="32">
        <f t="shared" si="11"/>
        <v>1783.4149432461932</v>
      </c>
      <c r="M40" s="32">
        <f t="shared" si="11"/>
        <v>1765.345776713129</v>
      </c>
      <c r="N40" s="32">
        <f t="shared" si="11"/>
        <v>1699.2060364398153</v>
      </c>
      <c r="O40" s="32">
        <f t="shared" si="11"/>
        <v>1639.5543158893249</v>
      </c>
      <c r="P40" s="32">
        <f t="shared" si="11"/>
        <v>1629.7516751278761</v>
      </c>
      <c r="Q40" s="32">
        <f t="shared" si="11"/>
        <v>1597.9214892122791</v>
      </c>
      <c r="R40" s="32">
        <f t="shared" si="11"/>
        <v>1570.8291718082446</v>
      </c>
      <c r="S40" s="32">
        <f t="shared" si="11"/>
        <v>1541.6144801310379</v>
      </c>
      <c r="T40" s="32">
        <f t="shared" si="11"/>
        <v>1586.98129675878</v>
      </c>
      <c r="U40" s="32">
        <f t="shared" si="11"/>
        <v>1565.6308193887014</v>
      </c>
      <c r="V40" s="32">
        <f t="shared" si="11"/>
        <v>1514.1141279057153</v>
      </c>
      <c r="W40" s="32">
        <f t="shared" si="11"/>
        <v>1467.6506757364946</v>
      </c>
      <c r="X40" s="32">
        <f t="shared" si="11"/>
        <v>1429.8774868788969</v>
      </c>
      <c r="Y40" s="32">
        <f t="shared" si="11"/>
        <v>1386.0957507665842</v>
      </c>
      <c r="Z40" s="32">
        <f t="shared" si="11"/>
        <v>1343.3993975942963</v>
      </c>
      <c r="AA40" s="32">
        <f t="shared" si="11"/>
        <v>1347.645563312486</v>
      </c>
      <c r="AB40" s="32">
        <f t="shared" si="11"/>
        <v>1325.6774000218534</v>
      </c>
      <c r="AC40" s="32">
        <f t="shared" si="11"/>
        <v>1271.0887970532276</v>
      </c>
      <c r="AD40" s="32">
        <f t="shared" si="11"/>
        <v>1219.794379164128</v>
      </c>
      <c r="AE40" s="32">
        <f t="shared" si="11"/>
        <v>1188.2307748893622</v>
      </c>
      <c r="AF40" s="32">
        <f t="shared" si="11"/>
        <v>1147.4403636143518</v>
      </c>
      <c r="AG40" s="32">
        <f t="shared" si="11"/>
        <v>1110.726053071151</v>
      </c>
      <c r="AH40" s="32">
        <f t="shared" si="11"/>
        <v>1049.6260316135531</v>
      </c>
      <c r="AI40" s="32">
        <f t="shared" si="11"/>
        <v>0</v>
      </c>
      <c r="AJ40" s="9"/>
      <c r="AK40" s="9"/>
      <c r="AL40" s="9"/>
      <c r="AM40" s="9"/>
      <c r="AN40" s="9"/>
    </row>
    <row r="41" spans="1:40" ht="14.25" customHeight="1" x14ac:dyDescent="0.25">
      <c r="A41" s="40" t="s">
        <v>26</v>
      </c>
      <c r="B41" s="33">
        <f>SUM(C41:AI41)</f>
        <v>0</v>
      </c>
      <c r="C41" s="32">
        <f t="shared" ref="C41" si="12">+C27*C$39</f>
        <v>0</v>
      </c>
      <c r="D41" s="32">
        <f t="shared" ref="D41:AI41" si="13">+D27*D$39</f>
        <v>0</v>
      </c>
      <c r="E41" s="32">
        <f t="shared" si="13"/>
        <v>0</v>
      </c>
      <c r="F41" s="32">
        <f t="shared" si="13"/>
        <v>0</v>
      </c>
      <c r="G41" s="32">
        <f t="shared" si="13"/>
        <v>0</v>
      </c>
      <c r="H41" s="32">
        <f t="shared" si="13"/>
        <v>0</v>
      </c>
      <c r="I41" s="32">
        <f t="shared" si="13"/>
        <v>0</v>
      </c>
      <c r="J41" s="32">
        <f t="shared" si="13"/>
        <v>0</v>
      </c>
      <c r="K41" s="32">
        <f t="shared" si="13"/>
        <v>0</v>
      </c>
      <c r="L41" s="32">
        <f t="shared" si="13"/>
        <v>0</v>
      </c>
      <c r="M41" s="32">
        <f t="shared" si="13"/>
        <v>0</v>
      </c>
      <c r="N41" s="32">
        <f t="shared" si="13"/>
        <v>0</v>
      </c>
      <c r="O41" s="32">
        <f t="shared" si="13"/>
        <v>0</v>
      </c>
      <c r="P41" s="32">
        <f t="shared" si="13"/>
        <v>0</v>
      </c>
      <c r="Q41" s="32">
        <f t="shared" si="13"/>
        <v>0</v>
      </c>
      <c r="R41" s="32">
        <f t="shared" si="13"/>
        <v>0</v>
      </c>
      <c r="S41" s="32">
        <f t="shared" si="13"/>
        <v>0</v>
      </c>
      <c r="T41" s="32">
        <f t="shared" si="13"/>
        <v>0</v>
      </c>
      <c r="U41" s="32">
        <f t="shared" si="13"/>
        <v>0</v>
      </c>
      <c r="V41" s="32">
        <f t="shared" si="13"/>
        <v>0</v>
      </c>
      <c r="W41" s="32">
        <f t="shared" si="13"/>
        <v>0</v>
      </c>
      <c r="X41" s="32">
        <f t="shared" si="13"/>
        <v>0</v>
      </c>
      <c r="Y41" s="32">
        <f t="shared" si="13"/>
        <v>0</v>
      </c>
      <c r="Z41" s="32">
        <f t="shared" si="13"/>
        <v>0</v>
      </c>
      <c r="AA41" s="32">
        <f t="shared" si="13"/>
        <v>0</v>
      </c>
      <c r="AB41" s="32">
        <f t="shared" si="13"/>
        <v>0</v>
      </c>
      <c r="AC41" s="32">
        <f t="shared" si="13"/>
        <v>0</v>
      </c>
      <c r="AD41" s="32">
        <f t="shared" si="13"/>
        <v>0</v>
      </c>
      <c r="AE41" s="32">
        <f t="shared" si="13"/>
        <v>0</v>
      </c>
      <c r="AF41" s="32">
        <f t="shared" si="13"/>
        <v>0</v>
      </c>
      <c r="AG41" s="32">
        <f t="shared" si="13"/>
        <v>0</v>
      </c>
      <c r="AH41" s="32">
        <f t="shared" si="13"/>
        <v>0</v>
      </c>
      <c r="AI41" s="32">
        <f t="shared" si="13"/>
        <v>0</v>
      </c>
      <c r="AJ41" s="9"/>
      <c r="AK41" s="9"/>
      <c r="AL41" s="9"/>
      <c r="AM41" s="9"/>
      <c r="AN41" s="9"/>
    </row>
    <row r="42" spans="1:40" ht="14.25" customHeight="1" x14ac:dyDescent="0.25">
      <c r="A42" s="40" t="s">
        <v>28</v>
      </c>
      <c r="B42" s="34">
        <f>SUM(C42:AI42)</f>
        <v>48851.280684143501</v>
      </c>
      <c r="C42" s="37">
        <f t="shared" ref="C42" si="14">SUM(C40:C41)</f>
        <v>2129.508302080807</v>
      </c>
      <c r="D42" s="37">
        <f t="shared" ref="D42" si="15">SUM(D40:D41)</f>
        <v>1736.6641361769446</v>
      </c>
      <c r="E42" s="37">
        <f t="shared" ref="E42" si="16">SUM(E40:E41)</f>
        <v>1641.9352764129103</v>
      </c>
      <c r="F42" s="37">
        <f t="shared" ref="F42" si="17">SUM(F40:F41)</f>
        <v>1575.220128337588</v>
      </c>
      <c r="G42" s="37">
        <f t="shared" ref="G42" si="18">SUM(G40:G41)</f>
        <v>1617.5379616654218</v>
      </c>
      <c r="H42" s="37">
        <f t="shared" ref="H42" si="19">SUM(H40:H41)</f>
        <v>1679.4032258682823</v>
      </c>
      <c r="I42" s="37">
        <f t="shared" ref="I42" si="20">SUM(I40:I41)</f>
        <v>1746.3101742873951</v>
      </c>
      <c r="J42" s="37">
        <f t="shared" ref="J42" si="21">SUM(J40:J41)</f>
        <v>1790.2662739367922</v>
      </c>
      <c r="K42" s="37">
        <f t="shared" ref="K42" si="22">SUM(K40:K41)</f>
        <v>1752.8183990398945</v>
      </c>
      <c r="L42" s="37">
        <f t="shared" ref="L42" si="23">SUM(L40:L41)</f>
        <v>1783.4149432461932</v>
      </c>
      <c r="M42" s="37">
        <f t="shared" ref="M42" si="24">SUM(M40:M41)</f>
        <v>1765.345776713129</v>
      </c>
      <c r="N42" s="37">
        <f t="shared" ref="N42" si="25">SUM(N40:N41)</f>
        <v>1699.2060364398153</v>
      </c>
      <c r="O42" s="37">
        <f t="shared" ref="O42" si="26">SUM(O40:O41)</f>
        <v>1639.5543158893249</v>
      </c>
      <c r="P42" s="37">
        <f t="shared" ref="P42" si="27">SUM(P40:P41)</f>
        <v>1629.7516751278761</v>
      </c>
      <c r="Q42" s="37">
        <f t="shared" ref="Q42" si="28">SUM(Q40:Q41)</f>
        <v>1597.9214892122791</v>
      </c>
      <c r="R42" s="37">
        <f t="shared" ref="R42" si="29">SUM(R40:R41)</f>
        <v>1570.8291718082446</v>
      </c>
      <c r="S42" s="37">
        <f t="shared" ref="S42" si="30">SUM(S40:S41)</f>
        <v>1541.6144801310379</v>
      </c>
      <c r="T42" s="37">
        <f t="shared" ref="T42" si="31">SUM(T40:T41)</f>
        <v>1586.98129675878</v>
      </c>
      <c r="U42" s="37">
        <f t="shared" ref="U42" si="32">SUM(U40:U41)</f>
        <v>1565.6308193887014</v>
      </c>
      <c r="V42" s="37">
        <f t="shared" ref="V42" si="33">SUM(V40:V41)</f>
        <v>1514.1141279057153</v>
      </c>
      <c r="W42" s="37">
        <f t="shared" ref="W42" si="34">SUM(W40:W41)</f>
        <v>1467.6506757364946</v>
      </c>
      <c r="X42" s="37">
        <f t="shared" ref="X42" si="35">SUM(X40:X41)</f>
        <v>1429.8774868788969</v>
      </c>
      <c r="Y42" s="37">
        <f t="shared" ref="Y42" si="36">SUM(Y40:Y41)</f>
        <v>1386.0957507665842</v>
      </c>
      <c r="Z42" s="37">
        <f t="shared" ref="Z42" si="37">SUM(Z40:Z41)</f>
        <v>1343.3993975942963</v>
      </c>
      <c r="AA42" s="37">
        <f t="shared" ref="AA42" si="38">SUM(AA40:AA41)</f>
        <v>1347.645563312486</v>
      </c>
      <c r="AB42" s="37">
        <f t="shared" ref="AB42" si="39">SUM(AB40:AB41)</f>
        <v>1325.6774000218534</v>
      </c>
      <c r="AC42" s="37">
        <f t="shared" ref="AC42" si="40">SUM(AC40:AC41)</f>
        <v>1271.0887970532276</v>
      </c>
      <c r="AD42" s="37">
        <f t="shared" ref="AD42" si="41">SUM(AD40:AD41)</f>
        <v>1219.794379164128</v>
      </c>
      <c r="AE42" s="37">
        <f t="shared" ref="AE42" si="42">SUM(AE40:AE41)</f>
        <v>1188.2307748893622</v>
      </c>
      <c r="AF42" s="37">
        <f t="shared" ref="AF42" si="43">SUM(AF40:AF41)</f>
        <v>1147.4403636143518</v>
      </c>
      <c r="AG42" s="37">
        <f t="shared" ref="AG42" si="44">SUM(AG40:AG41)</f>
        <v>1110.726053071151</v>
      </c>
      <c r="AH42" s="37">
        <f t="shared" ref="AH42" si="45">SUM(AH40:AH41)</f>
        <v>1049.6260316135531</v>
      </c>
      <c r="AI42" s="37">
        <f t="shared" ref="AI42" si="46">SUM(AI40:AI41)</f>
        <v>0</v>
      </c>
      <c r="AJ42" s="31"/>
      <c r="AK42" s="9"/>
      <c r="AL42" s="9"/>
      <c r="AM42" s="9"/>
      <c r="AN42" s="9"/>
    </row>
    <row r="43" spans="1:40" ht="14.25" customHeight="1" x14ac:dyDescent="0.25">
      <c r="A43" s="29"/>
      <c r="B43" s="33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9"/>
      <c r="AK43" s="9"/>
      <c r="AL43" s="9"/>
      <c r="AM43" s="9"/>
      <c r="AN43" s="9"/>
    </row>
    <row r="44" spans="1:40" ht="14.25" customHeight="1" x14ac:dyDescent="0.25">
      <c r="A44" s="13" t="s">
        <v>21</v>
      </c>
      <c r="B44" s="17"/>
      <c r="D44" s="22"/>
      <c r="AJ44" s="31"/>
      <c r="AK44" s="9"/>
      <c r="AL44" s="9"/>
      <c r="AM44" s="9"/>
      <c r="AN44" s="9"/>
    </row>
    <row r="45" spans="1:40" ht="14.25" customHeight="1" x14ac:dyDescent="0.2">
      <c r="A45" s="48" t="s">
        <v>35</v>
      </c>
      <c r="C45" s="25" t="s">
        <v>18</v>
      </c>
      <c r="D45" s="16">
        <f t="shared" ref="D45:AI45" si="47">ROUND(ROUND((D42*1000000*D20)/D12,2),2)*12</f>
        <v>188.04</v>
      </c>
      <c r="E45" s="16">
        <f t="shared" si="47"/>
        <v>177</v>
      </c>
      <c r="F45" s="16">
        <f t="shared" si="47"/>
        <v>169.56</v>
      </c>
      <c r="G45" s="16">
        <f t="shared" si="47"/>
        <v>173.76</v>
      </c>
      <c r="H45" s="16">
        <f t="shared" si="47"/>
        <v>178.8</v>
      </c>
      <c r="I45" s="16">
        <f t="shared" si="47"/>
        <v>184.92000000000002</v>
      </c>
      <c r="J45" s="16">
        <f t="shared" si="47"/>
        <v>188.16</v>
      </c>
      <c r="K45" s="16">
        <f t="shared" si="47"/>
        <v>182.64000000000001</v>
      </c>
      <c r="L45" s="16">
        <f t="shared" si="47"/>
        <v>183.72</v>
      </c>
      <c r="M45" s="16">
        <f t="shared" si="47"/>
        <v>180.48</v>
      </c>
      <c r="N45" s="16">
        <f t="shared" si="47"/>
        <v>171.96</v>
      </c>
      <c r="O45" s="16">
        <f t="shared" si="47"/>
        <v>164.28</v>
      </c>
      <c r="P45" s="16">
        <f t="shared" si="47"/>
        <v>161.28</v>
      </c>
      <c r="Q45" s="16">
        <f t="shared" si="47"/>
        <v>156.96</v>
      </c>
      <c r="R45" s="16">
        <f t="shared" si="47"/>
        <v>153</v>
      </c>
      <c r="S45" s="16">
        <f t="shared" si="47"/>
        <v>148.80000000000001</v>
      </c>
      <c r="T45" s="16">
        <f t="shared" si="47"/>
        <v>151.80000000000001</v>
      </c>
      <c r="U45" s="16">
        <f t="shared" si="47"/>
        <v>148.80000000000001</v>
      </c>
      <c r="V45" s="16">
        <f t="shared" si="47"/>
        <v>142.68</v>
      </c>
      <c r="W45" s="16">
        <f t="shared" si="47"/>
        <v>137.28</v>
      </c>
      <c r="X45" s="16">
        <f t="shared" si="47"/>
        <v>132.24</v>
      </c>
      <c r="Y45" s="16">
        <f t="shared" si="47"/>
        <v>127.19999999999999</v>
      </c>
      <c r="Z45" s="16">
        <f t="shared" si="47"/>
        <v>121.19999999999999</v>
      </c>
      <c r="AA45" s="16">
        <f t="shared" si="47"/>
        <v>120.47999999999999</v>
      </c>
      <c r="AB45" s="16">
        <f t="shared" si="47"/>
        <v>117</v>
      </c>
      <c r="AC45" s="16">
        <f t="shared" si="47"/>
        <v>111.47999999999999</v>
      </c>
      <c r="AD45" s="16">
        <f t="shared" si="47"/>
        <v>105.96000000000001</v>
      </c>
      <c r="AE45" s="16">
        <f t="shared" si="47"/>
        <v>102.24</v>
      </c>
      <c r="AF45" s="16">
        <f t="shared" si="47"/>
        <v>97.56</v>
      </c>
      <c r="AG45" s="16">
        <f t="shared" si="47"/>
        <v>93.84</v>
      </c>
      <c r="AH45" s="16">
        <f t="shared" si="47"/>
        <v>87.84</v>
      </c>
      <c r="AI45" s="16">
        <f t="shared" si="47"/>
        <v>0</v>
      </c>
    </row>
    <row r="46" spans="1:40" ht="14.25" customHeight="1" x14ac:dyDescent="0.2">
      <c r="A46" s="48" t="s">
        <v>36</v>
      </c>
      <c r="D46" s="22">
        <f>++D32*D39</f>
        <v>0</v>
      </c>
      <c r="E46" s="22">
        <f t="shared" ref="E46:AI46" si="48">++E32*E39</f>
        <v>0</v>
      </c>
      <c r="F46" s="22">
        <f t="shared" si="48"/>
        <v>0</v>
      </c>
      <c r="G46" s="22">
        <f t="shared" si="48"/>
        <v>0</v>
      </c>
      <c r="H46" s="22">
        <f t="shared" si="48"/>
        <v>0</v>
      </c>
      <c r="I46" s="22">
        <f t="shared" si="48"/>
        <v>0</v>
      </c>
      <c r="J46" s="22">
        <f t="shared" si="48"/>
        <v>0</v>
      </c>
      <c r="K46" s="22">
        <f t="shared" si="48"/>
        <v>0</v>
      </c>
      <c r="L46" s="22">
        <f t="shared" si="48"/>
        <v>0</v>
      </c>
      <c r="M46" s="22">
        <f t="shared" si="48"/>
        <v>0</v>
      </c>
      <c r="N46" s="22">
        <f t="shared" si="48"/>
        <v>0</v>
      </c>
      <c r="O46" s="22">
        <f t="shared" si="48"/>
        <v>0</v>
      </c>
      <c r="P46" s="22">
        <f t="shared" si="48"/>
        <v>0</v>
      </c>
      <c r="Q46" s="22">
        <f t="shared" si="48"/>
        <v>0</v>
      </c>
      <c r="R46" s="22">
        <f t="shared" si="48"/>
        <v>0</v>
      </c>
      <c r="S46" s="22">
        <f t="shared" si="48"/>
        <v>0</v>
      </c>
      <c r="T46" s="22">
        <f t="shared" si="48"/>
        <v>0</v>
      </c>
      <c r="U46" s="22">
        <f t="shared" si="48"/>
        <v>0</v>
      </c>
      <c r="V46" s="22">
        <f t="shared" si="48"/>
        <v>0</v>
      </c>
      <c r="W46" s="22">
        <f t="shared" si="48"/>
        <v>0</v>
      </c>
      <c r="X46" s="22">
        <f t="shared" si="48"/>
        <v>0</v>
      </c>
      <c r="Y46" s="22">
        <f t="shared" si="48"/>
        <v>0</v>
      </c>
      <c r="Z46" s="22">
        <f t="shared" si="48"/>
        <v>0</v>
      </c>
      <c r="AA46" s="22">
        <f t="shared" si="48"/>
        <v>0</v>
      </c>
      <c r="AB46" s="22">
        <f t="shared" si="48"/>
        <v>0</v>
      </c>
      <c r="AC46" s="22">
        <f t="shared" si="48"/>
        <v>0</v>
      </c>
      <c r="AD46" s="22">
        <f t="shared" si="48"/>
        <v>0</v>
      </c>
      <c r="AE46" s="22">
        <f t="shared" si="48"/>
        <v>0</v>
      </c>
      <c r="AF46" s="22">
        <f t="shared" si="48"/>
        <v>0</v>
      </c>
      <c r="AG46" s="22">
        <f t="shared" si="48"/>
        <v>0</v>
      </c>
      <c r="AH46" s="22">
        <f t="shared" si="48"/>
        <v>0</v>
      </c>
      <c r="AI46" s="22">
        <f t="shared" si="48"/>
        <v>0</v>
      </c>
    </row>
    <row r="47" spans="1:40" ht="14.25" customHeight="1" x14ac:dyDescent="0.2">
      <c r="A47" s="48" t="s">
        <v>37</v>
      </c>
      <c r="D47" s="49">
        <f t="shared" ref="D47:AI47" si="49">SUM(D45:D46)</f>
        <v>188.04</v>
      </c>
      <c r="E47" s="49">
        <f t="shared" si="49"/>
        <v>177</v>
      </c>
      <c r="F47" s="49">
        <f t="shared" si="49"/>
        <v>169.56</v>
      </c>
      <c r="G47" s="49">
        <f t="shared" si="49"/>
        <v>173.76</v>
      </c>
      <c r="H47" s="49">
        <f t="shared" si="49"/>
        <v>178.8</v>
      </c>
      <c r="I47" s="49">
        <f t="shared" si="49"/>
        <v>184.92000000000002</v>
      </c>
      <c r="J47" s="49">
        <f t="shared" si="49"/>
        <v>188.16</v>
      </c>
      <c r="K47" s="49">
        <f t="shared" si="49"/>
        <v>182.64000000000001</v>
      </c>
      <c r="L47" s="49">
        <f t="shared" si="49"/>
        <v>183.72</v>
      </c>
      <c r="M47" s="49">
        <f t="shared" si="49"/>
        <v>180.48</v>
      </c>
      <c r="N47" s="49">
        <f t="shared" si="49"/>
        <v>171.96</v>
      </c>
      <c r="O47" s="49">
        <f t="shared" si="49"/>
        <v>164.28</v>
      </c>
      <c r="P47" s="49">
        <f t="shared" si="49"/>
        <v>161.28</v>
      </c>
      <c r="Q47" s="49">
        <f t="shared" si="49"/>
        <v>156.96</v>
      </c>
      <c r="R47" s="49">
        <f t="shared" si="49"/>
        <v>153</v>
      </c>
      <c r="S47" s="49">
        <f t="shared" si="49"/>
        <v>148.80000000000001</v>
      </c>
      <c r="T47" s="49">
        <f t="shared" si="49"/>
        <v>151.80000000000001</v>
      </c>
      <c r="U47" s="49">
        <f t="shared" si="49"/>
        <v>148.80000000000001</v>
      </c>
      <c r="V47" s="49">
        <f t="shared" si="49"/>
        <v>142.68</v>
      </c>
      <c r="W47" s="49">
        <f t="shared" si="49"/>
        <v>137.28</v>
      </c>
      <c r="X47" s="49">
        <f t="shared" si="49"/>
        <v>132.24</v>
      </c>
      <c r="Y47" s="49">
        <f t="shared" si="49"/>
        <v>127.19999999999999</v>
      </c>
      <c r="Z47" s="49">
        <f t="shared" si="49"/>
        <v>121.19999999999999</v>
      </c>
      <c r="AA47" s="49">
        <f t="shared" si="49"/>
        <v>120.47999999999999</v>
      </c>
      <c r="AB47" s="49">
        <f t="shared" si="49"/>
        <v>117</v>
      </c>
      <c r="AC47" s="49">
        <f t="shared" si="49"/>
        <v>111.47999999999999</v>
      </c>
      <c r="AD47" s="49">
        <f t="shared" si="49"/>
        <v>105.96000000000001</v>
      </c>
      <c r="AE47" s="49">
        <f t="shared" si="49"/>
        <v>102.24</v>
      </c>
      <c r="AF47" s="49">
        <f t="shared" si="49"/>
        <v>97.56</v>
      </c>
      <c r="AG47" s="49">
        <f t="shared" si="49"/>
        <v>93.84</v>
      </c>
      <c r="AH47" s="49">
        <f t="shared" si="49"/>
        <v>87.84</v>
      </c>
      <c r="AI47" s="49">
        <f t="shared" si="49"/>
        <v>0</v>
      </c>
    </row>
    <row r="48" spans="1:40" ht="14.25" customHeight="1" x14ac:dyDescent="0.2">
      <c r="A48" s="9"/>
    </row>
    <row r="49" spans="1:33" ht="14.25" customHeight="1" x14ac:dyDescent="0.2">
      <c r="A49" s="9"/>
    </row>
    <row r="50" spans="1:33" s="9" customFormat="1" ht="14.25" customHeight="1" x14ac:dyDescent="0.2">
      <c r="E50" s="17"/>
    </row>
    <row r="51" spans="1:33" s="9" customFormat="1" ht="14.25" customHeight="1" x14ac:dyDescent="0.25">
      <c r="A51" s="13" t="s">
        <v>7</v>
      </c>
      <c r="D51" s="18"/>
      <c r="E51" s="17"/>
    </row>
    <row r="52" spans="1:33" ht="14.25" customHeight="1" x14ac:dyDescent="0.2">
      <c r="A52" s="2" t="s">
        <v>9</v>
      </c>
      <c r="D52" s="19"/>
      <c r="E52" s="20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</row>
    <row r="53" spans="1:33" ht="14.25" customHeight="1" x14ac:dyDescent="0.2">
      <c r="A53" s="2" t="s">
        <v>8</v>
      </c>
      <c r="D53" s="22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ht="14.25" customHeight="1" x14ac:dyDescent="0.2">
      <c r="A54" s="47" t="s">
        <v>33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</row>
    <row r="55" spans="1:33" ht="14.25" customHeight="1" x14ac:dyDescent="0.2">
      <c r="A55" s="28" t="s">
        <v>20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</row>
    <row r="56" spans="1:33" x14ac:dyDescent="0.2"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</sheetData>
  <pageMargins left="0.7" right="0.7" top="0.75" bottom="0.75" header="0.3" footer="0.3"/>
  <pageSetup scale="53" fitToWidth="2" orientation="landscape" r:id="rId1"/>
  <colBreaks count="2" manualBreakCount="2">
    <brk id="13" max="54" man="1"/>
    <brk id="24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showGridLines="0" zoomScale="85" zoomScaleNormal="85" workbookViewId="0">
      <selection activeCell="A6" sqref="A6:XFD6"/>
    </sheetView>
  </sheetViews>
  <sheetFormatPr defaultColWidth="9.140625" defaultRowHeight="14.25" x14ac:dyDescent="0.2"/>
  <cols>
    <col min="1" max="1" width="44.85546875" style="2" customWidth="1"/>
    <col min="2" max="3" width="15.28515625" style="2" customWidth="1"/>
    <col min="4" max="4" width="17.42578125" style="2" bestFit="1" customWidth="1"/>
    <col min="5" max="35" width="14" style="2" bestFit="1" customWidth="1"/>
    <col min="36" max="36" width="9.5703125" style="2" bestFit="1" customWidth="1"/>
    <col min="37" max="16384" width="9.140625" style="2"/>
  </cols>
  <sheetData>
    <row r="1" spans="1:35" ht="15" x14ac:dyDescent="0.2">
      <c r="A1" s="43" t="s">
        <v>17</v>
      </c>
    </row>
    <row r="2" spans="1:35" ht="15" x14ac:dyDescent="0.2">
      <c r="A2" s="36" t="s">
        <v>19</v>
      </c>
    </row>
    <row r="3" spans="1:35" ht="15" x14ac:dyDescent="0.2">
      <c r="A3" s="44" t="s">
        <v>54</v>
      </c>
    </row>
    <row r="4" spans="1:35" ht="15" x14ac:dyDescent="0.2">
      <c r="A4" s="44" t="s">
        <v>34</v>
      </c>
    </row>
    <row r="5" spans="1:35" ht="15" x14ac:dyDescent="0.2">
      <c r="A5" s="44" t="s">
        <v>53</v>
      </c>
    </row>
    <row r="6" spans="1:35" ht="15" x14ac:dyDescent="0.25">
      <c r="A6" s="1" t="s">
        <v>56</v>
      </c>
    </row>
    <row r="8" spans="1:35" ht="15" x14ac:dyDescent="0.25">
      <c r="A8" s="1" t="s">
        <v>10</v>
      </c>
    </row>
    <row r="9" spans="1:35" ht="15" x14ac:dyDescent="0.25">
      <c r="A9" s="1" t="s">
        <v>11</v>
      </c>
    </row>
    <row r="11" spans="1:35" ht="15" x14ac:dyDescent="0.25">
      <c r="A11" s="3" t="s">
        <v>6</v>
      </c>
      <c r="C11" s="4">
        <v>2019</v>
      </c>
      <c r="D11" s="4">
        <f>2020</f>
        <v>2020</v>
      </c>
      <c r="E11" s="4">
        <f t="shared" ref="E11:AI11" si="0">D11+1</f>
        <v>2021</v>
      </c>
      <c r="F11" s="4">
        <f t="shared" si="0"/>
        <v>2022</v>
      </c>
      <c r="G11" s="4">
        <f t="shared" si="0"/>
        <v>2023</v>
      </c>
      <c r="H11" s="4">
        <f t="shared" si="0"/>
        <v>2024</v>
      </c>
      <c r="I11" s="4">
        <f t="shared" si="0"/>
        <v>2025</v>
      </c>
      <c r="J11" s="4">
        <f t="shared" si="0"/>
        <v>2026</v>
      </c>
      <c r="K11" s="4">
        <f t="shared" si="0"/>
        <v>2027</v>
      </c>
      <c r="L11" s="4">
        <f t="shared" si="0"/>
        <v>2028</v>
      </c>
      <c r="M11" s="4">
        <f t="shared" si="0"/>
        <v>2029</v>
      </c>
      <c r="N11" s="4">
        <f t="shared" si="0"/>
        <v>2030</v>
      </c>
      <c r="O11" s="4">
        <f t="shared" si="0"/>
        <v>2031</v>
      </c>
      <c r="P11" s="4">
        <f t="shared" si="0"/>
        <v>2032</v>
      </c>
      <c r="Q11" s="4">
        <f t="shared" si="0"/>
        <v>2033</v>
      </c>
      <c r="R11" s="4">
        <f t="shared" si="0"/>
        <v>2034</v>
      </c>
      <c r="S11" s="4">
        <f t="shared" si="0"/>
        <v>2035</v>
      </c>
      <c r="T11" s="4">
        <f t="shared" si="0"/>
        <v>2036</v>
      </c>
      <c r="U11" s="4">
        <f t="shared" si="0"/>
        <v>2037</v>
      </c>
      <c r="V11" s="4">
        <f t="shared" si="0"/>
        <v>2038</v>
      </c>
      <c r="W11" s="4">
        <f t="shared" si="0"/>
        <v>2039</v>
      </c>
      <c r="X11" s="4">
        <f t="shared" si="0"/>
        <v>2040</v>
      </c>
      <c r="Y11" s="4">
        <f t="shared" si="0"/>
        <v>2041</v>
      </c>
      <c r="Z11" s="4">
        <f t="shared" si="0"/>
        <v>2042</v>
      </c>
      <c r="AA11" s="4">
        <f t="shared" si="0"/>
        <v>2043</v>
      </c>
      <c r="AB11" s="4">
        <f t="shared" si="0"/>
        <v>2044</v>
      </c>
      <c r="AC11" s="4">
        <f t="shared" si="0"/>
        <v>2045</v>
      </c>
      <c r="AD11" s="4">
        <f t="shared" si="0"/>
        <v>2046</v>
      </c>
      <c r="AE11" s="4">
        <f t="shared" si="0"/>
        <v>2047</v>
      </c>
      <c r="AF11" s="4">
        <f t="shared" si="0"/>
        <v>2048</v>
      </c>
      <c r="AG11" s="4">
        <f t="shared" si="0"/>
        <v>2049</v>
      </c>
      <c r="AH11" s="4">
        <f t="shared" si="0"/>
        <v>2050</v>
      </c>
      <c r="AI11" s="4">
        <f t="shared" si="0"/>
        <v>2051</v>
      </c>
    </row>
    <row r="12" spans="1:35" x14ac:dyDescent="0.2">
      <c r="A12" s="5" t="s">
        <v>0</v>
      </c>
      <c r="D12" s="6">
        <v>59490168.315877855</v>
      </c>
      <c r="E12" s="6">
        <v>59811074.74622146</v>
      </c>
      <c r="F12" s="6">
        <v>59852351.144480817</v>
      </c>
      <c r="G12" s="6">
        <v>59879663.821460649</v>
      </c>
      <c r="H12" s="6">
        <v>60523058.441905856</v>
      </c>
      <c r="I12" s="6">
        <v>61019130.408033021</v>
      </c>
      <c r="J12" s="6">
        <v>61615553.840515547</v>
      </c>
      <c r="K12" s="6">
        <v>62256826.502824932</v>
      </c>
      <c r="L12" s="6">
        <v>63052172.594446436</v>
      </c>
      <c r="M12" s="6">
        <v>63646392.789534807</v>
      </c>
      <c r="N12" s="6">
        <v>64459051.249581411</v>
      </c>
      <c r="O12" s="6">
        <v>65222739.067555241</v>
      </c>
      <c r="P12" s="6">
        <v>66139750.984955505</v>
      </c>
      <c r="Q12" s="6">
        <v>66713330.506030701</v>
      </c>
      <c r="R12" s="6">
        <v>67413934.907352135</v>
      </c>
      <c r="S12" s="6">
        <v>68101803.511632755</v>
      </c>
      <c r="T12" s="6">
        <v>68773857.742647856</v>
      </c>
      <c r="U12" s="6">
        <v>69275939.806490615</v>
      </c>
      <c r="V12" s="6">
        <v>69959041.880674705</v>
      </c>
      <c r="W12" s="6">
        <v>72964714.704281688</v>
      </c>
      <c r="X12" s="6">
        <v>73883065.842189386</v>
      </c>
      <c r="Y12" s="6">
        <v>74252338.503234133</v>
      </c>
      <c r="Z12" s="6">
        <v>75612503.646139115</v>
      </c>
      <c r="AA12" s="6">
        <v>76502595.653353333</v>
      </c>
      <c r="AB12" s="6">
        <v>77598751.440185383</v>
      </c>
      <c r="AC12" s="6">
        <v>78284481.722746864</v>
      </c>
      <c r="AD12" s="6">
        <v>79175063.509328112</v>
      </c>
      <c r="AE12" s="6">
        <v>80068081.628531203</v>
      </c>
      <c r="AF12" s="6">
        <v>81150649.924022719</v>
      </c>
      <c r="AG12" s="6">
        <v>81835995.174416795</v>
      </c>
      <c r="AH12" s="6">
        <v>82737939.929988056</v>
      </c>
      <c r="AI12" s="6">
        <v>83644794.625092894</v>
      </c>
    </row>
    <row r="13" spans="1:35" x14ac:dyDescent="0.2">
      <c r="A13" s="5" t="s">
        <v>1</v>
      </c>
      <c r="D13" s="6">
        <v>47840049.505269289</v>
      </c>
      <c r="E13" s="6">
        <v>47969475.205300845</v>
      </c>
      <c r="F13" s="6">
        <v>48127550.213069066</v>
      </c>
      <c r="G13" s="6">
        <v>48297126.378642522</v>
      </c>
      <c r="H13" s="6">
        <v>48596782.827583231</v>
      </c>
      <c r="I13" s="6">
        <v>48699767.053622834</v>
      </c>
      <c r="J13" s="6">
        <v>48970958.926408648</v>
      </c>
      <c r="K13" s="6">
        <v>49271025.804593727</v>
      </c>
      <c r="L13" s="6">
        <v>49760442.85267023</v>
      </c>
      <c r="M13" s="6">
        <v>50045856.879351549</v>
      </c>
      <c r="N13" s="6">
        <v>50461294.489689521</v>
      </c>
      <c r="O13" s="6">
        <v>50859279.250612512</v>
      </c>
      <c r="P13" s="6">
        <v>51426114.645896263</v>
      </c>
      <c r="Q13" s="6">
        <v>51693649.916139171</v>
      </c>
      <c r="R13" s="6">
        <v>52067068.917742856</v>
      </c>
      <c r="S13" s="6">
        <v>52431516.049609385</v>
      </c>
      <c r="T13" s="6">
        <v>52947195.113301069</v>
      </c>
      <c r="U13" s="6">
        <v>53187483.392020285</v>
      </c>
      <c r="V13" s="6">
        <v>53545142.366319545</v>
      </c>
      <c r="W13" s="6">
        <v>51577135.410402276</v>
      </c>
      <c r="X13" s="6">
        <v>52041944.955231592</v>
      </c>
      <c r="Y13" s="6">
        <v>52752765.821483232</v>
      </c>
      <c r="Z13" s="6">
        <v>53541935.089640729</v>
      </c>
      <c r="AA13" s="6">
        <v>53966754.470327616</v>
      </c>
      <c r="AB13" s="6">
        <v>54548628.368878394</v>
      </c>
      <c r="AC13" s="6">
        <v>54805638.509112738</v>
      </c>
      <c r="AD13" s="6">
        <v>55218896.885648891</v>
      </c>
      <c r="AE13" s="6">
        <v>55629921.653521992</v>
      </c>
      <c r="AF13" s="6">
        <v>56188381.186620653</v>
      </c>
      <c r="AG13" s="6">
        <v>56431205.027215913</v>
      </c>
      <c r="AH13" s="6">
        <v>56836760.903100148</v>
      </c>
      <c r="AI13" s="6">
        <v>57241790.375866152</v>
      </c>
    </row>
    <row r="14" spans="1:35" ht="14.25" customHeight="1" x14ac:dyDescent="0.2">
      <c r="A14" s="5" t="s">
        <v>2</v>
      </c>
      <c r="D14" s="6">
        <v>2914180.4039105023</v>
      </c>
      <c r="E14" s="6">
        <v>2938603.1584176407</v>
      </c>
      <c r="F14" s="6">
        <v>2961214.5351525052</v>
      </c>
      <c r="G14" s="6">
        <v>2982797.3798365919</v>
      </c>
      <c r="H14" s="6">
        <v>3004087.6693249699</v>
      </c>
      <c r="I14" s="6">
        <v>3025281.0547214029</v>
      </c>
      <c r="J14" s="6">
        <v>3045676.7067968203</v>
      </c>
      <c r="K14" s="6">
        <v>3064882.5972845601</v>
      </c>
      <c r="L14" s="6">
        <v>3083453.8805299229</v>
      </c>
      <c r="M14" s="6">
        <v>3102077.5246377969</v>
      </c>
      <c r="N14" s="6">
        <v>3121279.8249915796</v>
      </c>
      <c r="O14" s="6">
        <v>3140941.908096381</v>
      </c>
      <c r="P14" s="6">
        <v>3159689.3418857404</v>
      </c>
      <c r="Q14" s="6">
        <v>3177974.977278356</v>
      </c>
      <c r="R14" s="6">
        <v>3197080.2717041085</v>
      </c>
      <c r="S14" s="6">
        <v>3216412.3454193575</v>
      </c>
      <c r="T14" s="6">
        <v>3235206.3066325733</v>
      </c>
      <c r="U14" s="6">
        <v>3253515.6583004044</v>
      </c>
      <c r="V14" s="6">
        <v>3271783.2610252015</v>
      </c>
      <c r="W14" s="6">
        <v>3289949.1690284912</v>
      </c>
      <c r="X14" s="6">
        <v>3308102.2713499852</v>
      </c>
      <c r="Y14" s="6">
        <v>3308102.2713499852</v>
      </c>
      <c r="Z14" s="6">
        <v>3308102.2713499852</v>
      </c>
      <c r="AA14" s="6">
        <v>3308102.2713499852</v>
      </c>
      <c r="AB14" s="6">
        <v>3308102.2713499852</v>
      </c>
      <c r="AC14" s="6">
        <v>3308102.2713499852</v>
      </c>
      <c r="AD14" s="6">
        <v>3308102.2713499852</v>
      </c>
      <c r="AE14" s="6">
        <v>3308102.2713499852</v>
      </c>
      <c r="AF14" s="6">
        <v>3308102.2713499852</v>
      </c>
      <c r="AG14" s="6">
        <v>3308102.2713499852</v>
      </c>
      <c r="AH14" s="6">
        <v>3308102.2713499852</v>
      </c>
      <c r="AI14" s="6">
        <v>3308102.2713499852</v>
      </c>
    </row>
    <row r="15" spans="1:35" ht="14.25" customHeight="1" x14ac:dyDescent="0.2">
      <c r="A15" s="5" t="s">
        <v>3</v>
      </c>
      <c r="D15" s="6">
        <v>454263.1387845244</v>
      </c>
      <c r="E15" s="6">
        <v>456387.16133391391</v>
      </c>
      <c r="F15" s="6">
        <v>457751.45326627587</v>
      </c>
      <c r="G15" s="6">
        <v>458408.62405356049</v>
      </c>
      <c r="H15" s="6">
        <v>458408.45559828158</v>
      </c>
      <c r="I15" s="6">
        <v>457798.0385289971</v>
      </c>
      <c r="J15" s="6">
        <v>456621.90231427387</v>
      </c>
      <c r="K15" s="6">
        <v>454922.13946477068</v>
      </c>
      <c r="L15" s="6">
        <v>452738.52408162795</v>
      </c>
      <c r="M15" s="6">
        <v>450108.6249983781</v>
      </c>
      <c r="N15" s="6">
        <v>447067.91375308414</v>
      </c>
      <c r="O15" s="6">
        <v>443649.86761732842</v>
      </c>
      <c r="P15" s="6">
        <v>439886.06789903116</v>
      </c>
      <c r="Q15" s="6">
        <v>435806.29372681212</v>
      </c>
      <c r="R15" s="6">
        <v>431438.61151475756</v>
      </c>
      <c r="S15" s="6">
        <v>426809.46029794216</v>
      </c>
      <c r="T15" s="6">
        <v>421943.73312093242</v>
      </c>
      <c r="U15" s="6">
        <v>416864.85465368588</v>
      </c>
      <c r="V15" s="6">
        <v>411594.85520179186</v>
      </c>
      <c r="W15" s="6">
        <v>406154.44127083872</v>
      </c>
      <c r="X15" s="6">
        <v>401818.9793287596</v>
      </c>
      <c r="Y15" s="6">
        <v>397595.09653414483</v>
      </c>
      <c r="Z15" s="6">
        <v>393480.94713911047</v>
      </c>
      <c r="AA15" s="6">
        <v>389474.75584567536</v>
      </c>
      <c r="AB15" s="6">
        <v>385574.81618484366</v>
      </c>
      <c r="AC15" s="6">
        <v>381779.48895828065</v>
      </c>
      <c r="AD15" s="6">
        <v>378087.20074083656</v>
      </c>
      <c r="AE15" s="6">
        <v>374496.4424422381</v>
      </c>
      <c r="AF15" s="6">
        <v>371005.7679263287</v>
      </c>
      <c r="AG15" s="6">
        <v>367613.79268629802</v>
      </c>
      <c r="AH15" s="6">
        <v>364319.19257440057</v>
      </c>
      <c r="AI15" s="6">
        <v>361120.70258471684</v>
      </c>
    </row>
    <row r="16" spans="1:35" ht="14.25" customHeight="1" x14ac:dyDescent="0.2">
      <c r="A16" s="5" t="s">
        <v>4</v>
      </c>
      <c r="D16" s="6">
        <v>24209.501875000002</v>
      </c>
      <c r="E16" s="6">
        <v>24037.301062500002</v>
      </c>
      <c r="F16" s="6">
        <v>24123.401468749998</v>
      </c>
      <c r="G16" s="6">
        <v>24080.351265625002</v>
      </c>
      <c r="H16" s="6">
        <v>24101.876367187499</v>
      </c>
      <c r="I16" s="6">
        <v>24091.11381640625</v>
      </c>
      <c r="J16" s="6">
        <v>24096.495091796871</v>
      </c>
      <c r="K16" s="6">
        <v>24093.804454101566</v>
      </c>
      <c r="L16" s="6">
        <v>24095.149772949222</v>
      </c>
      <c r="M16" s="6">
        <v>24094.47711352539</v>
      </c>
      <c r="N16" s="6">
        <v>24094.813443237304</v>
      </c>
      <c r="O16" s="6">
        <v>24094.645278381347</v>
      </c>
      <c r="P16" s="6">
        <v>24094.729360809324</v>
      </c>
      <c r="Q16" s="6">
        <v>24094.687319595338</v>
      </c>
      <c r="R16" s="6">
        <v>24094.708340202331</v>
      </c>
      <c r="S16" s="6">
        <v>24094.697829898836</v>
      </c>
      <c r="T16" s="6">
        <v>24094.703085050583</v>
      </c>
      <c r="U16" s="6">
        <v>24094.700457474708</v>
      </c>
      <c r="V16" s="6">
        <v>24094.701771262648</v>
      </c>
      <c r="W16" s="6">
        <v>24094.70111436868</v>
      </c>
      <c r="X16" s="6">
        <v>24094.701442815665</v>
      </c>
      <c r="Y16" s="6">
        <v>24094.701771262662</v>
      </c>
      <c r="Z16" s="6">
        <v>24094.702099709677</v>
      </c>
      <c r="AA16" s="6">
        <v>24094.702428156706</v>
      </c>
      <c r="AB16" s="6">
        <v>24094.702756603758</v>
      </c>
      <c r="AC16" s="6">
        <v>24094.703085050816</v>
      </c>
      <c r="AD16" s="6">
        <v>24094.703413497889</v>
      </c>
      <c r="AE16" s="6">
        <v>24094.703741944984</v>
      </c>
      <c r="AF16" s="6">
        <v>24094.70407039209</v>
      </c>
      <c r="AG16" s="6">
        <v>24094.704398839211</v>
      </c>
      <c r="AH16" s="6">
        <v>24094.704727286357</v>
      </c>
      <c r="AI16" s="6">
        <v>24094.70505573351</v>
      </c>
    </row>
    <row r="17" spans="1:41" ht="14.25" customHeight="1" x14ac:dyDescent="0.2">
      <c r="A17" s="7" t="s">
        <v>5</v>
      </c>
      <c r="C17" s="12"/>
      <c r="D17" s="8">
        <v>80453.17012499999</v>
      </c>
      <c r="E17" s="8">
        <v>80882.765937500008</v>
      </c>
      <c r="F17" s="8">
        <v>80667.968031250013</v>
      </c>
      <c r="G17" s="8">
        <v>80775.366984374996</v>
      </c>
      <c r="H17" s="8">
        <v>80721.667507812497</v>
      </c>
      <c r="I17" s="8">
        <v>80748.517246093761</v>
      </c>
      <c r="J17" s="8">
        <v>80735.092376953136</v>
      </c>
      <c r="K17" s="8">
        <v>80741.804811523441</v>
      </c>
      <c r="L17" s="8">
        <v>80738.448594238274</v>
      </c>
      <c r="M17" s="8">
        <v>80740.126702880851</v>
      </c>
      <c r="N17" s="8">
        <v>80739.287648559577</v>
      </c>
      <c r="O17" s="8">
        <v>80739.707175720207</v>
      </c>
      <c r="P17" s="8">
        <v>80739.497412139885</v>
      </c>
      <c r="Q17" s="8">
        <v>80739.602293930046</v>
      </c>
      <c r="R17" s="8">
        <v>80739.549853034972</v>
      </c>
      <c r="S17" s="8">
        <v>80739.576073482502</v>
      </c>
      <c r="T17" s="8">
        <v>80739.562963258737</v>
      </c>
      <c r="U17" s="8">
        <v>80739.569518370627</v>
      </c>
      <c r="V17" s="8">
        <v>80739.566240814689</v>
      </c>
      <c r="W17" s="8">
        <v>80739.567879592651</v>
      </c>
      <c r="X17" s="8">
        <v>80739.567060203655</v>
      </c>
      <c r="Y17" s="8">
        <v>80739.566240814776</v>
      </c>
      <c r="Z17" s="8">
        <v>80739.565421425956</v>
      </c>
      <c r="AA17" s="8">
        <v>80739.564602037237</v>
      </c>
      <c r="AB17" s="8">
        <v>80739.563782648605</v>
      </c>
      <c r="AC17" s="8">
        <v>80739.562963260047</v>
      </c>
      <c r="AD17" s="8">
        <v>80739.562143871561</v>
      </c>
      <c r="AE17" s="8">
        <v>80739.561324483177</v>
      </c>
      <c r="AF17" s="8">
        <v>80739.56050509488</v>
      </c>
      <c r="AG17" s="8">
        <v>80739.559685706656</v>
      </c>
      <c r="AH17" s="8">
        <v>80739.558866318563</v>
      </c>
      <c r="AI17" s="8">
        <v>80739.558046930499</v>
      </c>
    </row>
    <row r="18" spans="1:41" ht="14.25" customHeight="1" x14ac:dyDescent="0.2">
      <c r="A18" s="7" t="s">
        <v>12</v>
      </c>
      <c r="D18" s="10">
        <f t="shared" ref="D18:AI18" si="1">SUM(D12:D17)</f>
        <v>110803324.03584217</v>
      </c>
      <c r="E18" s="10">
        <f t="shared" si="1"/>
        <v>111280460.33827387</v>
      </c>
      <c r="F18" s="10">
        <f t="shared" si="1"/>
        <v>111503658.71546867</v>
      </c>
      <c r="G18" s="10">
        <f t="shared" si="1"/>
        <v>111722851.92224333</v>
      </c>
      <c r="H18" s="10">
        <f t="shared" si="1"/>
        <v>112687160.93828732</v>
      </c>
      <c r="I18" s="10">
        <f t="shared" si="1"/>
        <v>113306816.18596876</v>
      </c>
      <c r="J18" s="10">
        <f t="shared" si="1"/>
        <v>114193642.96350405</v>
      </c>
      <c r="K18" s="10">
        <f t="shared" si="1"/>
        <v>115152492.65343361</v>
      </c>
      <c r="L18" s="10">
        <f t="shared" si="1"/>
        <v>116453641.45009542</v>
      </c>
      <c r="M18" s="10">
        <f t="shared" si="1"/>
        <v>117349270.42233895</v>
      </c>
      <c r="N18" s="10">
        <f t="shared" si="1"/>
        <v>118593527.57910739</v>
      </c>
      <c r="O18" s="10">
        <f t="shared" si="1"/>
        <v>119771444.44633555</v>
      </c>
      <c r="P18" s="10">
        <f t="shared" si="1"/>
        <v>121270275.2674095</v>
      </c>
      <c r="Q18" s="10">
        <f t="shared" si="1"/>
        <v>122125595.98278855</v>
      </c>
      <c r="R18" s="10">
        <f t="shared" si="1"/>
        <v>123214356.96650711</v>
      </c>
      <c r="S18" s="10">
        <f t="shared" si="1"/>
        <v>124281375.64086282</v>
      </c>
      <c r="T18" s="10">
        <f t="shared" si="1"/>
        <v>125483037.16175075</v>
      </c>
      <c r="U18" s="10">
        <f t="shared" si="1"/>
        <v>126238637.98144083</v>
      </c>
      <c r="V18" s="10">
        <f t="shared" si="1"/>
        <v>127292396.63123333</v>
      </c>
      <c r="W18" s="10">
        <f t="shared" si="1"/>
        <v>128342787.99397725</v>
      </c>
      <c r="X18" s="10">
        <f t="shared" si="1"/>
        <v>129739766.31660275</v>
      </c>
      <c r="Y18" s="10">
        <f t="shared" si="1"/>
        <v>130815635.96061358</v>
      </c>
      <c r="Z18" s="10">
        <f t="shared" si="1"/>
        <v>132960856.22179009</v>
      </c>
      <c r="AA18" s="10">
        <f t="shared" si="1"/>
        <v>134271761.41790682</v>
      </c>
      <c r="AB18" s="10">
        <f t="shared" si="1"/>
        <v>135945891.16313788</v>
      </c>
      <c r="AC18" s="10">
        <f t="shared" si="1"/>
        <v>136884836.25821617</v>
      </c>
      <c r="AD18" s="10">
        <f t="shared" si="1"/>
        <v>138184984.13262519</v>
      </c>
      <c r="AE18" s="10">
        <f t="shared" si="1"/>
        <v>139485436.26091185</v>
      </c>
      <c r="AF18" s="10">
        <f t="shared" si="1"/>
        <v>141122973.4144952</v>
      </c>
      <c r="AG18" s="10">
        <f t="shared" si="1"/>
        <v>142047750.52975354</v>
      </c>
      <c r="AH18" s="10">
        <f t="shared" si="1"/>
        <v>143351956.56060624</v>
      </c>
      <c r="AI18" s="10">
        <f t="shared" si="1"/>
        <v>144660642.23799643</v>
      </c>
    </row>
    <row r="19" spans="1:41" ht="14.25" customHeight="1" x14ac:dyDescent="0.2">
      <c r="A19" s="9"/>
      <c r="C19" s="12"/>
    </row>
    <row r="20" spans="1:41" ht="14.25" customHeight="1" thickBot="1" x14ac:dyDescent="0.25">
      <c r="A20" s="2" t="s">
        <v>13</v>
      </c>
      <c r="C20" s="46"/>
      <c r="D20" s="11">
        <f>+D12/D18</f>
        <v>0.53689876936033287</v>
      </c>
      <c r="E20" s="11">
        <f t="shared" ref="E20:AI20" si="2">+E12/E18</f>
        <v>0.53748047558759071</v>
      </c>
      <c r="F20" s="11">
        <f t="shared" si="2"/>
        <v>0.53677477343779412</v>
      </c>
      <c r="G20" s="11">
        <f t="shared" si="2"/>
        <v>0.53596612323444437</v>
      </c>
      <c r="H20" s="11">
        <f t="shared" si="2"/>
        <v>0.53708921174304025</v>
      </c>
      <c r="I20" s="11">
        <f t="shared" si="2"/>
        <v>0.53853009432268617</v>
      </c>
      <c r="J20" s="11">
        <f t="shared" si="2"/>
        <v>0.53957078731788688</v>
      </c>
      <c r="K20" s="11">
        <f t="shared" si="2"/>
        <v>0.54064679859076037</v>
      </c>
      <c r="L20" s="11">
        <f t="shared" si="2"/>
        <v>0.54143581780108241</v>
      </c>
      <c r="M20" s="11">
        <f t="shared" si="2"/>
        <v>0.54236717928004174</v>
      </c>
      <c r="N20" s="11">
        <f t="shared" si="2"/>
        <v>0.5435292512619142</v>
      </c>
      <c r="O20" s="11">
        <f t="shared" si="2"/>
        <v>0.54456001068584214</v>
      </c>
      <c r="P20" s="11">
        <f t="shared" si="2"/>
        <v>0.54539128272870407</v>
      </c>
      <c r="Q20" s="11">
        <f t="shared" si="2"/>
        <v>0.5462682083077226</v>
      </c>
      <c r="R20" s="11">
        <f t="shared" si="2"/>
        <v>0.54712727126171679</v>
      </c>
      <c r="S20" s="11">
        <f t="shared" si="2"/>
        <v>0.54796467419565131</v>
      </c>
      <c r="T20" s="11">
        <f t="shared" si="2"/>
        <v>0.54807294514235139</v>
      </c>
      <c r="U20" s="11">
        <f t="shared" si="2"/>
        <v>0.54876970247948431</v>
      </c>
      <c r="V20" s="11">
        <f t="shared" si="2"/>
        <v>0.54959324933873599</v>
      </c>
      <c r="W20" s="11">
        <f t="shared" si="2"/>
        <v>0.5685143345000867</v>
      </c>
      <c r="X20" s="11">
        <f t="shared" si="2"/>
        <v>0.56947124185419928</v>
      </c>
      <c r="Y20" s="11">
        <f t="shared" si="2"/>
        <v>0.56761057619740718</v>
      </c>
      <c r="Z20" s="11">
        <f t="shared" si="2"/>
        <v>0.5686824362804267</v>
      </c>
      <c r="AA20" s="11">
        <f t="shared" si="2"/>
        <v>0.56975938086674083</v>
      </c>
      <c r="AB20" s="11">
        <f t="shared" si="2"/>
        <v>0.57080615512730193</v>
      </c>
      <c r="AC20" s="11">
        <f t="shared" si="2"/>
        <v>0.57190032046407935</v>
      </c>
      <c r="AD20" s="11">
        <f t="shared" si="2"/>
        <v>0.57296430582745961</v>
      </c>
      <c r="AE20" s="11">
        <f t="shared" si="2"/>
        <v>0.57402467078183961</v>
      </c>
      <c r="AF20" s="11">
        <f t="shared" si="2"/>
        <v>0.57503500642431526</v>
      </c>
      <c r="AG20" s="11">
        <f t="shared" si="2"/>
        <v>0.57611609384321294</v>
      </c>
      <c r="AH20" s="11">
        <f t="shared" si="2"/>
        <v>0.57716645042795889</v>
      </c>
      <c r="AI20" s="11">
        <f t="shared" si="2"/>
        <v>0.57821390345744528</v>
      </c>
    </row>
    <row r="21" spans="1:41" ht="14.25" customHeight="1" thickTop="1" x14ac:dyDescent="0.2">
      <c r="A21" s="9"/>
    </row>
    <row r="22" spans="1:41" ht="14.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41" ht="14.25" customHeight="1" x14ac:dyDescent="0.25">
      <c r="A23" s="13" t="s">
        <v>15</v>
      </c>
    </row>
    <row r="24" spans="1:41" ht="14.25" customHeight="1" x14ac:dyDescent="0.2">
      <c r="A24" s="9"/>
    </row>
    <row r="25" spans="1:41" ht="14.25" customHeight="1" x14ac:dyDescent="0.25">
      <c r="A25" s="13" t="s">
        <v>24</v>
      </c>
      <c r="B25" s="23" t="s">
        <v>14</v>
      </c>
      <c r="C25" s="24"/>
    </row>
    <row r="26" spans="1:41" ht="14.25" customHeight="1" x14ac:dyDescent="0.2">
      <c r="A26" s="40" t="s">
        <v>23</v>
      </c>
      <c r="B26" s="31">
        <f>SUM(C26:AI26)</f>
        <v>172521.52199387673</v>
      </c>
      <c r="C26" s="32">
        <v>2121.8779489554236</v>
      </c>
      <c r="D26" s="32">
        <v>1911.7044442107683</v>
      </c>
      <c r="E26" s="32">
        <v>2022.64751529255</v>
      </c>
      <c r="F26" s="32">
        <v>2066.2412320885765</v>
      </c>
      <c r="G26" s="32">
        <v>2236.055615884808</v>
      </c>
      <c r="H26" s="32">
        <v>2487.1843059677908</v>
      </c>
      <c r="I26" s="32">
        <v>2766.39277188899</v>
      </c>
      <c r="J26" s="32">
        <v>3041.2319209501957</v>
      </c>
      <c r="K26" s="32">
        <v>3139.4409932979843</v>
      </c>
      <c r="L26" s="32">
        <v>3298.5301818702669</v>
      </c>
      <c r="M26" s="32">
        <v>3598.6211241291958</v>
      </c>
      <c r="N26" s="32">
        <v>3814.2349388911812</v>
      </c>
      <c r="O26" s="32">
        <v>3921.2933170180545</v>
      </c>
      <c r="P26" s="32">
        <v>4206.0225463165834</v>
      </c>
      <c r="Q26" s="32">
        <v>4447.5306422387348</v>
      </c>
      <c r="R26" s="32">
        <v>4701.0672262232956</v>
      </c>
      <c r="S26" s="32">
        <v>4962.1651123354332</v>
      </c>
      <c r="T26" s="32">
        <v>5506.488796990865</v>
      </c>
      <c r="U26" s="32">
        <v>5853.5714002680152</v>
      </c>
      <c r="V26" s="32">
        <v>6083.8161075882854</v>
      </c>
      <c r="W26" s="32">
        <v>6347.5546432918645</v>
      </c>
      <c r="X26" s="32">
        <v>6697.1637301553519</v>
      </c>
      <c r="Y26" s="32">
        <v>6965.5924572074073</v>
      </c>
      <c r="Z26" s="32">
        <v>7260.6091441960962</v>
      </c>
      <c r="AA26" s="32">
        <v>7849.9586303562883</v>
      </c>
      <c r="AB26" s="32">
        <v>8326.2224238608269</v>
      </c>
      <c r="AC26" s="32">
        <v>8585.8110287037689</v>
      </c>
      <c r="AD26" s="32">
        <v>8874.6086645115574</v>
      </c>
      <c r="AE26" s="32">
        <v>9333.0415111625134</v>
      </c>
      <c r="AF26" s="32">
        <v>9685.3961674667007</v>
      </c>
      <c r="AG26" s="32">
        <v>10113.211210154119</v>
      </c>
      <c r="AH26" s="32">
        <v>10283.515546665212</v>
      </c>
      <c r="AI26" s="32">
        <v>12.718693738047982</v>
      </c>
    </row>
    <row r="27" spans="1:41" ht="14.25" customHeight="1" x14ac:dyDescent="0.2">
      <c r="A27" s="40" t="s">
        <v>26</v>
      </c>
      <c r="B27" s="31">
        <f>SUM(C27:AI27)</f>
        <v>678.03563298271843</v>
      </c>
      <c r="C27" s="32">
        <v>0</v>
      </c>
      <c r="D27" s="32">
        <v>-1.4680582779623186</v>
      </c>
      <c r="E27" s="32">
        <v>-3.495495876951638</v>
      </c>
      <c r="F27" s="32">
        <v>-2.4268262198994925</v>
      </c>
      <c r="G27" s="32">
        <v>-0.78216137124087259</v>
      </c>
      <c r="H27" s="32">
        <v>1.2175485920694629</v>
      </c>
      <c r="I27" s="32">
        <v>2.5763126260048304</v>
      </c>
      <c r="J27" s="32">
        <v>4.2907662584249922</v>
      </c>
      <c r="K27" s="32">
        <v>6.0291348045637569</v>
      </c>
      <c r="L27" s="32">
        <v>8.1427769271239967</v>
      </c>
      <c r="M27" s="32">
        <v>9.5789556477577857</v>
      </c>
      <c r="N27" s="32">
        <v>11.391089147688369</v>
      </c>
      <c r="O27" s="32">
        <v>13.22850009780946</v>
      </c>
      <c r="P27" s="32">
        <v>15.462565589419727</v>
      </c>
      <c r="Q27" s="32">
        <v>16.980569647583835</v>
      </c>
      <c r="R27" s="32">
        <v>18.89594826119799</v>
      </c>
      <c r="S27" s="32">
        <v>20.838044491093417</v>
      </c>
      <c r="T27" s="32">
        <v>23.199394393960784</v>
      </c>
      <c r="U27" s="32">
        <v>24.803885734415772</v>
      </c>
      <c r="V27" s="32">
        <v>26.828391784125138</v>
      </c>
      <c r="W27" s="32">
        <v>28.881137668721887</v>
      </c>
      <c r="X27" s="32">
        <v>31.377023928418101</v>
      </c>
      <c r="Y27" s="32">
        <v>33.072930107159529</v>
      </c>
      <c r="Z27" s="32">
        <v>35.212781056824269</v>
      </c>
      <c r="AA27" s="32">
        <v>37.382480787385909</v>
      </c>
      <c r="AB27" s="32">
        <v>40.020568524309681</v>
      </c>
      <c r="AC27" s="32">
        <v>41.813097841593361</v>
      </c>
      <c r="AD27" s="32">
        <v>44.074865390985693</v>
      </c>
      <c r="AE27" s="32">
        <v>46.368182335924573</v>
      </c>
      <c r="AF27" s="32">
        <v>49.156573385665176</v>
      </c>
      <c r="AG27" s="32">
        <v>51.051230881226672</v>
      </c>
      <c r="AH27" s="32">
        <v>38.790929970826909</v>
      </c>
      <c r="AI27" s="32">
        <v>5.5424888464917714</v>
      </c>
    </row>
    <row r="28" spans="1:41" ht="14.25" customHeight="1" x14ac:dyDescent="0.2">
      <c r="A28" s="40" t="s">
        <v>28</v>
      </c>
      <c r="B28" s="37">
        <f>SUM(B26:B27)</f>
        <v>173199.55762685943</v>
      </c>
      <c r="C28" s="37">
        <f>SUM(C26:C27)</f>
        <v>2121.8779489554236</v>
      </c>
      <c r="D28" s="37">
        <f>SUM(D26:D27)</f>
        <v>1910.2363859328059</v>
      </c>
      <c r="E28" s="37">
        <f t="shared" ref="E28:AI28" si="3">SUM(E26:E27)</f>
        <v>2019.1520194155983</v>
      </c>
      <c r="F28" s="37">
        <f t="shared" si="3"/>
        <v>2063.8144058686771</v>
      </c>
      <c r="G28" s="37">
        <f t="shared" si="3"/>
        <v>2235.2734545135672</v>
      </c>
      <c r="H28" s="37">
        <f t="shared" si="3"/>
        <v>2488.4018545598601</v>
      </c>
      <c r="I28" s="37">
        <f t="shared" si="3"/>
        <v>2768.9690845149948</v>
      </c>
      <c r="J28" s="37">
        <f t="shared" si="3"/>
        <v>3045.5226872086205</v>
      </c>
      <c r="K28" s="37">
        <f t="shared" si="3"/>
        <v>3145.4701281025482</v>
      </c>
      <c r="L28" s="37">
        <f t="shared" si="3"/>
        <v>3306.6729587973909</v>
      </c>
      <c r="M28" s="37">
        <f t="shared" si="3"/>
        <v>3608.2000797769538</v>
      </c>
      <c r="N28" s="37">
        <f t="shared" si="3"/>
        <v>3825.6260280388697</v>
      </c>
      <c r="O28" s="37">
        <f t="shared" si="3"/>
        <v>3934.521817115864</v>
      </c>
      <c r="P28" s="37">
        <f t="shared" si="3"/>
        <v>4221.4851119060031</v>
      </c>
      <c r="Q28" s="37">
        <f t="shared" si="3"/>
        <v>4464.511211886319</v>
      </c>
      <c r="R28" s="37">
        <f t="shared" si="3"/>
        <v>4719.9631744844937</v>
      </c>
      <c r="S28" s="37">
        <f t="shared" si="3"/>
        <v>4983.0031568265267</v>
      </c>
      <c r="T28" s="37">
        <f t="shared" si="3"/>
        <v>5529.6881913848256</v>
      </c>
      <c r="U28" s="37">
        <f t="shared" si="3"/>
        <v>5878.3752860024306</v>
      </c>
      <c r="V28" s="37">
        <f t="shared" si="3"/>
        <v>6110.6444993724108</v>
      </c>
      <c r="W28" s="37">
        <f t="shared" si="3"/>
        <v>6376.4357809605863</v>
      </c>
      <c r="X28" s="37">
        <f t="shared" si="3"/>
        <v>6728.5407540837696</v>
      </c>
      <c r="Y28" s="37">
        <f t="shared" si="3"/>
        <v>6998.6653873145669</v>
      </c>
      <c r="Z28" s="37">
        <f t="shared" si="3"/>
        <v>7295.8219252529207</v>
      </c>
      <c r="AA28" s="37">
        <f t="shared" si="3"/>
        <v>7887.3411111436744</v>
      </c>
      <c r="AB28" s="37">
        <f t="shared" si="3"/>
        <v>8366.2429923851359</v>
      </c>
      <c r="AC28" s="37">
        <f t="shared" si="3"/>
        <v>8627.6241265453627</v>
      </c>
      <c r="AD28" s="37">
        <f t="shared" si="3"/>
        <v>8918.6835299025424</v>
      </c>
      <c r="AE28" s="37">
        <f t="shared" si="3"/>
        <v>9379.4096934984373</v>
      </c>
      <c r="AF28" s="37">
        <f t="shared" si="3"/>
        <v>9734.5527408523667</v>
      </c>
      <c r="AG28" s="37">
        <f t="shared" si="3"/>
        <v>10164.262441035346</v>
      </c>
      <c r="AH28" s="37">
        <f t="shared" si="3"/>
        <v>10322.306476636038</v>
      </c>
      <c r="AI28" s="37">
        <f t="shared" si="3"/>
        <v>18.261182584539753</v>
      </c>
    </row>
    <row r="29" spans="1:41" ht="14.25" customHeight="1" x14ac:dyDescent="0.25">
      <c r="A29" s="13"/>
      <c r="C29" s="15"/>
    </row>
    <row r="30" spans="1:41" s="9" customFormat="1" ht="14.25" customHeight="1" x14ac:dyDescent="0.25">
      <c r="A30" s="13" t="s">
        <v>21</v>
      </c>
    </row>
    <row r="31" spans="1:41" ht="14.25" customHeight="1" x14ac:dyDescent="0.2">
      <c r="A31" s="48" t="s">
        <v>35</v>
      </c>
      <c r="C31" s="25" t="s">
        <v>18</v>
      </c>
      <c r="D31" s="16">
        <f t="shared" ref="D31:AI31" si="4">ROUND(ROUND((D28*1000000*D20)/D12,2),2)*12</f>
        <v>206.88</v>
      </c>
      <c r="E31" s="16">
        <f t="shared" si="4"/>
        <v>217.68</v>
      </c>
      <c r="F31" s="16">
        <f t="shared" si="4"/>
        <v>222.12</v>
      </c>
      <c r="G31" s="16">
        <f t="shared" si="4"/>
        <v>240.12</v>
      </c>
      <c r="H31" s="16">
        <f t="shared" si="4"/>
        <v>264.95999999999998</v>
      </c>
      <c r="I31" s="16">
        <f t="shared" si="4"/>
        <v>293.28000000000003</v>
      </c>
      <c r="J31" s="16">
        <f t="shared" si="4"/>
        <v>320.04000000000002</v>
      </c>
      <c r="K31" s="16">
        <f t="shared" si="4"/>
        <v>327.84000000000003</v>
      </c>
      <c r="L31" s="16">
        <f t="shared" si="4"/>
        <v>340.68</v>
      </c>
      <c r="M31" s="16">
        <f t="shared" si="4"/>
        <v>369</v>
      </c>
      <c r="N31" s="16">
        <f t="shared" si="4"/>
        <v>387.12</v>
      </c>
      <c r="O31" s="16">
        <f t="shared" si="4"/>
        <v>394.20000000000005</v>
      </c>
      <c r="P31" s="16">
        <f t="shared" si="4"/>
        <v>417.72</v>
      </c>
      <c r="Q31" s="16">
        <f t="shared" si="4"/>
        <v>438.72</v>
      </c>
      <c r="R31" s="16">
        <f t="shared" si="4"/>
        <v>459.72</v>
      </c>
      <c r="S31" s="16">
        <f t="shared" si="4"/>
        <v>481.08000000000004</v>
      </c>
      <c r="T31" s="16">
        <f t="shared" si="4"/>
        <v>528.84</v>
      </c>
      <c r="U31" s="16">
        <f t="shared" si="4"/>
        <v>558.84</v>
      </c>
      <c r="V31" s="16">
        <f t="shared" si="4"/>
        <v>576</v>
      </c>
      <c r="W31" s="16">
        <f t="shared" si="4"/>
        <v>596.16</v>
      </c>
      <c r="X31" s="16">
        <f t="shared" si="4"/>
        <v>622.31999999999994</v>
      </c>
      <c r="Y31" s="16">
        <f t="shared" si="4"/>
        <v>642</v>
      </c>
      <c r="Z31" s="16">
        <f t="shared" si="4"/>
        <v>658.43999999999994</v>
      </c>
      <c r="AA31" s="16">
        <f t="shared" si="4"/>
        <v>704.88</v>
      </c>
      <c r="AB31" s="16">
        <f t="shared" si="4"/>
        <v>738.48</v>
      </c>
      <c r="AC31" s="16">
        <f t="shared" si="4"/>
        <v>756.36</v>
      </c>
      <c r="AD31" s="16">
        <f t="shared" si="4"/>
        <v>774.48</v>
      </c>
      <c r="AE31" s="16">
        <f t="shared" si="4"/>
        <v>806.87999999999988</v>
      </c>
      <c r="AF31" s="16">
        <f t="shared" si="4"/>
        <v>827.76</v>
      </c>
      <c r="AG31" s="16">
        <f t="shared" si="4"/>
        <v>858.72</v>
      </c>
      <c r="AH31" s="16">
        <f t="shared" si="4"/>
        <v>864.12000000000012</v>
      </c>
      <c r="AI31" s="16">
        <f t="shared" si="4"/>
        <v>1.56</v>
      </c>
      <c r="AJ31" s="14"/>
      <c r="AK31" s="9"/>
      <c r="AL31" s="9"/>
      <c r="AM31" s="9"/>
      <c r="AN31" s="9"/>
      <c r="AO31" s="9"/>
    </row>
    <row r="32" spans="1:41" ht="14.25" customHeight="1" x14ac:dyDescent="0.2">
      <c r="A32" s="48" t="s">
        <v>36</v>
      </c>
      <c r="D32" s="16">
        <f>-SUMIF('5 kw Subscription'!$C$8:$AG$8,D$11,'5 kw Subscription'!$C$30:$AG$30)</f>
        <v>16.421335803400098</v>
      </c>
      <c r="E32" s="16">
        <f>-SUMIF('5 kw Subscription'!$C$8:$AG$8,E$11,'5 kw Subscription'!$C$30:$AG$30)</f>
        <v>8.9974570866804697</v>
      </c>
      <c r="F32" s="16">
        <f>-SUMIF('5 kw Subscription'!$C$8:$AG$8,F$11,'5 kw Subscription'!$C$30:$AG$30)</f>
        <v>3.1801959271807618</v>
      </c>
      <c r="G32" s="16">
        <f>-SUMIF('5 kw Subscription'!$C$8:$AG$8,G$11,'5 kw Subscription'!$C$30:$AG$30)</f>
        <v>-2.4080497198310127</v>
      </c>
      <c r="H32" s="16">
        <f>-SUMIF('5 kw Subscription'!$C$8:$AG$8,H$11,'5 kw Subscription'!$C$30:$AG$30)</f>
        <v>-9.2026683966204246</v>
      </c>
      <c r="I32" s="16">
        <f>-SUMIF('5 kw Subscription'!$C$8:$AG$8,I$11,'5 kw Subscription'!$C$30:$AG$30)</f>
        <v>-13.819479660111881</v>
      </c>
      <c r="J32" s="16">
        <f>-SUMIF('5 kw Subscription'!$C$8:$AG$8,J$11,'5 kw Subscription'!$C$30:$AG$30)</f>
        <v>-19.644853781890788</v>
      </c>
      <c r="K32" s="16">
        <f>-SUMIF('5 kw Subscription'!$C$8:$AG$8,K$11,'5 kw Subscription'!$C$30:$AG$30)</f>
        <v>-25.551486047294304</v>
      </c>
      <c r="L32" s="16">
        <f>-SUMIF('5 kw Subscription'!$C$8:$AG$8,L$11,'5 kw Subscription'!$C$30:$AG$30)</f>
        <v>-32.733223651993114</v>
      </c>
      <c r="M32" s="16">
        <f>-SUMIF('5 kw Subscription'!$C$8:$AG$8,M$11,'5 kw Subscription'!$C$30:$AG$30)</f>
        <v>-37.613074699128049</v>
      </c>
      <c r="N32" s="16">
        <f>-SUMIF('5 kw Subscription'!$C$8:$AG$8,N$11,'5 kw Subscription'!$C$30:$AG$30)</f>
        <v>-43.770345678106196</v>
      </c>
      <c r="O32" s="16">
        <f>-SUMIF('5 kw Subscription'!$C$8:$AG$8,O$11,'5 kw Subscription'!$C$30:$AG$30)</f>
        <v>-50.013504429970055</v>
      </c>
      <c r="P32" s="16">
        <f>-SUMIF('5 kw Subscription'!$C$8:$AG$8,P$11,'5 kw Subscription'!$C$30:$AG$30)</f>
        <v>-57.604416808752035</v>
      </c>
      <c r="Q32" s="16">
        <f>-SUMIF('5 kw Subscription'!$C$8:$AG$8,Q$11,'5 kw Subscription'!$C$30:$AG$30)</f>
        <v>-62.76229415811008</v>
      </c>
      <c r="R32" s="16">
        <f>-SUMIF('5 kw Subscription'!$C$8:$AG$8,R$11,'5 kw Subscription'!$C$30:$AG$30)</f>
        <v>-69.27037159932155</v>
      </c>
      <c r="S32" s="16">
        <f>-SUMIF('5 kw Subscription'!$C$8:$AG$8,S$11,'5 kw Subscription'!$C$30:$AG$30)</f>
        <v>-75.869230212760442</v>
      </c>
      <c r="T32" s="16">
        <f>-SUMIF('5 kw Subscription'!$C$8:$AG$8,T$11,'5 kw Subscription'!$C$30:$AG$30)</f>
        <v>-83.892629829121574</v>
      </c>
      <c r="U32" s="16">
        <f>-SUMIF('5 kw Subscription'!$C$8:$AG$8,U$11,'5 kw Subscription'!$C$30:$AG$30)</f>
        <v>-89.344373846316614</v>
      </c>
      <c r="V32" s="16">
        <f>-SUMIF('5 kw Subscription'!$C$8:$AG$8,V$11,'5 kw Subscription'!$C$30:$AG$30)</f>
        <v>-96.223244717098851</v>
      </c>
      <c r="W32" s="16">
        <f>-SUMIF('5 kw Subscription'!$C$8:$AG$8,W$11,'5 kw Subscription'!$C$30:$AG$30)</f>
        <v>-103.1980689576576</v>
      </c>
      <c r="X32" s="16">
        <f>-SUMIF('5 kw Subscription'!$C$8:$AG$8,X$11,'5 kw Subscription'!$C$30:$AG$30)</f>
        <v>-111.67859648736044</v>
      </c>
      <c r="Y32" s="16">
        <f>-SUMIF('5 kw Subscription'!$C$8:$AG$8,Y$11,'5 kw Subscription'!$C$30:$AG$30)</f>
        <v>-117.44095003241353</v>
      </c>
      <c r="Z32" s="16">
        <f>-SUMIF('5 kw Subscription'!$C$8:$AG$8,Z$11,'5 kw Subscription'!$C$30:$AG$30)</f>
        <v>-124.71174004441536</v>
      </c>
      <c r="AA32" s="16">
        <f>-SUMIF('5 kw Subscription'!$C$8:$AG$8,AA$11,'5 kw Subscription'!$C$30:$AG$30)</f>
        <v>-132.08395030629504</v>
      </c>
      <c r="AB32" s="16">
        <f>-SUMIF('5 kw Subscription'!$C$8:$AG$8,AB$11,'5 kw Subscription'!$C$30:$AG$30)</f>
        <v>-141.04765031138902</v>
      </c>
      <c r="AC32" s="16">
        <f>-SUMIF('5 kw Subscription'!$C$8:$AG$8,AC$11,'5 kw Subscription'!$C$30:$AG$30)</f>
        <v>-147.13831015775315</v>
      </c>
      <c r="AD32" s="16">
        <f>-SUMIF('5 kw Subscription'!$C$8:$AG$8,AD$11,'5 kw Subscription'!$C$30:$AG$30)</f>
        <v>-154.82334864614359</v>
      </c>
      <c r="AE32" s="16">
        <f>-SUMIF('5 kw Subscription'!$C$8:$AG$8,AE$11,'5 kw Subscription'!$C$30:$AG$30)</f>
        <v>-162.61558573640855</v>
      </c>
      <c r="AF32" s="16">
        <f>-SUMIF('5 kw Subscription'!$C$8:$AG$8,AF$11,'5 kw Subscription'!$C$30:$AG$30)</f>
        <v>-172.0899866507275</v>
      </c>
      <c r="AG32" s="16">
        <f>-SUMIF('5 kw Subscription'!$C$8:$AG$8,AG$11,'5 kw Subscription'!$C$30:$AG$30)</f>
        <v>-178.5276578338777</v>
      </c>
      <c r="AH32" s="16">
        <f>-SUMIF('5 kw Subscription'!$C$8:$AG$8,AH$11,'5 kw Subscription'!$C$30:$AG$30)</f>
        <v>-15.807359972805628</v>
      </c>
      <c r="AI32" s="16">
        <f>-SUMIF('5 kw Subscription'!$C$8:$AG$8,AI$11,'5 kw Subscription'!$C$30:$AG$30)</f>
        <v>0</v>
      </c>
    </row>
    <row r="33" spans="1:36" ht="14.25" customHeight="1" x14ac:dyDescent="0.2">
      <c r="A33" s="48" t="s">
        <v>37</v>
      </c>
      <c r="D33" s="49">
        <f t="shared" ref="D33:AI33" si="5">SUM(D31:D32)</f>
        <v>223.30133580340009</v>
      </c>
      <c r="E33" s="49">
        <f t="shared" si="5"/>
        <v>226.67745708668048</v>
      </c>
      <c r="F33" s="49">
        <f t="shared" si="5"/>
        <v>225.30019592718077</v>
      </c>
      <c r="G33" s="49">
        <f t="shared" si="5"/>
        <v>237.71195028016899</v>
      </c>
      <c r="H33" s="49">
        <f t="shared" si="5"/>
        <v>255.75733160337955</v>
      </c>
      <c r="I33" s="49">
        <f t="shared" si="5"/>
        <v>279.46052033988815</v>
      </c>
      <c r="J33" s="49">
        <f t="shared" si="5"/>
        <v>300.39514621810923</v>
      </c>
      <c r="K33" s="49">
        <f t="shared" si="5"/>
        <v>302.28851395270573</v>
      </c>
      <c r="L33" s="49">
        <f t="shared" si="5"/>
        <v>307.94677634800689</v>
      </c>
      <c r="M33" s="49">
        <f t="shared" si="5"/>
        <v>331.38692530087195</v>
      </c>
      <c r="N33" s="49">
        <f t="shared" si="5"/>
        <v>343.34965432189381</v>
      </c>
      <c r="O33" s="49">
        <f t="shared" si="5"/>
        <v>344.18649557002999</v>
      </c>
      <c r="P33" s="49">
        <f t="shared" si="5"/>
        <v>360.11558319124799</v>
      </c>
      <c r="Q33" s="49">
        <f t="shared" si="5"/>
        <v>375.95770584188995</v>
      </c>
      <c r="R33" s="49">
        <f t="shared" si="5"/>
        <v>390.44962840067848</v>
      </c>
      <c r="S33" s="49">
        <f t="shared" si="5"/>
        <v>405.2107697872396</v>
      </c>
      <c r="T33" s="49">
        <f t="shared" si="5"/>
        <v>444.94737017087846</v>
      </c>
      <c r="U33" s="49">
        <f t="shared" si="5"/>
        <v>469.49562615368342</v>
      </c>
      <c r="V33" s="49">
        <f t="shared" si="5"/>
        <v>479.77675528290115</v>
      </c>
      <c r="W33" s="49">
        <f t="shared" si="5"/>
        <v>492.96193104234237</v>
      </c>
      <c r="X33" s="49">
        <f t="shared" si="5"/>
        <v>510.6414035126395</v>
      </c>
      <c r="Y33" s="49">
        <f t="shared" si="5"/>
        <v>524.55904996758647</v>
      </c>
      <c r="Z33" s="49">
        <f t="shared" si="5"/>
        <v>533.72825995558458</v>
      </c>
      <c r="AA33" s="49">
        <f t="shared" si="5"/>
        <v>572.79604969370496</v>
      </c>
      <c r="AB33" s="49">
        <f t="shared" si="5"/>
        <v>597.432349688611</v>
      </c>
      <c r="AC33" s="49">
        <f t="shared" si="5"/>
        <v>609.22168984224686</v>
      </c>
      <c r="AD33" s="49">
        <f t="shared" si="5"/>
        <v>619.65665135385643</v>
      </c>
      <c r="AE33" s="49">
        <f t="shared" si="5"/>
        <v>644.26441426359133</v>
      </c>
      <c r="AF33" s="49">
        <f t="shared" si="5"/>
        <v>655.67001334927249</v>
      </c>
      <c r="AG33" s="49">
        <f t="shared" si="5"/>
        <v>680.19234216612233</v>
      </c>
      <c r="AH33" s="49">
        <f t="shared" si="5"/>
        <v>848.31264002719445</v>
      </c>
      <c r="AI33" s="49">
        <f t="shared" si="5"/>
        <v>1.56</v>
      </c>
    </row>
    <row r="34" spans="1:36" ht="14.25" customHeight="1" x14ac:dyDescent="0.2">
      <c r="A34" s="9"/>
    </row>
    <row r="35" spans="1:36" ht="14.2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</row>
    <row r="36" spans="1:36" ht="14.25" customHeight="1" x14ac:dyDescent="0.25">
      <c r="A36" s="13" t="s">
        <v>25</v>
      </c>
    </row>
    <row r="37" spans="1:36" ht="14.25" customHeight="1" x14ac:dyDescent="0.2">
      <c r="A37" s="9"/>
    </row>
    <row r="38" spans="1:36" ht="14.25" customHeight="1" x14ac:dyDescent="0.25">
      <c r="A38" s="13" t="s">
        <v>24</v>
      </c>
      <c r="B38" s="23" t="s">
        <v>16</v>
      </c>
      <c r="C38" s="15"/>
    </row>
    <row r="39" spans="1:36" ht="14.25" customHeight="1" x14ac:dyDescent="0.2">
      <c r="A39" s="40" t="s">
        <v>32</v>
      </c>
      <c r="C39" s="38">
        <v>1.0063458385698116</v>
      </c>
      <c r="D39" s="38">
        <v>0.93392482840834401</v>
      </c>
      <c r="E39" s="38">
        <v>0.86689242618513873</v>
      </c>
      <c r="F39" s="38">
        <v>0.80467127087510482</v>
      </c>
      <c r="G39" s="38">
        <v>0.74691603550066443</v>
      </c>
      <c r="H39" s="38">
        <v>0.69316471888208397</v>
      </c>
      <c r="I39" s="38">
        <v>0.64341286002827602</v>
      </c>
      <c r="J39" s="38">
        <v>0.59723193805567742</v>
      </c>
      <c r="K39" s="38">
        <v>0.55436564916974984</v>
      </c>
      <c r="L39" s="38">
        <v>0.51447109326961526</v>
      </c>
      <c r="M39" s="38">
        <v>0.47754495938040853</v>
      </c>
      <c r="N39" s="38">
        <v>0.44326919668181214</v>
      </c>
      <c r="O39" s="38">
        <v>0.41145357493014312</v>
      </c>
      <c r="P39" s="38">
        <v>0.38184359157359055</v>
      </c>
      <c r="Q39" s="38">
        <v>0.35443678918636157</v>
      </c>
      <c r="R39" s="38">
        <v>0.3289971085046382</v>
      </c>
      <c r="S39" s="38">
        <v>0.30538335947824247</v>
      </c>
      <c r="T39" s="38">
        <v>0.28340664875685884</v>
      </c>
      <c r="U39" s="38">
        <v>0.26306515242403611</v>
      </c>
      <c r="V39" s="38">
        <v>0.24418366585059359</v>
      </c>
      <c r="W39" s="38">
        <v>0.22665739691786857</v>
      </c>
      <c r="X39" s="38">
        <v>0.21034614782611605</v>
      </c>
      <c r="Y39" s="38">
        <v>0.19524856485339206</v>
      </c>
      <c r="Z39" s="38">
        <v>0.1812346100524885</v>
      </c>
      <c r="AA39" s="38">
        <v>0.16822650607209799</v>
      </c>
      <c r="AB39" s="38">
        <v>0.15612019724789697</v>
      </c>
      <c r="AC39" s="38">
        <v>0.14491467883918038</v>
      </c>
      <c r="AD39" s="38">
        <v>0.13451343588630835</v>
      </c>
      <c r="AE39" s="38">
        <v>0.12485874156350797</v>
      </c>
      <c r="AF39" s="38">
        <v>0.11587336512038617</v>
      </c>
      <c r="AG39" s="38">
        <v>0.10755656083224707</v>
      </c>
      <c r="AH39" s="38">
        <v>9.983669470582747E-2</v>
      </c>
      <c r="AI39" s="38">
        <v>9.267092153802145E-2</v>
      </c>
    </row>
    <row r="40" spans="1:36" ht="14.25" customHeight="1" x14ac:dyDescent="0.25">
      <c r="A40" s="40" t="s">
        <v>23</v>
      </c>
      <c r="B40" s="33">
        <f>SUM(C40:AI40)</f>
        <v>48602.660458257335</v>
      </c>
      <c r="C40" s="32">
        <f t="shared" ref="C40" si="6">+C26*C$39</f>
        <v>2135.3430438843375</v>
      </c>
      <c r="D40" s="32">
        <f>+D26*D$39</f>
        <v>1785.3882450270105</v>
      </c>
      <c r="E40" s="32">
        <f t="shared" ref="E40:AI40" si="7">+E26*E$39</f>
        <v>1753.4178118493012</v>
      </c>
      <c r="F40" s="32">
        <f t="shared" si="7"/>
        <v>1662.6449581592572</v>
      </c>
      <c r="G40" s="32">
        <f t="shared" si="7"/>
        <v>1670.1457957756775</v>
      </c>
      <c r="H40" s="32">
        <f t="shared" si="7"/>
        <v>1724.0284102540948</v>
      </c>
      <c r="I40" s="32">
        <f t="shared" si="7"/>
        <v>1779.9326853226453</v>
      </c>
      <c r="J40" s="32">
        <f t="shared" si="7"/>
        <v>1816.3208342258761</v>
      </c>
      <c r="K40" s="32">
        <f t="shared" si="7"/>
        <v>1740.3982442797612</v>
      </c>
      <c r="L40" s="32">
        <f t="shared" si="7"/>
        <v>1696.9984288496191</v>
      </c>
      <c r="M40" s="32">
        <f t="shared" si="7"/>
        <v>1718.5033785477569</v>
      </c>
      <c r="N40" s="32">
        <f t="shared" si="7"/>
        <v>1690.7328573179948</v>
      </c>
      <c r="O40" s="32">
        <f t="shared" si="7"/>
        <v>1613.4301536367575</v>
      </c>
      <c r="P40" s="32">
        <f t="shared" si="7"/>
        <v>1606.0427553250229</v>
      </c>
      <c r="Q40" s="32">
        <f t="shared" si="7"/>
        <v>1576.3684806430538</v>
      </c>
      <c r="R40" s="32">
        <f t="shared" si="7"/>
        <v>1546.6375243133841</v>
      </c>
      <c r="S40" s="32">
        <f t="shared" si="7"/>
        <v>1515.362652290725</v>
      </c>
      <c r="T40" s="32">
        <f t="shared" si="7"/>
        <v>1560.5755363723683</v>
      </c>
      <c r="U40" s="32">
        <f t="shared" si="7"/>
        <v>1539.8706526364838</v>
      </c>
      <c r="V40" s="32">
        <f t="shared" si="7"/>
        <v>1485.5685195117969</v>
      </c>
      <c r="W40" s="32">
        <f t="shared" si="7"/>
        <v>1438.7202122424637</v>
      </c>
      <c r="X40" s="32">
        <f t="shared" si="7"/>
        <v>1408.7225919989605</v>
      </c>
      <c r="Y40" s="32">
        <f t="shared" si="7"/>
        <v>1360.0219306233591</v>
      </c>
      <c r="Z40" s="32">
        <f t="shared" si="7"/>
        <v>1315.8736669919117</v>
      </c>
      <c r="AA40" s="32">
        <f t="shared" si="7"/>
        <v>1320.5711131953501</v>
      </c>
      <c r="AB40" s="32">
        <f t="shared" si="7"/>
        <v>1299.8914871430152</v>
      </c>
      <c r="AC40" s="32">
        <f t="shared" si="7"/>
        <v>1244.2100477984995</v>
      </c>
      <c r="AD40" s="32">
        <f t="shared" si="7"/>
        <v>1193.7541036098519</v>
      </c>
      <c r="AE40" s="32">
        <f t="shared" si="7"/>
        <v>1165.3118180437323</v>
      </c>
      <c r="AF40" s="32">
        <f t="shared" si="7"/>
        <v>1122.2794464484577</v>
      </c>
      <c r="AG40" s="32">
        <f t="shared" si="7"/>
        <v>1087.7422167343045</v>
      </c>
      <c r="AH40" s="32">
        <f t="shared" si="7"/>
        <v>1026.6722021350454</v>
      </c>
      <c r="AI40" s="32">
        <f t="shared" si="7"/>
        <v>1.1786530694647692</v>
      </c>
    </row>
    <row r="41" spans="1:36" ht="14.25" customHeight="1" x14ac:dyDescent="0.25">
      <c r="A41" s="40" t="s">
        <v>26</v>
      </c>
      <c r="B41" s="33">
        <f>SUM(C41:AI41)</f>
        <v>136.75096307218215</v>
      </c>
      <c r="C41" s="32">
        <f t="shared" ref="C41" si="8">+C27*C$39</f>
        <v>0</v>
      </c>
      <c r="D41" s="32">
        <f>+D27*D$39</f>
        <v>-1.3710560753394074</v>
      </c>
      <c r="E41" s="32">
        <f t="shared" ref="E41:AI41" si="9">+E27*E$39</f>
        <v>-3.0302189014907546</v>
      </c>
      <c r="F41" s="32">
        <f t="shared" si="9"/>
        <v>-1.9527973385595512</v>
      </c>
      <c r="G41" s="32">
        <f t="shared" si="9"/>
        <v>-0.58420887052899595</v>
      </c>
      <c r="H41" s="32">
        <f t="shared" si="9"/>
        <v>0.84396172754710641</v>
      </c>
      <c r="I41" s="32">
        <f t="shared" si="9"/>
        <v>1.6576326750247261</v>
      </c>
      <c r="J41" s="32">
        <f t="shared" si="9"/>
        <v>2.5625826482630658</v>
      </c>
      <c r="K41" s="32">
        <f t="shared" si="9"/>
        <v>3.3423452298639198</v>
      </c>
      <c r="L41" s="32">
        <f t="shared" si="9"/>
        <v>4.1892233479480812</v>
      </c>
      <c r="M41" s="32">
        <f t="shared" si="9"/>
        <v>4.5743819857152266</v>
      </c>
      <c r="N41" s="32">
        <f t="shared" si="9"/>
        <v>5.0493189358267312</v>
      </c>
      <c r="O41" s="32">
        <f t="shared" si="9"/>
        <v>5.44291365620745</v>
      </c>
      <c r="P41" s="32">
        <f t="shared" si="9"/>
        <v>5.9042815796062413</v>
      </c>
      <c r="Q41" s="32">
        <f t="shared" si="9"/>
        <v>6.0185385844450012</v>
      </c>
      <c r="R41" s="32">
        <f t="shared" si="9"/>
        <v>6.2167123403873843</v>
      </c>
      <c r="S41" s="32">
        <f t="shared" si="9"/>
        <v>6.3635920316471912</v>
      </c>
      <c r="T41" s="32">
        <f t="shared" si="9"/>
        <v>6.5748626183810837</v>
      </c>
      <c r="U41" s="32">
        <f t="shared" si="9"/>
        <v>6.5250379814324599</v>
      </c>
      <c r="V41" s="32">
        <f t="shared" si="9"/>
        <v>6.5510550547236228</v>
      </c>
      <c r="W41" s="32">
        <f t="shared" si="9"/>
        <v>6.5461234840191018</v>
      </c>
      <c r="X41" s="32">
        <f t="shared" si="9"/>
        <v>6.6000361135906145</v>
      </c>
      <c r="Y41" s="32">
        <f t="shared" si="9"/>
        <v>6.4574421389194399</v>
      </c>
      <c r="Z41" s="32">
        <f t="shared" si="9"/>
        <v>6.3817746436972005</v>
      </c>
      <c r="AA41" s="32">
        <f t="shared" si="9"/>
        <v>6.2887241311692623</v>
      </c>
      <c r="AB41" s="32">
        <f t="shared" si="9"/>
        <v>6.2480190519882042</v>
      </c>
      <c r="AC41" s="32">
        <f t="shared" si="9"/>
        <v>6.0593316449857282</v>
      </c>
      <c r="AD41" s="32">
        <f t="shared" si="9"/>
        <v>5.9286615799680247</v>
      </c>
      <c r="AE41" s="32">
        <f t="shared" si="9"/>
        <v>5.7894728950508219</v>
      </c>
      <c r="AF41" s="32">
        <f t="shared" si="9"/>
        <v>5.6959375759842379</v>
      </c>
      <c r="AG41" s="32">
        <f t="shared" si="9"/>
        <v>5.490894819837747</v>
      </c>
      <c r="AH41" s="32">
        <f t="shared" si="9"/>
        <v>3.8727582328525791</v>
      </c>
      <c r="AI41" s="32">
        <f t="shared" si="9"/>
        <v>0.51362754901859797</v>
      </c>
    </row>
    <row r="42" spans="1:36" ht="14.25" customHeight="1" x14ac:dyDescent="0.25">
      <c r="A42" s="40" t="s">
        <v>28</v>
      </c>
      <c r="B42" s="34">
        <f>SUM(C42:AI42)</f>
        <v>48739.411421329547</v>
      </c>
      <c r="C42" s="37">
        <f t="shared" ref="C42" si="10">SUM(C40:C41)</f>
        <v>2135.3430438843375</v>
      </c>
      <c r="D42" s="37">
        <f>SUM(D40:D41)</f>
        <v>1784.0171889516712</v>
      </c>
      <c r="E42" s="37">
        <f t="shared" ref="E42:AI42" si="11">SUM(E40:E41)</f>
        <v>1750.3875929478104</v>
      </c>
      <c r="F42" s="37">
        <f t="shared" si="11"/>
        <v>1660.6921608206976</v>
      </c>
      <c r="G42" s="37">
        <f t="shared" si="11"/>
        <v>1669.5615869051485</v>
      </c>
      <c r="H42" s="37">
        <f t="shared" si="11"/>
        <v>1724.8723719816419</v>
      </c>
      <c r="I42" s="37">
        <f t="shared" si="11"/>
        <v>1781.5903179976699</v>
      </c>
      <c r="J42" s="37">
        <f t="shared" si="11"/>
        <v>1818.8834168741391</v>
      </c>
      <c r="K42" s="37">
        <f t="shared" si="11"/>
        <v>1743.7405895096251</v>
      </c>
      <c r="L42" s="37">
        <f t="shared" si="11"/>
        <v>1701.1876521975671</v>
      </c>
      <c r="M42" s="37">
        <f t="shared" si="11"/>
        <v>1723.0777605334722</v>
      </c>
      <c r="N42" s="37">
        <f t="shared" si="11"/>
        <v>1695.7821762538215</v>
      </c>
      <c r="O42" s="37">
        <f t="shared" si="11"/>
        <v>1618.8730672929648</v>
      </c>
      <c r="P42" s="37">
        <f t="shared" si="11"/>
        <v>1611.9470369046292</v>
      </c>
      <c r="Q42" s="37">
        <f t="shared" si="11"/>
        <v>1582.3870192274987</v>
      </c>
      <c r="R42" s="37">
        <f t="shared" si="11"/>
        <v>1552.8542366537715</v>
      </c>
      <c r="S42" s="37">
        <f t="shared" si="11"/>
        <v>1521.7262443223722</v>
      </c>
      <c r="T42" s="37">
        <f t="shared" si="11"/>
        <v>1567.1503989907494</v>
      </c>
      <c r="U42" s="37">
        <f t="shared" si="11"/>
        <v>1546.3956906179162</v>
      </c>
      <c r="V42" s="37">
        <f t="shared" si="11"/>
        <v>1492.1195745665204</v>
      </c>
      <c r="W42" s="37">
        <f t="shared" si="11"/>
        <v>1445.2663357264828</v>
      </c>
      <c r="X42" s="37">
        <f t="shared" si="11"/>
        <v>1415.3226281125512</v>
      </c>
      <c r="Y42" s="37">
        <f t="shared" si="11"/>
        <v>1366.4793727622787</v>
      </c>
      <c r="Z42" s="37">
        <f t="shared" si="11"/>
        <v>1322.2554416356088</v>
      </c>
      <c r="AA42" s="37">
        <f t="shared" si="11"/>
        <v>1326.8598373265195</v>
      </c>
      <c r="AB42" s="37">
        <f t="shared" si="11"/>
        <v>1306.1395061950034</v>
      </c>
      <c r="AC42" s="37">
        <f t="shared" si="11"/>
        <v>1250.2693794434854</v>
      </c>
      <c r="AD42" s="37">
        <f t="shared" si="11"/>
        <v>1199.68276518982</v>
      </c>
      <c r="AE42" s="37">
        <f t="shared" si="11"/>
        <v>1171.101290938783</v>
      </c>
      <c r="AF42" s="37">
        <f t="shared" si="11"/>
        <v>1127.9753840244421</v>
      </c>
      <c r="AG42" s="37">
        <f t="shared" si="11"/>
        <v>1093.2331115541422</v>
      </c>
      <c r="AH42" s="37">
        <f t="shared" si="11"/>
        <v>1030.5449603678981</v>
      </c>
      <c r="AI42" s="37">
        <f t="shared" si="11"/>
        <v>1.6922806184833672</v>
      </c>
    </row>
    <row r="43" spans="1:36" ht="14.25" customHeight="1" x14ac:dyDescent="0.25">
      <c r="A43" s="13"/>
      <c r="B43" s="15"/>
      <c r="C43" s="15"/>
    </row>
    <row r="44" spans="1:36" s="9" customFormat="1" ht="14.25" customHeight="1" x14ac:dyDescent="0.25">
      <c r="A44" s="13" t="s">
        <v>21</v>
      </c>
      <c r="B44" s="17"/>
      <c r="AJ44" s="14"/>
    </row>
    <row r="45" spans="1:36" ht="14.25" customHeight="1" x14ac:dyDescent="0.2">
      <c r="A45" s="48" t="s">
        <v>35</v>
      </c>
      <c r="C45" s="25" t="s">
        <v>18</v>
      </c>
      <c r="D45" s="16">
        <f t="shared" ref="D45:AI45" si="12">ROUND(ROUND((D40*1000000*D20)/D12,2),2)*12</f>
        <v>193.32</v>
      </c>
      <c r="E45" s="16">
        <f t="shared" si="12"/>
        <v>189.12</v>
      </c>
      <c r="F45" s="16">
        <f t="shared" si="12"/>
        <v>178.92000000000002</v>
      </c>
      <c r="G45" s="16">
        <f t="shared" si="12"/>
        <v>179.39999999999998</v>
      </c>
      <c r="H45" s="16">
        <f t="shared" si="12"/>
        <v>183.60000000000002</v>
      </c>
      <c r="I45" s="16">
        <f t="shared" si="12"/>
        <v>188.52</v>
      </c>
      <c r="J45" s="16">
        <f t="shared" si="12"/>
        <v>190.92000000000002</v>
      </c>
      <c r="K45" s="16">
        <f t="shared" si="12"/>
        <v>181.32</v>
      </c>
      <c r="L45" s="16">
        <f t="shared" si="12"/>
        <v>174.84</v>
      </c>
      <c r="M45" s="16">
        <f t="shared" si="12"/>
        <v>175.68</v>
      </c>
      <c r="N45" s="16">
        <f t="shared" si="12"/>
        <v>171.12</v>
      </c>
      <c r="O45" s="16">
        <f t="shared" si="12"/>
        <v>161.64000000000001</v>
      </c>
      <c r="P45" s="16">
        <f t="shared" si="12"/>
        <v>158.88</v>
      </c>
      <c r="Q45" s="16">
        <f t="shared" si="12"/>
        <v>154.92000000000002</v>
      </c>
      <c r="R45" s="16">
        <f t="shared" si="12"/>
        <v>150.60000000000002</v>
      </c>
      <c r="S45" s="16">
        <f t="shared" si="12"/>
        <v>146.28</v>
      </c>
      <c r="T45" s="16">
        <f t="shared" si="12"/>
        <v>149.28</v>
      </c>
      <c r="U45" s="16">
        <f t="shared" si="12"/>
        <v>146.39999999999998</v>
      </c>
      <c r="V45" s="16">
        <f t="shared" si="12"/>
        <v>140.04</v>
      </c>
      <c r="W45" s="16">
        <f t="shared" si="12"/>
        <v>134.52000000000001</v>
      </c>
      <c r="X45" s="16">
        <f t="shared" si="12"/>
        <v>130.32</v>
      </c>
      <c r="Y45" s="16">
        <f t="shared" si="12"/>
        <v>124.80000000000001</v>
      </c>
      <c r="Z45" s="16">
        <f t="shared" si="12"/>
        <v>118.80000000000001</v>
      </c>
      <c r="AA45" s="16">
        <f t="shared" si="12"/>
        <v>118.08</v>
      </c>
      <c r="AB45" s="16">
        <f t="shared" si="12"/>
        <v>114.72</v>
      </c>
      <c r="AC45" s="16">
        <f t="shared" si="12"/>
        <v>109.08</v>
      </c>
      <c r="AD45" s="16">
        <f t="shared" si="12"/>
        <v>103.68</v>
      </c>
      <c r="AE45" s="16">
        <f t="shared" si="12"/>
        <v>100.19999999999999</v>
      </c>
      <c r="AF45" s="16">
        <f t="shared" si="12"/>
        <v>95.4</v>
      </c>
      <c r="AG45" s="16">
        <f t="shared" si="12"/>
        <v>91.92</v>
      </c>
      <c r="AH45" s="16">
        <f t="shared" si="12"/>
        <v>85.92</v>
      </c>
      <c r="AI45" s="16">
        <f t="shared" si="12"/>
        <v>0.12</v>
      </c>
    </row>
    <row r="46" spans="1:36" ht="14.25" customHeight="1" x14ac:dyDescent="0.2">
      <c r="A46" s="48" t="s">
        <v>36</v>
      </c>
      <c r="D46" s="16">
        <f>+D32*D39</f>
        <v>15.336293222426232</v>
      </c>
      <c r="E46" s="16">
        <f t="shared" ref="E46:AI46" si="13">+E32*E39</f>
        <v>7.7998274033691022</v>
      </c>
      <c r="F46" s="16">
        <f t="shared" si="13"/>
        <v>2.5590122983563761</v>
      </c>
      <c r="G46" s="16">
        <f t="shared" si="13"/>
        <v>-1.7986109500246656</v>
      </c>
      <c r="H46" s="16">
        <f t="shared" si="13"/>
        <v>-6.3789650521084349</v>
      </c>
      <c r="I46" s="16">
        <f t="shared" si="13"/>
        <v>-8.8916309322151736</v>
      </c>
      <c r="J46" s="16">
        <f t="shared" si="13"/>
        <v>-11.732534096979039</v>
      </c>
      <c r="K46" s="16">
        <f t="shared" si="13"/>
        <v>-14.164866149860112</v>
      </c>
      <c r="L46" s="16">
        <f t="shared" si="13"/>
        <v>-16.840297358479727</v>
      </c>
      <c r="M46" s="16">
        <f t="shared" si="13"/>
        <v>-17.961934229367376</v>
      </c>
      <c r="N46" s="16">
        <f t="shared" si="13"/>
        <v>-19.402045967219362</v>
      </c>
      <c r="O46" s="16">
        <f t="shared" si="13"/>
        <v>-20.578235192495729</v>
      </c>
      <c r="P46" s="16">
        <f t="shared" si="13"/>
        <v>-21.995877404755987</v>
      </c>
      <c r="Q46" s="16">
        <f t="shared" si="13"/>
        <v>-22.245266023370476</v>
      </c>
      <c r="R46" s="16">
        <f t="shared" si="13"/>
        <v>-22.789751961218599</v>
      </c>
      <c r="S46" s="16">
        <f t="shared" si="13"/>
        <v>-23.169200403400957</v>
      </c>
      <c r="T46" s="16">
        <f t="shared" si="13"/>
        <v>-23.775729075271038</v>
      </c>
      <c r="U46" s="16">
        <f t="shared" si="13"/>
        <v>-23.503391324111345</v>
      </c>
      <c r="V46" s="16">
        <f t="shared" si="13"/>
        <v>-23.496144635059959</v>
      </c>
      <c r="W46" s="16">
        <f t="shared" si="13"/>
        <v>-23.390605676893369</v>
      </c>
      <c r="X46" s="16">
        <f t="shared" si="13"/>
        <v>-23.491162565743483</v>
      </c>
      <c r="Y46" s="16">
        <f t="shared" si="13"/>
        <v>-22.93017694884767</v>
      </c>
      <c r="Z46" s="16">
        <f t="shared" si="13"/>
        <v>-22.602083575916932</v>
      </c>
      <c r="AA46" s="16">
        <f t="shared" si="13"/>
        <v>-22.22002146822863</v>
      </c>
      <c r="AB46" s="16">
        <f t="shared" si="13"/>
        <v>-22.02038698796645</v>
      </c>
      <c r="AC46" s="16">
        <f t="shared" si="13"/>
        <v>-21.322500961450512</v>
      </c>
      <c r="AD46" s="16">
        <f t="shared" si="13"/>
        <v>-20.8258205818166</v>
      </c>
      <c r="AE46" s="16">
        <f t="shared" si="13"/>
        <v>-20.303977393660709</v>
      </c>
      <c r="AF46" s="16">
        <f t="shared" si="13"/>
        <v>-19.94064585674213</v>
      </c>
      <c r="AG46" s="16">
        <f t="shared" si="13"/>
        <v>-19.201820890048058</v>
      </c>
      <c r="AH46" s="16">
        <f t="shared" si="13"/>
        <v>-1.5781545717101126</v>
      </c>
      <c r="AI46" s="16">
        <f t="shared" si="13"/>
        <v>0</v>
      </c>
    </row>
    <row r="47" spans="1:36" ht="14.25" customHeight="1" x14ac:dyDescent="0.2">
      <c r="A47" s="48" t="s">
        <v>37</v>
      </c>
      <c r="D47" s="49">
        <f t="shared" ref="D47:AI47" si="14">SUM(D45:D46)</f>
        <v>208.65629322242623</v>
      </c>
      <c r="E47" s="49">
        <f t="shared" si="14"/>
        <v>196.91982740336911</v>
      </c>
      <c r="F47" s="49">
        <f t="shared" si="14"/>
        <v>181.47901229835639</v>
      </c>
      <c r="G47" s="49">
        <f t="shared" si="14"/>
        <v>177.60138904997532</v>
      </c>
      <c r="H47" s="49">
        <f t="shared" si="14"/>
        <v>177.22103494789158</v>
      </c>
      <c r="I47" s="49">
        <f t="shared" si="14"/>
        <v>179.62836906778483</v>
      </c>
      <c r="J47" s="49">
        <f t="shared" si="14"/>
        <v>179.18746590302098</v>
      </c>
      <c r="K47" s="49">
        <f t="shared" si="14"/>
        <v>167.15513385013989</v>
      </c>
      <c r="L47" s="49">
        <f t="shared" si="14"/>
        <v>157.99970264152029</v>
      </c>
      <c r="M47" s="49">
        <f t="shared" si="14"/>
        <v>157.71806577063262</v>
      </c>
      <c r="N47" s="49">
        <f t="shared" si="14"/>
        <v>151.71795403278065</v>
      </c>
      <c r="O47" s="49">
        <f t="shared" si="14"/>
        <v>141.06176480750429</v>
      </c>
      <c r="P47" s="49">
        <f t="shared" si="14"/>
        <v>136.88412259524401</v>
      </c>
      <c r="Q47" s="49">
        <f t="shared" si="14"/>
        <v>132.67473397662954</v>
      </c>
      <c r="R47" s="49">
        <f t="shared" si="14"/>
        <v>127.81024803878142</v>
      </c>
      <c r="S47" s="49">
        <f t="shared" si="14"/>
        <v>123.11079959659904</v>
      </c>
      <c r="T47" s="49">
        <f t="shared" si="14"/>
        <v>125.50427092472896</v>
      </c>
      <c r="U47" s="49">
        <f t="shared" si="14"/>
        <v>122.89660867588863</v>
      </c>
      <c r="V47" s="49">
        <f t="shared" si="14"/>
        <v>116.54385536494003</v>
      </c>
      <c r="W47" s="49">
        <f t="shared" si="14"/>
        <v>111.12939432310664</v>
      </c>
      <c r="X47" s="49">
        <f t="shared" si="14"/>
        <v>106.82883743425651</v>
      </c>
      <c r="Y47" s="49">
        <f t="shared" si="14"/>
        <v>101.86982305115234</v>
      </c>
      <c r="Z47" s="49">
        <f t="shared" si="14"/>
        <v>96.197916424083076</v>
      </c>
      <c r="AA47" s="49">
        <f t="shared" si="14"/>
        <v>95.859978531771361</v>
      </c>
      <c r="AB47" s="49">
        <f t="shared" si="14"/>
        <v>92.699613012033552</v>
      </c>
      <c r="AC47" s="49">
        <f t="shared" si="14"/>
        <v>87.757499038549483</v>
      </c>
      <c r="AD47" s="49">
        <f t="shared" si="14"/>
        <v>82.854179418183406</v>
      </c>
      <c r="AE47" s="49">
        <f t="shared" si="14"/>
        <v>79.896022606339272</v>
      </c>
      <c r="AF47" s="49">
        <f t="shared" si="14"/>
        <v>75.459354143257883</v>
      </c>
      <c r="AG47" s="49">
        <f t="shared" si="14"/>
        <v>72.718179109951947</v>
      </c>
      <c r="AH47" s="49">
        <f t="shared" si="14"/>
        <v>84.341845428289886</v>
      </c>
      <c r="AI47" s="49">
        <f t="shared" si="14"/>
        <v>0.12</v>
      </c>
    </row>
    <row r="48" spans="1:36" ht="14.25" customHeight="1" x14ac:dyDescent="0.2">
      <c r="A48" s="9"/>
    </row>
    <row r="49" spans="1:33" ht="14.25" customHeight="1" x14ac:dyDescent="0.2">
      <c r="A49" s="9"/>
    </row>
    <row r="50" spans="1:33" s="9" customFormat="1" ht="14.25" customHeight="1" x14ac:dyDescent="0.2">
      <c r="E50" s="17"/>
    </row>
    <row r="51" spans="1:33" s="9" customFormat="1" ht="14.25" customHeight="1" x14ac:dyDescent="0.25">
      <c r="A51" s="13" t="s">
        <v>7</v>
      </c>
      <c r="D51" s="18"/>
      <c r="E51" s="17"/>
    </row>
    <row r="52" spans="1:33" ht="14.25" customHeight="1" x14ac:dyDescent="0.2">
      <c r="A52" s="2" t="s">
        <v>9</v>
      </c>
      <c r="D52" s="19"/>
      <c r="E52" s="20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</row>
    <row r="53" spans="1:33" ht="14.25" customHeight="1" x14ac:dyDescent="0.2">
      <c r="A53" s="2" t="s">
        <v>8</v>
      </c>
      <c r="D53" s="22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ht="14.25" customHeight="1" x14ac:dyDescent="0.2">
      <c r="A54" s="47" t="s">
        <v>33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</row>
    <row r="55" spans="1:33" ht="14.25" customHeight="1" x14ac:dyDescent="0.2">
      <c r="A55" s="28" t="s">
        <v>20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</row>
    <row r="56" spans="1:33" ht="14.25" customHeight="1" x14ac:dyDescent="0.2"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</sheetData>
  <pageMargins left="0.7" right="0.7" top="0.75" bottom="0.75" header="0.3" footer="0.3"/>
  <pageSetup scale="53" fitToWidth="2" orientation="landscape" r:id="rId1"/>
  <colBreaks count="2" manualBreakCount="2">
    <brk id="13" max="54" man="1"/>
    <brk id="24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6"/>
  <sheetViews>
    <sheetView showGridLines="0" zoomScale="85" zoomScaleNormal="85" workbookViewId="0">
      <selection activeCell="A6" sqref="A6"/>
    </sheetView>
  </sheetViews>
  <sheetFormatPr defaultColWidth="9.140625" defaultRowHeight="14.25" x14ac:dyDescent="0.2"/>
  <cols>
    <col min="1" max="1" width="44.85546875" style="2" customWidth="1"/>
    <col min="2" max="3" width="15.28515625" style="2" customWidth="1"/>
    <col min="4" max="4" width="17.42578125" style="2" bestFit="1" customWidth="1"/>
    <col min="5" max="35" width="14" style="2" bestFit="1" customWidth="1"/>
    <col min="36" max="36" width="9.5703125" style="2" bestFit="1" customWidth="1"/>
    <col min="37" max="16384" width="9.140625" style="2"/>
  </cols>
  <sheetData>
    <row r="1" spans="1:35" ht="15" x14ac:dyDescent="0.2">
      <c r="A1" s="43" t="s">
        <v>17</v>
      </c>
    </row>
    <row r="2" spans="1:35" ht="15" x14ac:dyDescent="0.2">
      <c r="A2" s="36" t="s">
        <v>19</v>
      </c>
    </row>
    <row r="3" spans="1:35" ht="15" x14ac:dyDescent="0.2">
      <c r="A3" s="44" t="s">
        <v>54</v>
      </c>
    </row>
    <row r="4" spans="1:35" ht="15" x14ac:dyDescent="0.2">
      <c r="A4" s="44" t="s">
        <v>34</v>
      </c>
    </row>
    <row r="5" spans="1:35" ht="15" x14ac:dyDescent="0.2">
      <c r="A5" s="44" t="s">
        <v>53</v>
      </c>
    </row>
    <row r="6" spans="1:35" ht="15" x14ac:dyDescent="0.25">
      <c r="A6" s="1" t="s">
        <v>57</v>
      </c>
    </row>
    <row r="8" spans="1:35" ht="15" x14ac:dyDescent="0.25">
      <c r="A8" s="1" t="s">
        <v>10</v>
      </c>
    </row>
    <row r="9" spans="1:35" ht="15" x14ac:dyDescent="0.25">
      <c r="A9" s="1" t="s">
        <v>11</v>
      </c>
    </row>
    <row r="11" spans="1:35" ht="15" x14ac:dyDescent="0.25">
      <c r="A11" s="3" t="s">
        <v>6</v>
      </c>
      <c r="C11" s="4">
        <v>2019</v>
      </c>
      <c r="D11" s="4">
        <f>2020</f>
        <v>2020</v>
      </c>
      <c r="E11" s="4">
        <f t="shared" ref="E11:AI11" si="0">D11+1</f>
        <v>2021</v>
      </c>
      <c r="F11" s="4">
        <f t="shared" si="0"/>
        <v>2022</v>
      </c>
      <c r="G11" s="4">
        <f t="shared" si="0"/>
        <v>2023</v>
      </c>
      <c r="H11" s="4">
        <f t="shared" si="0"/>
        <v>2024</v>
      </c>
      <c r="I11" s="4">
        <f t="shared" si="0"/>
        <v>2025</v>
      </c>
      <c r="J11" s="4">
        <f t="shared" si="0"/>
        <v>2026</v>
      </c>
      <c r="K11" s="4">
        <f t="shared" si="0"/>
        <v>2027</v>
      </c>
      <c r="L11" s="4">
        <f t="shared" si="0"/>
        <v>2028</v>
      </c>
      <c r="M11" s="4">
        <f t="shared" si="0"/>
        <v>2029</v>
      </c>
      <c r="N11" s="4">
        <f t="shared" si="0"/>
        <v>2030</v>
      </c>
      <c r="O11" s="4">
        <f t="shared" si="0"/>
        <v>2031</v>
      </c>
      <c r="P11" s="4">
        <f t="shared" si="0"/>
        <v>2032</v>
      </c>
      <c r="Q11" s="4">
        <f t="shared" si="0"/>
        <v>2033</v>
      </c>
      <c r="R11" s="4">
        <f t="shared" si="0"/>
        <v>2034</v>
      </c>
      <c r="S11" s="4">
        <f t="shared" si="0"/>
        <v>2035</v>
      </c>
      <c r="T11" s="4">
        <f t="shared" si="0"/>
        <v>2036</v>
      </c>
      <c r="U11" s="4">
        <f t="shared" si="0"/>
        <v>2037</v>
      </c>
      <c r="V11" s="4">
        <f t="shared" si="0"/>
        <v>2038</v>
      </c>
      <c r="W11" s="4">
        <f t="shared" si="0"/>
        <v>2039</v>
      </c>
      <c r="X11" s="4">
        <f t="shared" si="0"/>
        <v>2040</v>
      </c>
      <c r="Y11" s="4">
        <f t="shared" si="0"/>
        <v>2041</v>
      </c>
      <c r="Z11" s="4">
        <f t="shared" si="0"/>
        <v>2042</v>
      </c>
      <c r="AA11" s="4">
        <f t="shared" si="0"/>
        <v>2043</v>
      </c>
      <c r="AB11" s="4">
        <f t="shared" si="0"/>
        <v>2044</v>
      </c>
      <c r="AC11" s="4">
        <f t="shared" si="0"/>
        <v>2045</v>
      </c>
      <c r="AD11" s="4">
        <f t="shared" si="0"/>
        <v>2046</v>
      </c>
      <c r="AE11" s="4">
        <f t="shared" si="0"/>
        <v>2047</v>
      </c>
      <c r="AF11" s="4">
        <f t="shared" si="0"/>
        <v>2048</v>
      </c>
      <c r="AG11" s="4">
        <f t="shared" si="0"/>
        <v>2049</v>
      </c>
      <c r="AH11" s="4">
        <f t="shared" si="0"/>
        <v>2050</v>
      </c>
      <c r="AI11" s="4">
        <f t="shared" si="0"/>
        <v>2051</v>
      </c>
    </row>
    <row r="12" spans="1:35" x14ac:dyDescent="0.2">
      <c r="A12" s="5" t="s">
        <v>0</v>
      </c>
      <c r="D12" s="6">
        <v>59490168.315877855</v>
      </c>
      <c r="E12" s="6">
        <v>59811074.74622146</v>
      </c>
      <c r="F12" s="6">
        <v>59852351.144480817</v>
      </c>
      <c r="G12" s="6">
        <v>59879663.821460649</v>
      </c>
      <c r="H12" s="6">
        <v>60523058.441905856</v>
      </c>
      <c r="I12" s="6">
        <v>61019130.408033021</v>
      </c>
      <c r="J12" s="6">
        <v>61615553.840515547</v>
      </c>
      <c r="K12" s="6">
        <v>62256826.502824932</v>
      </c>
      <c r="L12" s="6">
        <v>63052172.594446436</v>
      </c>
      <c r="M12" s="6">
        <v>63646392.789534807</v>
      </c>
      <c r="N12" s="6">
        <v>64459051.249581411</v>
      </c>
      <c r="O12" s="6">
        <v>65222739.067555241</v>
      </c>
      <c r="P12" s="6">
        <v>66139750.984955505</v>
      </c>
      <c r="Q12" s="6">
        <v>66713330.506030701</v>
      </c>
      <c r="R12" s="6">
        <v>67413934.907352135</v>
      </c>
      <c r="S12" s="6">
        <v>68101803.511632755</v>
      </c>
      <c r="T12" s="6">
        <v>68773857.742647856</v>
      </c>
      <c r="U12" s="6">
        <v>69275939.806490615</v>
      </c>
      <c r="V12" s="6">
        <v>69959041.880674705</v>
      </c>
      <c r="W12" s="6">
        <v>72964714.704281688</v>
      </c>
      <c r="X12" s="6">
        <v>73883065.842189386</v>
      </c>
      <c r="Y12" s="6">
        <v>74252338.503234133</v>
      </c>
      <c r="Z12" s="6">
        <v>75612503.646139115</v>
      </c>
      <c r="AA12" s="6">
        <v>76502595.653353333</v>
      </c>
      <c r="AB12" s="6">
        <v>77598751.440185383</v>
      </c>
      <c r="AC12" s="6">
        <v>78284481.722746864</v>
      </c>
      <c r="AD12" s="6">
        <v>79175063.509328112</v>
      </c>
      <c r="AE12" s="6">
        <v>80068081.628531203</v>
      </c>
      <c r="AF12" s="6">
        <v>81150649.924022719</v>
      </c>
      <c r="AG12" s="6">
        <v>81835995.174416795</v>
      </c>
      <c r="AH12" s="6">
        <v>82737939.929988056</v>
      </c>
      <c r="AI12" s="6">
        <v>83644794.625092894</v>
      </c>
    </row>
    <row r="13" spans="1:35" x14ac:dyDescent="0.2">
      <c r="A13" s="5" t="s">
        <v>1</v>
      </c>
      <c r="D13" s="6">
        <v>47840049.505269289</v>
      </c>
      <c r="E13" s="6">
        <v>47969475.205300845</v>
      </c>
      <c r="F13" s="6">
        <v>48127550.213069066</v>
      </c>
      <c r="G13" s="6">
        <v>48297126.378642522</v>
      </c>
      <c r="H13" s="6">
        <v>48596782.827583231</v>
      </c>
      <c r="I13" s="6">
        <v>48699767.053622834</v>
      </c>
      <c r="J13" s="6">
        <v>48970958.926408648</v>
      </c>
      <c r="K13" s="6">
        <v>49271025.804593727</v>
      </c>
      <c r="L13" s="6">
        <v>49760442.85267023</v>
      </c>
      <c r="M13" s="6">
        <v>50045856.879351549</v>
      </c>
      <c r="N13" s="6">
        <v>50461294.489689521</v>
      </c>
      <c r="O13" s="6">
        <v>50859279.250612512</v>
      </c>
      <c r="P13" s="6">
        <v>51426114.645896263</v>
      </c>
      <c r="Q13" s="6">
        <v>51693649.916139171</v>
      </c>
      <c r="R13" s="6">
        <v>52067068.917742856</v>
      </c>
      <c r="S13" s="6">
        <v>52431516.049609385</v>
      </c>
      <c r="T13" s="6">
        <v>52947195.113301069</v>
      </c>
      <c r="U13" s="6">
        <v>53187483.392020285</v>
      </c>
      <c r="V13" s="6">
        <v>53545142.366319545</v>
      </c>
      <c r="W13" s="6">
        <v>51577135.410402276</v>
      </c>
      <c r="X13" s="6">
        <v>52041944.955231592</v>
      </c>
      <c r="Y13" s="6">
        <v>52752765.821483232</v>
      </c>
      <c r="Z13" s="6">
        <v>53541935.089640729</v>
      </c>
      <c r="AA13" s="6">
        <v>53966754.470327616</v>
      </c>
      <c r="AB13" s="6">
        <v>54548628.368878394</v>
      </c>
      <c r="AC13" s="6">
        <v>54805638.509112738</v>
      </c>
      <c r="AD13" s="6">
        <v>55218896.885648891</v>
      </c>
      <c r="AE13" s="6">
        <v>55629921.653521992</v>
      </c>
      <c r="AF13" s="6">
        <v>56188381.186620653</v>
      </c>
      <c r="AG13" s="6">
        <v>56431205.027215913</v>
      </c>
      <c r="AH13" s="6">
        <v>56836760.903100148</v>
      </c>
      <c r="AI13" s="6">
        <v>57241790.375866152</v>
      </c>
    </row>
    <row r="14" spans="1:35" x14ac:dyDescent="0.2">
      <c r="A14" s="5" t="s">
        <v>2</v>
      </c>
      <c r="D14" s="6">
        <v>2914180.4039105023</v>
      </c>
      <c r="E14" s="6">
        <v>2938603.1584176407</v>
      </c>
      <c r="F14" s="6">
        <v>2961214.5351525052</v>
      </c>
      <c r="G14" s="6">
        <v>2982797.3798365919</v>
      </c>
      <c r="H14" s="6">
        <v>3004087.6693249699</v>
      </c>
      <c r="I14" s="6">
        <v>3025281.0547214029</v>
      </c>
      <c r="J14" s="6">
        <v>3045676.7067968203</v>
      </c>
      <c r="K14" s="6">
        <v>3064882.5972845601</v>
      </c>
      <c r="L14" s="6">
        <v>3083453.8805299229</v>
      </c>
      <c r="M14" s="6">
        <v>3102077.5246377969</v>
      </c>
      <c r="N14" s="6">
        <v>3121279.8249915796</v>
      </c>
      <c r="O14" s="6">
        <v>3140941.908096381</v>
      </c>
      <c r="P14" s="6">
        <v>3159689.3418857404</v>
      </c>
      <c r="Q14" s="6">
        <v>3177974.977278356</v>
      </c>
      <c r="R14" s="6">
        <v>3197080.2717041085</v>
      </c>
      <c r="S14" s="6">
        <v>3216412.3454193575</v>
      </c>
      <c r="T14" s="6">
        <v>3235206.3066325733</v>
      </c>
      <c r="U14" s="6">
        <v>3253515.6583004044</v>
      </c>
      <c r="V14" s="6">
        <v>3271783.2610252015</v>
      </c>
      <c r="W14" s="6">
        <v>3289949.1690284912</v>
      </c>
      <c r="X14" s="6">
        <v>3308102.2713499852</v>
      </c>
      <c r="Y14" s="6">
        <v>3308102.2713499852</v>
      </c>
      <c r="Z14" s="6">
        <v>3308102.2713499852</v>
      </c>
      <c r="AA14" s="6">
        <v>3308102.2713499852</v>
      </c>
      <c r="AB14" s="6">
        <v>3308102.2713499852</v>
      </c>
      <c r="AC14" s="6">
        <v>3308102.2713499852</v>
      </c>
      <c r="AD14" s="6">
        <v>3308102.2713499852</v>
      </c>
      <c r="AE14" s="6">
        <v>3308102.2713499852</v>
      </c>
      <c r="AF14" s="6">
        <v>3308102.2713499852</v>
      </c>
      <c r="AG14" s="6">
        <v>3308102.2713499852</v>
      </c>
      <c r="AH14" s="6">
        <v>3308102.2713499852</v>
      </c>
      <c r="AI14" s="6">
        <v>3308102.2713499852</v>
      </c>
    </row>
    <row r="15" spans="1:35" ht="14.25" customHeight="1" x14ac:dyDescent="0.2">
      <c r="A15" s="5" t="s">
        <v>3</v>
      </c>
      <c r="D15" s="6">
        <v>454263.1387845244</v>
      </c>
      <c r="E15" s="6">
        <v>456387.16133391391</v>
      </c>
      <c r="F15" s="6">
        <v>457751.45326627587</v>
      </c>
      <c r="G15" s="6">
        <v>458408.62405356049</v>
      </c>
      <c r="H15" s="6">
        <v>458408.45559828158</v>
      </c>
      <c r="I15" s="6">
        <v>457798.0385289971</v>
      </c>
      <c r="J15" s="6">
        <v>456621.90231427387</v>
      </c>
      <c r="K15" s="6">
        <v>454922.13946477068</v>
      </c>
      <c r="L15" s="6">
        <v>452738.52408162795</v>
      </c>
      <c r="M15" s="6">
        <v>450108.6249983781</v>
      </c>
      <c r="N15" s="6">
        <v>447067.91375308414</v>
      </c>
      <c r="O15" s="6">
        <v>443649.86761732842</v>
      </c>
      <c r="P15" s="6">
        <v>439886.06789903116</v>
      </c>
      <c r="Q15" s="6">
        <v>435806.29372681212</v>
      </c>
      <c r="R15" s="6">
        <v>431438.61151475756</v>
      </c>
      <c r="S15" s="6">
        <v>426809.46029794216</v>
      </c>
      <c r="T15" s="6">
        <v>421943.73312093242</v>
      </c>
      <c r="U15" s="6">
        <v>416864.85465368588</v>
      </c>
      <c r="V15" s="6">
        <v>411594.85520179186</v>
      </c>
      <c r="W15" s="6">
        <v>406154.44127083872</v>
      </c>
      <c r="X15" s="6">
        <v>401818.9793287596</v>
      </c>
      <c r="Y15" s="6">
        <v>397595.09653414483</v>
      </c>
      <c r="Z15" s="6">
        <v>393480.94713911047</v>
      </c>
      <c r="AA15" s="6">
        <v>389474.75584567536</v>
      </c>
      <c r="AB15" s="6">
        <v>385574.81618484366</v>
      </c>
      <c r="AC15" s="6">
        <v>381779.48895828065</v>
      </c>
      <c r="AD15" s="6">
        <v>378087.20074083656</v>
      </c>
      <c r="AE15" s="6">
        <v>374496.4424422381</v>
      </c>
      <c r="AF15" s="6">
        <v>371005.7679263287</v>
      </c>
      <c r="AG15" s="6">
        <v>367613.79268629802</v>
      </c>
      <c r="AH15" s="6">
        <v>364319.19257440057</v>
      </c>
      <c r="AI15" s="6">
        <v>361120.70258471684</v>
      </c>
    </row>
    <row r="16" spans="1:35" ht="14.25" customHeight="1" x14ac:dyDescent="0.2">
      <c r="A16" s="5" t="s">
        <v>4</v>
      </c>
      <c r="D16" s="6">
        <v>24209.501875000002</v>
      </c>
      <c r="E16" s="6">
        <v>24037.301062500002</v>
      </c>
      <c r="F16" s="6">
        <v>24123.401468749998</v>
      </c>
      <c r="G16" s="6">
        <v>24080.351265625002</v>
      </c>
      <c r="H16" s="6">
        <v>24101.876367187499</v>
      </c>
      <c r="I16" s="6">
        <v>24091.11381640625</v>
      </c>
      <c r="J16" s="6">
        <v>24096.495091796871</v>
      </c>
      <c r="K16" s="6">
        <v>24093.804454101566</v>
      </c>
      <c r="L16" s="6">
        <v>24095.149772949222</v>
      </c>
      <c r="M16" s="6">
        <v>24094.47711352539</v>
      </c>
      <c r="N16" s="6">
        <v>24094.813443237304</v>
      </c>
      <c r="O16" s="6">
        <v>24094.645278381347</v>
      </c>
      <c r="P16" s="6">
        <v>24094.729360809324</v>
      </c>
      <c r="Q16" s="6">
        <v>24094.687319595338</v>
      </c>
      <c r="R16" s="6">
        <v>24094.708340202331</v>
      </c>
      <c r="S16" s="6">
        <v>24094.697829898836</v>
      </c>
      <c r="T16" s="6">
        <v>24094.703085050583</v>
      </c>
      <c r="U16" s="6">
        <v>24094.700457474708</v>
      </c>
      <c r="V16" s="6">
        <v>24094.701771262648</v>
      </c>
      <c r="W16" s="6">
        <v>24094.70111436868</v>
      </c>
      <c r="X16" s="6">
        <v>24094.701442815665</v>
      </c>
      <c r="Y16" s="6">
        <v>24094.701771262662</v>
      </c>
      <c r="Z16" s="6">
        <v>24094.702099709677</v>
      </c>
      <c r="AA16" s="6">
        <v>24094.702428156706</v>
      </c>
      <c r="AB16" s="6">
        <v>24094.702756603758</v>
      </c>
      <c r="AC16" s="6">
        <v>24094.703085050816</v>
      </c>
      <c r="AD16" s="6">
        <v>24094.703413497889</v>
      </c>
      <c r="AE16" s="6">
        <v>24094.703741944984</v>
      </c>
      <c r="AF16" s="6">
        <v>24094.70407039209</v>
      </c>
      <c r="AG16" s="6">
        <v>24094.704398839211</v>
      </c>
      <c r="AH16" s="6">
        <v>24094.704727286357</v>
      </c>
      <c r="AI16" s="6">
        <v>24094.70505573351</v>
      </c>
    </row>
    <row r="17" spans="1:36" ht="14.25" customHeight="1" x14ac:dyDescent="0.2">
      <c r="A17" s="7" t="s">
        <v>5</v>
      </c>
      <c r="C17" s="12"/>
      <c r="D17" s="8">
        <v>80453.17012499999</v>
      </c>
      <c r="E17" s="8">
        <v>80882.765937500008</v>
      </c>
      <c r="F17" s="8">
        <v>80667.968031250013</v>
      </c>
      <c r="G17" s="8">
        <v>80775.366984374996</v>
      </c>
      <c r="H17" s="8">
        <v>80721.667507812497</v>
      </c>
      <c r="I17" s="8">
        <v>80748.517246093761</v>
      </c>
      <c r="J17" s="8">
        <v>80735.092376953136</v>
      </c>
      <c r="K17" s="8">
        <v>80741.804811523441</v>
      </c>
      <c r="L17" s="8">
        <v>80738.448594238274</v>
      </c>
      <c r="M17" s="8">
        <v>80740.126702880851</v>
      </c>
      <c r="N17" s="8">
        <v>80739.287648559577</v>
      </c>
      <c r="O17" s="8">
        <v>80739.707175720207</v>
      </c>
      <c r="P17" s="8">
        <v>80739.497412139885</v>
      </c>
      <c r="Q17" s="8">
        <v>80739.602293930046</v>
      </c>
      <c r="R17" s="8">
        <v>80739.549853034972</v>
      </c>
      <c r="S17" s="8">
        <v>80739.576073482502</v>
      </c>
      <c r="T17" s="8">
        <v>80739.562963258737</v>
      </c>
      <c r="U17" s="8">
        <v>80739.569518370627</v>
      </c>
      <c r="V17" s="8">
        <v>80739.566240814689</v>
      </c>
      <c r="W17" s="8">
        <v>80739.567879592651</v>
      </c>
      <c r="X17" s="8">
        <v>80739.567060203655</v>
      </c>
      <c r="Y17" s="8">
        <v>80739.566240814776</v>
      </c>
      <c r="Z17" s="8">
        <v>80739.565421425956</v>
      </c>
      <c r="AA17" s="8">
        <v>80739.564602037237</v>
      </c>
      <c r="AB17" s="8">
        <v>80739.563782648605</v>
      </c>
      <c r="AC17" s="8">
        <v>80739.562963260047</v>
      </c>
      <c r="AD17" s="8">
        <v>80739.562143871561</v>
      </c>
      <c r="AE17" s="8">
        <v>80739.561324483177</v>
      </c>
      <c r="AF17" s="8">
        <v>80739.56050509488</v>
      </c>
      <c r="AG17" s="8">
        <v>80739.559685706656</v>
      </c>
      <c r="AH17" s="8">
        <v>80739.558866318563</v>
      </c>
      <c r="AI17" s="8">
        <v>80739.558046930499</v>
      </c>
    </row>
    <row r="18" spans="1:36" ht="14.25" customHeight="1" x14ac:dyDescent="0.2">
      <c r="A18" s="7" t="s">
        <v>12</v>
      </c>
      <c r="D18" s="10">
        <f t="shared" ref="D18:AI18" si="1">SUM(D12:D17)</f>
        <v>110803324.03584217</v>
      </c>
      <c r="E18" s="10">
        <f t="shared" si="1"/>
        <v>111280460.33827387</v>
      </c>
      <c r="F18" s="10">
        <f t="shared" si="1"/>
        <v>111503658.71546867</v>
      </c>
      <c r="G18" s="10">
        <f t="shared" si="1"/>
        <v>111722851.92224333</v>
      </c>
      <c r="H18" s="10">
        <f t="shared" si="1"/>
        <v>112687160.93828732</v>
      </c>
      <c r="I18" s="10">
        <f t="shared" si="1"/>
        <v>113306816.18596876</v>
      </c>
      <c r="J18" s="10">
        <f t="shared" si="1"/>
        <v>114193642.96350405</v>
      </c>
      <c r="K18" s="10">
        <f t="shared" si="1"/>
        <v>115152492.65343361</v>
      </c>
      <c r="L18" s="10">
        <f t="shared" si="1"/>
        <v>116453641.45009542</v>
      </c>
      <c r="M18" s="10">
        <f t="shared" si="1"/>
        <v>117349270.42233895</v>
      </c>
      <c r="N18" s="10">
        <f t="shared" si="1"/>
        <v>118593527.57910739</v>
      </c>
      <c r="O18" s="10">
        <f t="shared" si="1"/>
        <v>119771444.44633555</v>
      </c>
      <c r="P18" s="10">
        <f t="shared" si="1"/>
        <v>121270275.2674095</v>
      </c>
      <c r="Q18" s="10">
        <f t="shared" si="1"/>
        <v>122125595.98278855</v>
      </c>
      <c r="R18" s="10">
        <f t="shared" si="1"/>
        <v>123214356.96650711</v>
      </c>
      <c r="S18" s="10">
        <f t="shared" si="1"/>
        <v>124281375.64086282</v>
      </c>
      <c r="T18" s="10">
        <f t="shared" si="1"/>
        <v>125483037.16175075</v>
      </c>
      <c r="U18" s="10">
        <f t="shared" si="1"/>
        <v>126238637.98144083</v>
      </c>
      <c r="V18" s="10">
        <f t="shared" si="1"/>
        <v>127292396.63123333</v>
      </c>
      <c r="W18" s="10">
        <f t="shared" si="1"/>
        <v>128342787.99397725</v>
      </c>
      <c r="X18" s="10">
        <f t="shared" si="1"/>
        <v>129739766.31660275</v>
      </c>
      <c r="Y18" s="10">
        <f t="shared" si="1"/>
        <v>130815635.96061358</v>
      </c>
      <c r="Z18" s="10">
        <f t="shared" si="1"/>
        <v>132960856.22179009</v>
      </c>
      <c r="AA18" s="10">
        <f t="shared" si="1"/>
        <v>134271761.41790682</v>
      </c>
      <c r="AB18" s="10">
        <f t="shared" si="1"/>
        <v>135945891.16313788</v>
      </c>
      <c r="AC18" s="10">
        <f t="shared" si="1"/>
        <v>136884836.25821617</v>
      </c>
      <c r="AD18" s="10">
        <f t="shared" si="1"/>
        <v>138184984.13262519</v>
      </c>
      <c r="AE18" s="10">
        <f t="shared" si="1"/>
        <v>139485436.26091185</v>
      </c>
      <c r="AF18" s="10">
        <f t="shared" si="1"/>
        <v>141122973.4144952</v>
      </c>
      <c r="AG18" s="10">
        <f t="shared" si="1"/>
        <v>142047750.52975354</v>
      </c>
      <c r="AH18" s="10">
        <f t="shared" si="1"/>
        <v>143351956.56060624</v>
      </c>
      <c r="AI18" s="10">
        <f t="shared" si="1"/>
        <v>144660642.23799643</v>
      </c>
    </row>
    <row r="19" spans="1:36" ht="14.25" customHeight="1" x14ac:dyDescent="0.2">
      <c r="A19" s="9"/>
      <c r="C19" s="12"/>
    </row>
    <row r="20" spans="1:36" ht="14.25" customHeight="1" thickBot="1" x14ac:dyDescent="0.25">
      <c r="A20" s="2" t="s">
        <v>13</v>
      </c>
      <c r="C20" s="45"/>
      <c r="D20" s="11">
        <f>+D12/D18</f>
        <v>0.53689876936033287</v>
      </c>
      <c r="E20" s="11">
        <f t="shared" ref="E20:AI20" si="2">+E12/E18</f>
        <v>0.53748047558759071</v>
      </c>
      <c r="F20" s="11">
        <f t="shared" si="2"/>
        <v>0.53677477343779412</v>
      </c>
      <c r="G20" s="11">
        <f t="shared" si="2"/>
        <v>0.53596612323444437</v>
      </c>
      <c r="H20" s="11">
        <f t="shared" si="2"/>
        <v>0.53708921174304025</v>
      </c>
      <c r="I20" s="11">
        <f t="shared" si="2"/>
        <v>0.53853009432268617</v>
      </c>
      <c r="J20" s="11">
        <f t="shared" si="2"/>
        <v>0.53957078731788688</v>
      </c>
      <c r="K20" s="11">
        <f t="shared" si="2"/>
        <v>0.54064679859076037</v>
      </c>
      <c r="L20" s="11">
        <f t="shared" si="2"/>
        <v>0.54143581780108241</v>
      </c>
      <c r="M20" s="11">
        <f t="shared" si="2"/>
        <v>0.54236717928004174</v>
      </c>
      <c r="N20" s="11">
        <f t="shared" si="2"/>
        <v>0.5435292512619142</v>
      </c>
      <c r="O20" s="11">
        <f t="shared" si="2"/>
        <v>0.54456001068584214</v>
      </c>
      <c r="P20" s="11">
        <f t="shared" si="2"/>
        <v>0.54539128272870407</v>
      </c>
      <c r="Q20" s="11">
        <f t="shared" si="2"/>
        <v>0.5462682083077226</v>
      </c>
      <c r="R20" s="11">
        <f t="shared" si="2"/>
        <v>0.54712727126171679</v>
      </c>
      <c r="S20" s="11">
        <f t="shared" si="2"/>
        <v>0.54796467419565131</v>
      </c>
      <c r="T20" s="11">
        <f t="shared" si="2"/>
        <v>0.54807294514235139</v>
      </c>
      <c r="U20" s="11">
        <f t="shared" si="2"/>
        <v>0.54876970247948431</v>
      </c>
      <c r="V20" s="11">
        <f t="shared" si="2"/>
        <v>0.54959324933873599</v>
      </c>
      <c r="W20" s="11">
        <f t="shared" si="2"/>
        <v>0.5685143345000867</v>
      </c>
      <c r="X20" s="11">
        <f t="shared" si="2"/>
        <v>0.56947124185419928</v>
      </c>
      <c r="Y20" s="11">
        <f t="shared" si="2"/>
        <v>0.56761057619740718</v>
      </c>
      <c r="Z20" s="11">
        <f t="shared" si="2"/>
        <v>0.5686824362804267</v>
      </c>
      <c r="AA20" s="11">
        <f t="shared" si="2"/>
        <v>0.56975938086674083</v>
      </c>
      <c r="AB20" s="11">
        <f t="shared" si="2"/>
        <v>0.57080615512730193</v>
      </c>
      <c r="AC20" s="11">
        <f t="shared" si="2"/>
        <v>0.57190032046407935</v>
      </c>
      <c r="AD20" s="11">
        <f t="shared" si="2"/>
        <v>0.57296430582745961</v>
      </c>
      <c r="AE20" s="11">
        <f t="shared" si="2"/>
        <v>0.57402467078183961</v>
      </c>
      <c r="AF20" s="11">
        <f t="shared" si="2"/>
        <v>0.57503500642431526</v>
      </c>
      <c r="AG20" s="11">
        <f t="shared" si="2"/>
        <v>0.57611609384321294</v>
      </c>
      <c r="AH20" s="11">
        <f t="shared" si="2"/>
        <v>0.57716645042795889</v>
      </c>
      <c r="AI20" s="11">
        <f t="shared" si="2"/>
        <v>0.57821390345744528</v>
      </c>
    </row>
    <row r="21" spans="1:36" ht="14.25" customHeight="1" thickTop="1" x14ac:dyDescent="0.2">
      <c r="A21" s="9"/>
    </row>
    <row r="22" spans="1:36" ht="14.2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6" ht="14.25" customHeight="1" x14ac:dyDescent="0.25">
      <c r="A23" s="13" t="s">
        <v>15</v>
      </c>
    </row>
    <row r="24" spans="1:36" ht="14.25" customHeight="1" x14ac:dyDescent="0.2">
      <c r="A24" s="9"/>
    </row>
    <row r="25" spans="1:36" ht="14.25" customHeight="1" x14ac:dyDescent="0.25">
      <c r="A25" s="13" t="s">
        <v>24</v>
      </c>
      <c r="B25" s="24" t="s">
        <v>14</v>
      </c>
      <c r="C25" s="24"/>
    </row>
    <row r="26" spans="1:36" ht="14.25" customHeight="1" x14ac:dyDescent="0.2">
      <c r="A26" s="40" t="s">
        <v>30</v>
      </c>
      <c r="B26" s="30">
        <f>SUM(C26:AI26)</f>
        <v>-2485.9502886029118</v>
      </c>
      <c r="C26" s="32">
        <f>'Solar Together RP'!C26-'No Solar Together RP'!C26</f>
        <v>5.7979489554236352</v>
      </c>
      <c r="D26" s="32">
        <f>'Solar Together RP'!D26-'No Solar Together RP'!D26</f>
        <v>52.171339028543343</v>
      </c>
      <c r="E26" s="32">
        <f>'Solar Together RP'!E26-'No Solar Together RP'!E26</f>
        <v>128.60019544406759</v>
      </c>
      <c r="F26" s="32">
        <f>'Solar Together RP'!F26-'No Solar Together RP'!F26</f>
        <v>108.64663992115948</v>
      </c>
      <c r="G26" s="32">
        <f>'Solar Together RP'!G26-'No Solar Together RP'!G26</f>
        <v>70.433397610739576</v>
      </c>
      <c r="H26" s="32">
        <f>'Solar Together RP'!H26-'No Solar Together RP'!H26</f>
        <v>64.378903268162048</v>
      </c>
      <c r="I26" s="32">
        <f>'Solar Together RP'!I26-'No Solar Together RP'!I26</f>
        <v>52.256510747659831</v>
      </c>
      <c r="J26" s="32">
        <f>'Solar Together RP'!J26-'No Solar Together RP'!J26</f>
        <v>43.62553076767108</v>
      </c>
      <c r="K26" s="32">
        <f>'Solar Together RP'!K26-'No Solar Together RP'!K26</f>
        <v>-22.404264728044382</v>
      </c>
      <c r="L26" s="32">
        <f>'Solar Together RP'!L26-'No Solar Together RP'!L26</f>
        <v>-167.97156444178745</v>
      </c>
      <c r="M26" s="32">
        <f>'Solar Together RP'!M26-'No Solar Together RP'!M26</f>
        <v>-98.090027431444014</v>
      </c>
      <c r="N26" s="32">
        <f>'Solar Together RP'!N26-'No Solar Together RP'!N26</f>
        <v>-19.115199488817325</v>
      </c>
      <c r="O26" s="32">
        <f>'Solar Together RP'!O26-'No Solar Together RP'!O26</f>
        <v>-63.492369113581844</v>
      </c>
      <c r="P26" s="32">
        <f>'Solar Together RP'!P26-'No Solar Together RP'!P26</f>
        <v>-62.09065786634801</v>
      </c>
      <c r="Q26" s="32">
        <f>'Solar Together RP'!Q26-'No Solar Together RP'!Q26</f>
        <v>-60.809174517978136</v>
      </c>
      <c r="R26" s="32">
        <f>'Solar Together RP'!R26-'No Solar Together RP'!R26</f>
        <v>-73.531489698546466</v>
      </c>
      <c r="S26" s="32">
        <f>'Solar Together RP'!S26-'No Solar Together RP'!S26</f>
        <v>-85.963517740996394</v>
      </c>
      <c r="T26" s="32">
        <f>'Solar Together RP'!T26-'No Solar Together RP'!T26</f>
        <v>-93.172691968373329</v>
      </c>
      <c r="U26" s="32">
        <f>'Solar Together RP'!U26-'No Solar Together RP'!U26</f>
        <v>-97.923143809996873</v>
      </c>
      <c r="V26" s="32">
        <f>'Solar Together RP'!V26-'No Solar Together RP'!V26</f>
        <v>-116.90220266979031</v>
      </c>
      <c r="W26" s="32">
        <f>'Solar Together RP'!W26-'No Solar Together RP'!W26</f>
        <v>-127.63961771128106</v>
      </c>
      <c r="X26" s="32">
        <f>'Solar Together RP'!X26-'No Solar Together RP'!X26</f>
        <v>-100.57181982445582</v>
      </c>
      <c r="Y26" s="32">
        <f>'Solar Together RP'!Y26-'No Solar Together RP'!Y26</f>
        <v>-133.54167372653137</v>
      </c>
      <c r="Z26" s="32">
        <f>'Solar Together RP'!Z26-'No Solar Together RP'!Z26</f>
        <v>-151.87899592915892</v>
      </c>
      <c r="AA26" s="32">
        <f>'Solar Together RP'!AA26-'No Solar Together RP'!AA26</f>
        <v>-160.94045313841616</v>
      </c>
      <c r="AB26" s="32">
        <f>'Solar Together RP'!AB26-'No Solar Together RP'!AB26</f>
        <v>-165.16705290792015</v>
      </c>
      <c r="AC26" s="32">
        <f>'Solar Together RP'!AC26-'No Solar Together RP'!AC26</f>
        <v>-185.47982488755952</v>
      </c>
      <c r="AD26" s="32">
        <f>'Solar Together RP'!AD26-'No Solar Together RP'!AD26</f>
        <v>-193.5886581343857</v>
      </c>
      <c r="AE26" s="32">
        <f>'Solar Together RP'!AE26-'No Solar Together RP'!AE26</f>
        <v>-183.55908892428306</v>
      </c>
      <c r="AF26" s="32">
        <f>'Solar Together RP'!AF26-'No Solar Together RP'!AF26</f>
        <v>-217.14150736671036</v>
      </c>
      <c r="AG26" s="32">
        <f>'Solar Together RP'!AG26-'No Solar Together RP'!AG26</f>
        <v>-213.69069593712447</v>
      </c>
      <c r="AH26" s="32">
        <f>'Solar Together RP'!AH26-'No Solar Together RP'!AH26</f>
        <v>-229.9137561208554</v>
      </c>
      <c r="AI26" s="32">
        <f>'Solar Together RP'!AI26-'No Solar Together RP'!AI26</f>
        <v>12.718693738047982</v>
      </c>
      <c r="AJ26" s="14"/>
    </row>
    <row r="27" spans="1:36" ht="14.25" customHeight="1" x14ac:dyDescent="0.2">
      <c r="A27" s="40" t="s">
        <v>27</v>
      </c>
      <c r="B27" s="31">
        <f>SUM(C27:AI27)</f>
        <v>678.03563298271843</v>
      </c>
      <c r="C27" s="32">
        <f>'Solar Together RP'!C27-'No Solar Together RP'!C27</f>
        <v>0</v>
      </c>
      <c r="D27" s="32">
        <f>'Solar Together RP'!D27-'No Solar Together RP'!D27</f>
        <v>-1.4680582779623186</v>
      </c>
      <c r="E27" s="32">
        <f>'Solar Together RP'!E27-'No Solar Together RP'!E27</f>
        <v>-3.495495876951638</v>
      </c>
      <c r="F27" s="32">
        <f>'Solar Together RP'!F27-'No Solar Together RP'!F27</f>
        <v>-2.4268262198994925</v>
      </c>
      <c r="G27" s="32">
        <f>'Solar Together RP'!G27-'No Solar Together RP'!G27</f>
        <v>-0.78216137124087259</v>
      </c>
      <c r="H27" s="32">
        <f>'Solar Together RP'!H27-'No Solar Together RP'!H27</f>
        <v>1.2175485920694629</v>
      </c>
      <c r="I27" s="32">
        <f>'Solar Together RP'!I27-'No Solar Together RP'!I27</f>
        <v>2.5763126260048304</v>
      </c>
      <c r="J27" s="32">
        <f>'Solar Together RP'!J27-'No Solar Together RP'!J27</f>
        <v>4.2907662584249922</v>
      </c>
      <c r="K27" s="32">
        <f>'Solar Together RP'!K27-'No Solar Together RP'!K27</f>
        <v>6.0291348045637569</v>
      </c>
      <c r="L27" s="32">
        <f>'Solar Together RP'!L27-'No Solar Together RP'!L27</f>
        <v>8.1427769271239967</v>
      </c>
      <c r="M27" s="32">
        <f>'Solar Together RP'!M27-'No Solar Together RP'!M27</f>
        <v>9.5789556477577857</v>
      </c>
      <c r="N27" s="32">
        <f>'Solar Together RP'!N27-'No Solar Together RP'!N27</f>
        <v>11.391089147688369</v>
      </c>
      <c r="O27" s="32">
        <f>'Solar Together RP'!O27-'No Solar Together RP'!O27</f>
        <v>13.22850009780946</v>
      </c>
      <c r="P27" s="32">
        <f>'Solar Together RP'!P27-'No Solar Together RP'!P27</f>
        <v>15.462565589419727</v>
      </c>
      <c r="Q27" s="32">
        <f>'Solar Together RP'!Q27-'No Solar Together RP'!Q27</f>
        <v>16.980569647583835</v>
      </c>
      <c r="R27" s="32">
        <f>'Solar Together RP'!R27-'No Solar Together RP'!R27</f>
        <v>18.89594826119799</v>
      </c>
      <c r="S27" s="32">
        <f>'Solar Together RP'!S27-'No Solar Together RP'!S27</f>
        <v>20.838044491093417</v>
      </c>
      <c r="T27" s="32">
        <f>'Solar Together RP'!T27-'No Solar Together RP'!T27</f>
        <v>23.199394393960784</v>
      </c>
      <c r="U27" s="32">
        <f>'Solar Together RP'!U27-'No Solar Together RP'!U27</f>
        <v>24.803885734415772</v>
      </c>
      <c r="V27" s="32">
        <f>'Solar Together RP'!V27-'No Solar Together RP'!V27</f>
        <v>26.828391784125138</v>
      </c>
      <c r="W27" s="32">
        <f>'Solar Together RP'!W27-'No Solar Together RP'!W27</f>
        <v>28.881137668721887</v>
      </c>
      <c r="X27" s="32">
        <f>'Solar Together RP'!X27-'No Solar Together RP'!X27</f>
        <v>31.377023928418101</v>
      </c>
      <c r="Y27" s="32">
        <f>'Solar Together RP'!Y27-'No Solar Together RP'!Y27</f>
        <v>33.072930107159529</v>
      </c>
      <c r="Z27" s="32">
        <f>'Solar Together RP'!Z27-'No Solar Together RP'!Z27</f>
        <v>35.212781056824269</v>
      </c>
      <c r="AA27" s="32">
        <f>'Solar Together RP'!AA27-'No Solar Together RP'!AA27</f>
        <v>37.382480787385909</v>
      </c>
      <c r="AB27" s="32">
        <f>'Solar Together RP'!AB27-'No Solar Together RP'!AB27</f>
        <v>40.020568524309681</v>
      </c>
      <c r="AC27" s="32">
        <f>'Solar Together RP'!AC27-'No Solar Together RP'!AC27</f>
        <v>41.813097841593361</v>
      </c>
      <c r="AD27" s="32">
        <f>'Solar Together RP'!AD27-'No Solar Together RP'!AD27</f>
        <v>44.074865390985693</v>
      </c>
      <c r="AE27" s="32">
        <f>'Solar Together RP'!AE27-'No Solar Together RP'!AE27</f>
        <v>46.368182335924573</v>
      </c>
      <c r="AF27" s="32">
        <f>'Solar Together RP'!AF27-'No Solar Together RP'!AF27</f>
        <v>49.156573385665176</v>
      </c>
      <c r="AG27" s="32">
        <f>'Solar Together RP'!AG27-'No Solar Together RP'!AG27</f>
        <v>51.051230881226672</v>
      </c>
      <c r="AH27" s="32">
        <f>'Solar Together RP'!AH27-'No Solar Together RP'!AH27</f>
        <v>38.790929970826909</v>
      </c>
      <c r="AI27" s="32">
        <f>'Solar Together RP'!AI27-'No Solar Together RP'!AI27</f>
        <v>5.5424888464917714</v>
      </c>
    </row>
    <row r="28" spans="1:36" ht="14.25" customHeight="1" x14ac:dyDescent="0.2">
      <c r="A28" s="40" t="s">
        <v>29</v>
      </c>
      <c r="B28" s="37">
        <f t="shared" ref="B28:C28" si="3">SUM(B26:B27)</f>
        <v>-1807.9146556201933</v>
      </c>
      <c r="C28" s="37">
        <f t="shared" si="3"/>
        <v>5.7979489554236352</v>
      </c>
      <c r="D28" s="37">
        <f>SUM(D26:D27)</f>
        <v>50.703280750581023</v>
      </c>
      <c r="E28" s="37">
        <f t="shared" ref="E28:AI28" si="4">SUM(E26:E27)</f>
        <v>125.10469956711596</v>
      </c>
      <c r="F28" s="37">
        <f t="shared" si="4"/>
        <v>106.21981370125998</v>
      </c>
      <c r="G28" s="37">
        <f t="shared" si="4"/>
        <v>69.651236239498701</v>
      </c>
      <c r="H28" s="37">
        <f t="shared" si="4"/>
        <v>65.596451860231511</v>
      </c>
      <c r="I28" s="37">
        <f t="shared" si="4"/>
        <v>54.83282337366466</v>
      </c>
      <c r="J28" s="37">
        <f t="shared" si="4"/>
        <v>47.916297026096075</v>
      </c>
      <c r="K28" s="37">
        <f t="shared" si="4"/>
        <v>-16.375129923480625</v>
      </c>
      <c r="L28" s="37">
        <f t="shared" si="4"/>
        <v>-159.82878751466345</v>
      </c>
      <c r="M28" s="37">
        <f t="shared" si="4"/>
        <v>-88.511071783686234</v>
      </c>
      <c r="N28" s="37">
        <f t="shared" si="4"/>
        <v>-7.7241103411289558</v>
      </c>
      <c r="O28" s="37">
        <f t="shared" si="4"/>
        <v>-50.263869015772386</v>
      </c>
      <c r="P28" s="37">
        <f t="shared" si="4"/>
        <v>-46.628092276928285</v>
      </c>
      <c r="Q28" s="37">
        <f t="shared" si="4"/>
        <v>-43.828604870394301</v>
      </c>
      <c r="R28" s="37">
        <f t="shared" si="4"/>
        <v>-54.635541437348479</v>
      </c>
      <c r="S28" s="37">
        <f t="shared" si="4"/>
        <v>-65.125473249902981</v>
      </c>
      <c r="T28" s="37">
        <f t="shared" si="4"/>
        <v>-69.973297574412541</v>
      </c>
      <c r="U28" s="37">
        <f t="shared" si="4"/>
        <v>-73.119258075581101</v>
      </c>
      <c r="V28" s="37">
        <f t="shared" si="4"/>
        <v>-90.073810885665182</v>
      </c>
      <c r="W28" s="37">
        <f t="shared" si="4"/>
        <v>-98.758480042559171</v>
      </c>
      <c r="X28" s="37">
        <f t="shared" si="4"/>
        <v>-69.194795896037718</v>
      </c>
      <c r="Y28" s="37">
        <f t="shared" si="4"/>
        <v>-100.46874361937185</v>
      </c>
      <c r="Z28" s="37">
        <f t="shared" si="4"/>
        <v>-116.66621487233465</v>
      </c>
      <c r="AA28" s="37">
        <f t="shared" si="4"/>
        <v>-123.55797235103026</v>
      </c>
      <c r="AB28" s="37">
        <f t="shared" si="4"/>
        <v>-125.14648438361047</v>
      </c>
      <c r="AC28" s="37">
        <f t="shared" si="4"/>
        <v>-143.66672704596616</v>
      </c>
      <c r="AD28" s="37">
        <f t="shared" si="4"/>
        <v>-149.51379274340002</v>
      </c>
      <c r="AE28" s="37">
        <f t="shared" si="4"/>
        <v>-137.19090658835847</v>
      </c>
      <c r="AF28" s="37">
        <f t="shared" si="4"/>
        <v>-167.98493398104517</v>
      </c>
      <c r="AG28" s="37">
        <f t="shared" si="4"/>
        <v>-162.6394650558978</v>
      </c>
      <c r="AH28" s="37">
        <f t="shared" si="4"/>
        <v>-191.12282615002849</v>
      </c>
      <c r="AI28" s="37">
        <f t="shared" si="4"/>
        <v>18.261182584539753</v>
      </c>
    </row>
    <row r="29" spans="1:36" ht="14.25" customHeight="1" x14ac:dyDescent="0.25">
      <c r="A29" s="13"/>
      <c r="C29" s="15"/>
    </row>
    <row r="30" spans="1:36" ht="14.25" customHeight="1" x14ac:dyDescent="0.25">
      <c r="A30" s="13" t="s">
        <v>31</v>
      </c>
    </row>
    <row r="31" spans="1:36" ht="14.25" customHeight="1" x14ac:dyDescent="0.2">
      <c r="A31" s="48" t="s">
        <v>35</v>
      </c>
      <c r="C31" s="25" t="s">
        <v>18</v>
      </c>
      <c r="D31" s="16">
        <f t="shared" ref="D31:AI31" si="5">ROUND(ROUND((D28*1000000*D20)/D12,2),2)*12</f>
        <v>5.5200000000000005</v>
      </c>
      <c r="E31" s="16">
        <f t="shared" si="5"/>
        <v>13.440000000000001</v>
      </c>
      <c r="F31" s="16">
        <f t="shared" si="5"/>
        <v>11.399999999999999</v>
      </c>
      <c r="G31" s="16">
        <f t="shared" si="5"/>
        <v>7.4399999999999995</v>
      </c>
      <c r="H31" s="16">
        <f t="shared" si="5"/>
        <v>6.9599999999999991</v>
      </c>
      <c r="I31" s="16">
        <f t="shared" si="5"/>
        <v>5.76</v>
      </c>
      <c r="J31" s="16">
        <f t="shared" si="5"/>
        <v>5.04</v>
      </c>
      <c r="K31" s="16">
        <f t="shared" si="5"/>
        <v>-1.6800000000000002</v>
      </c>
      <c r="L31" s="16">
        <f t="shared" si="5"/>
        <v>-16.440000000000001</v>
      </c>
      <c r="M31" s="16">
        <f t="shared" si="5"/>
        <v>-9</v>
      </c>
      <c r="N31" s="16">
        <f t="shared" si="5"/>
        <v>-0.84000000000000008</v>
      </c>
      <c r="O31" s="16">
        <f t="shared" si="5"/>
        <v>-5.04</v>
      </c>
      <c r="P31" s="16">
        <f t="shared" si="5"/>
        <v>-4.5600000000000005</v>
      </c>
      <c r="Q31" s="16">
        <f t="shared" si="5"/>
        <v>-4.32</v>
      </c>
      <c r="R31" s="16">
        <f t="shared" si="5"/>
        <v>-5.28</v>
      </c>
      <c r="S31" s="16">
        <f t="shared" si="5"/>
        <v>-6.24</v>
      </c>
      <c r="T31" s="16">
        <f t="shared" si="5"/>
        <v>-6.7200000000000006</v>
      </c>
      <c r="U31" s="16">
        <f t="shared" si="5"/>
        <v>-6.9599999999999991</v>
      </c>
      <c r="V31" s="16">
        <f t="shared" si="5"/>
        <v>-8.52</v>
      </c>
      <c r="W31" s="16">
        <f t="shared" si="5"/>
        <v>-9.24</v>
      </c>
      <c r="X31" s="16">
        <f t="shared" si="5"/>
        <v>-6.36</v>
      </c>
      <c r="Y31" s="16">
        <f t="shared" si="5"/>
        <v>-9.24</v>
      </c>
      <c r="Z31" s="16">
        <f t="shared" si="5"/>
        <v>-10.56</v>
      </c>
      <c r="AA31" s="16">
        <f t="shared" si="5"/>
        <v>-11.040000000000001</v>
      </c>
      <c r="AB31" s="16">
        <f t="shared" si="5"/>
        <v>-11.040000000000001</v>
      </c>
      <c r="AC31" s="16">
        <f t="shared" si="5"/>
        <v>-12.600000000000001</v>
      </c>
      <c r="AD31" s="16">
        <f t="shared" si="5"/>
        <v>-12.96</v>
      </c>
      <c r="AE31" s="16">
        <f t="shared" si="5"/>
        <v>-11.76</v>
      </c>
      <c r="AF31" s="16">
        <f t="shared" si="5"/>
        <v>-14.28</v>
      </c>
      <c r="AG31" s="16">
        <f t="shared" si="5"/>
        <v>-13.68</v>
      </c>
      <c r="AH31" s="16">
        <f t="shared" si="5"/>
        <v>-15.96</v>
      </c>
      <c r="AI31" s="16">
        <f t="shared" si="5"/>
        <v>1.56</v>
      </c>
      <c r="AJ31" s="14"/>
    </row>
    <row r="32" spans="1:36" ht="14.25" customHeight="1" x14ac:dyDescent="0.2">
      <c r="A32" s="48" t="s">
        <v>36</v>
      </c>
      <c r="C32" s="25"/>
      <c r="D32" s="51">
        <f>'Solar Together RP'!D32-'No Solar Together RP'!D32</f>
        <v>16.421335803400098</v>
      </c>
      <c r="E32" s="51">
        <f>'Solar Together RP'!E32-'No Solar Together RP'!E32</f>
        <v>8.9974570866804697</v>
      </c>
      <c r="F32" s="51">
        <f>'Solar Together RP'!F32-'No Solar Together RP'!F32</f>
        <v>3.1801959271807618</v>
      </c>
      <c r="G32" s="51">
        <f>'Solar Together RP'!G32-'No Solar Together RP'!G32</f>
        <v>-2.4080497198310127</v>
      </c>
      <c r="H32" s="51">
        <f>'Solar Together RP'!H32-'No Solar Together RP'!H32</f>
        <v>-9.2026683966204246</v>
      </c>
      <c r="I32" s="51">
        <f>'Solar Together RP'!I32-'No Solar Together RP'!I32</f>
        <v>-13.819479660111881</v>
      </c>
      <c r="J32" s="51">
        <f>'Solar Together RP'!J32-'No Solar Together RP'!J32</f>
        <v>-19.644853781890788</v>
      </c>
      <c r="K32" s="51">
        <f>'Solar Together RP'!K32-'No Solar Together RP'!K32</f>
        <v>-25.551486047294304</v>
      </c>
      <c r="L32" s="51">
        <f>'Solar Together RP'!L32-'No Solar Together RP'!L32</f>
        <v>-32.733223651993114</v>
      </c>
      <c r="M32" s="51">
        <f>'Solar Together RP'!M32-'No Solar Together RP'!M32</f>
        <v>-37.613074699128049</v>
      </c>
      <c r="N32" s="51">
        <f>'Solar Together RP'!N32-'No Solar Together RP'!N32</f>
        <v>-43.770345678106196</v>
      </c>
      <c r="O32" s="51">
        <f>'Solar Together RP'!O32-'No Solar Together RP'!O32</f>
        <v>-50.013504429970055</v>
      </c>
      <c r="P32" s="51">
        <f>'Solar Together RP'!P32-'No Solar Together RP'!P32</f>
        <v>-57.604416808752035</v>
      </c>
      <c r="Q32" s="51">
        <f>'Solar Together RP'!Q32-'No Solar Together RP'!Q32</f>
        <v>-62.76229415811008</v>
      </c>
      <c r="R32" s="51">
        <f>'Solar Together RP'!R32-'No Solar Together RP'!R32</f>
        <v>-69.27037159932155</v>
      </c>
      <c r="S32" s="51">
        <f>'Solar Together RP'!S32-'No Solar Together RP'!S32</f>
        <v>-75.869230212760442</v>
      </c>
      <c r="T32" s="51">
        <f>'Solar Together RP'!T32-'No Solar Together RP'!T32</f>
        <v>-83.892629829121574</v>
      </c>
      <c r="U32" s="51">
        <f>'Solar Together RP'!U32-'No Solar Together RP'!U32</f>
        <v>-89.344373846316614</v>
      </c>
      <c r="V32" s="51">
        <f>'Solar Together RP'!V32-'No Solar Together RP'!V32</f>
        <v>-96.223244717098851</v>
      </c>
      <c r="W32" s="51">
        <f>'Solar Together RP'!W32-'No Solar Together RP'!W32</f>
        <v>-103.1980689576576</v>
      </c>
      <c r="X32" s="51">
        <f>'Solar Together RP'!X32-'No Solar Together RP'!X32</f>
        <v>-111.67859648736044</v>
      </c>
      <c r="Y32" s="51">
        <f>'Solar Together RP'!Y32-'No Solar Together RP'!Y32</f>
        <v>-117.44095003241353</v>
      </c>
      <c r="Z32" s="51">
        <f>'Solar Together RP'!Z32-'No Solar Together RP'!Z32</f>
        <v>-124.71174004441536</v>
      </c>
      <c r="AA32" s="51">
        <f>'Solar Together RP'!AA32-'No Solar Together RP'!AA32</f>
        <v>-132.08395030629504</v>
      </c>
      <c r="AB32" s="51">
        <f>'Solar Together RP'!AB32-'No Solar Together RP'!AB32</f>
        <v>-141.04765031138902</v>
      </c>
      <c r="AC32" s="51">
        <f>'Solar Together RP'!AC32-'No Solar Together RP'!AC32</f>
        <v>-147.13831015775315</v>
      </c>
      <c r="AD32" s="51">
        <f>'Solar Together RP'!AD32-'No Solar Together RP'!AD32</f>
        <v>-154.82334864614359</v>
      </c>
      <c r="AE32" s="51">
        <f>'Solar Together RP'!AE32-'No Solar Together RP'!AE32</f>
        <v>-162.61558573640855</v>
      </c>
      <c r="AF32" s="51">
        <f>'Solar Together RP'!AF32-'No Solar Together RP'!AF32</f>
        <v>-172.0899866507275</v>
      </c>
      <c r="AG32" s="51">
        <f>'Solar Together RP'!AG32-'No Solar Together RP'!AG32</f>
        <v>-178.5276578338777</v>
      </c>
      <c r="AH32" s="51">
        <f>'Solar Together RP'!AH32-'No Solar Together RP'!AH32</f>
        <v>-15.807359972805628</v>
      </c>
      <c r="AI32" s="51">
        <f>'Solar Together RP'!AI32-'No Solar Together RP'!AI32</f>
        <v>0</v>
      </c>
      <c r="AJ32" s="14"/>
    </row>
    <row r="33" spans="1:42" ht="14.25" customHeight="1" x14ac:dyDescent="0.2">
      <c r="A33" s="48" t="s">
        <v>37</v>
      </c>
      <c r="C33" s="25"/>
      <c r="D33" s="49">
        <f t="shared" ref="D33:AI33" si="6">SUM(D31:D32)</f>
        <v>21.941335803400097</v>
      </c>
      <c r="E33" s="49">
        <f t="shared" si="6"/>
        <v>22.437457086680471</v>
      </c>
      <c r="F33" s="49">
        <f t="shared" si="6"/>
        <v>14.58019592718076</v>
      </c>
      <c r="G33" s="49">
        <f t="shared" si="6"/>
        <v>5.0319502801689868</v>
      </c>
      <c r="H33" s="49">
        <f t="shared" si="6"/>
        <v>-2.2426683966204255</v>
      </c>
      <c r="I33" s="49">
        <f t="shared" si="6"/>
        <v>-8.0594796601118812</v>
      </c>
      <c r="J33" s="49">
        <f t="shared" si="6"/>
        <v>-14.604853781890789</v>
      </c>
      <c r="K33" s="49">
        <f t="shared" si="6"/>
        <v>-27.231486047294304</v>
      </c>
      <c r="L33" s="49">
        <f t="shared" si="6"/>
        <v>-49.173223651993112</v>
      </c>
      <c r="M33" s="49">
        <f t="shared" si="6"/>
        <v>-46.613074699128049</v>
      </c>
      <c r="N33" s="49">
        <f t="shared" si="6"/>
        <v>-44.610345678106199</v>
      </c>
      <c r="O33" s="49">
        <f t="shared" si="6"/>
        <v>-55.053504429970054</v>
      </c>
      <c r="P33" s="49">
        <f t="shared" si="6"/>
        <v>-62.164416808752037</v>
      </c>
      <c r="Q33" s="49">
        <f t="shared" si="6"/>
        <v>-67.082294158110074</v>
      </c>
      <c r="R33" s="49">
        <f t="shared" si="6"/>
        <v>-74.550371599321551</v>
      </c>
      <c r="S33" s="49">
        <f t="shared" si="6"/>
        <v>-82.109230212760437</v>
      </c>
      <c r="T33" s="49">
        <f t="shared" si="6"/>
        <v>-90.612629829121573</v>
      </c>
      <c r="U33" s="49">
        <f t="shared" si="6"/>
        <v>-96.304373846316608</v>
      </c>
      <c r="V33" s="49">
        <f t="shared" si="6"/>
        <v>-104.74324471709885</v>
      </c>
      <c r="W33" s="49">
        <f t="shared" si="6"/>
        <v>-112.43806895765759</v>
      </c>
      <c r="X33" s="49">
        <f t="shared" si="6"/>
        <v>-118.03859648736044</v>
      </c>
      <c r="Y33" s="49">
        <f t="shared" si="6"/>
        <v>-126.68095003241352</v>
      </c>
      <c r="Z33" s="49">
        <f t="shared" si="6"/>
        <v>-135.27174004441537</v>
      </c>
      <c r="AA33" s="49">
        <f t="shared" si="6"/>
        <v>-143.12395030629503</v>
      </c>
      <c r="AB33" s="49">
        <f t="shared" si="6"/>
        <v>-152.08765031138901</v>
      </c>
      <c r="AC33" s="49">
        <f t="shared" si="6"/>
        <v>-159.73831015775315</v>
      </c>
      <c r="AD33" s="49">
        <f t="shared" si="6"/>
        <v>-167.78334864614359</v>
      </c>
      <c r="AE33" s="49">
        <f t="shared" si="6"/>
        <v>-174.37558573640854</v>
      </c>
      <c r="AF33" s="49">
        <f t="shared" si="6"/>
        <v>-186.3699866507275</v>
      </c>
      <c r="AG33" s="49">
        <f t="shared" si="6"/>
        <v>-192.2076578338777</v>
      </c>
      <c r="AH33" s="49">
        <f t="shared" si="6"/>
        <v>-31.767359972805629</v>
      </c>
      <c r="AI33" s="49">
        <f t="shared" si="6"/>
        <v>1.56</v>
      </c>
      <c r="AJ33" s="14"/>
    </row>
    <row r="34" spans="1:42" ht="14.25" customHeight="1" x14ac:dyDescent="0.2">
      <c r="A34" s="29"/>
      <c r="C34" s="2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4"/>
    </row>
    <row r="35" spans="1:42" ht="14.2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</row>
    <row r="36" spans="1:42" ht="14.25" customHeight="1" x14ac:dyDescent="0.25">
      <c r="A36" s="13" t="s">
        <v>25</v>
      </c>
    </row>
    <row r="37" spans="1:42" ht="14.25" customHeight="1" x14ac:dyDescent="0.2">
      <c r="A37" s="9"/>
    </row>
    <row r="38" spans="1:42" ht="14.25" customHeight="1" x14ac:dyDescent="0.25">
      <c r="A38" s="13" t="s">
        <v>24</v>
      </c>
      <c r="B38" s="23" t="s">
        <v>16</v>
      </c>
      <c r="C38" s="15"/>
    </row>
    <row r="39" spans="1:42" ht="14.25" customHeight="1" x14ac:dyDescent="0.2">
      <c r="A39" s="40" t="s">
        <v>32</v>
      </c>
      <c r="C39" s="38">
        <v>1.0063458385698116</v>
      </c>
      <c r="D39" s="38">
        <v>0.93392482840834401</v>
      </c>
      <c r="E39" s="38">
        <v>0.86689242618513873</v>
      </c>
      <c r="F39" s="38">
        <v>0.80467127087510482</v>
      </c>
      <c r="G39" s="38">
        <v>0.74691603550066443</v>
      </c>
      <c r="H39" s="38">
        <v>0.69316471888208397</v>
      </c>
      <c r="I39" s="38">
        <v>0.64341286002827602</v>
      </c>
      <c r="J39" s="38">
        <v>0.59723193805567742</v>
      </c>
      <c r="K39" s="38">
        <v>0.55436564916974984</v>
      </c>
      <c r="L39" s="38">
        <v>0.51447109326961526</v>
      </c>
      <c r="M39" s="38">
        <v>0.47754495938040853</v>
      </c>
      <c r="N39" s="38">
        <v>0.44326919668181214</v>
      </c>
      <c r="O39" s="38">
        <v>0.41145357493014312</v>
      </c>
      <c r="P39" s="38">
        <v>0.38184359157359055</v>
      </c>
      <c r="Q39" s="38">
        <v>0.35443678918636157</v>
      </c>
      <c r="R39" s="38">
        <v>0.3289971085046382</v>
      </c>
      <c r="S39" s="38">
        <v>0.30538335947824247</v>
      </c>
      <c r="T39" s="38">
        <v>0.28340664875685884</v>
      </c>
      <c r="U39" s="38">
        <v>0.26306515242403611</v>
      </c>
      <c r="V39" s="38">
        <v>0.24418366585059359</v>
      </c>
      <c r="W39" s="38">
        <v>0.22665739691786857</v>
      </c>
      <c r="X39" s="38">
        <v>0.21034614782611605</v>
      </c>
      <c r="Y39" s="38">
        <v>0.19524856485339206</v>
      </c>
      <c r="Z39" s="38">
        <v>0.1812346100524885</v>
      </c>
      <c r="AA39" s="38">
        <v>0.16822650607209799</v>
      </c>
      <c r="AB39" s="38">
        <v>0.15612019724789697</v>
      </c>
      <c r="AC39" s="38">
        <v>0.14491467883918038</v>
      </c>
      <c r="AD39" s="38">
        <v>0.13451343588630835</v>
      </c>
      <c r="AE39" s="38">
        <v>0.12485874156350797</v>
      </c>
      <c r="AF39" s="38">
        <v>0.11587336512038617</v>
      </c>
      <c r="AG39" s="38">
        <v>0.10755656083224707</v>
      </c>
      <c r="AH39" s="38">
        <v>9.983669470582747E-2</v>
      </c>
      <c r="AI39" s="38">
        <v>9.267092153802145E-2</v>
      </c>
    </row>
    <row r="40" spans="1:42" ht="14.25" customHeight="1" x14ac:dyDescent="0.25">
      <c r="A40" s="40" t="s">
        <v>30</v>
      </c>
      <c r="B40" s="33">
        <f>SUM(C40:AI40)</f>
        <v>-248.62022588617793</v>
      </c>
      <c r="C40" s="35">
        <f>+C26*C$39</f>
        <v>5.8347418035307612</v>
      </c>
      <c r="D40" s="35">
        <f>+D26*D$39</f>
        <v>48.724108850065882</v>
      </c>
      <c r="E40" s="35">
        <f t="shared" ref="E40:AI40" si="7">+E26*E$39</f>
        <v>111.48253543639078</v>
      </c>
      <c r="F40" s="35">
        <f t="shared" si="7"/>
        <v>87.424829821669292</v>
      </c>
      <c r="G40" s="35">
        <f t="shared" si="7"/>
        <v>52.607834110255574</v>
      </c>
      <c r="H40" s="35">
        <f t="shared" si="7"/>
        <v>44.625184385812425</v>
      </c>
      <c r="I40" s="35">
        <f t="shared" si="7"/>
        <v>33.622511035250156</v>
      </c>
      <c r="J40" s="35">
        <f t="shared" si="7"/>
        <v>26.054560289083785</v>
      </c>
      <c r="K40" s="35">
        <f t="shared" si="7"/>
        <v>-12.420154760133252</v>
      </c>
      <c r="L40" s="35">
        <f t="shared" si="7"/>
        <v>-86.416514396574016</v>
      </c>
      <c r="M40" s="35">
        <f t="shared" si="7"/>
        <v>-46.842398165372089</v>
      </c>
      <c r="N40" s="35">
        <f t="shared" si="7"/>
        <v>-8.4731791218206425</v>
      </c>
      <c r="O40" s="35">
        <f t="shared" si="7"/>
        <v>-26.124162252567452</v>
      </c>
      <c r="P40" s="35">
        <f t="shared" si="7"/>
        <v>-23.708919802853337</v>
      </c>
      <c r="Q40" s="35">
        <f t="shared" si="7"/>
        <v>-21.553008569225288</v>
      </c>
      <c r="R40" s="35">
        <f t="shared" si="7"/>
        <v>-24.191647494860376</v>
      </c>
      <c r="S40" s="35">
        <f t="shared" si="7"/>
        <v>-26.251827840312977</v>
      </c>
      <c r="T40" s="35">
        <f t="shared" si="7"/>
        <v>-26.405760386411782</v>
      </c>
      <c r="U40" s="35">
        <f t="shared" si="7"/>
        <v>-25.760166752217636</v>
      </c>
      <c r="V40" s="35">
        <f t="shared" si="7"/>
        <v>-28.545608393918446</v>
      </c>
      <c r="W40" s="35">
        <f t="shared" si="7"/>
        <v>-28.930463494030839</v>
      </c>
      <c r="X40" s="35">
        <f t="shared" si="7"/>
        <v>-21.154894879936492</v>
      </c>
      <c r="Y40" s="35">
        <f t="shared" si="7"/>
        <v>-26.073820143225184</v>
      </c>
      <c r="Z40" s="35">
        <f t="shared" si="7"/>
        <v>-27.525730602384606</v>
      </c>
      <c r="AA40" s="35">
        <f t="shared" si="7"/>
        <v>-27.074450117135967</v>
      </c>
      <c r="AB40" s="35">
        <f t="shared" si="7"/>
        <v>-25.785912878838328</v>
      </c>
      <c r="AC40" s="35">
        <f t="shared" si="7"/>
        <v>-26.878749254728103</v>
      </c>
      <c r="AD40" s="35">
        <f t="shared" si="7"/>
        <v>-26.040275554276157</v>
      </c>
      <c r="AE40" s="35">
        <f t="shared" si="7"/>
        <v>-22.918956845630039</v>
      </c>
      <c r="AF40" s="35">
        <f t="shared" si="7"/>
        <v>-25.160917165893853</v>
      </c>
      <c r="AG40" s="35">
        <f t="shared" si="7"/>
        <v>-22.98383633684654</v>
      </c>
      <c r="AH40" s="35">
        <f t="shared" si="7"/>
        <v>-22.953829478507913</v>
      </c>
      <c r="AI40" s="35">
        <f t="shared" si="7"/>
        <v>1.1786530694647692</v>
      </c>
      <c r="AJ40" s="14"/>
    </row>
    <row r="41" spans="1:42" ht="14.25" customHeight="1" x14ac:dyDescent="0.25">
      <c r="A41" s="40" t="s">
        <v>27</v>
      </c>
      <c r="B41" s="33">
        <f>SUM(C41:AI41)</f>
        <v>136.75096307218215</v>
      </c>
      <c r="C41" s="35">
        <f>+C27*C$39</f>
        <v>0</v>
      </c>
      <c r="D41" s="35">
        <f>+D27*D$39</f>
        <v>-1.3710560753394074</v>
      </c>
      <c r="E41" s="35">
        <f t="shared" ref="E41:AI41" si="8">+E27*E$39</f>
        <v>-3.0302189014907546</v>
      </c>
      <c r="F41" s="35">
        <f t="shared" si="8"/>
        <v>-1.9527973385595512</v>
      </c>
      <c r="G41" s="35">
        <f t="shared" si="8"/>
        <v>-0.58420887052899595</v>
      </c>
      <c r="H41" s="35">
        <f t="shared" si="8"/>
        <v>0.84396172754710641</v>
      </c>
      <c r="I41" s="35">
        <f t="shared" si="8"/>
        <v>1.6576326750247261</v>
      </c>
      <c r="J41" s="35">
        <f t="shared" si="8"/>
        <v>2.5625826482630658</v>
      </c>
      <c r="K41" s="35">
        <f t="shared" si="8"/>
        <v>3.3423452298639198</v>
      </c>
      <c r="L41" s="35">
        <f t="shared" si="8"/>
        <v>4.1892233479480812</v>
      </c>
      <c r="M41" s="35">
        <f t="shared" si="8"/>
        <v>4.5743819857152266</v>
      </c>
      <c r="N41" s="35">
        <f t="shared" si="8"/>
        <v>5.0493189358267312</v>
      </c>
      <c r="O41" s="35">
        <f t="shared" si="8"/>
        <v>5.44291365620745</v>
      </c>
      <c r="P41" s="35">
        <f t="shared" si="8"/>
        <v>5.9042815796062413</v>
      </c>
      <c r="Q41" s="35">
        <f t="shared" si="8"/>
        <v>6.0185385844450012</v>
      </c>
      <c r="R41" s="35">
        <f t="shared" si="8"/>
        <v>6.2167123403873843</v>
      </c>
      <c r="S41" s="35">
        <f t="shared" si="8"/>
        <v>6.3635920316471912</v>
      </c>
      <c r="T41" s="35">
        <f t="shared" si="8"/>
        <v>6.5748626183810837</v>
      </c>
      <c r="U41" s="35">
        <f t="shared" si="8"/>
        <v>6.5250379814324599</v>
      </c>
      <c r="V41" s="35">
        <f t="shared" si="8"/>
        <v>6.5510550547236228</v>
      </c>
      <c r="W41" s="35">
        <f t="shared" si="8"/>
        <v>6.5461234840191018</v>
      </c>
      <c r="X41" s="35">
        <f t="shared" si="8"/>
        <v>6.6000361135906145</v>
      </c>
      <c r="Y41" s="35">
        <f t="shared" si="8"/>
        <v>6.4574421389194399</v>
      </c>
      <c r="Z41" s="35">
        <f t="shared" si="8"/>
        <v>6.3817746436972005</v>
      </c>
      <c r="AA41" s="35">
        <f t="shared" si="8"/>
        <v>6.2887241311692623</v>
      </c>
      <c r="AB41" s="35">
        <f t="shared" si="8"/>
        <v>6.2480190519882042</v>
      </c>
      <c r="AC41" s="35">
        <f t="shared" si="8"/>
        <v>6.0593316449857282</v>
      </c>
      <c r="AD41" s="35">
        <f t="shared" si="8"/>
        <v>5.9286615799680247</v>
      </c>
      <c r="AE41" s="35">
        <f t="shared" si="8"/>
        <v>5.7894728950508219</v>
      </c>
      <c r="AF41" s="35">
        <f t="shared" si="8"/>
        <v>5.6959375759842379</v>
      </c>
      <c r="AG41" s="35">
        <f t="shared" si="8"/>
        <v>5.490894819837747</v>
      </c>
      <c r="AH41" s="35">
        <f t="shared" si="8"/>
        <v>3.8727582328525791</v>
      </c>
      <c r="AI41" s="35">
        <f t="shared" si="8"/>
        <v>0.51362754901859797</v>
      </c>
      <c r="AJ41" s="9"/>
      <c r="AK41" s="9"/>
      <c r="AL41" s="9"/>
      <c r="AM41" s="9"/>
      <c r="AN41" s="9"/>
      <c r="AO41" s="9"/>
      <c r="AP41" s="9"/>
    </row>
    <row r="42" spans="1:42" ht="14.25" customHeight="1" x14ac:dyDescent="0.25">
      <c r="A42" s="40" t="s">
        <v>29</v>
      </c>
      <c r="B42" s="42">
        <f>SUM(B40:B41)</f>
        <v>-111.86926281399579</v>
      </c>
      <c r="C42" s="37">
        <f>SUM(C40:C41)</f>
        <v>5.8347418035307612</v>
      </c>
      <c r="D42" s="37">
        <f>SUM(D40:D41)</f>
        <v>47.353052774726471</v>
      </c>
      <c r="E42" s="37">
        <f t="shared" ref="E42:AI42" si="9">SUM(E40:E41)</f>
        <v>108.45231653490002</v>
      </c>
      <c r="F42" s="37">
        <f t="shared" si="9"/>
        <v>85.472032483109743</v>
      </c>
      <c r="G42" s="37">
        <f t="shared" si="9"/>
        <v>52.023625239726577</v>
      </c>
      <c r="H42" s="37">
        <f t="shared" si="9"/>
        <v>45.469146113359528</v>
      </c>
      <c r="I42" s="37">
        <f t="shared" si="9"/>
        <v>35.280143710274885</v>
      </c>
      <c r="J42" s="37">
        <f t="shared" si="9"/>
        <v>28.617142937346852</v>
      </c>
      <c r="K42" s="37">
        <f t="shared" si="9"/>
        <v>-9.0778095302693327</v>
      </c>
      <c r="L42" s="37">
        <f t="shared" si="9"/>
        <v>-82.227291048625929</v>
      </c>
      <c r="M42" s="37">
        <f t="shared" si="9"/>
        <v>-42.268016179656861</v>
      </c>
      <c r="N42" s="37">
        <f t="shared" si="9"/>
        <v>-3.4238601859939113</v>
      </c>
      <c r="O42" s="37">
        <f t="shared" si="9"/>
        <v>-20.68124859636</v>
      </c>
      <c r="P42" s="37">
        <f t="shared" si="9"/>
        <v>-17.804638223247096</v>
      </c>
      <c r="Q42" s="37">
        <f t="shared" si="9"/>
        <v>-15.534469984780287</v>
      </c>
      <c r="R42" s="37">
        <f t="shared" si="9"/>
        <v>-17.974935154472991</v>
      </c>
      <c r="S42" s="37">
        <f t="shared" si="9"/>
        <v>-19.888235808665787</v>
      </c>
      <c r="T42" s="37">
        <f t="shared" si="9"/>
        <v>-19.830897768030699</v>
      </c>
      <c r="U42" s="37">
        <f t="shared" si="9"/>
        <v>-19.235128770785174</v>
      </c>
      <c r="V42" s="37">
        <f t="shared" si="9"/>
        <v>-21.994553339194823</v>
      </c>
      <c r="W42" s="37">
        <f t="shared" si="9"/>
        <v>-22.384340010011737</v>
      </c>
      <c r="X42" s="37">
        <f t="shared" si="9"/>
        <v>-14.554858766345877</v>
      </c>
      <c r="Y42" s="37">
        <f t="shared" si="9"/>
        <v>-19.616378004305744</v>
      </c>
      <c r="Z42" s="37">
        <f t="shared" si="9"/>
        <v>-21.143955958687407</v>
      </c>
      <c r="AA42" s="37">
        <f t="shared" si="9"/>
        <v>-20.785725985966707</v>
      </c>
      <c r="AB42" s="37">
        <f t="shared" si="9"/>
        <v>-19.537893826850123</v>
      </c>
      <c r="AC42" s="37">
        <f t="shared" si="9"/>
        <v>-20.819417609742374</v>
      </c>
      <c r="AD42" s="37">
        <f t="shared" si="9"/>
        <v>-20.111613974308131</v>
      </c>
      <c r="AE42" s="37">
        <f t="shared" si="9"/>
        <v>-17.129483950579218</v>
      </c>
      <c r="AF42" s="37">
        <f t="shared" si="9"/>
        <v>-19.464979589909614</v>
      </c>
      <c r="AG42" s="37">
        <f t="shared" si="9"/>
        <v>-17.492941517008795</v>
      </c>
      <c r="AH42" s="37">
        <f t="shared" si="9"/>
        <v>-19.081071245655334</v>
      </c>
      <c r="AI42" s="37">
        <f t="shared" si="9"/>
        <v>1.6922806184833672</v>
      </c>
      <c r="AJ42" s="9"/>
      <c r="AK42" s="9"/>
      <c r="AL42" s="9"/>
      <c r="AM42" s="9"/>
      <c r="AN42" s="9"/>
      <c r="AO42" s="9"/>
      <c r="AP42" s="9"/>
    </row>
    <row r="43" spans="1:42" ht="14.25" customHeight="1" x14ac:dyDescent="0.25">
      <c r="A43" s="13"/>
      <c r="B43" s="15"/>
      <c r="C43" s="15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</row>
    <row r="44" spans="1:42" ht="14.25" customHeight="1" x14ac:dyDescent="0.25">
      <c r="A44" s="13" t="s">
        <v>31</v>
      </c>
      <c r="B44" s="17"/>
      <c r="AJ44" s="31"/>
      <c r="AK44" s="9"/>
      <c r="AL44" s="9"/>
      <c r="AM44" s="9"/>
      <c r="AN44" s="9"/>
      <c r="AO44" s="9"/>
      <c r="AP44" s="9"/>
    </row>
    <row r="45" spans="1:42" ht="14.25" customHeight="1" x14ac:dyDescent="0.2">
      <c r="A45" s="48" t="s">
        <v>35</v>
      </c>
      <c r="C45" s="25" t="s">
        <v>18</v>
      </c>
      <c r="D45" s="16">
        <f t="shared" ref="D45:AI45" si="10">ROUND(ROUND((D42*1000000*D20)/D12,2),2)*12</f>
        <v>5.16</v>
      </c>
      <c r="E45" s="16">
        <f t="shared" si="10"/>
        <v>11.64</v>
      </c>
      <c r="F45" s="16">
        <f t="shared" si="10"/>
        <v>9.24</v>
      </c>
      <c r="G45" s="16">
        <f t="shared" si="10"/>
        <v>5.64</v>
      </c>
      <c r="H45" s="16">
        <f t="shared" si="10"/>
        <v>4.8000000000000007</v>
      </c>
      <c r="I45" s="16">
        <f t="shared" si="10"/>
        <v>3.7199999999999998</v>
      </c>
      <c r="J45" s="16">
        <f t="shared" si="10"/>
        <v>3</v>
      </c>
      <c r="K45" s="16">
        <f t="shared" si="10"/>
        <v>-0.96</v>
      </c>
      <c r="L45" s="16">
        <f t="shared" si="10"/>
        <v>-8.52</v>
      </c>
      <c r="M45" s="16">
        <f t="shared" si="10"/>
        <v>-4.32</v>
      </c>
      <c r="N45" s="16">
        <f t="shared" si="10"/>
        <v>-0.36</v>
      </c>
      <c r="O45" s="16">
        <f t="shared" si="10"/>
        <v>-2.04</v>
      </c>
      <c r="P45" s="16">
        <f t="shared" si="10"/>
        <v>-1.7999999999999998</v>
      </c>
      <c r="Q45" s="16">
        <f t="shared" si="10"/>
        <v>-1.56</v>
      </c>
      <c r="R45" s="16">
        <f t="shared" si="10"/>
        <v>-1.7999999999999998</v>
      </c>
      <c r="S45" s="16">
        <f t="shared" si="10"/>
        <v>-1.92</v>
      </c>
      <c r="T45" s="16">
        <f t="shared" si="10"/>
        <v>-1.92</v>
      </c>
      <c r="U45" s="16">
        <f t="shared" si="10"/>
        <v>-1.7999999999999998</v>
      </c>
      <c r="V45" s="16">
        <f t="shared" si="10"/>
        <v>-2.04</v>
      </c>
      <c r="W45" s="16">
        <f t="shared" si="10"/>
        <v>-2.04</v>
      </c>
      <c r="X45" s="16">
        <f t="shared" si="10"/>
        <v>-1.32</v>
      </c>
      <c r="Y45" s="16">
        <f t="shared" si="10"/>
        <v>-1.7999999999999998</v>
      </c>
      <c r="Z45" s="16">
        <f t="shared" si="10"/>
        <v>-1.92</v>
      </c>
      <c r="AA45" s="16">
        <f t="shared" si="10"/>
        <v>-1.7999999999999998</v>
      </c>
      <c r="AB45" s="16">
        <f t="shared" si="10"/>
        <v>-1.6800000000000002</v>
      </c>
      <c r="AC45" s="16">
        <f t="shared" si="10"/>
        <v>-1.7999999999999998</v>
      </c>
      <c r="AD45" s="16">
        <f t="shared" si="10"/>
        <v>-1.7999999999999998</v>
      </c>
      <c r="AE45" s="16">
        <f t="shared" si="10"/>
        <v>-1.44</v>
      </c>
      <c r="AF45" s="16">
        <f t="shared" si="10"/>
        <v>-1.6800000000000002</v>
      </c>
      <c r="AG45" s="16">
        <f t="shared" si="10"/>
        <v>-1.44</v>
      </c>
      <c r="AH45" s="16">
        <f t="shared" si="10"/>
        <v>-1.56</v>
      </c>
      <c r="AI45" s="16">
        <f t="shared" si="10"/>
        <v>0.12</v>
      </c>
    </row>
    <row r="46" spans="1:42" ht="14.25" customHeight="1" x14ac:dyDescent="0.2">
      <c r="A46" s="48" t="s">
        <v>36</v>
      </c>
      <c r="D46" s="51">
        <f>'Solar Together RP'!D46-'No Solar Together RP'!D46</f>
        <v>15.336293222426232</v>
      </c>
      <c r="E46" s="51">
        <f>'Solar Together RP'!E46-'No Solar Together RP'!E46</f>
        <v>7.7998274033691022</v>
      </c>
      <c r="F46" s="51">
        <f>'Solar Together RP'!F46-'No Solar Together RP'!F46</f>
        <v>2.5590122983563761</v>
      </c>
      <c r="G46" s="51">
        <f>'Solar Together RP'!G46-'No Solar Together RP'!G46</f>
        <v>-1.7986109500246656</v>
      </c>
      <c r="H46" s="51">
        <f>'Solar Together RP'!H46-'No Solar Together RP'!H46</f>
        <v>-6.3789650521084349</v>
      </c>
      <c r="I46" s="51">
        <f>'Solar Together RP'!I46-'No Solar Together RP'!I46</f>
        <v>-8.8916309322151736</v>
      </c>
      <c r="J46" s="51">
        <f>'Solar Together RP'!J46-'No Solar Together RP'!J46</f>
        <v>-11.732534096979039</v>
      </c>
      <c r="K46" s="51">
        <f>'Solar Together RP'!K46-'No Solar Together RP'!K46</f>
        <v>-14.164866149860112</v>
      </c>
      <c r="L46" s="51">
        <f>'Solar Together RP'!L46-'No Solar Together RP'!L46</f>
        <v>-16.840297358479727</v>
      </c>
      <c r="M46" s="51">
        <f>'Solar Together RP'!M46-'No Solar Together RP'!M46</f>
        <v>-17.961934229367376</v>
      </c>
      <c r="N46" s="51">
        <f>'Solar Together RP'!N46-'No Solar Together RP'!N46</f>
        <v>-19.402045967219362</v>
      </c>
      <c r="O46" s="51">
        <f>'Solar Together RP'!O46-'No Solar Together RP'!O46</f>
        <v>-20.578235192495729</v>
      </c>
      <c r="P46" s="51">
        <f>'Solar Together RP'!P46-'No Solar Together RP'!P46</f>
        <v>-21.995877404755987</v>
      </c>
      <c r="Q46" s="51">
        <f>'Solar Together RP'!Q46-'No Solar Together RP'!Q46</f>
        <v>-22.245266023370476</v>
      </c>
      <c r="R46" s="51">
        <f>'Solar Together RP'!R46-'No Solar Together RP'!R46</f>
        <v>-22.789751961218599</v>
      </c>
      <c r="S46" s="51">
        <f>'Solar Together RP'!S46-'No Solar Together RP'!S46</f>
        <v>-23.169200403400957</v>
      </c>
      <c r="T46" s="51">
        <f>'Solar Together RP'!T46-'No Solar Together RP'!T46</f>
        <v>-23.775729075271038</v>
      </c>
      <c r="U46" s="51">
        <f>'Solar Together RP'!U46-'No Solar Together RP'!U46</f>
        <v>-23.503391324111345</v>
      </c>
      <c r="V46" s="51">
        <f>'Solar Together RP'!V46-'No Solar Together RP'!V46</f>
        <v>-23.496144635059959</v>
      </c>
      <c r="W46" s="51">
        <f>'Solar Together RP'!W46-'No Solar Together RP'!W46</f>
        <v>-23.390605676893369</v>
      </c>
      <c r="X46" s="51">
        <f>'Solar Together RP'!X46-'No Solar Together RP'!X46</f>
        <v>-23.491162565743483</v>
      </c>
      <c r="Y46" s="51">
        <f>'Solar Together RP'!Y46-'No Solar Together RP'!Y46</f>
        <v>-22.93017694884767</v>
      </c>
      <c r="Z46" s="51">
        <f>'Solar Together RP'!Z46-'No Solar Together RP'!Z46</f>
        <v>-22.602083575916932</v>
      </c>
      <c r="AA46" s="51">
        <f>'Solar Together RP'!AA46-'No Solar Together RP'!AA46</f>
        <v>-22.22002146822863</v>
      </c>
      <c r="AB46" s="51">
        <f>'Solar Together RP'!AB46-'No Solar Together RP'!AB46</f>
        <v>-22.02038698796645</v>
      </c>
      <c r="AC46" s="51">
        <f>'Solar Together RP'!AC46-'No Solar Together RP'!AC46</f>
        <v>-21.322500961450512</v>
      </c>
      <c r="AD46" s="51">
        <f>'Solar Together RP'!AD46-'No Solar Together RP'!AD46</f>
        <v>-20.8258205818166</v>
      </c>
      <c r="AE46" s="51">
        <f>'Solar Together RP'!AE46-'No Solar Together RP'!AE46</f>
        <v>-20.303977393660709</v>
      </c>
      <c r="AF46" s="51">
        <f>'Solar Together RP'!AF46-'No Solar Together RP'!AF46</f>
        <v>-19.94064585674213</v>
      </c>
      <c r="AG46" s="51">
        <f>'Solar Together RP'!AG46-'No Solar Together RP'!AG46</f>
        <v>-19.201820890048058</v>
      </c>
      <c r="AH46" s="51">
        <f>'Solar Together RP'!AH46-'No Solar Together RP'!AH46</f>
        <v>-1.5781545717101126</v>
      </c>
      <c r="AI46" s="51">
        <f>'Solar Together RP'!AI46-'No Solar Together RP'!AI46</f>
        <v>0</v>
      </c>
    </row>
    <row r="47" spans="1:42" ht="14.25" customHeight="1" x14ac:dyDescent="0.2">
      <c r="A47" s="48" t="s">
        <v>37</v>
      </c>
      <c r="D47" s="49">
        <f t="shared" ref="D47:AI47" si="11">SUM(D45:D46)</f>
        <v>20.496293222426232</v>
      </c>
      <c r="E47" s="49">
        <f t="shared" si="11"/>
        <v>19.439827403369101</v>
      </c>
      <c r="F47" s="49">
        <f t="shared" si="11"/>
        <v>11.799012298356377</v>
      </c>
      <c r="G47" s="49">
        <f t="shared" si="11"/>
        <v>3.841389049975334</v>
      </c>
      <c r="H47" s="49">
        <f t="shared" si="11"/>
        <v>-1.5789650521084342</v>
      </c>
      <c r="I47" s="49">
        <f t="shared" si="11"/>
        <v>-5.1716309322151739</v>
      </c>
      <c r="J47" s="49">
        <f t="shared" si="11"/>
        <v>-8.7325340969790393</v>
      </c>
      <c r="K47" s="49">
        <f t="shared" si="11"/>
        <v>-15.124866149860111</v>
      </c>
      <c r="L47" s="49">
        <f t="shared" si="11"/>
        <v>-25.360297358479727</v>
      </c>
      <c r="M47" s="49">
        <f t="shared" si="11"/>
        <v>-22.281934229367376</v>
      </c>
      <c r="N47" s="49">
        <f t="shared" si="11"/>
        <v>-19.762045967219361</v>
      </c>
      <c r="O47" s="49">
        <f t="shared" si="11"/>
        <v>-22.618235192495728</v>
      </c>
      <c r="P47" s="49">
        <f t="shared" si="11"/>
        <v>-23.795877404755988</v>
      </c>
      <c r="Q47" s="49">
        <f t="shared" si="11"/>
        <v>-23.805266023370475</v>
      </c>
      <c r="R47" s="49">
        <f t="shared" si="11"/>
        <v>-24.5897519612186</v>
      </c>
      <c r="S47" s="49">
        <f t="shared" si="11"/>
        <v>-25.089200403400959</v>
      </c>
      <c r="T47" s="49">
        <f t="shared" si="11"/>
        <v>-25.695729075271039</v>
      </c>
      <c r="U47" s="49">
        <f t="shared" si="11"/>
        <v>-25.303391324111345</v>
      </c>
      <c r="V47" s="49">
        <f t="shared" si="11"/>
        <v>-25.536144635059959</v>
      </c>
      <c r="W47" s="49">
        <f t="shared" si="11"/>
        <v>-25.430605676893368</v>
      </c>
      <c r="X47" s="49">
        <f t="shared" si="11"/>
        <v>-24.811162565743484</v>
      </c>
      <c r="Y47" s="49">
        <f t="shared" si="11"/>
        <v>-24.730176948847671</v>
      </c>
      <c r="Z47" s="49">
        <f t="shared" si="11"/>
        <v>-24.52208357591693</v>
      </c>
      <c r="AA47" s="49">
        <f t="shared" si="11"/>
        <v>-24.020021468228631</v>
      </c>
      <c r="AB47" s="49">
        <f t="shared" si="11"/>
        <v>-23.70038698796645</v>
      </c>
      <c r="AC47" s="49">
        <f t="shared" si="11"/>
        <v>-23.122500961450513</v>
      </c>
      <c r="AD47" s="49">
        <f t="shared" si="11"/>
        <v>-22.625820581816601</v>
      </c>
      <c r="AE47" s="49">
        <f t="shared" si="11"/>
        <v>-21.74397739366071</v>
      </c>
      <c r="AF47" s="49">
        <f t="shared" si="11"/>
        <v>-21.620645856742129</v>
      </c>
      <c r="AG47" s="49">
        <f t="shared" si="11"/>
        <v>-20.641820890048059</v>
      </c>
      <c r="AH47" s="49">
        <f t="shared" si="11"/>
        <v>-3.1381545717101127</v>
      </c>
      <c r="AI47" s="49">
        <f t="shared" si="11"/>
        <v>0.12</v>
      </c>
    </row>
    <row r="48" spans="1:42" ht="14.25" customHeight="1" x14ac:dyDescent="0.2">
      <c r="A48" s="9"/>
    </row>
    <row r="49" spans="1:33" ht="14.25" customHeight="1" x14ac:dyDescent="0.2">
      <c r="A49" s="9"/>
    </row>
    <row r="50" spans="1:33" s="9" customFormat="1" ht="14.25" customHeight="1" x14ac:dyDescent="0.2">
      <c r="E50" s="17"/>
    </row>
    <row r="51" spans="1:33" s="9" customFormat="1" ht="14.25" customHeight="1" x14ac:dyDescent="0.25">
      <c r="A51" s="13" t="s">
        <v>7</v>
      </c>
      <c r="D51" s="18"/>
      <c r="E51" s="17"/>
    </row>
    <row r="52" spans="1:33" ht="14.25" customHeight="1" x14ac:dyDescent="0.2">
      <c r="A52" s="2" t="s">
        <v>9</v>
      </c>
      <c r="D52" s="19"/>
      <c r="E52" s="20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</row>
    <row r="53" spans="1:33" ht="14.25" customHeight="1" x14ac:dyDescent="0.2">
      <c r="A53" s="2" t="s">
        <v>8</v>
      </c>
      <c r="D53" s="22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ht="14.25" customHeight="1" x14ac:dyDescent="0.2">
      <c r="A54" s="47" t="s">
        <v>33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</row>
    <row r="55" spans="1:33" ht="14.25" customHeight="1" x14ac:dyDescent="0.2">
      <c r="A55" s="28" t="s">
        <v>20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</row>
    <row r="56" spans="1:33" ht="14.25" customHeight="1" x14ac:dyDescent="0.2"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</sheetData>
  <pageMargins left="0.45" right="0.45" top="0.75" bottom="0.75" header="0.3" footer="0.3"/>
  <pageSetup scale="55" fitToWidth="2" orientation="landscape" r:id="rId1"/>
  <colBreaks count="2" manualBreakCount="2">
    <brk id="13" max="54" man="1"/>
    <brk id="24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showGridLines="0" zoomScale="85" zoomScaleNormal="85" workbookViewId="0">
      <pane xSplit="1" ySplit="8" topLeftCell="B9" activePane="bottomRight" state="frozen"/>
      <selection pane="topRight"/>
      <selection pane="bottomLeft"/>
      <selection pane="bottomRight" activeCell="A6" sqref="A6"/>
    </sheetView>
  </sheetViews>
  <sheetFormatPr defaultColWidth="9.140625" defaultRowHeight="15" x14ac:dyDescent="0.25"/>
  <cols>
    <col min="1" max="1" width="57" style="50" customWidth="1"/>
    <col min="2" max="2" width="3.28515625" style="50" customWidth="1"/>
    <col min="3" max="33" width="11.7109375" style="50" customWidth="1"/>
    <col min="34" max="16384" width="9.140625" style="50"/>
  </cols>
  <sheetData>
    <row r="1" spans="1:33" x14ac:dyDescent="0.25">
      <c r="A1" s="43" t="s">
        <v>17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</row>
    <row r="2" spans="1:33" x14ac:dyDescent="0.25">
      <c r="A2" s="43" t="s">
        <v>19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spans="1:33" x14ac:dyDescent="0.25">
      <c r="A3" s="44" t="s">
        <v>54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</row>
    <row r="4" spans="1:33" x14ac:dyDescent="0.25">
      <c r="A4" s="44" t="s">
        <v>34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</row>
    <row r="5" spans="1:33" x14ac:dyDescent="0.25">
      <c r="A5" s="44" t="s">
        <v>53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spans="1:33" x14ac:dyDescent="0.25">
      <c r="A6" s="1" t="s">
        <v>58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3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3" x14ac:dyDescent="0.25">
      <c r="A8" s="1" t="s">
        <v>38</v>
      </c>
      <c r="B8" s="52"/>
      <c r="C8" s="53">
        <v>2020</v>
      </c>
      <c r="D8" s="53">
        <f>+C8+1</f>
        <v>2021</v>
      </c>
      <c r="E8" s="53">
        <f t="shared" ref="E8:AG8" si="0">+D8+1</f>
        <v>2022</v>
      </c>
      <c r="F8" s="53">
        <f t="shared" si="0"/>
        <v>2023</v>
      </c>
      <c r="G8" s="53">
        <f t="shared" si="0"/>
        <v>2024</v>
      </c>
      <c r="H8" s="53">
        <f t="shared" si="0"/>
        <v>2025</v>
      </c>
      <c r="I8" s="53">
        <f t="shared" si="0"/>
        <v>2026</v>
      </c>
      <c r="J8" s="53">
        <f t="shared" si="0"/>
        <v>2027</v>
      </c>
      <c r="K8" s="53">
        <f t="shared" si="0"/>
        <v>2028</v>
      </c>
      <c r="L8" s="53">
        <f t="shared" si="0"/>
        <v>2029</v>
      </c>
      <c r="M8" s="53">
        <f t="shared" si="0"/>
        <v>2030</v>
      </c>
      <c r="N8" s="53">
        <f t="shared" si="0"/>
        <v>2031</v>
      </c>
      <c r="O8" s="53">
        <f t="shared" si="0"/>
        <v>2032</v>
      </c>
      <c r="P8" s="53">
        <f t="shared" si="0"/>
        <v>2033</v>
      </c>
      <c r="Q8" s="53">
        <f t="shared" si="0"/>
        <v>2034</v>
      </c>
      <c r="R8" s="53">
        <f t="shared" si="0"/>
        <v>2035</v>
      </c>
      <c r="S8" s="53">
        <f t="shared" si="0"/>
        <v>2036</v>
      </c>
      <c r="T8" s="53">
        <f t="shared" si="0"/>
        <v>2037</v>
      </c>
      <c r="U8" s="53">
        <f t="shared" si="0"/>
        <v>2038</v>
      </c>
      <c r="V8" s="53">
        <f t="shared" si="0"/>
        <v>2039</v>
      </c>
      <c r="W8" s="53">
        <f t="shared" si="0"/>
        <v>2040</v>
      </c>
      <c r="X8" s="53">
        <f t="shared" si="0"/>
        <v>2041</v>
      </c>
      <c r="Y8" s="53">
        <f t="shared" si="0"/>
        <v>2042</v>
      </c>
      <c r="Z8" s="53">
        <f t="shared" si="0"/>
        <v>2043</v>
      </c>
      <c r="AA8" s="53">
        <f t="shared" si="0"/>
        <v>2044</v>
      </c>
      <c r="AB8" s="53">
        <f t="shared" si="0"/>
        <v>2045</v>
      </c>
      <c r="AC8" s="53">
        <f t="shared" si="0"/>
        <v>2046</v>
      </c>
      <c r="AD8" s="53">
        <f t="shared" si="0"/>
        <v>2047</v>
      </c>
      <c r="AE8" s="53">
        <f t="shared" si="0"/>
        <v>2048</v>
      </c>
      <c r="AF8" s="53">
        <f t="shared" si="0"/>
        <v>2049</v>
      </c>
      <c r="AG8" s="53">
        <f t="shared" si="0"/>
        <v>2050</v>
      </c>
    </row>
    <row r="9" spans="1:33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</row>
    <row r="10" spans="1:33" x14ac:dyDescent="0.25">
      <c r="A10" s="54" t="s">
        <v>39</v>
      </c>
      <c r="B10" s="55"/>
      <c r="C10" s="55">
        <v>11</v>
      </c>
      <c r="D10" s="55">
        <v>12</v>
      </c>
      <c r="E10" s="55">
        <v>12</v>
      </c>
      <c r="F10" s="55">
        <v>12</v>
      </c>
      <c r="G10" s="55">
        <v>12</v>
      </c>
      <c r="H10" s="55">
        <v>12</v>
      </c>
      <c r="I10" s="55">
        <v>12</v>
      </c>
      <c r="J10" s="55">
        <v>12</v>
      </c>
      <c r="K10" s="55">
        <v>12</v>
      </c>
      <c r="L10" s="55">
        <v>12</v>
      </c>
      <c r="M10" s="55">
        <v>12</v>
      </c>
      <c r="N10" s="55">
        <v>12</v>
      </c>
      <c r="O10" s="55">
        <v>12</v>
      </c>
      <c r="P10" s="55">
        <v>12</v>
      </c>
      <c r="Q10" s="55">
        <v>12</v>
      </c>
      <c r="R10" s="55">
        <v>12</v>
      </c>
      <c r="S10" s="55">
        <v>12</v>
      </c>
      <c r="T10" s="55">
        <v>12</v>
      </c>
      <c r="U10" s="55">
        <v>12</v>
      </c>
      <c r="V10" s="55">
        <v>12</v>
      </c>
      <c r="W10" s="55">
        <v>12</v>
      </c>
      <c r="X10" s="55">
        <v>12</v>
      </c>
      <c r="Y10" s="55">
        <v>12</v>
      </c>
      <c r="Z10" s="55">
        <v>12</v>
      </c>
      <c r="AA10" s="55">
        <v>12</v>
      </c>
      <c r="AB10" s="55">
        <v>12</v>
      </c>
      <c r="AC10" s="55">
        <v>12</v>
      </c>
      <c r="AD10" s="55">
        <v>12</v>
      </c>
      <c r="AE10" s="55">
        <v>12</v>
      </c>
      <c r="AF10" s="55">
        <v>12</v>
      </c>
      <c r="AG10" s="55">
        <v>1</v>
      </c>
    </row>
    <row r="11" spans="1:33" x14ac:dyDescent="0.25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3" x14ac:dyDescent="0.25">
      <c r="A12" s="54" t="s">
        <v>40</v>
      </c>
      <c r="B12" s="55"/>
      <c r="C12" s="74">
        <v>5</v>
      </c>
      <c r="D12" s="55">
        <f t="shared" ref="D12:AG12" si="1">+C12*(D10&gt;0)</f>
        <v>5</v>
      </c>
      <c r="E12" s="55">
        <f t="shared" si="1"/>
        <v>5</v>
      </c>
      <c r="F12" s="55">
        <f t="shared" si="1"/>
        <v>5</v>
      </c>
      <c r="G12" s="55">
        <f t="shared" si="1"/>
        <v>5</v>
      </c>
      <c r="H12" s="55">
        <f t="shared" si="1"/>
        <v>5</v>
      </c>
      <c r="I12" s="55">
        <f t="shared" si="1"/>
        <v>5</v>
      </c>
      <c r="J12" s="55">
        <f t="shared" si="1"/>
        <v>5</v>
      </c>
      <c r="K12" s="55">
        <f t="shared" si="1"/>
        <v>5</v>
      </c>
      <c r="L12" s="55">
        <f t="shared" si="1"/>
        <v>5</v>
      </c>
      <c r="M12" s="55">
        <f t="shared" si="1"/>
        <v>5</v>
      </c>
      <c r="N12" s="55">
        <f t="shared" si="1"/>
        <v>5</v>
      </c>
      <c r="O12" s="55">
        <f t="shared" si="1"/>
        <v>5</v>
      </c>
      <c r="P12" s="55">
        <f t="shared" si="1"/>
        <v>5</v>
      </c>
      <c r="Q12" s="55">
        <f t="shared" si="1"/>
        <v>5</v>
      </c>
      <c r="R12" s="55">
        <f t="shared" si="1"/>
        <v>5</v>
      </c>
      <c r="S12" s="55">
        <f t="shared" si="1"/>
        <v>5</v>
      </c>
      <c r="T12" s="55">
        <f t="shared" si="1"/>
        <v>5</v>
      </c>
      <c r="U12" s="55">
        <f t="shared" si="1"/>
        <v>5</v>
      </c>
      <c r="V12" s="55">
        <f t="shared" si="1"/>
        <v>5</v>
      </c>
      <c r="W12" s="55">
        <f t="shared" si="1"/>
        <v>5</v>
      </c>
      <c r="X12" s="55">
        <f t="shared" si="1"/>
        <v>5</v>
      </c>
      <c r="Y12" s="55">
        <f t="shared" si="1"/>
        <v>5</v>
      </c>
      <c r="Z12" s="55">
        <f t="shared" si="1"/>
        <v>5</v>
      </c>
      <c r="AA12" s="55">
        <f t="shared" si="1"/>
        <v>5</v>
      </c>
      <c r="AB12" s="55">
        <f t="shared" si="1"/>
        <v>5</v>
      </c>
      <c r="AC12" s="55">
        <f t="shared" si="1"/>
        <v>5</v>
      </c>
      <c r="AD12" s="55">
        <f t="shared" si="1"/>
        <v>5</v>
      </c>
      <c r="AE12" s="55">
        <f t="shared" si="1"/>
        <v>5</v>
      </c>
      <c r="AF12" s="55">
        <f t="shared" si="1"/>
        <v>5</v>
      </c>
      <c r="AG12" s="55">
        <f t="shared" si="1"/>
        <v>5</v>
      </c>
    </row>
    <row r="13" spans="1:33" x14ac:dyDescent="0.25">
      <c r="A13" s="54" t="s">
        <v>41</v>
      </c>
      <c r="B13" s="55"/>
      <c r="C13" s="55">
        <v>6.73</v>
      </c>
      <c r="D13" s="55">
        <f t="shared" ref="D13:AG13" si="2">+C13</f>
        <v>6.73</v>
      </c>
      <c r="E13" s="55">
        <f t="shared" si="2"/>
        <v>6.73</v>
      </c>
      <c r="F13" s="55">
        <f t="shared" si="2"/>
        <v>6.73</v>
      </c>
      <c r="G13" s="55">
        <f t="shared" si="2"/>
        <v>6.73</v>
      </c>
      <c r="H13" s="55">
        <f t="shared" si="2"/>
        <v>6.73</v>
      </c>
      <c r="I13" s="55">
        <f t="shared" si="2"/>
        <v>6.73</v>
      </c>
      <c r="J13" s="55">
        <f t="shared" si="2"/>
        <v>6.73</v>
      </c>
      <c r="K13" s="55">
        <f t="shared" si="2"/>
        <v>6.73</v>
      </c>
      <c r="L13" s="55">
        <f t="shared" si="2"/>
        <v>6.73</v>
      </c>
      <c r="M13" s="55">
        <f t="shared" si="2"/>
        <v>6.73</v>
      </c>
      <c r="N13" s="55">
        <f t="shared" si="2"/>
        <v>6.73</v>
      </c>
      <c r="O13" s="55">
        <f t="shared" si="2"/>
        <v>6.73</v>
      </c>
      <c r="P13" s="55">
        <f t="shared" si="2"/>
        <v>6.73</v>
      </c>
      <c r="Q13" s="55">
        <f t="shared" si="2"/>
        <v>6.73</v>
      </c>
      <c r="R13" s="55">
        <f t="shared" si="2"/>
        <v>6.73</v>
      </c>
      <c r="S13" s="55">
        <f t="shared" si="2"/>
        <v>6.73</v>
      </c>
      <c r="T13" s="55">
        <f t="shared" si="2"/>
        <v>6.73</v>
      </c>
      <c r="U13" s="55">
        <f t="shared" si="2"/>
        <v>6.73</v>
      </c>
      <c r="V13" s="55">
        <f t="shared" si="2"/>
        <v>6.73</v>
      </c>
      <c r="W13" s="55">
        <f t="shared" si="2"/>
        <v>6.73</v>
      </c>
      <c r="X13" s="55">
        <f t="shared" si="2"/>
        <v>6.73</v>
      </c>
      <c r="Y13" s="55">
        <f t="shared" si="2"/>
        <v>6.73</v>
      </c>
      <c r="Z13" s="55">
        <f t="shared" si="2"/>
        <v>6.73</v>
      </c>
      <c r="AA13" s="55">
        <f t="shared" si="2"/>
        <v>6.73</v>
      </c>
      <c r="AB13" s="55">
        <f t="shared" si="2"/>
        <v>6.73</v>
      </c>
      <c r="AC13" s="55">
        <f t="shared" si="2"/>
        <v>6.73</v>
      </c>
      <c r="AD13" s="55">
        <f t="shared" si="2"/>
        <v>6.73</v>
      </c>
      <c r="AE13" s="55">
        <f t="shared" si="2"/>
        <v>6.73</v>
      </c>
      <c r="AF13" s="55">
        <f t="shared" si="2"/>
        <v>6.73</v>
      </c>
      <c r="AG13" s="55">
        <f t="shared" si="2"/>
        <v>6.73</v>
      </c>
    </row>
    <row r="14" spans="1:33" x14ac:dyDescent="0.25">
      <c r="A14" s="54" t="s">
        <v>42</v>
      </c>
      <c r="B14" s="55"/>
      <c r="C14" s="56">
        <f t="shared" ref="C14:AG14" si="3">-C13*C12*C10</f>
        <v>-370.15000000000009</v>
      </c>
      <c r="D14" s="56">
        <f t="shared" si="3"/>
        <v>-403.80000000000007</v>
      </c>
      <c r="E14" s="56">
        <f t="shared" si="3"/>
        <v>-403.80000000000007</v>
      </c>
      <c r="F14" s="56">
        <f t="shared" si="3"/>
        <v>-403.80000000000007</v>
      </c>
      <c r="G14" s="56">
        <f t="shared" si="3"/>
        <v>-403.80000000000007</v>
      </c>
      <c r="H14" s="56">
        <f t="shared" si="3"/>
        <v>-403.80000000000007</v>
      </c>
      <c r="I14" s="56">
        <f t="shared" si="3"/>
        <v>-403.80000000000007</v>
      </c>
      <c r="J14" s="56">
        <f t="shared" si="3"/>
        <v>-403.80000000000007</v>
      </c>
      <c r="K14" s="56">
        <f t="shared" si="3"/>
        <v>-403.80000000000007</v>
      </c>
      <c r="L14" s="56">
        <f t="shared" si="3"/>
        <v>-403.80000000000007</v>
      </c>
      <c r="M14" s="56">
        <f t="shared" si="3"/>
        <v>-403.80000000000007</v>
      </c>
      <c r="N14" s="56">
        <f t="shared" si="3"/>
        <v>-403.80000000000007</v>
      </c>
      <c r="O14" s="56">
        <f t="shared" si="3"/>
        <v>-403.80000000000007</v>
      </c>
      <c r="P14" s="56">
        <f t="shared" si="3"/>
        <v>-403.80000000000007</v>
      </c>
      <c r="Q14" s="56">
        <f t="shared" si="3"/>
        <v>-403.80000000000007</v>
      </c>
      <c r="R14" s="56">
        <f t="shared" si="3"/>
        <v>-403.80000000000007</v>
      </c>
      <c r="S14" s="56">
        <f t="shared" si="3"/>
        <v>-403.80000000000007</v>
      </c>
      <c r="T14" s="56">
        <f t="shared" si="3"/>
        <v>-403.80000000000007</v>
      </c>
      <c r="U14" s="56">
        <f t="shared" si="3"/>
        <v>-403.80000000000007</v>
      </c>
      <c r="V14" s="56">
        <f t="shared" si="3"/>
        <v>-403.80000000000007</v>
      </c>
      <c r="W14" s="56">
        <f t="shared" si="3"/>
        <v>-403.80000000000007</v>
      </c>
      <c r="X14" s="56">
        <f t="shared" si="3"/>
        <v>-403.80000000000007</v>
      </c>
      <c r="Y14" s="56">
        <f t="shared" si="3"/>
        <v>-403.80000000000007</v>
      </c>
      <c r="Z14" s="56">
        <f t="shared" si="3"/>
        <v>-403.80000000000007</v>
      </c>
      <c r="AA14" s="56">
        <f t="shared" si="3"/>
        <v>-403.80000000000007</v>
      </c>
      <c r="AB14" s="56">
        <f t="shared" si="3"/>
        <v>-403.80000000000007</v>
      </c>
      <c r="AC14" s="56">
        <f t="shared" si="3"/>
        <v>-403.80000000000007</v>
      </c>
      <c r="AD14" s="56">
        <f t="shared" si="3"/>
        <v>-403.80000000000007</v>
      </c>
      <c r="AE14" s="56">
        <f t="shared" si="3"/>
        <v>-403.80000000000007</v>
      </c>
      <c r="AF14" s="56">
        <f t="shared" si="3"/>
        <v>-403.80000000000007</v>
      </c>
      <c r="AG14" s="56">
        <f t="shared" si="3"/>
        <v>-33.650000000000006</v>
      </c>
    </row>
    <row r="15" spans="1:33" x14ac:dyDescent="0.25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</row>
    <row r="16" spans="1:33" x14ac:dyDescent="0.25">
      <c r="A16" s="54" t="s">
        <v>43</v>
      </c>
      <c r="B16" s="55"/>
      <c r="C16" s="57">
        <v>932564.12040000001</v>
      </c>
      <c r="D16" s="57">
        <v>3074671.8434725404</v>
      </c>
      <c r="E16" s="57">
        <v>3408692.1570380819</v>
      </c>
      <c r="F16" s="57">
        <v>3398466.0805669678</v>
      </c>
      <c r="G16" s="57">
        <v>3397553.6157015008</v>
      </c>
      <c r="H16" s="57">
        <v>3378105.8702782905</v>
      </c>
      <c r="I16" s="57">
        <v>3367971.5526674562</v>
      </c>
      <c r="J16" s="57">
        <v>3357867.6380094537</v>
      </c>
      <c r="K16" s="57">
        <v>3356966.0735477419</v>
      </c>
      <c r="L16" s="57">
        <v>3337750.6529901391</v>
      </c>
      <c r="M16" s="57">
        <v>3327737.4010311686</v>
      </c>
      <c r="N16" s="57">
        <v>3317754.1888280753</v>
      </c>
      <c r="O16" s="57">
        <v>3316863.3945527188</v>
      </c>
      <c r="P16" s="57">
        <v>3297877.523482806</v>
      </c>
      <c r="Q16" s="57">
        <v>3287983.8909123577</v>
      </c>
      <c r="R16" s="57">
        <v>3278119.9392396212</v>
      </c>
      <c r="S16" s="57">
        <v>3277239.7864888115</v>
      </c>
      <c r="T16" s="57">
        <v>3258480.7226836365</v>
      </c>
      <c r="U16" s="57">
        <v>3248705.2805155856</v>
      </c>
      <c r="V16" s="57">
        <v>3238959.164674039</v>
      </c>
      <c r="W16" s="57">
        <v>3238089.5263229758</v>
      </c>
      <c r="X16" s="57">
        <v>3219554.5603184765</v>
      </c>
      <c r="Y16" s="57">
        <v>3209895.8966375208</v>
      </c>
      <c r="Z16" s="57">
        <v>3200266.2089476087</v>
      </c>
      <c r="AA16" s="57">
        <v>3199406.9593901378</v>
      </c>
      <c r="AB16" s="57">
        <v>3181093.4140898036</v>
      </c>
      <c r="AC16" s="57">
        <v>3171550.1338475337</v>
      </c>
      <c r="AD16" s="57">
        <v>3162035.4834459913</v>
      </c>
      <c r="AE16" s="57">
        <v>3161186.4985764641</v>
      </c>
      <c r="AF16" s="57">
        <v>3143091.7288646665</v>
      </c>
      <c r="AG16" s="57">
        <v>2283593.8671170422</v>
      </c>
    </row>
    <row r="17" spans="1:33" x14ac:dyDescent="0.25">
      <c r="A17" s="54"/>
      <c r="B17" s="55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</row>
    <row r="18" spans="1:33" x14ac:dyDescent="0.25">
      <c r="A18" s="54" t="s">
        <v>44</v>
      </c>
      <c r="B18" s="55"/>
      <c r="C18" s="58">
        <v>409.75</v>
      </c>
      <c r="D18" s="58">
        <v>1341</v>
      </c>
      <c r="E18" s="58">
        <v>1490</v>
      </c>
      <c r="F18" s="58">
        <v>1490</v>
      </c>
      <c r="G18" s="58">
        <v>1490</v>
      </c>
      <c r="H18" s="58">
        <v>1490</v>
      </c>
      <c r="I18" s="58">
        <v>1490</v>
      </c>
      <c r="J18" s="58">
        <v>1490</v>
      </c>
      <c r="K18" s="58">
        <v>1490</v>
      </c>
      <c r="L18" s="58">
        <v>1490</v>
      </c>
      <c r="M18" s="58">
        <v>1490</v>
      </c>
      <c r="N18" s="58">
        <v>1490</v>
      </c>
      <c r="O18" s="58">
        <v>1490</v>
      </c>
      <c r="P18" s="58">
        <v>1490</v>
      </c>
      <c r="Q18" s="58">
        <v>1490</v>
      </c>
      <c r="R18" s="58">
        <v>1490</v>
      </c>
      <c r="S18" s="58">
        <v>1490</v>
      </c>
      <c r="T18" s="58">
        <v>1490</v>
      </c>
      <c r="U18" s="58">
        <v>1490</v>
      </c>
      <c r="V18" s="58">
        <v>1490</v>
      </c>
      <c r="W18" s="58">
        <v>1490</v>
      </c>
      <c r="X18" s="58">
        <v>1490</v>
      </c>
      <c r="Y18" s="58">
        <v>1490</v>
      </c>
      <c r="Z18" s="58">
        <v>1490</v>
      </c>
      <c r="AA18" s="58">
        <v>1490</v>
      </c>
      <c r="AB18" s="58">
        <v>1490</v>
      </c>
      <c r="AC18" s="58">
        <v>1490</v>
      </c>
      <c r="AD18" s="58">
        <v>1490</v>
      </c>
      <c r="AE18" s="58">
        <v>1490</v>
      </c>
      <c r="AF18" s="58">
        <v>1490</v>
      </c>
      <c r="AG18" s="58">
        <v>1080.2500000000011</v>
      </c>
    </row>
    <row r="19" spans="1:33" x14ac:dyDescent="0.25">
      <c r="A19" s="54" t="s">
        <v>45</v>
      </c>
      <c r="B19" s="55"/>
      <c r="C19" s="59">
        <f t="shared" ref="C19:AG19" si="4">+C12/(C18*1000)/12*C10</f>
        <v>1.1185682326621925E-5</v>
      </c>
      <c r="D19" s="59">
        <f t="shared" si="4"/>
        <v>3.7285607755406411E-6</v>
      </c>
      <c r="E19" s="59">
        <f t="shared" si="4"/>
        <v>3.3557046979865777E-6</v>
      </c>
      <c r="F19" s="59">
        <f t="shared" si="4"/>
        <v>3.3557046979865777E-6</v>
      </c>
      <c r="G19" s="59">
        <f t="shared" si="4"/>
        <v>3.3557046979865777E-6</v>
      </c>
      <c r="H19" s="59">
        <f t="shared" si="4"/>
        <v>3.3557046979865777E-6</v>
      </c>
      <c r="I19" s="59">
        <f t="shared" si="4"/>
        <v>3.3557046979865777E-6</v>
      </c>
      <c r="J19" s="59">
        <f t="shared" si="4"/>
        <v>3.3557046979865777E-6</v>
      </c>
      <c r="K19" s="59">
        <f t="shared" si="4"/>
        <v>3.3557046979865777E-6</v>
      </c>
      <c r="L19" s="59">
        <f t="shared" si="4"/>
        <v>3.3557046979865777E-6</v>
      </c>
      <c r="M19" s="59">
        <f t="shared" si="4"/>
        <v>3.3557046979865777E-6</v>
      </c>
      <c r="N19" s="59">
        <f t="shared" si="4"/>
        <v>3.3557046979865777E-6</v>
      </c>
      <c r="O19" s="59">
        <f t="shared" si="4"/>
        <v>3.3557046979865777E-6</v>
      </c>
      <c r="P19" s="59">
        <f t="shared" si="4"/>
        <v>3.3557046979865777E-6</v>
      </c>
      <c r="Q19" s="59">
        <f t="shared" si="4"/>
        <v>3.3557046979865777E-6</v>
      </c>
      <c r="R19" s="59">
        <f t="shared" si="4"/>
        <v>3.3557046979865777E-6</v>
      </c>
      <c r="S19" s="59">
        <f t="shared" si="4"/>
        <v>3.3557046979865777E-6</v>
      </c>
      <c r="T19" s="59">
        <f t="shared" si="4"/>
        <v>3.3557046979865777E-6</v>
      </c>
      <c r="U19" s="59">
        <f t="shared" si="4"/>
        <v>3.3557046979865777E-6</v>
      </c>
      <c r="V19" s="59">
        <f t="shared" si="4"/>
        <v>3.3557046979865777E-6</v>
      </c>
      <c r="W19" s="59">
        <f t="shared" si="4"/>
        <v>3.3557046979865777E-6</v>
      </c>
      <c r="X19" s="59">
        <f t="shared" si="4"/>
        <v>3.3557046979865777E-6</v>
      </c>
      <c r="Y19" s="59">
        <f t="shared" si="4"/>
        <v>3.3557046979865777E-6</v>
      </c>
      <c r="Z19" s="59">
        <f t="shared" si="4"/>
        <v>3.3557046979865777E-6</v>
      </c>
      <c r="AA19" s="59">
        <f t="shared" si="4"/>
        <v>3.3557046979865777E-6</v>
      </c>
      <c r="AB19" s="59">
        <f t="shared" si="4"/>
        <v>3.3557046979865777E-6</v>
      </c>
      <c r="AC19" s="59">
        <f t="shared" si="4"/>
        <v>3.3557046979865777E-6</v>
      </c>
      <c r="AD19" s="59">
        <f t="shared" si="4"/>
        <v>3.3557046979865777E-6</v>
      </c>
      <c r="AE19" s="59">
        <f t="shared" si="4"/>
        <v>3.3557046979865777E-6</v>
      </c>
      <c r="AF19" s="59">
        <f t="shared" si="4"/>
        <v>3.3557046979865777E-6</v>
      </c>
      <c r="AG19" s="59">
        <f t="shared" si="4"/>
        <v>3.8571318367661763E-7</v>
      </c>
    </row>
    <row r="20" spans="1:33" x14ac:dyDescent="0.25">
      <c r="A20" s="54"/>
      <c r="B20" s="55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</row>
    <row r="21" spans="1:33" x14ac:dyDescent="0.25">
      <c r="A21" s="54" t="s">
        <v>46</v>
      </c>
      <c r="B21" s="55"/>
      <c r="C21" s="60">
        <f>+C19*C16*1000</f>
        <v>10431.366</v>
      </c>
      <c r="D21" s="60">
        <f t="shared" ref="D21:AG21" si="5">+D19*D16*1000</f>
        <v>11464.100833230948</v>
      </c>
      <c r="E21" s="60">
        <f t="shared" si="5"/>
        <v>11438.564285362692</v>
      </c>
      <c r="F21" s="60">
        <f t="shared" si="5"/>
        <v>11404.248592506605</v>
      </c>
      <c r="G21" s="60">
        <f t="shared" si="5"/>
        <v>11401.18662987081</v>
      </c>
      <c r="H21" s="60">
        <f t="shared" si="5"/>
        <v>11335.925739188897</v>
      </c>
      <c r="I21" s="60">
        <f t="shared" si="5"/>
        <v>11301.91796197133</v>
      </c>
      <c r="J21" s="60">
        <f t="shared" si="5"/>
        <v>11268.012208085416</v>
      </c>
      <c r="K21" s="60">
        <f t="shared" si="5"/>
        <v>11264.986823985711</v>
      </c>
      <c r="L21" s="60">
        <f t="shared" si="5"/>
        <v>11200.505546946777</v>
      </c>
      <c r="M21" s="60">
        <f t="shared" si="5"/>
        <v>11166.904030305936</v>
      </c>
      <c r="N21" s="60">
        <f t="shared" si="5"/>
        <v>11133.40331821502</v>
      </c>
      <c r="O21" s="60">
        <f t="shared" si="5"/>
        <v>11130.414075680266</v>
      </c>
      <c r="P21" s="60">
        <f t="shared" si="5"/>
        <v>11066.703098935592</v>
      </c>
      <c r="Q21" s="60">
        <f t="shared" si="5"/>
        <v>11033.502989638786</v>
      </c>
      <c r="R21" s="60">
        <f t="shared" si="5"/>
        <v>11000.402480669871</v>
      </c>
      <c r="S21" s="60">
        <f t="shared" si="5"/>
        <v>10997.448947949033</v>
      </c>
      <c r="T21" s="60">
        <f t="shared" si="5"/>
        <v>10934.499069408177</v>
      </c>
      <c r="U21" s="60">
        <f t="shared" si="5"/>
        <v>10901.695572199953</v>
      </c>
      <c r="V21" s="60">
        <f t="shared" si="5"/>
        <v>10868.990485483353</v>
      </c>
      <c r="W21" s="60">
        <f t="shared" si="5"/>
        <v>10866.072235983142</v>
      </c>
      <c r="X21" s="60">
        <f t="shared" si="5"/>
        <v>10803.874363484823</v>
      </c>
      <c r="Y21" s="60">
        <f t="shared" si="5"/>
        <v>10771.462740394365</v>
      </c>
      <c r="Z21" s="60">
        <f t="shared" si="5"/>
        <v>10739.148352173184</v>
      </c>
      <c r="AA21" s="60">
        <f t="shared" si="5"/>
        <v>10736.264964396436</v>
      </c>
      <c r="AB21" s="60">
        <f t="shared" si="5"/>
        <v>10674.810114395315</v>
      </c>
      <c r="AC21" s="60">
        <f t="shared" si="5"/>
        <v>10642.785684052129</v>
      </c>
      <c r="AD21" s="60">
        <f t="shared" si="5"/>
        <v>10610.857326999972</v>
      </c>
      <c r="AE21" s="60">
        <f t="shared" si="5"/>
        <v>10608.00838448478</v>
      </c>
      <c r="AF21" s="60">
        <f t="shared" si="5"/>
        <v>10547.287680753916</v>
      </c>
      <c r="AG21" s="60">
        <f t="shared" si="5"/>
        <v>880.81226071011315</v>
      </c>
    </row>
    <row r="22" spans="1:33" x14ac:dyDescent="0.25">
      <c r="A22" s="54"/>
      <c r="B22" s="55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</row>
    <row r="23" spans="1:33" x14ac:dyDescent="0.25">
      <c r="A23" s="54" t="s">
        <v>52</v>
      </c>
      <c r="B23" s="55"/>
      <c r="C23" s="62">
        <v>1</v>
      </c>
      <c r="D23" s="62">
        <v>1.0155723623073776</v>
      </c>
      <c r="E23" s="62">
        <v>1.032837092466603</v>
      </c>
      <c r="F23" s="62">
        <v>1.0503953230385352</v>
      </c>
      <c r="G23" s="62">
        <v>1.0682520435301901</v>
      </c>
      <c r="H23" s="62">
        <v>1.0864123282702032</v>
      </c>
      <c r="I23" s="62">
        <v>1.1048813378507967</v>
      </c>
      <c r="J23" s="62">
        <v>1.12366432059426</v>
      </c>
      <c r="K23" s="62">
        <v>1.1427666140443624</v>
      </c>
      <c r="L23" s="62">
        <v>1.1621936464831164</v>
      </c>
      <c r="M23" s="62">
        <v>1.1819509384733293</v>
      </c>
      <c r="N23" s="62">
        <v>1.2020441044273757</v>
      </c>
      <c r="O23" s="62">
        <v>1.222478854202641</v>
      </c>
      <c r="P23" s="62">
        <v>1.2432609947240858</v>
      </c>
      <c r="Q23" s="62">
        <v>1.2643964316343952</v>
      </c>
      <c r="R23" s="62">
        <v>1.2858911709721796</v>
      </c>
      <c r="S23" s="62">
        <v>1.3077513208787068</v>
      </c>
      <c r="T23" s="62">
        <v>1.3299830933336445</v>
      </c>
      <c r="U23" s="62">
        <v>1.3525928059203165</v>
      </c>
      <c r="V23" s="62">
        <v>1.3755868836209617</v>
      </c>
      <c r="W23" s="62">
        <v>1.3989718606425179</v>
      </c>
      <c r="X23" s="62">
        <v>1.4227543822734405</v>
      </c>
      <c r="Y23" s="62">
        <v>1.4469412067720888</v>
      </c>
      <c r="Z23" s="62">
        <v>1.4715392072872142</v>
      </c>
      <c r="AA23" s="62">
        <v>1.4965553738110968</v>
      </c>
      <c r="AB23" s="62">
        <v>1.5219968151658854</v>
      </c>
      <c r="AC23" s="62">
        <v>1.5478707610237052</v>
      </c>
      <c r="AD23" s="62">
        <v>1.5741845639611081</v>
      </c>
      <c r="AE23" s="62">
        <v>1.6009457015484467</v>
      </c>
      <c r="AF23" s="62">
        <v>1.6281617784747702</v>
      </c>
      <c r="AG23" s="62">
        <v>1.6558405287088411</v>
      </c>
    </row>
    <row r="24" spans="1:33" x14ac:dyDescent="0.25">
      <c r="A24" s="54" t="s">
        <v>47</v>
      </c>
      <c r="B24" s="55"/>
      <c r="C24" s="73">
        <v>3.3910099999999999E-2</v>
      </c>
      <c r="D24" s="63">
        <f t="shared" ref="D24:AG24" si="6">+$C$24*D23</f>
        <v>3.4438160363079402E-2</v>
      </c>
      <c r="E24" s="63">
        <f t="shared" si="6"/>
        <v>3.5023609089251756E-2</v>
      </c>
      <c r="F24" s="63">
        <f t="shared" si="6"/>
        <v>3.5619010443769035E-2</v>
      </c>
      <c r="G24" s="63">
        <f t="shared" si="6"/>
        <v>3.6224533621313094E-2</v>
      </c>
      <c r="H24" s="63">
        <f t="shared" si="6"/>
        <v>3.6840350692875418E-2</v>
      </c>
      <c r="I24" s="63">
        <f t="shared" si="6"/>
        <v>3.7466636654654301E-2</v>
      </c>
      <c r="J24" s="63">
        <f t="shared" si="6"/>
        <v>3.8103569477783414E-2</v>
      </c>
      <c r="K24" s="63">
        <f t="shared" si="6"/>
        <v>3.8751330158905729E-2</v>
      </c>
      <c r="L24" s="63">
        <f t="shared" si="6"/>
        <v>3.9410102771607121E-2</v>
      </c>
      <c r="M24" s="63">
        <f t="shared" si="6"/>
        <v>4.0080074518724446E-2</v>
      </c>
      <c r="N24" s="63">
        <f t="shared" si="6"/>
        <v>4.0761435785542754E-2</v>
      </c>
      <c r="O24" s="63">
        <f t="shared" si="6"/>
        <v>4.1454380193896974E-2</v>
      </c>
      <c r="P24" s="63">
        <f t="shared" si="6"/>
        <v>4.2159104657193219E-2</v>
      </c>
      <c r="Q24" s="63">
        <f t="shared" si="6"/>
        <v>4.28758094363655E-2</v>
      </c>
      <c r="R24" s="63">
        <f t="shared" si="6"/>
        <v>4.3604698196783705E-2</v>
      </c>
      <c r="S24" s="63">
        <f t="shared" si="6"/>
        <v>4.4345978066129034E-2</v>
      </c>
      <c r="T24" s="63">
        <f t="shared" si="6"/>
        <v>4.5099859693253218E-2</v>
      </c>
      <c r="U24" s="63">
        <f t="shared" si="6"/>
        <v>4.5866557308038521E-2</v>
      </c>
      <c r="V24" s="63">
        <f t="shared" si="6"/>
        <v>4.6646288782275169E-2</v>
      </c>
      <c r="W24" s="63">
        <f t="shared" si="6"/>
        <v>4.7439275691573843E-2</v>
      </c>
      <c r="X24" s="63">
        <f t="shared" si="6"/>
        <v>4.8245743378330597E-2</v>
      </c>
      <c r="Y24" s="63">
        <f t="shared" si="6"/>
        <v>4.9065921015762209E-2</v>
      </c>
      <c r="Z24" s="63">
        <f t="shared" si="6"/>
        <v>4.9900041673030159E-2</v>
      </c>
      <c r="AA24" s="63">
        <f t="shared" si="6"/>
        <v>5.0748342381471676E-2</v>
      </c>
      <c r="AB24" s="63">
        <f t="shared" si="6"/>
        <v>5.1611064201956686E-2</v>
      </c>
      <c r="AC24" s="63">
        <f t="shared" si="6"/>
        <v>5.2488452293389942E-2</v>
      </c>
      <c r="AD24" s="63">
        <f t="shared" si="6"/>
        <v>5.338075598237757E-2</v>
      </c>
      <c r="AE24" s="63">
        <f t="shared" si="6"/>
        <v>5.4288228834077981E-2</v>
      </c>
      <c r="AF24" s="63">
        <f t="shared" si="6"/>
        <v>5.5211128724257305E-2</v>
      </c>
      <c r="AG24" s="63">
        <f t="shared" si="6"/>
        <v>5.6149717912569674E-2</v>
      </c>
    </row>
    <row r="25" spans="1:33" x14ac:dyDescent="0.25">
      <c r="A25" s="54" t="s">
        <v>48</v>
      </c>
      <c r="B25" s="55"/>
      <c r="C25" s="64">
        <f t="shared" ref="C25:AG25" si="7">+C21*C24</f>
        <v>353.72866419659999</v>
      </c>
      <c r="D25" s="64">
        <f t="shared" si="7"/>
        <v>394.8025429133196</v>
      </c>
      <c r="E25" s="64">
        <f t="shared" si="7"/>
        <v>400.61980407281931</v>
      </c>
      <c r="F25" s="64">
        <f t="shared" si="7"/>
        <v>406.20804971983108</v>
      </c>
      <c r="G25" s="64">
        <f t="shared" si="7"/>
        <v>413.00266839662049</v>
      </c>
      <c r="H25" s="64">
        <f t="shared" si="7"/>
        <v>417.61947966011195</v>
      </c>
      <c r="I25" s="64">
        <f t="shared" si="7"/>
        <v>423.44485378189086</v>
      </c>
      <c r="J25" s="64">
        <f t="shared" si="7"/>
        <v>429.35148604729437</v>
      </c>
      <c r="K25" s="64">
        <f t="shared" si="7"/>
        <v>436.53322365199318</v>
      </c>
      <c r="L25" s="64">
        <f t="shared" si="7"/>
        <v>441.41307469912812</v>
      </c>
      <c r="M25" s="64">
        <f t="shared" si="7"/>
        <v>447.57034567810626</v>
      </c>
      <c r="N25" s="64">
        <f t="shared" si="7"/>
        <v>453.81350442997012</v>
      </c>
      <c r="O25" s="64">
        <f t="shared" si="7"/>
        <v>461.4044168087521</v>
      </c>
      <c r="P25" s="64">
        <f t="shared" si="7"/>
        <v>466.56229415811015</v>
      </c>
      <c r="Q25" s="64">
        <f t="shared" si="7"/>
        <v>473.07037159932162</v>
      </c>
      <c r="R25" s="64">
        <f t="shared" si="7"/>
        <v>479.66923021276051</v>
      </c>
      <c r="S25" s="64">
        <f t="shared" si="7"/>
        <v>487.69262982912164</v>
      </c>
      <c r="T25" s="64">
        <f t="shared" si="7"/>
        <v>493.14437384631668</v>
      </c>
      <c r="U25" s="64">
        <f t="shared" si="7"/>
        <v>500.02324471709892</v>
      </c>
      <c r="V25" s="64">
        <f t="shared" si="7"/>
        <v>506.99806895765767</v>
      </c>
      <c r="W25" s="64">
        <f t="shared" si="7"/>
        <v>515.47859648736051</v>
      </c>
      <c r="X25" s="64">
        <f t="shared" si="7"/>
        <v>521.24095003241359</v>
      </c>
      <c r="Y25" s="64">
        <f t="shared" si="7"/>
        <v>528.51174004441543</v>
      </c>
      <c r="Z25" s="64">
        <f t="shared" si="7"/>
        <v>535.88395030629511</v>
      </c>
      <c r="AA25" s="64">
        <f t="shared" si="7"/>
        <v>544.84765031138909</v>
      </c>
      <c r="AB25" s="64">
        <f t="shared" si="7"/>
        <v>550.93831015775322</v>
      </c>
      <c r="AC25" s="64">
        <f t="shared" si="7"/>
        <v>558.62334864614365</v>
      </c>
      <c r="AD25" s="64">
        <f t="shared" si="7"/>
        <v>566.41558573640862</v>
      </c>
      <c r="AE25" s="64">
        <f t="shared" si="7"/>
        <v>575.88998665072756</v>
      </c>
      <c r="AF25" s="64">
        <f t="shared" si="7"/>
        <v>582.32765783387777</v>
      </c>
      <c r="AG25" s="64">
        <f t="shared" si="7"/>
        <v>49.457359972805634</v>
      </c>
    </row>
    <row r="26" spans="1:33" x14ac:dyDescent="0.25">
      <c r="A26" s="54"/>
      <c r="B26" s="55"/>
      <c r="C26" s="55"/>
      <c r="D26" s="5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</row>
    <row r="27" spans="1:33" x14ac:dyDescent="0.25">
      <c r="A27" s="66" t="s">
        <v>49</v>
      </c>
      <c r="B27" s="55"/>
      <c r="C27" s="55"/>
      <c r="D27" s="5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</row>
    <row r="28" spans="1:33" x14ac:dyDescent="0.25">
      <c r="A28" s="54" t="s">
        <v>42</v>
      </c>
      <c r="B28" s="55"/>
      <c r="C28" s="67">
        <f t="shared" ref="C28:AG28" si="8">+C14</f>
        <v>-370.15000000000009</v>
      </c>
      <c r="D28" s="67">
        <f t="shared" si="8"/>
        <v>-403.80000000000007</v>
      </c>
      <c r="E28" s="67">
        <f t="shared" si="8"/>
        <v>-403.80000000000007</v>
      </c>
      <c r="F28" s="67">
        <f t="shared" si="8"/>
        <v>-403.80000000000007</v>
      </c>
      <c r="G28" s="67">
        <f t="shared" si="8"/>
        <v>-403.80000000000007</v>
      </c>
      <c r="H28" s="67">
        <f t="shared" si="8"/>
        <v>-403.80000000000007</v>
      </c>
      <c r="I28" s="67">
        <f t="shared" si="8"/>
        <v>-403.80000000000007</v>
      </c>
      <c r="J28" s="67">
        <f t="shared" si="8"/>
        <v>-403.80000000000007</v>
      </c>
      <c r="K28" s="67">
        <f t="shared" si="8"/>
        <v>-403.80000000000007</v>
      </c>
      <c r="L28" s="67">
        <f t="shared" si="8"/>
        <v>-403.80000000000007</v>
      </c>
      <c r="M28" s="67">
        <f t="shared" si="8"/>
        <v>-403.80000000000007</v>
      </c>
      <c r="N28" s="67">
        <f t="shared" si="8"/>
        <v>-403.80000000000007</v>
      </c>
      <c r="O28" s="67">
        <f t="shared" si="8"/>
        <v>-403.80000000000007</v>
      </c>
      <c r="P28" s="67">
        <f t="shared" si="8"/>
        <v>-403.80000000000007</v>
      </c>
      <c r="Q28" s="67">
        <f t="shared" si="8"/>
        <v>-403.80000000000007</v>
      </c>
      <c r="R28" s="67">
        <f t="shared" si="8"/>
        <v>-403.80000000000007</v>
      </c>
      <c r="S28" s="67">
        <f t="shared" si="8"/>
        <v>-403.80000000000007</v>
      </c>
      <c r="T28" s="67">
        <f t="shared" si="8"/>
        <v>-403.80000000000007</v>
      </c>
      <c r="U28" s="67">
        <f t="shared" si="8"/>
        <v>-403.80000000000007</v>
      </c>
      <c r="V28" s="67">
        <f t="shared" si="8"/>
        <v>-403.80000000000007</v>
      </c>
      <c r="W28" s="67">
        <f t="shared" si="8"/>
        <v>-403.80000000000007</v>
      </c>
      <c r="X28" s="67">
        <f t="shared" si="8"/>
        <v>-403.80000000000007</v>
      </c>
      <c r="Y28" s="67">
        <f t="shared" si="8"/>
        <v>-403.80000000000007</v>
      </c>
      <c r="Z28" s="67">
        <f t="shared" si="8"/>
        <v>-403.80000000000007</v>
      </c>
      <c r="AA28" s="67">
        <f t="shared" si="8"/>
        <v>-403.80000000000007</v>
      </c>
      <c r="AB28" s="67">
        <f t="shared" si="8"/>
        <v>-403.80000000000007</v>
      </c>
      <c r="AC28" s="67">
        <f t="shared" si="8"/>
        <v>-403.80000000000007</v>
      </c>
      <c r="AD28" s="67">
        <f t="shared" si="8"/>
        <v>-403.80000000000007</v>
      </c>
      <c r="AE28" s="67">
        <f t="shared" si="8"/>
        <v>-403.80000000000007</v>
      </c>
      <c r="AF28" s="67">
        <f t="shared" si="8"/>
        <v>-403.80000000000007</v>
      </c>
      <c r="AG28" s="67">
        <f t="shared" si="8"/>
        <v>-33.650000000000006</v>
      </c>
    </row>
    <row r="29" spans="1:33" x14ac:dyDescent="0.25">
      <c r="A29" s="54" t="s">
        <v>48</v>
      </c>
      <c r="B29" s="55"/>
      <c r="C29" s="68">
        <f t="shared" ref="C29:AG29" si="9">+C25</f>
        <v>353.72866419659999</v>
      </c>
      <c r="D29" s="68">
        <f t="shared" si="9"/>
        <v>394.8025429133196</v>
      </c>
      <c r="E29" s="68">
        <f t="shared" si="9"/>
        <v>400.61980407281931</v>
      </c>
      <c r="F29" s="68">
        <f t="shared" si="9"/>
        <v>406.20804971983108</v>
      </c>
      <c r="G29" s="68">
        <f t="shared" si="9"/>
        <v>413.00266839662049</v>
      </c>
      <c r="H29" s="68">
        <f t="shared" si="9"/>
        <v>417.61947966011195</v>
      </c>
      <c r="I29" s="68">
        <f t="shared" si="9"/>
        <v>423.44485378189086</v>
      </c>
      <c r="J29" s="68">
        <f t="shared" si="9"/>
        <v>429.35148604729437</v>
      </c>
      <c r="K29" s="68">
        <f t="shared" si="9"/>
        <v>436.53322365199318</v>
      </c>
      <c r="L29" s="68">
        <f t="shared" si="9"/>
        <v>441.41307469912812</v>
      </c>
      <c r="M29" s="68">
        <f t="shared" si="9"/>
        <v>447.57034567810626</v>
      </c>
      <c r="N29" s="68">
        <f t="shared" si="9"/>
        <v>453.81350442997012</v>
      </c>
      <c r="O29" s="68">
        <f t="shared" si="9"/>
        <v>461.4044168087521</v>
      </c>
      <c r="P29" s="68">
        <f t="shared" si="9"/>
        <v>466.56229415811015</v>
      </c>
      <c r="Q29" s="68">
        <f t="shared" si="9"/>
        <v>473.07037159932162</v>
      </c>
      <c r="R29" s="68">
        <f t="shared" si="9"/>
        <v>479.66923021276051</v>
      </c>
      <c r="S29" s="68">
        <f t="shared" si="9"/>
        <v>487.69262982912164</v>
      </c>
      <c r="T29" s="68">
        <f t="shared" si="9"/>
        <v>493.14437384631668</v>
      </c>
      <c r="U29" s="68">
        <f t="shared" si="9"/>
        <v>500.02324471709892</v>
      </c>
      <c r="V29" s="68">
        <f t="shared" si="9"/>
        <v>506.99806895765767</v>
      </c>
      <c r="W29" s="68">
        <f t="shared" si="9"/>
        <v>515.47859648736051</v>
      </c>
      <c r="X29" s="68">
        <f t="shared" si="9"/>
        <v>521.24095003241359</v>
      </c>
      <c r="Y29" s="68">
        <f t="shared" si="9"/>
        <v>528.51174004441543</v>
      </c>
      <c r="Z29" s="68">
        <f t="shared" si="9"/>
        <v>535.88395030629511</v>
      </c>
      <c r="AA29" s="68">
        <f t="shared" si="9"/>
        <v>544.84765031138909</v>
      </c>
      <c r="AB29" s="68">
        <f t="shared" si="9"/>
        <v>550.93831015775322</v>
      </c>
      <c r="AC29" s="68">
        <f t="shared" si="9"/>
        <v>558.62334864614365</v>
      </c>
      <c r="AD29" s="68">
        <f t="shared" si="9"/>
        <v>566.41558573640862</v>
      </c>
      <c r="AE29" s="68">
        <f t="shared" si="9"/>
        <v>575.88998665072756</v>
      </c>
      <c r="AF29" s="68">
        <f t="shared" si="9"/>
        <v>582.32765783387777</v>
      </c>
      <c r="AG29" s="68">
        <f t="shared" si="9"/>
        <v>49.457359972805634</v>
      </c>
    </row>
    <row r="30" spans="1:33" x14ac:dyDescent="0.25">
      <c r="A30" s="69" t="s">
        <v>50</v>
      </c>
      <c r="B30" s="70"/>
      <c r="C30" s="71">
        <f t="shared" ref="C30:AG30" si="10">SUM(C28:C29)</f>
        <v>-16.421335803400098</v>
      </c>
      <c r="D30" s="71">
        <f t="shared" si="10"/>
        <v>-8.9974570866804697</v>
      </c>
      <c r="E30" s="71">
        <f t="shared" si="10"/>
        <v>-3.1801959271807618</v>
      </c>
      <c r="F30" s="71">
        <f t="shared" si="10"/>
        <v>2.4080497198310127</v>
      </c>
      <c r="G30" s="71">
        <f t="shared" si="10"/>
        <v>9.2026683966204246</v>
      </c>
      <c r="H30" s="71">
        <f t="shared" si="10"/>
        <v>13.819479660111881</v>
      </c>
      <c r="I30" s="71">
        <f t="shared" si="10"/>
        <v>19.644853781890788</v>
      </c>
      <c r="J30" s="71">
        <f t="shared" si="10"/>
        <v>25.551486047294304</v>
      </c>
      <c r="K30" s="71">
        <f t="shared" si="10"/>
        <v>32.733223651993114</v>
      </c>
      <c r="L30" s="71">
        <f t="shared" si="10"/>
        <v>37.613074699128049</v>
      </c>
      <c r="M30" s="71">
        <f t="shared" si="10"/>
        <v>43.770345678106196</v>
      </c>
      <c r="N30" s="71">
        <f t="shared" si="10"/>
        <v>50.013504429970055</v>
      </c>
      <c r="O30" s="71">
        <f t="shared" si="10"/>
        <v>57.604416808752035</v>
      </c>
      <c r="P30" s="71">
        <f t="shared" si="10"/>
        <v>62.76229415811008</v>
      </c>
      <c r="Q30" s="71">
        <f t="shared" si="10"/>
        <v>69.27037159932155</v>
      </c>
      <c r="R30" s="71">
        <f t="shared" si="10"/>
        <v>75.869230212760442</v>
      </c>
      <c r="S30" s="71">
        <f t="shared" si="10"/>
        <v>83.892629829121574</v>
      </c>
      <c r="T30" s="71">
        <f t="shared" si="10"/>
        <v>89.344373846316614</v>
      </c>
      <c r="U30" s="71">
        <f t="shared" si="10"/>
        <v>96.223244717098851</v>
      </c>
      <c r="V30" s="71">
        <f t="shared" si="10"/>
        <v>103.1980689576576</v>
      </c>
      <c r="W30" s="71">
        <f t="shared" si="10"/>
        <v>111.67859648736044</v>
      </c>
      <c r="X30" s="71">
        <f t="shared" si="10"/>
        <v>117.44095003241353</v>
      </c>
      <c r="Y30" s="71">
        <f t="shared" si="10"/>
        <v>124.71174004441536</v>
      </c>
      <c r="Z30" s="71">
        <f t="shared" si="10"/>
        <v>132.08395030629504</v>
      </c>
      <c r="AA30" s="71">
        <f t="shared" si="10"/>
        <v>141.04765031138902</v>
      </c>
      <c r="AB30" s="71">
        <f t="shared" si="10"/>
        <v>147.13831015775315</v>
      </c>
      <c r="AC30" s="71">
        <f t="shared" si="10"/>
        <v>154.82334864614359</v>
      </c>
      <c r="AD30" s="71">
        <f t="shared" si="10"/>
        <v>162.61558573640855</v>
      </c>
      <c r="AE30" s="71">
        <f t="shared" si="10"/>
        <v>172.0899866507275</v>
      </c>
      <c r="AF30" s="71">
        <f t="shared" si="10"/>
        <v>178.5276578338777</v>
      </c>
      <c r="AG30" s="71">
        <f t="shared" si="10"/>
        <v>15.807359972805628</v>
      </c>
    </row>
    <row r="31" spans="1:33" x14ac:dyDescent="0.25">
      <c r="A31" s="72" t="s">
        <v>51</v>
      </c>
      <c r="B31" s="55"/>
      <c r="C31" s="68">
        <f t="shared" ref="C31:AG31" si="11">+IFERROR(C30/C10,0)</f>
        <v>-1.4928487094000089</v>
      </c>
      <c r="D31" s="68">
        <f t="shared" si="11"/>
        <v>-0.74978809055670581</v>
      </c>
      <c r="E31" s="68">
        <f t="shared" si="11"/>
        <v>-0.26501632726506347</v>
      </c>
      <c r="F31" s="68">
        <f t="shared" si="11"/>
        <v>0.20067080998591771</v>
      </c>
      <c r="G31" s="68">
        <f t="shared" si="11"/>
        <v>0.76688903305170208</v>
      </c>
      <c r="H31" s="68">
        <f t="shared" si="11"/>
        <v>1.1516233050093234</v>
      </c>
      <c r="I31" s="68">
        <f t="shared" si="11"/>
        <v>1.6370711484908991</v>
      </c>
      <c r="J31" s="68">
        <f t="shared" si="11"/>
        <v>2.129290503941192</v>
      </c>
      <c r="K31" s="68">
        <f t="shared" si="11"/>
        <v>2.727768637666093</v>
      </c>
      <c r="L31" s="68">
        <f t="shared" si="11"/>
        <v>3.1344228915940042</v>
      </c>
      <c r="M31" s="68">
        <f t="shared" si="11"/>
        <v>3.6475288065088498</v>
      </c>
      <c r="N31" s="68">
        <f t="shared" si="11"/>
        <v>4.1677920358308382</v>
      </c>
      <c r="O31" s="68">
        <f t="shared" si="11"/>
        <v>4.8003680673960032</v>
      </c>
      <c r="P31" s="68">
        <f t="shared" si="11"/>
        <v>5.2301911798425067</v>
      </c>
      <c r="Q31" s="68">
        <f t="shared" si="11"/>
        <v>5.7725309666101294</v>
      </c>
      <c r="R31" s="68">
        <f t="shared" si="11"/>
        <v>6.3224358510633705</v>
      </c>
      <c r="S31" s="68">
        <f t="shared" si="11"/>
        <v>6.9910524857601315</v>
      </c>
      <c r="T31" s="68">
        <f t="shared" si="11"/>
        <v>7.4453644871930509</v>
      </c>
      <c r="U31" s="68">
        <f t="shared" si="11"/>
        <v>8.0186037264249048</v>
      </c>
      <c r="V31" s="68">
        <f t="shared" si="11"/>
        <v>8.5998390798048003</v>
      </c>
      <c r="W31" s="68">
        <f t="shared" si="11"/>
        <v>9.3065497072800358</v>
      </c>
      <c r="X31" s="68">
        <f t="shared" si="11"/>
        <v>9.786745836034461</v>
      </c>
      <c r="Y31" s="68">
        <f t="shared" si="11"/>
        <v>10.392645003701281</v>
      </c>
      <c r="Z31" s="68">
        <f t="shared" si="11"/>
        <v>11.00699585885792</v>
      </c>
      <c r="AA31" s="68">
        <f t="shared" si="11"/>
        <v>11.753970859282418</v>
      </c>
      <c r="AB31" s="68">
        <f t="shared" si="11"/>
        <v>12.261525846479429</v>
      </c>
      <c r="AC31" s="68">
        <f t="shared" si="11"/>
        <v>12.901945720511966</v>
      </c>
      <c r="AD31" s="68">
        <f t="shared" si="11"/>
        <v>13.55129881136738</v>
      </c>
      <c r="AE31" s="68">
        <f t="shared" si="11"/>
        <v>14.340832220893958</v>
      </c>
      <c r="AF31" s="68">
        <f t="shared" si="11"/>
        <v>14.877304819489808</v>
      </c>
      <c r="AG31" s="68">
        <f t="shared" si="11"/>
        <v>15.807359972805628</v>
      </c>
    </row>
  </sheetData>
  <pageMargins left="0.7" right="0.7" top="0.75" bottom="0.75" header="0.3" footer="0.3"/>
  <pageSetup scale="60" orientation="landscape" r:id="rId1"/>
  <colBreaks count="2" manualBreakCount="2">
    <brk id="12" max="30" man="1"/>
    <brk id="23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No Solar Together RP</vt:lpstr>
      <vt:lpstr>Solar Together RP</vt:lpstr>
      <vt:lpstr>Differential</vt:lpstr>
      <vt:lpstr>5 kw Subscription</vt:lpstr>
      <vt:lpstr>'5 kw Subscription'!Print_Area</vt:lpstr>
      <vt:lpstr>Differential!Print_Area</vt:lpstr>
      <vt:lpstr>'No Solar Together RP'!Print_Area</vt:lpstr>
      <vt:lpstr>'Solar Together RP'!Print_Area</vt:lpstr>
      <vt:lpstr>'5 kw Subscription'!Print_Titles</vt:lpstr>
      <vt:lpstr>Differential!Print_Titles</vt:lpstr>
      <vt:lpstr>'No Solar Together RP'!Print_Titles</vt:lpstr>
      <vt:lpstr>'Solar Together RP'!Print_Titles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