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E-1R" sheetId="1" r:id="rId1"/>
  </sheets>
  <definedNames>
    <definedName name="_07_15_14__09_56_02_____________________________________________CURTIS_____________________________________________PAGE____1">#REF!</definedName>
    <definedName name="_xlnm.Print_Area" localSheetId="0">'E-1R'!$A$1:$W$63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P59" i="1" s="1"/>
  <c r="Q59" i="1" s="1"/>
  <c r="R59" i="1" s="1"/>
  <c r="S59" i="1" s="1"/>
  <c r="T59" i="1" s="1"/>
  <c r="U59" i="1" s="1"/>
  <c r="V59" i="1" s="1"/>
  <c r="W59" i="1" s="1"/>
  <c r="N59" i="1"/>
  <c r="M59" i="1"/>
  <c r="L59" i="1"/>
  <c r="V57" i="1"/>
  <c r="U57" i="1"/>
  <c r="T57" i="1"/>
  <c r="S57" i="1"/>
  <c r="R57" i="1"/>
  <c r="Q57" i="1"/>
  <c r="P57" i="1"/>
  <c r="O57" i="1"/>
  <c r="N57" i="1"/>
  <c r="M57" i="1"/>
  <c r="L57" i="1"/>
  <c r="K57" i="1"/>
  <c r="V50" i="1"/>
  <c r="U50" i="1"/>
  <c r="T50" i="1"/>
  <c r="S50" i="1"/>
  <c r="R50" i="1"/>
  <c r="Q50" i="1"/>
  <c r="P50" i="1"/>
  <c r="O50" i="1"/>
  <c r="N50" i="1"/>
  <c r="M50" i="1"/>
  <c r="L50" i="1"/>
  <c r="K50" i="1"/>
  <c r="V49" i="1"/>
  <c r="U49" i="1"/>
  <c r="T49" i="1"/>
  <c r="S49" i="1"/>
  <c r="R49" i="1"/>
  <c r="Q49" i="1"/>
  <c r="P49" i="1"/>
  <c r="O49" i="1"/>
  <c r="N49" i="1"/>
  <c r="M49" i="1"/>
  <c r="L49" i="1"/>
  <c r="K49" i="1"/>
  <c r="V48" i="1"/>
  <c r="U48" i="1"/>
  <c r="T48" i="1"/>
  <c r="S48" i="1"/>
  <c r="R48" i="1"/>
  <c r="Q48" i="1"/>
  <c r="P48" i="1"/>
  <c r="O48" i="1"/>
  <c r="N48" i="1"/>
  <c r="M48" i="1"/>
  <c r="L48" i="1"/>
  <c r="K48" i="1"/>
  <c r="V47" i="1"/>
  <c r="U47" i="1"/>
  <c r="T47" i="1"/>
  <c r="S47" i="1"/>
  <c r="R47" i="1"/>
  <c r="Q47" i="1"/>
  <c r="P47" i="1"/>
  <c r="O47" i="1"/>
  <c r="N47" i="1"/>
  <c r="M47" i="1"/>
  <c r="L47" i="1"/>
  <c r="K47" i="1"/>
  <c r="V46" i="1"/>
  <c r="U46" i="1"/>
  <c r="T46" i="1"/>
  <c r="S46" i="1"/>
  <c r="R46" i="1"/>
  <c r="Q46" i="1"/>
  <c r="P46" i="1"/>
  <c r="O46" i="1"/>
  <c r="N46" i="1"/>
  <c r="M46" i="1"/>
  <c r="L46" i="1"/>
  <c r="K46" i="1"/>
  <c r="V45" i="1"/>
  <c r="U45" i="1"/>
  <c r="T45" i="1"/>
  <c r="S45" i="1"/>
  <c r="R45" i="1"/>
  <c r="Q45" i="1"/>
  <c r="P45" i="1"/>
  <c r="O45" i="1"/>
  <c r="N45" i="1"/>
  <c r="M45" i="1"/>
  <c r="L45" i="1"/>
  <c r="K45" i="1"/>
  <c r="U43" i="1"/>
  <c r="Q43" i="1"/>
  <c r="W42" i="1"/>
  <c r="V40" i="1"/>
  <c r="V43" i="1" s="1"/>
  <c r="U40" i="1"/>
  <c r="T40" i="1"/>
  <c r="T43" i="1" s="1"/>
  <c r="S40" i="1"/>
  <c r="S43" i="1" s="1"/>
  <c r="S58" i="1" s="1"/>
  <c r="S60" i="1" s="1"/>
  <c r="S62" i="1" s="1"/>
  <c r="S63" i="1" s="1"/>
  <c r="R40" i="1"/>
  <c r="R43" i="1" s="1"/>
  <c r="Q40" i="1"/>
  <c r="P40" i="1"/>
  <c r="O40" i="1"/>
  <c r="O58" i="1" s="1"/>
  <c r="O60" i="1" s="1"/>
  <c r="O62" i="1" s="1"/>
  <c r="O63" i="1" s="1"/>
  <c r="N40" i="1"/>
  <c r="M40" i="1"/>
  <c r="L40" i="1"/>
  <c r="K40" i="1"/>
  <c r="W39" i="1"/>
  <c r="W38" i="1"/>
  <c r="W37" i="1"/>
  <c r="W35" i="1"/>
  <c r="W50" i="1" s="1"/>
  <c r="W34" i="1"/>
  <c r="W33" i="1"/>
  <c r="W32" i="1"/>
  <c r="W40" i="1" s="1"/>
  <c r="W31" i="1"/>
  <c r="W46" i="1" s="1"/>
  <c r="W30" i="1"/>
  <c r="V28" i="1"/>
  <c r="S28" i="1"/>
  <c r="R28" i="1"/>
  <c r="W27" i="1"/>
  <c r="W57" i="1" s="1"/>
  <c r="W26" i="1"/>
  <c r="V25" i="1"/>
  <c r="V58" i="1" s="1"/>
  <c r="V60" i="1" s="1"/>
  <c r="V62" i="1" s="1"/>
  <c r="V63" i="1" s="1"/>
  <c r="U25" i="1"/>
  <c r="U58" i="1" s="1"/>
  <c r="U60" i="1" s="1"/>
  <c r="U62" i="1" s="1"/>
  <c r="U63" i="1" s="1"/>
  <c r="T25" i="1"/>
  <c r="T55" i="1" s="1"/>
  <c r="S25" i="1"/>
  <c r="S55" i="1" s="1"/>
  <c r="R25" i="1"/>
  <c r="R58" i="1" s="1"/>
  <c r="R60" i="1" s="1"/>
  <c r="R62" i="1" s="1"/>
  <c r="R63" i="1" s="1"/>
  <c r="Q25" i="1"/>
  <c r="Q58" i="1" s="1"/>
  <c r="Q60" i="1" s="1"/>
  <c r="Q62" i="1" s="1"/>
  <c r="Q63" i="1" s="1"/>
  <c r="P25" i="1"/>
  <c r="P55" i="1" s="1"/>
  <c r="O25" i="1"/>
  <c r="O55" i="1" s="1"/>
  <c r="N25" i="1"/>
  <c r="N58" i="1" s="1"/>
  <c r="N60" i="1" s="1"/>
  <c r="N62" i="1" s="1"/>
  <c r="N63" i="1" s="1"/>
  <c r="M25" i="1"/>
  <c r="M58" i="1" s="1"/>
  <c r="M60" i="1" s="1"/>
  <c r="M62" i="1" s="1"/>
  <c r="M63" i="1" s="1"/>
  <c r="L25" i="1"/>
  <c r="L55" i="1" s="1"/>
  <c r="K25" i="1"/>
  <c r="K55" i="1" s="1"/>
  <c r="W24" i="1"/>
  <c r="W23" i="1"/>
  <c r="W22" i="1"/>
  <c r="W21" i="1"/>
  <c r="W19" i="1"/>
  <c r="W18" i="1"/>
  <c r="W49" i="1" s="1"/>
  <c r="W17" i="1"/>
  <c r="W48" i="1" s="1"/>
  <c r="W16" i="1"/>
  <c r="W15" i="1"/>
  <c r="W14" i="1"/>
  <c r="W25" i="1" s="1"/>
  <c r="W55" i="1" l="1"/>
  <c r="W43" i="1"/>
  <c r="W58" i="1" s="1"/>
  <c r="W60" i="1" s="1"/>
  <c r="W62" i="1" s="1"/>
  <c r="W63" i="1" s="1"/>
  <c r="K58" i="1"/>
  <c r="K60" i="1" s="1"/>
  <c r="K62" i="1" s="1"/>
  <c r="K63" i="1" s="1"/>
  <c r="M55" i="1"/>
  <c r="U55" i="1"/>
  <c r="T28" i="1"/>
  <c r="N55" i="1"/>
  <c r="R55" i="1"/>
  <c r="V55" i="1"/>
  <c r="L58" i="1"/>
  <c r="L60" i="1" s="1"/>
  <c r="L62" i="1" s="1"/>
  <c r="L63" i="1" s="1"/>
  <c r="P58" i="1"/>
  <c r="P60" i="1" s="1"/>
  <c r="P62" i="1" s="1"/>
  <c r="P63" i="1" s="1"/>
  <c r="T58" i="1"/>
  <c r="T60" i="1" s="1"/>
  <c r="T62" i="1" s="1"/>
  <c r="T63" i="1" s="1"/>
  <c r="W45" i="1"/>
  <c r="Q55" i="1"/>
  <c r="Q28" i="1"/>
  <c r="U28" i="1"/>
  <c r="W47" i="1"/>
  <c r="W28" i="1" l="1"/>
</calcChain>
</file>

<file path=xl/comments1.xml><?xml version="1.0" encoding="utf-8"?>
<comments xmlns="http://schemas.openxmlformats.org/spreadsheetml/2006/main">
  <authors>
    <author>mkhojasteh</author>
  </authors>
  <commentList>
    <comment ref="K59" authorId="0">
      <text>
        <r>
          <rPr>
            <b/>
            <sz val="9"/>
            <color indexed="81"/>
            <rFont val="Tahoma"/>
            <family val="2"/>
          </rPr>
          <t>mkhojasteh:</t>
        </r>
        <r>
          <rPr>
            <sz val="9"/>
            <color indexed="81"/>
            <rFont val="Tahoma"/>
            <family val="2"/>
          </rPr>
          <t xml:space="preserve">
Change sign and use E-4 from Prev year.</t>
        </r>
      </text>
    </comment>
  </commentList>
</comments>
</file>

<file path=xl/sharedStrings.xml><?xml version="1.0" encoding="utf-8"?>
<sst xmlns="http://schemas.openxmlformats.org/spreadsheetml/2006/main" count="96" uniqueCount="69">
  <si>
    <t xml:space="preserve">PURCHASED GAS ADJUSTMENT </t>
  </si>
  <si>
    <t>COST RECOVERY CLAUSE CALCULATION</t>
  </si>
  <si>
    <t>ACTUAL JANUARY 2020 THROUGH JUNE 2020</t>
  </si>
  <si>
    <t>ESTIMATED JULY 2020 THROUGH DECEMBER 2020</t>
  </si>
  <si>
    <t xml:space="preserve"> </t>
  </si>
  <si>
    <t xml:space="preserve">    - - - - -  ACTUAL  - - - - -  </t>
  </si>
  <si>
    <t>- - - -  PROJECTED  - - - 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</si>
  <si>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</si>
  <si>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</si>
  <si>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</si>
  <si>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</si>
  <si>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</si>
  <si>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</si>
  <si>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</si>
  <si>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</si>
  <si>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</si>
  <si>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</si>
  <si>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</si>
  <si>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</si>
  <si>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</si>
  <si>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COST OF GAS PURCHASED</t>
  </si>
  <si>
    <t>COMMODITY (Pipeline)</t>
  </si>
  <si>
    <t>NO NOTICE SERVICE</t>
  </si>
  <si>
    <t>SWING SERVICE</t>
  </si>
  <si>
    <t>COMMODITY (Other)</t>
  </si>
  <si>
    <t xml:space="preserve">DEMAND </t>
  </si>
  <si>
    <t>OTHER</t>
  </si>
  <si>
    <t>LESS END-USE CONTRACT:</t>
  </si>
  <si>
    <t>DEMAND - SWING SERVICE CREDIT</t>
  </si>
  <si>
    <t>Second Prior Month Purchase Adj.</t>
  </si>
  <si>
    <t xml:space="preserve"> (OPTIONAL)</t>
  </si>
  <si>
    <t>TOTAL COST</t>
  </si>
  <si>
    <t>(+1+2+3+4+5+6+10)-(7+8+9)</t>
  </si>
  <si>
    <t>NET UNBILLED</t>
  </si>
  <si>
    <t>COMPANY USE</t>
  </si>
  <si>
    <t>TOTAL THERM SALES</t>
  </si>
  <si>
    <t>THERMS PURCHASED</t>
  </si>
  <si>
    <t>+</t>
  </si>
  <si>
    <t>TOTAL PURCHASES</t>
  </si>
  <si>
    <t xml:space="preserve">   (+17+18+20)-(21+23)</t>
  </si>
  <si>
    <t xml:space="preserve">   (For Estimated, 24 - 26)</t>
  </si>
  <si>
    <t>CENTS PER THERM</t>
  </si>
  <si>
    <t>(1/15)</t>
  </si>
  <si>
    <t>(2/16)</t>
  </si>
  <si>
    <t>(3/17)</t>
  </si>
  <si>
    <t>(4/18)</t>
  </si>
  <si>
    <t>(5/19)</t>
  </si>
  <si>
    <t>(6/20)</t>
  </si>
  <si>
    <t>COMMODITY Pipeline</t>
  </si>
  <si>
    <t>(7/21)</t>
  </si>
  <si>
    <t>(8/22)</t>
  </si>
  <si>
    <t>COMMODITY Other</t>
  </si>
  <si>
    <t>(9/23)</t>
  </si>
  <si>
    <t>TOTAL COST OF PURCHASES</t>
  </si>
  <si>
    <t>(11/24)</t>
  </si>
  <si>
    <t>(12/25)</t>
  </si>
  <si>
    <t>(13/26)</t>
  </si>
  <si>
    <t>TOTAL COST OF THERM SOLD</t>
  </si>
  <si>
    <t>(11/27)</t>
  </si>
  <si>
    <t>TRUE-UP</t>
  </si>
  <si>
    <t>(E-4)</t>
  </si>
  <si>
    <t xml:space="preserve">TOTAL COST OF GAS </t>
  </si>
  <si>
    <t>(40+41)</t>
  </si>
  <si>
    <t>REVENUE TAX FACTOR</t>
  </si>
  <si>
    <t>PGA FACTOR ADJUSTED FOR TAXES</t>
  </si>
  <si>
    <t>(42x43)</t>
  </si>
  <si>
    <t>PGA FACTOR</t>
  </si>
  <si>
    <t xml:space="preserve"> ROUNDED TO NEAREST .001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</si>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</sst>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&quot;$&quot;#,##0"/>
    <numFmt numFmtId="166" formatCode="_(* #,##0_);_(* \(#,##0\);_(* &quot;-&quot;??_);_(@_)"/>
    <numFmt numFmtId="167" formatCode="0.000_);\(0.000\)"/>
    <numFmt numFmtId="168" formatCode="0.00000_);\(0.00000\)"/>
    <numFmt numFmtId="169" formatCode="_(* #,##0.0000000_);_(* \(#,##0.0000000\);_(* &quot;-&quot;??_);_(@_)"/>
  </numFmts>
  <fonts count="23" x14ac:knownFonts="1">
    <font>
      <sz val="8"/>
      <name val="Arial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10"/>
      <color rgb="FF9C6500"/>
      <name val="Arial"/>
      <family val="2"/>
    </font>
    <font>
      <sz val="10"/>
      <color rgb="FF0000FF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u/>
      <sz val="8"/>
      <color theme="10"/>
      <name val="Arial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4" fillId="0" borderId="0" xfId="0" applyFont="1" applyFill="1"/>
    <xf numFmtId="164" fontId="1" fillId="0" borderId="0" xfId="0" quotePrefix="1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Continuous"/>
    </xf>
    <xf numFmtId="0" fontId="5" fillId="0" borderId="2" xfId="0" applyNumberFormat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6" fillId="0" borderId="2" xfId="0" applyNumberFormat="1" applyFont="1" applyFill="1" applyBorder="1" applyAlignment="1">
      <alignment horizontal="centerContinuous"/>
    </xf>
    <xf numFmtId="0" fontId="1" fillId="0" borderId="3" xfId="0" applyNumberFormat="1" applyFont="1" applyFill="1" applyBorder="1" applyAlignment="1">
      <alignment horizontal="centerContinuous"/>
    </xf>
    <xf numFmtId="0" fontId="5" fillId="0" borderId="4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5" xfId="0" applyNumberFormat="1" applyFont="1" applyFill="1" applyBorder="1" applyAlignment="1">
      <alignment horizontal="centerContinuous"/>
    </xf>
    <xf numFmtId="0" fontId="6" fillId="0" borderId="4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17" fontId="5" fillId="0" borderId="0" xfId="0" quotePrefix="1" applyNumberFormat="1" applyFont="1" applyFill="1" applyBorder="1" applyAlignment="1">
      <alignment horizontal="centerContinuous"/>
    </xf>
    <xf numFmtId="0" fontId="8" fillId="0" borderId="4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7" fontId="8" fillId="0" borderId="0" xfId="0" quotePrefix="1" applyNumberFormat="1" applyFont="1" applyFill="1" applyBorder="1" applyAlignment="1">
      <alignment horizontal="centerContinuous"/>
    </xf>
    <xf numFmtId="0" fontId="3" fillId="0" borderId="5" xfId="0" applyNumberFormat="1" applyFont="1" applyFill="1" applyBorder="1" applyAlignment="1">
      <alignment horizontal="centerContinuous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9" fillId="0" borderId="6" xfId="0" quotePrefix="1" applyNumberFormat="1" applyFont="1" applyFill="1" applyBorder="1" applyAlignment="1">
      <alignment horizontal="fill" vertical="center"/>
    </xf>
    <xf numFmtId="0" fontId="4" fillId="0" borderId="7" xfId="0" applyNumberFormat="1" applyFont="1" applyFill="1" applyBorder="1" applyAlignment="1">
      <alignment horizontal="fill" vertical="center"/>
    </xf>
    <xf numFmtId="0" fontId="9" fillId="0" borderId="7" xfId="0" quotePrefix="1" applyNumberFormat="1" applyFont="1" applyFill="1" applyBorder="1" applyAlignment="1">
      <alignment horizontal="fill" vertical="center"/>
    </xf>
    <xf numFmtId="0" fontId="4" fillId="0" borderId="8" xfId="0" applyNumberFormat="1" applyFont="1" applyFill="1" applyBorder="1" applyAlignment="1">
      <alignment horizontal="fill" vertical="center"/>
    </xf>
    <xf numFmtId="0" fontId="9" fillId="0" borderId="9" xfId="0" quotePrefix="1" applyNumberFormat="1" applyFont="1" applyFill="1" applyBorder="1" applyAlignment="1">
      <alignment horizontal="fill" vertical="center"/>
    </xf>
    <xf numFmtId="0" fontId="9" fillId="0" borderId="10" xfId="0" applyNumberFormat="1" applyFont="1" applyFill="1" applyBorder="1" applyAlignment="1">
      <alignment horizontal="fill" vertical="center"/>
    </xf>
    <xf numFmtId="0" fontId="9" fillId="0" borderId="11" xfId="0" applyNumberFormat="1" applyFont="1" applyFill="1" applyBorder="1"/>
    <xf numFmtId="0" fontId="9" fillId="0" borderId="12" xfId="0" applyNumberFormat="1" applyFont="1" applyFill="1" applyBorder="1"/>
    <xf numFmtId="0" fontId="4" fillId="0" borderId="12" xfId="0" applyNumberFormat="1" applyFont="1" applyFill="1" applyBorder="1"/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Continuous" vertical="center"/>
    </xf>
    <xf numFmtId="49" fontId="4" fillId="0" borderId="22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right" vertical="center"/>
    </xf>
    <xf numFmtId="165" fontId="11" fillId="0" borderId="33" xfId="0" applyNumberFormat="1" applyFont="1" applyFill="1" applyBorder="1" applyAlignment="1">
      <alignment vertical="center"/>
    </xf>
    <xf numFmtId="165" fontId="11" fillId="0" borderId="34" xfId="0" applyNumberFormat="1" applyFont="1" applyFill="1" applyBorder="1" applyAlignment="1">
      <alignment vertical="center"/>
    </xf>
    <xf numFmtId="166" fontId="11" fillId="0" borderId="35" xfId="1" applyNumberFormat="1" applyFont="1" applyFill="1" applyBorder="1" applyAlignment="1">
      <alignment vertical="center"/>
    </xf>
    <xf numFmtId="165" fontId="11" fillId="0" borderId="36" xfId="0" applyNumberFormat="1" applyFont="1" applyFill="1" applyBorder="1" applyAlignment="1">
      <alignment vertical="center"/>
    </xf>
    <xf numFmtId="165" fontId="11" fillId="0" borderId="37" xfId="0" applyNumberFormat="1" applyFont="1" applyFill="1" applyBorder="1" applyAlignment="1">
      <alignment vertical="center"/>
    </xf>
    <xf numFmtId="165" fontId="11" fillId="0" borderId="38" xfId="0" applyNumberFormat="1" applyFont="1" applyFill="1" applyBorder="1" applyAlignment="1">
      <alignment vertical="center"/>
    </xf>
    <xf numFmtId="165" fontId="2" fillId="0" borderId="39" xfId="0" applyNumberFormat="1" applyFont="1" applyFill="1" applyBorder="1" applyAlignment="1">
      <alignment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horizontal="right" vertical="center"/>
    </xf>
    <xf numFmtId="165" fontId="11" fillId="0" borderId="35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49" fontId="9" fillId="0" borderId="34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vertical="center"/>
    </xf>
    <xf numFmtId="165" fontId="11" fillId="0" borderId="42" xfId="0" applyNumberFormat="1" applyFont="1" applyFill="1" applyBorder="1" applyAlignment="1">
      <alignment vertical="center"/>
    </xf>
    <xf numFmtId="165" fontId="11" fillId="0" borderId="43" xfId="0" applyNumberFormat="1" applyFont="1" applyFill="1" applyBorder="1" applyAlignment="1">
      <alignment vertical="center"/>
    </xf>
    <xf numFmtId="165" fontId="11" fillId="0" borderId="41" xfId="0" applyNumberFormat="1" applyFont="1" applyFill="1" applyBorder="1" applyAlignment="1">
      <alignment vertical="center"/>
    </xf>
    <xf numFmtId="0" fontId="13" fillId="0" borderId="0" xfId="0" applyFont="1" applyFill="1"/>
    <xf numFmtId="0" fontId="3" fillId="0" borderId="41" xfId="0" applyNumberFormat="1" applyFont="1" applyFill="1" applyBorder="1" applyAlignment="1">
      <alignment horizontal="right" vertical="center"/>
    </xf>
    <xf numFmtId="165" fontId="11" fillId="0" borderId="44" xfId="0" applyNumberFormat="1" applyFont="1" applyFill="1" applyBorder="1" applyAlignment="1">
      <alignment vertical="center"/>
    </xf>
    <xf numFmtId="165" fontId="11" fillId="0" borderId="45" xfId="0" applyNumberFormat="1" applyFont="1" applyFill="1" applyBorder="1" applyAlignment="1">
      <alignment vertical="center"/>
    </xf>
    <xf numFmtId="165" fontId="11" fillId="0" borderId="46" xfId="0" applyNumberFormat="1" applyFont="1" applyFill="1" applyBorder="1" applyAlignment="1">
      <alignment vertical="center"/>
    </xf>
    <xf numFmtId="165" fontId="2" fillId="0" borderId="47" xfId="0" applyNumberFormat="1" applyFont="1" applyFill="1" applyBorder="1" applyAlignment="1">
      <alignment vertical="center"/>
    </xf>
    <xf numFmtId="165" fontId="2" fillId="0" borderId="48" xfId="0" applyNumberFormat="1" applyFont="1" applyFill="1" applyBorder="1" applyAlignment="1">
      <alignment vertical="center"/>
    </xf>
    <xf numFmtId="165" fontId="2" fillId="0" borderId="49" xfId="0" applyNumberFormat="1" applyFont="1" applyFill="1" applyBorder="1" applyAlignment="1">
      <alignment vertical="center"/>
    </xf>
    <xf numFmtId="165" fontId="2" fillId="0" borderId="50" xfId="0" applyNumberFormat="1" applyFont="1" applyFill="1" applyBorder="1" applyAlignment="1">
      <alignment vertical="center"/>
    </xf>
    <xf numFmtId="165" fontId="2" fillId="0" borderId="51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2" fillId="0" borderId="52" xfId="0" applyNumberFormat="1" applyFont="1" applyFill="1" applyBorder="1" applyAlignment="1">
      <alignment vertical="center"/>
    </xf>
    <xf numFmtId="165" fontId="2" fillId="0" borderId="53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5" fontId="11" fillId="0" borderId="54" xfId="0" applyNumberFormat="1" applyFont="1" applyFill="1" applyBorder="1" applyAlignment="1">
      <alignment vertical="center"/>
    </xf>
    <xf numFmtId="165" fontId="11" fillId="0" borderId="30" xfId="0" applyNumberFormat="1" applyFont="1" applyFill="1" applyBorder="1" applyAlignment="1">
      <alignment vertical="center"/>
    </xf>
    <xf numFmtId="165" fontId="11" fillId="0" borderId="5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15" fillId="0" borderId="56" xfId="2" applyNumberFormat="1" applyFont="1" applyFill="1" applyBorder="1" applyAlignment="1">
      <alignment vertical="center"/>
    </xf>
    <xf numFmtId="165" fontId="15" fillId="0" borderId="57" xfId="2" applyNumberFormat="1" applyFont="1" applyFill="1" applyBorder="1" applyAlignment="1">
      <alignment vertical="center"/>
    </xf>
    <xf numFmtId="165" fontId="15" fillId="0" borderId="58" xfId="2" applyNumberFormat="1" applyFont="1" applyFill="1" applyBorder="1" applyAlignment="1">
      <alignment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vertical="center"/>
    </xf>
    <xf numFmtId="49" fontId="4" fillId="0" borderId="6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165" fontId="16" fillId="0" borderId="62" xfId="3" applyNumberFormat="1" applyFont="1" applyFill="1" applyBorder="1" applyAlignment="1">
      <alignment vertical="center"/>
    </xf>
    <xf numFmtId="165" fontId="16" fillId="0" borderId="63" xfId="3" applyNumberFormat="1" applyFont="1" applyFill="1" applyBorder="1" applyAlignment="1">
      <alignment vertical="center"/>
    </xf>
    <xf numFmtId="165" fontId="2" fillId="0" borderId="64" xfId="0" applyNumberFormat="1" applyFont="1" applyFill="1" applyBorder="1" applyAlignment="1">
      <alignment vertical="center"/>
    </xf>
    <xf numFmtId="165" fontId="2" fillId="0" borderId="65" xfId="0" applyNumberFormat="1" applyFont="1" applyFill="1" applyBorder="1" applyAlignment="1">
      <alignment vertical="center"/>
    </xf>
    <xf numFmtId="165" fontId="2" fillId="0" borderId="66" xfId="0" applyNumberFormat="1" applyFont="1" applyFill="1" applyBorder="1" applyAlignment="1">
      <alignment vertical="center"/>
    </xf>
    <xf numFmtId="165" fontId="2" fillId="0" borderId="67" xfId="0" applyNumberFormat="1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32" xfId="0" applyNumberFormat="1" applyFont="1" applyFill="1" applyBorder="1" applyAlignment="1">
      <alignment vertical="center"/>
    </xf>
    <xf numFmtId="41" fontId="11" fillId="0" borderId="33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41" fontId="11" fillId="0" borderId="35" xfId="0" applyNumberFormat="1" applyFont="1" applyFill="1" applyBorder="1" applyAlignment="1">
      <alignment vertical="center"/>
    </xf>
    <xf numFmtId="41" fontId="11" fillId="0" borderId="36" xfId="0" applyNumberFormat="1" applyFont="1" applyFill="1" applyBorder="1" applyAlignment="1">
      <alignment vertical="center"/>
    </xf>
    <xf numFmtId="41" fontId="11" fillId="0" borderId="37" xfId="0" applyNumberFormat="1" applyFont="1" applyFill="1" applyBorder="1" applyAlignment="1">
      <alignment vertical="center"/>
    </xf>
    <xf numFmtId="41" fontId="11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49" fontId="9" fillId="0" borderId="34" xfId="0" applyNumberFormat="1" applyFont="1" applyFill="1" applyBorder="1" applyAlignment="1">
      <alignment horizontal="left" vertical="center" indent="1"/>
    </xf>
    <xf numFmtId="3" fontId="2" fillId="0" borderId="41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49" fontId="9" fillId="0" borderId="35" xfId="0" applyNumberFormat="1" applyFont="1" applyFill="1" applyBorder="1" applyAlignment="1">
      <alignment horizontal="center" vertical="center"/>
    </xf>
    <xf numFmtId="41" fontId="11" fillId="0" borderId="56" xfId="0" applyNumberFormat="1" applyFont="1" applyFill="1" applyBorder="1" applyAlignment="1">
      <alignment vertical="center"/>
    </xf>
    <xf numFmtId="41" fontId="11" fillId="0" borderId="45" xfId="0" applyNumberFormat="1" applyFont="1" applyFill="1" applyBorder="1" applyAlignment="1">
      <alignment vertical="center"/>
    </xf>
    <xf numFmtId="41" fontId="11" fillId="0" borderId="72" xfId="0" applyNumberFormat="1" applyFont="1" applyFill="1" applyBorder="1" applyAlignment="1">
      <alignment vertical="center"/>
    </xf>
    <xf numFmtId="41" fontId="11" fillId="0" borderId="73" xfId="0" applyNumberFormat="1" applyFont="1" applyFill="1" applyBorder="1" applyAlignment="1">
      <alignment vertical="center"/>
    </xf>
    <xf numFmtId="41" fontId="11" fillId="0" borderId="44" xfId="0" applyNumberFormat="1" applyFont="1" applyFill="1" applyBorder="1" applyAlignment="1">
      <alignment vertical="center"/>
    </xf>
    <xf numFmtId="41" fontId="11" fillId="0" borderId="46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1" fillId="0" borderId="7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41" fontId="17" fillId="0" borderId="56" xfId="2" applyNumberFormat="1" applyFont="1" applyFill="1" applyBorder="1" applyAlignment="1">
      <alignment vertical="center"/>
    </xf>
    <xf numFmtId="41" fontId="17" fillId="0" borderId="58" xfId="2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right" vertical="center"/>
    </xf>
    <xf numFmtId="3" fontId="16" fillId="0" borderId="62" xfId="3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Alignment="1">
      <alignment horizontal="center" vertical="center"/>
    </xf>
    <xf numFmtId="166" fontId="2" fillId="0" borderId="32" xfId="0" applyNumberFormat="1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right" vertical="center"/>
    </xf>
    <xf numFmtId="167" fontId="2" fillId="0" borderId="75" xfId="0" applyNumberFormat="1" applyFont="1" applyFill="1" applyBorder="1" applyAlignment="1">
      <alignment vertical="center"/>
    </xf>
    <xf numFmtId="167" fontId="2" fillId="0" borderId="30" xfId="0" applyNumberFormat="1" applyFont="1" applyFill="1" applyBorder="1" applyAlignment="1">
      <alignment vertical="center"/>
    </xf>
    <xf numFmtId="167" fontId="2" fillId="0" borderId="31" xfId="0" applyNumberFormat="1" applyFont="1" applyFill="1" applyBorder="1" applyAlignment="1">
      <alignment vertical="center"/>
    </xf>
    <xf numFmtId="167" fontId="2" fillId="0" borderId="76" xfId="0" applyNumberFormat="1" applyFont="1" applyFill="1" applyBorder="1" applyAlignment="1">
      <alignment vertical="center"/>
    </xf>
    <xf numFmtId="167" fontId="2" fillId="0" borderId="54" xfId="0" applyNumberFormat="1" applyFont="1" applyFill="1" applyBorder="1" applyAlignment="1">
      <alignment vertical="center"/>
    </xf>
    <xf numFmtId="167" fontId="2" fillId="0" borderId="77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right" vertical="center"/>
    </xf>
    <xf numFmtId="167" fontId="2" fillId="0" borderId="78" xfId="0" applyNumberFormat="1" applyFont="1" applyFill="1" applyBorder="1" applyAlignment="1">
      <alignment vertical="center"/>
    </xf>
    <xf numFmtId="167" fontId="2" fillId="0" borderId="79" xfId="0" applyNumberFormat="1" applyFont="1" applyFill="1" applyBorder="1" applyAlignment="1">
      <alignment vertical="center"/>
    </xf>
    <xf numFmtId="167" fontId="2" fillId="0" borderId="77" xfId="4" applyNumberFormat="1" applyFont="1" applyFill="1" applyBorder="1" applyAlignment="1" applyProtection="1">
      <alignment vertical="center"/>
    </xf>
    <xf numFmtId="167" fontId="2" fillId="0" borderId="37" xfId="0" applyNumberFormat="1" applyFont="1" applyFill="1" applyBorder="1" applyAlignment="1">
      <alignment vertical="center"/>
    </xf>
    <xf numFmtId="167" fontId="2" fillId="0" borderId="34" xfId="0" applyNumberFormat="1" applyFont="1" applyFill="1" applyBorder="1" applyAlignment="1">
      <alignment vertical="center"/>
    </xf>
    <xf numFmtId="167" fontId="2" fillId="0" borderId="80" xfId="0" applyNumberFormat="1" applyFont="1" applyFill="1" applyBorder="1" applyAlignment="1">
      <alignment vertical="center"/>
    </xf>
    <xf numFmtId="167" fontId="11" fillId="0" borderId="75" xfId="0" applyNumberFormat="1" applyFont="1" applyFill="1" applyBorder="1" applyAlignment="1">
      <alignment vertical="center"/>
    </xf>
    <xf numFmtId="167" fontId="11" fillId="0" borderId="78" xfId="0" applyNumberFormat="1" applyFont="1" applyFill="1" applyBorder="1" applyAlignment="1">
      <alignment vertical="center"/>
    </xf>
    <xf numFmtId="167" fontId="11" fillId="0" borderId="36" xfId="0" applyNumberFormat="1" applyFont="1" applyFill="1" applyBorder="1" applyAlignment="1">
      <alignment vertical="center"/>
    </xf>
    <xf numFmtId="167" fontId="11" fillId="0" borderId="54" xfId="0" applyNumberFormat="1" applyFont="1" applyFill="1" applyBorder="1" applyAlignment="1">
      <alignment vertical="center"/>
    </xf>
    <xf numFmtId="167" fontId="11" fillId="0" borderId="77" xfId="0" applyNumberFormat="1" applyFont="1" applyFill="1" applyBorder="1" applyAlignment="1">
      <alignment vertical="center"/>
    </xf>
    <xf numFmtId="167" fontId="19" fillId="0" borderId="33" xfId="0" applyNumberFormat="1" applyFont="1" applyFill="1" applyBorder="1" applyAlignment="1">
      <alignment vertical="center"/>
    </xf>
    <xf numFmtId="167" fontId="19" fillId="0" borderId="34" xfId="0" applyNumberFormat="1" applyFont="1" applyFill="1" applyBorder="1" applyAlignment="1">
      <alignment vertical="center"/>
    </xf>
    <xf numFmtId="167" fontId="19" fillId="0" borderId="35" xfId="0" applyNumberFormat="1" applyFont="1" applyFill="1" applyBorder="1" applyAlignment="1">
      <alignment vertical="center"/>
    </xf>
    <xf numFmtId="167" fontId="19" fillId="0" borderId="36" xfId="0" applyNumberFormat="1" applyFont="1" applyFill="1" applyBorder="1" applyAlignment="1">
      <alignment vertical="center"/>
    </xf>
    <xf numFmtId="167" fontId="19" fillId="0" borderId="37" xfId="0" applyNumberFormat="1" applyFont="1" applyFill="1" applyBorder="1" applyAlignment="1">
      <alignment vertical="center"/>
    </xf>
    <xf numFmtId="167" fontId="19" fillId="0" borderId="38" xfId="0" applyNumberFormat="1" applyFont="1" applyFill="1" applyBorder="1" applyAlignment="1">
      <alignment vertical="center"/>
    </xf>
    <xf numFmtId="167" fontId="19" fillId="0" borderId="77" xfId="0" applyNumberFormat="1" applyFont="1" applyFill="1" applyBorder="1" applyAlignment="1">
      <alignment vertical="center"/>
    </xf>
    <xf numFmtId="167" fontId="11" fillId="0" borderId="33" xfId="0" applyNumberFormat="1" applyFont="1" applyFill="1" applyBorder="1" applyAlignment="1">
      <alignment vertical="center"/>
    </xf>
    <xf numFmtId="167" fontId="11" fillId="0" borderId="34" xfId="0" applyNumberFormat="1" applyFont="1" applyFill="1" applyBorder="1" applyAlignment="1">
      <alignment vertical="center"/>
    </xf>
    <xf numFmtId="167" fontId="11" fillId="0" borderId="35" xfId="0" applyNumberFormat="1" applyFont="1" applyFill="1" applyBorder="1" applyAlignment="1">
      <alignment vertical="center"/>
    </xf>
    <xf numFmtId="167" fontId="11" fillId="0" borderId="37" xfId="0" applyNumberFormat="1" applyFont="1" applyFill="1" applyBorder="1" applyAlignment="1">
      <alignment vertical="center"/>
    </xf>
    <xf numFmtId="167" fontId="11" fillId="0" borderId="38" xfId="0" applyNumberFormat="1" applyFont="1" applyFill="1" applyBorder="1" applyAlignment="1">
      <alignment vertical="center"/>
    </xf>
    <xf numFmtId="167" fontId="2" fillId="0" borderId="33" xfId="0" applyNumberFormat="1" applyFont="1" applyFill="1" applyBorder="1" applyAlignment="1">
      <alignment vertical="center"/>
    </xf>
    <xf numFmtId="167" fontId="2" fillId="0" borderId="35" xfId="0" applyNumberFormat="1" applyFont="1" applyFill="1" applyBorder="1" applyAlignment="1">
      <alignment vertical="center"/>
    </xf>
    <xf numFmtId="167" fontId="2" fillId="0" borderId="36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3" fillId="0" borderId="41" xfId="0" applyNumberFormat="1" applyFont="1" applyFill="1" applyBorder="1" applyAlignment="1" applyProtection="1">
      <alignment horizontal="right" vertical="center"/>
    </xf>
    <xf numFmtId="168" fontId="11" fillId="0" borderId="33" xfId="0" applyNumberFormat="1" applyFont="1" applyFill="1" applyBorder="1" applyAlignment="1">
      <alignment vertical="center"/>
    </xf>
    <xf numFmtId="168" fontId="11" fillId="0" borderId="34" xfId="0" applyNumberFormat="1" applyFont="1" applyFill="1" applyBorder="1" applyAlignment="1">
      <alignment vertical="center"/>
    </xf>
    <xf numFmtId="168" fontId="11" fillId="0" borderId="35" xfId="0" applyNumberFormat="1" applyFont="1" applyFill="1" applyBorder="1" applyAlignment="1">
      <alignment vertical="center"/>
    </xf>
    <xf numFmtId="168" fontId="11" fillId="0" borderId="36" xfId="0" applyNumberFormat="1" applyFont="1" applyFill="1" applyBorder="1" applyAlignment="1">
      <alignment vertical="center"/>
    </xf>
    <xf numFmtId="168" fontId="11" fillId="0" borderId="37" xfId="0" applyNumberFormat="1" applyFont="1" applyFill="1" applyBorder="1" applyAlignment="1">
      <alignment vertical="center"/>
    </xf>
    <xf numFmtId="168" fontId="11" fillId="0" borderId="38" xfId="0" applyNumberFormat="1" applyFont="1" applyFill="1" applyBorder="1" applyAlignment="1">
      <alignment vertical="center"/>
    </xf>
    <xf numFmtId="168" fontId="11" fillId="0" borderId="77" xfId="0" applyNumberFormat="1" applyFont="1" applyFill="1" applyBorder="1" applyAlignment="1">
      <alignment vertical="center"/>
    </xf>
    <xf numFmtId="168" fontId="2" fillId="0" borderId="33" xfId="0" applyNumberFormat="1" applyFont="1" applyFill="1" applyBorder="1" applyAlignment="1">
      <alignment horizontal="right" vertical="center"/>
    </xf>
    <xf numFmtId="168" fontId="2" fillId="0" borderId="34" xfId="0" applyNumberFormat="1" applyFont="1" applyFill="1" applyBorder="1" applyAlignment="1">
      <alignment horizontal="right" vertical="center"/>
    </xf>
    <xf numFmtId="168" fontId="2" fillId="0" borderId="35" xfId="0" applyNumberFormat="1" applyFont="1" applyFill="1" applyBorder="1" applyAlignment="1">
      <alignment horizontal="right" vertical="center"/>
    </xf>
    <xf numFmtId="168" fontId="2" fillId="0" borderId="36" xfId="0" applyNumberFormat="1" applyFont="1" applyFill="1" applyBorder="1" applyAlignment="1">
      <alignment horizontal="right" vertical="center"/>
    </xf>
    <xf numFmtId="168" fontId="2" fillId="0" borderId="37" xfId="0" applyNumberFormat="1" applyFont="1" applyFill="1" applyBorder="1" applyAlignment="1">
      <alignment horizontal="right" vertical="center"/>
    </xf>
    <xf numFmtId="168" fontId="2" fillId="0" borderId="38" xfId="0" applyNumberFormat="1" applyFont="1" applyFill="1" applyBorder="1" applyAlignment="1">
      <alignment horizontal="right" vertical="center"/>
    </xf>
    <xf numFmtId="168" fontId="2" fillId="0" borderId="77" xfId="0" applyNumberFormat="1" applyFont="1" applyFill="1" applyBorder="1" applyAlignment="1">
      <alignment horizontal="right" vertical="center"/>
    </xf>
    <xf numFmtId="49" fontId="3" fillId="0" borderId="81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vertical="center"/>
    </xf>
    <xf numFmtId="49" fontId="4" fillId="0" borderId="83" xfId="0" applyNumberFormat="1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>
      <alignment vertical="center"/>
    </xf>
    <xf numFmtId="49" fontId="4" fillId="0" borderId="84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>
      <alignment horizontal="right" vertical="center"/>
    </xf>
    <xf numFmtId="167" fontId="5" fillId="0" borderId="85" xfId="0" applyNumberFormat="1" applyFont="1" applyFill="1" applyBorder="1" applyAlignment="1">
      <alignment vertical="center"/>
    </xf>
    <xf numFmtId="167" fontId="5" fillId="0" borderId="82" xfId="0" applyNumberFormat="1" applyFont="1" applyFill="1" applyBorder="1" applyAlignment="1">
      <alignment vertical="center"/>
    </xf>
    <xf numFmtId="167" fontId="5" fillId="0" borderId="83" xfId="0" applyNumberFormat="1" applyFont="1" applyFill="1" applyBorder="1" applyAlignment="1">
      <alignment vertical="center"/>
    </xf>
    <xf numFmtId="167" fontId="5" fillId="0" borderId="86" xfId="0" applyNumberFormat="1" applyFont="1" applyFill="1" applyBorder="1" applyAlignment="1">
      <alignment vertical="center"/>
    </xf>
    <xf numFmtId="167" fontId="5" fillId="0" borderId="87" xfId="0" applyNumberFormat="1" applyFont="1" applyFill="1" applyBorder="1" applyAlignment="1">
      <alignment vertical="center"/>
    </xf>
    <xf numFmtId="167" fontId="5" fillId="0" borderId="88" xfId="0" applyNumberFormat="1" applyFont="1" applyFill="1" applyBorder="1" applyAlignment="1">
      <alignment vertical="center"/>
    </xf>
    <xf numFmtId="167" fontId="20" fillId="0" borderId="19" xfId="0" applyNumberFormat="1" applyFont="1" applyFill="1" applyBorder="1" applyAlignment="1">
      <alignment vertical="center"/>
    </xf>
    <xf numFmtId="41" fontId="4" fillId="0" borderId="0" xfId="0" applyNumberFormat="1" applyFont="1" applyFill="1"/>
    <xf numFmtId="167" fontId="4" fillId="0" borderId="0" xfId="0" applyNumberFormat="1" applyFont="1" applyFill="1"/>
    <xf numFmtId="169" fontId="4" fillId="0" borderId="0" xfId="0" applyNumberFormat="1" applyFont="1" applyFill="1"/>
  </cellXfs>
  <cellStyles count="5">
    <cellStyle name="Comma" xfId="1" builtinId="3"/>
    <cellStyle name="Hyperlink" xfId="4" builtinId="8"/>
    <cellStyle name="Neutral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16626</xdr:rowOff>
    </xdr:from>
    <xdr:to>
      <xdr:col>12</xdr:col>
      <xdr:colOff>457950</xdr:colOff>
      <xdr:row>7</xdr:row>
      <xdr:rowOff>113038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07226"/>
          <a:ext cx="5404600" cy="458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+mn-lt"/>
              <a:cs typeface="Arial"/>
            </a:rPr>
            <a:t>COMPANY:</a:t>
          </a:r>
        </a:p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+mn-lt"/>
              <a:cs typeface="Arial"/>
            </a:rPr>
            <a:t>   FLORIDA PUBLIC UTILITIES COMPANY</a:t>
          </a:r>
        </a:p>
      </xdr:txBody>
    </xdr:sp>
    <xdr:clientData/>
  </xdr:twoCellAnchor>
  <xdr:twoCellAnchor editAs="oneCell">
    <xdr:from>
      <xdr:col>22</xdr:col>
      <xdr:colOff>400050</xdr:colOff>
      <xdr:row>5</xdr:row>
      <xdr:rowOff>142875</xdr:rowOff>
    </xdr:from>
    <xdr:to>
      <xdr:col>22</xdr:col>
      <xdr:colOff>466725</xdr:colOff>
      <xdr:row>6</xdr:row>
      <xdr:rowOff>104777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862050" y="1133475"/>
          <a:ext cx="66675" cy="158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762000</xdr:colOff>
      <xdr:row>5</xdr:row>
      <xdr:rowOff>22858</xdr:rowOff>
    </xdr:from>
    <xdr:to>
      <xdr:col>22</xdr:col>
      <xdr:colOff>792703</xdr:colOff>
      <xdr:row>7</xdr:row>
      <xdr:rowOff>125896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13469" y="1046796"/>
          <a:ext cx="1721390" cy="472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+mn-lt"/>
              <a:cs typeface="Arial"/>
            </a:rPr>
            <a:t>REVISED </a:t>
          </a:r>
        </a:p>
        <a:p>
          <a:pPr algn="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+mn-lt"/>
              <a:cs typeface="Arial"/>
            </a:rPr>
            <a:t>SCHEDULE  E-1/R</a:t>
          </a:r>
        </a:p>
      </xdr:txBody>
    </xdr:sp>
    <xdr:clientData/>
  </xdr:twoCellAnchor>
  <xdr:twoCellAnchor>
    <xdr:from>
      <xdr:col>19</xdr:col>
      <xdr:colOff>373857</xdr:colOff>
      <xdr:row>0</xdr:row>
      <xdr:rowOff>11906</xdr:rowOff>
    </xdr:from>
    <xdr:to>
      <xdr:col>23</xdr:col>
      <xdr:colOff>166206</xdr:colOff>
      <xdr:row>5</xdr:row>
      <xdr:rowOff>51608</xdr:rowOff>
    </xdr:to>
    <xdr:sp macro="" textlink="">
      <xdr:nvSpPr>
        <xdr:cNvPr id="5" name="TextBox 4"/>
        <xdr:cNvSpPr txBox="1"/>
      </xdr:nvSpPr>
      <xdr:spPr>
        <a:xfrm>
          <a:off x="11346657" y="11906"/>
          <a:ext cx="3272149" cy="1030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Docket No. 20200003-GU</a:t>
          </a:r>
          <a:br>
            <a:rPr lang="en-US" sz="12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</a:b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Page 2 of 6</a:t>
          </a:r>
        </a:p>
        <a:p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 Exhibit No. __________</a:t>
          </a:r>
          <a:br>
            <a:rPr lang="en-US" sz="12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</a:b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Derrick M. Craig(DMC-2)</a:t>
          </a:r>
        </a:p>
        <a:p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Projection </a:t>
          </a:r>
          <a:r>
            <a:rPr lang="en-US" sz="1200">
              <a:latin typeface="+mn-lt"/>
              <a:cs typeface="Arial" pitchFamily="34" charset="0"/>
            </a:rPr>
            <a:t>Filings</a:t>
          </a:r>
          <a:r>
            <a:rPr lang="en-US" sz="1200" baseline="0">
              <a:latin typeface="+mn-lt"/>
              <a:cs typeface="Arial" pitchFamily="34" charset="0"/>
            </a:rPr>
            <a:t> and Testimony</a:t>
          </a:r>
          <a:endParaRPr lang="en-US" sz="12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9"/>
  <sheetViews>
    <sheetView tabSelected="1" zoomScale="80" zoomScaleNormal="80" workbookViewId="0">
      <selection activeCell="O63" sqref="O63"/>
    </sheetView>
  </sheetViews>
  <sheetFormatPr defaultColWidth="11.5" defaultRowHeight="11.25" x14ac:dyDescent="0.2"/>
  <cols>
    <col min="1" max="1" width="2.6640625" style="6" customWidth="1"/>
    <col min="2" max="10" width="5.83203125" style="6" customWidth="1"/>
    <col min="11" max="17" width="15.5" style="6" customWidth="1"/>
    <col min="18" max="20" width="14.1640625" style="6" bestFit="1" customWidth="1"/>
    <col min="21" max="21" width="15.33203125" style="6" customWidth="1"/>
    <col min="22" max="22" width="14.1640625" style="6" bestFit="1" customWidth="1"/>
    <col min="23" max="23" width="17.33203125" style="6" bestFit="1" customWidth="1"/>
    <col min="24" max="24" width="19.83203125" style="5" customWidth="1"/>
    <col min="25" max="16384" width="11.5" style="5"/>
  </cols>
  <sheetData>
    <row r="1" spans="1: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1"/>
      <c r="W1" s="4"/>
    </row>
    <row r="2" spans="1: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1"/>
      <c r="W2" s="4"/>
    </row>
    <row r="3" spans="1:23" ht="15.75" x14ac:dyDescent="0.2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1"/>
      <c r="V3" s="1"/>
      <c r="W3" s="4"/>
    </row>
    <row r="4" spans="1:23" ht="15.75" x14ac:dyDescent="0.25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1"/>
      <c r="V4" s="1"/>
      <c r="W4" s="4"/>
    </row>
    <row r="5" spans="1:23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7"/>
      <c r="V5" s="1"/>
      <c r="W5" s="4"/>
    </row>
    <row r="6" spans="1:23" ht="15.75" x14ac:dyDescent="0.25">
      <c r="A6" s="8"/>
      <c r="B6" s="9"/>
      <c r="C6" s="10"/>
      <c r="D6" s="9"/>
      <c r="E6" s="9"/>
      <c r="F6" s="9"/>
      <c r="G6" s="9"/>
      <c r="H6" s="9"/>
      <c r="I6" s="9"/>
      <c r="J6" s="9"/>
      <c r="K6" s="10" t="s">
        <v>0</v>
      </c>
      <c r="L6" s="11"/>
      <c r="M6" s="9"/>
      <c r="N6" s="9"/>
      <c r="O6" s="9"/>
      <c r="P6" s="9"/>
      <c r="Q6" s="10"/>
      <c r="R6" s="9"/>
      <c r="S6" s="9"/>
      <c r="T6" s="9"/>
      <c r="U6" s="9"/>
      <c r="V6" s="12"/>
      <c r="W6" s="13"/>
    </row>
    <row r="7" spans="1:23" ht="12.75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 t="s">
        <v>1</v>
      </c>
      <c r="L7" s="17"/>
      <c r="M7" s="15"/>
      <c r="N7" s="15"/>
      <c r="O7" s="15"/>
      <c r="P7" s="15"/>
      <c r="Q7" s="16"/>
      <c r="R7" s="15"/>
      <c r="S7" s="15"/>
      <c r="T7" s="15"/>
      <c r="U7" s="15"/>
      <c r="V7" s="16"/>
      <c r="W7" s="18"/>
    </row>
    <row r="8" spans="1:23" ht="15.75" x14ac:dyDescent="0.25">
      <c r="A8" s="19"/>
      <c r="B8" s="15"/>
      <c r="C8" s="15"/>
      <c r="D8" s="15"/>
      <c r="E8" s="15"/>
      <c r="F8" s="15"/>
      <c r="G8" s="15"/>
      <c r="H8" s="15"/>
      <c r="I8" s="15"/>
      <c r="J8" s="15"/>
      <c r="K8" s="20" t="s">
        <v>2</v>
      </c>
      <c r="L8" s="17"/>
      <c r="M8" s="15"/>
      <c r="N8" s="15"/>
      <c r="O8" s="15"/>
      <c r="P8" s="15"/>
      <c r="Q8" s="16"/>
      <c r="R8" s="15"/>
      <c r="S8" s="15"/>
      <c r="T8" s="15"/>
      <c r="U8" s="15"/>
      <c r="V8" s="16"/>
      <c r="W8" s="18"/>
    </row>
    <row r="9" spans="1:23" ht="15.75" x14ac:dyDescent="0.25">
      <c r="A9" s="19"/>
      <c r="B9" s="16"/>
      <c r="C9" s="17"/>
      <c r="D9" s="16"/>
      <c r="E9" s="16"/>
      <c r="F9" s="16"/>
      <c r="G9" s="16"/>
      <c r="H9" s="16"/>
      <c r="I9" s="16"/>
      <c r="J9" s="15"/>
      <c r="K9" s="20" t="s">
        <v>3</v>
      </c>
      <c r="L9" s="15"/>
      <c r="M9" s="21"/>
      <c r="N9" s="15"/>
      <c r="O9" s="16"/>
      <c r="P9" s="21"/>
      <c r="Q9" s="15"/>
      <c r="R9" s="15"/>
      <c r="S9" s="15"/>
      <c r="T9" s="15"/>
      <c r="U9" s="15"/>
      <c r="V9" s="15"/>
      <c r="W9" s="18"/>
    </row>
    <row r="10" spans="1:23" ht="8.25" x14ac:dyDescent="0.15">
      <c r="A10" s="22"/>
      <c r="B10" s="23"/>
      <c r="C10" s="24"/>
      <c r="D10" s="23"/>
      <c r="E10" s="23"/>
      <c r="F10" s="23"/>
      <c r="G10" s="23"/>
      <c r="H10" s="23"/>
      <c r="I10" s="23"/>
      <c r="J10" s="25"/>
      <c r="K10" s="25"/>
      <c r="L10" s="25"/>
      <c r="M10" s="26"/>
      <c r="N10" s="25"/>
      <c r="O10" s="23"/>
      <c r="P10" s="26"/>
      <c r="Q10" s="25"/>
      <c r="R10" s="25"/>
      <c r="S10" s="25"/>
      <c r="T10" s="25"/>
      <c r="U10" s="25"/>
      <c r="V10" s="25"/>
      <c r="W10" s="27"/>
    </row>
    <row r="11" spans="1:23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29" t="s">
        <v>4</v>
      </c>
      <c r="K11" s="30" t="s">
        <v>5</v>
      </c>
      <c r="L11" s="31"/>
      <c r="M11" s="32"/>
      <c r="N11" s="31"/>
      <c r="O11" s="32"/>
      <c r="P11" s="33"/>
      <c r="Q11" s="32" t="s">
        <v>6</v>
      </c>
      <c r="R11" s="32"/>
      <c r="S11" s="32"/>
      <c r="T11" s="32"/>
      <c r="U11" s="32" t="s">
        <v>6</v>
      </c>
      <c r="V11" s="34"/>
      <c r="W11" s="35" t="s">
        <v>4</v>
      </c>
    </row>
    <row r="12" spans="1:23" ht="12" thickBot="1" x14ac:dyDescent="0.25">
      <c r="A12" s="36"/>
      <c r="B12" s="37"/>
      <c r="C12" s="38"/>
      <c r="D12" s="38"/>
      <c r="E12" s="38"/>
      <c r="F12" s="38"/>
      <c r="G12" s="38"/>
      <c r="H12" s="38"/>
      <c r="I12" s="38"/>
      <c r="J12" s="38"/>
      <c r="K12" s="39" t="s">
        <v>7</v>
      </c>
      <c r="L12" s="39" t="s">
        <v>8</v>
      </c>
      <c r="M12" s="39" t="s">
        <v>9</v>
      </c>
      <c r="N12" s="39" t="s">
        <v>10</v>
      </c>
      <c r="O12" s="39" t="s">
        <v>11</v>
      </c>
      <c r="P12" s="40" t="s">
        <v>12</v>
      </c>
      <c r="Q12" s="41" t="s">
        <v>13</v>
      </c>
      <c r="R12" s="42" t="s">
        <v>14</v>
      </c>
      <c r="S12" s="43" t="s">
        <v>15</v>
      </c>
      <c r="T12" s="43" t="s">
        <v>16</v>
      </c>
      <c r="U12" s="43" t="s">
        <v>17</v>
      </c>
      <c r="V12" s="44" t="s">
        <v>18</v>
      </c>
      <c r="W12" s="45" t="s">
        <v>19</v>
      </c>
    </row>
    <row r="13" spans="1:23" ht="12.75" x14ac:dyDescent="0.15">
      <c r="A13" s="46"/>
      <c r="B13" s="47" t="s">
        <v>20</v>
      </c>
      <c r="C13" s="48"/>
      <c r="D13" s="49"/>
      <c r="E13" s="49"/>
      <c r="F13" s="49"/>
      <c r="G13" s="49"/>
      <c r="H13" s="49"/>
      <c r="I13" s="49"/>
      <c r="J13" s="50"/>
      <c r="K13" s="51"/>
      <c r="L13" s="52"/>
      <c r="M13" s="52"/>
      <c r="N13" s="52"/>
      <c r="O13" s="52"/>
      <c r="P13" s="53"/>
      <c r="Q13" s="54"/>
      <c r="R13" s="55"/>
      <c r="S13" s="56"/>
      <c r="T13" s="56"/>
      <c r="U13" s="56"/>
      <c r="V13" s="57"/>
      <c r="W13" s="58"/>
    </row>
    <row r="14" spans="1:23" ht="12.75" x14ac:dyDescent="0.15">
      <c r="A14" s="59">
        <v>1</v>
      </c>
      <c r="B14" s="60" t="s">
        <v>21</v>
      </c>
      <c r="C14" s="61"/>
      <c r="D14" s="62"/>
      <c r="E14" s="62"/>
      <c r="F14" s="62"/>
      <c r="G14" s="62"/>
      <c r="H14" s="62"/>
      <c r="I14" s="62"/>
      <c r="J14" s="63"/>
      <c r="K14" s="64">
        <v>20554.55</v>
      </c>
      <c r="L14" s="65">
        <v>13165.81</v>
      </c>
      <c r="M14" s="65">
        <v>12776.38</v>
      </c>
      <c r="N14" s="65">
        <v>672.24</v>
      </c>
      <c r="O14" s="65">
        <v>5969.85</v>
      </c>
      <c r="P14" s="66">
        <v>3906.83</v>
      </c>
      <c r="Q14" s="67">
        <v>3040</v>
      </c>
      <c r="R14" s="68">
        <v>2875</v>
      </c>
      <c r="S14" s="65">
        <v>3098</v>
      </c>
      <c r="T14" s="65">
        <v>3044</v>
      </c>
      <c r="U14" s="65">
        <v>4007</v>
      </c>
      <c r="V14" s="69">
        <v>5168</v>
      </c>
      <c r="W14" s="70">
        <f t="shared" ref="W14:W19" si="0">SUM(K14:V14)</f>
        <v>78277.66</v>
      </c>
    </row>
    <row r="15" spans="1:23" ht="12.75" x14ac:dyDescent="0.15">
      <c r="A15" s="71">
        <v>2</v>
      </c>
      <c r="B15" s="72" t="s">
        <v>22</v>
      </c>
      <c r="C15" s="73"/>
      <c r="D15" s="74"/>
      <c r="E15" s="74"/>
      <c r="F15" s="74"/>
      <c r="G15" s="74"/>
      <c r="H15" s="74"/>
      <c r="I15" s="74"/>
      <c r="J15" s="75"/>
      <c r="K15" s="64">
        <v>0</v>
      </c>
      <c r="L15" s="65">
        <v>0</v>
      </c>
      <c r="M15" s="65">
        <v>0</v>
      </c>
      <c r="N15" s="65">
        <v>0</v>
      </c>
      <c r="O15" s="65">
        <v>0</v>
      </c>
      <c r="P15" s="76">
        <v>0</v>
      </c>
      <c r="Q15" s="67">
        <v>1645</v>
      </c>
      <c r="R15" s="68">
        <v>1645</v>
      </c>
      <c r="S15" s="65">
        <v>1577</v>
      </c>
      <c r="T15" s="65">
        <v>3112</v>
      </c>
      <c r="U15" s="65">
        <v>5062</v>
      </c>
      <c r="V15" s="69">
        <v>7039</v>
      </c>
      <c r="W15" s="70">
        <f t="shared" si="0"/>
        <v>20080</v>
      </c>
    </row>
    <row r="16" spans="1:23" ht="12.75" x14ac:dyDescent="0.15">
      <c r="A16" s="71">
        <v>3</v>
      </c>
      <c r="B16" s="72" t="s">
        <v>23</v>
      </c>
      <c r="C16" s="73"/>
      <c r="D16" s="74"/>
      <c r="E16" s="74"/>
      <c r="F16" s="74"/>
      <c r="G16" s="74"/>
      <c r="H16" s="74"/>
      <c r="I16" s="74"/>
      <c r="J16" s="75"/>
      <c r="K16" s="64">
        <v>0</v>
      </c>
      <c r="L16" s="65">
        <v>0</v>
      </c>
      <c r="M16" s="65">
        <v>0</v>
      </c>
      <c r="N16" s="65">
        <v>0</v>
      </c>
      <c r="O16" s="65">
        <v>0</v>
      </c>
      <c r="P16" s="76">
        <v>0</v>
      </c>
      <c r="Q16" s="67">
        <v>0</v>
      </c>
      <c r="R16" s="68">
        <v>0</v>
      </c>
      <c r="S16" s="65">
        <v>0</v>
      </c>
      <c r="T16" s="65">
        <v>0</v>
      </c>
      <c r="U16" s="65">
        <v>0</v>
      </c>
      <c r="V16" s="69">
        <v>0</v>
      </c>
      <c r="W16" s="70">
        <f t="shared" si="0"/>
        <v>0</v>
      </c>
    </row>
    <row r="17" spans="1:24" ht="12.75" x14ac:dyDescent="0.15">
      <c r="A17" s="71">
        <v>4</v>
      </c>
      <c r="B17" s="72" t="s">
        <v>24</v>
      </c>
      <c r="C17" s="73"/>
      <c r="D17" s="74"/>
      <c r="E17" s="74"/>
      <c r="F17" s="74"/>
      <c r="G17" s="74"/>
      <c r="H17" s="74"/>
      <c r="I17" s="74"/>
      <c r="J17" s="75"/>
      <c r="K17" s="64">
        <v>1444714.04</v>
      </c>
      <c r="L17" s="65">
        <v>364822.93</v>
      </c>
      <c r="M17" s="65">
        <v>1007282.07</v>
      </c>
      <c r="N17" s="65">
        <v>-122815.02</v>
      </c>
      <c r="O17" s="65">
        <v>195878.31</v>
      </c>
      <c r="P17" s="76">
        <v>199630.83</v>
      </c>
      <c r="Q17" s="67">
        <v>509287</v>
      </c>
      <c r="R17" s="68">
        <v>582302</v>
      </c>
      <c r="S17" s="65">
        <v>642454</v>
      </c>
      <c r="T17" s="65">
        <v>606269</v>
      </c>
      <c r="U17" s="65">
        <v>907618</v>
      </c>
      <c r="V17" s="69">
        <v>1103271</v>
      </c>
      <c r="W17" s="70">
        <f t="shared" si="0"/>
        <v>7440714.1600000001</v>
      </c>
    </row>
    <row r="18" spans="1:24" ht="12.75" x14ac:dyDescent="0.15">
      <c r="A18" s="71">
        <v>5</v>
      </c>
      <c r="B18" s="72" t="s">
        <v>25</v>
      </c>
      <c r="C18" s="73"/>
      <c r="D18" s="74"/>
      <c r="E18" s="74"/>
      <c r="F18" s="74"/>
      <c r="G18" s="74"/>
      <c r="H18" s="74"/>
      <c r="I18" s="74"/>
      <c r="J18" s="75"/>
      <c r="K18" s="64">
        <v>2473650.06</v>
      </c>
      <c r="L18" s="65">
        <v>2427266.1</v>
      </c>
      <c r="M18" s="65">
        <v>2481088.46</v>
      </c>
      <c r="N18" s="65">
        <v>2395839.2799999998</v>
      </c>
      <c r="O18" s="65">
        <v>2112525.9500000002</v>
      </c>
      <c r="P18" s="76">
        <v>2736865.64</v>
      </c>
      <c r="Q18" s="67">
        <v>2298618</v>
      </c>
      <c r="R18" s="68">
        <v>2307857</v>
      </c>
      <c r="S18" s="65">
        <v>2284654</v>
      </c>
      <c r="T18" s="65">
        <v>2403880</v>
      </c>
      <c r="U18" s="65">
        <v>2735458</v>
      </c>
      <c r="V18" s="69">
        <v>2769205.56</v>
      </c>
      <c r="W18" s="70">
        <f t="shared" si="0"/>
        <v>29426908.050000001</v>
      </c>
    </row>
    <row r="19" spans="1:24" ht="12.75" x14ac:dyDescent="0.15">
      <c r="A19" s="71">
        <v>6</v>
      </c>
      <c r="B19" s="72" t="s">
        <v>26</v>
      </c>
      <c r="C19" s="73"/>
      <c r="D19" s="74"/>
      <c r="E19" s="74"/>
      <c r="F19" s="74"/>
      <c r="G19" s="74"/>
      <c r="H19" s="74"/>
      <c r="I19" s="74"/>
      <c r="J19" s="75"/>
      <c r="K19" s="64">
        <v>37379.919999999998</v>
      </c>
      <c r="L19" s="65">
        <v>18095.77</v>
      </c>
      <c r="M19" s="65">
        <v>28129.29</v>
      </c>
      <c r="N19" s="65">
        <v>28367.53</v>
      </c>
      <c r="O19" s="65">
        <v>34787.61</v>
      </c>
      <c r="P19" s="76">
        <v>29728.67</v>
      </c>
      <c r="Q19" s="67">
        <v>32450</v>
      </c>
      <c r="R19" s="68">
        <v>32450</v>
      </c>
      <c r="S19" s="65">
        <v>32450</v>
      </c>
      <c r="T19" s="65">
        <v>32450</v>
      </c>
      <c r="U19" s="65">
        <v>32450</v>
      </c>
      <c r="V19" s="69">
        <v>32450</v>
      </c>
      <c r="W19" s="70">
        <f t="shared" si="0"/>
        <v>371188.79</v>
      </c>
    </row>
    <row r="20" spans="1:24" ht="12.75" x14ac:dyDescent="0.15">
      <c r="A20" s="77"/>
      <c r="B20" s="78" t="s">
        <v>27</v>
      </c>
      <c r="C20" s="73"/>
      <c r="D20" s="74"/>
      <c r="E20" s="74"/>
      <c r="F20" s="74"/>
      <c r="G20" s="74"/>
      <c r="H20" s="74"/>
      <c r="I20" s="74"/>
      <c r="J20" s="75"/>
      <c r="K20" s="64"/>
      <c r="L20" s="65"/>
      <c r="M20" s="65"/>
      <c r="N20" s="65"/>
      <c r="O20" s="65"/>
      <c r="P20" s="76"/>
      <c r="Q20" s="67"/>
      <c r="R20" s="68"/>
      <c r="S20" s="65"/>
      <c r="T20" s="65"/>
      <c r="U20" s="65"/>
      <c r="V20" s="69"/>
      <c r="W20" s="70"/>
    </row>
    <row r="21" spans="1:24" ht="12.75" x14ac:dyDescent="0.15">
      <c r="A21" s="71">
        <v>7</v>
      </c>
      <c r="B21" s="72" t="s">
        <v>21</v>
      </c>
      <c r="C21" s="73"/>
      <c r="D21" s="74"/>
      <c r="E21" s="74"/>
      <c r="F21" s="74"/>
      <c r="G21" s="74"/>
      <c r="H21" s="74"/>
      <c r="I21" s="74"/>
      <c r="J21" s="75"/>
      <c r="K21" s="64">
        <v>0</v>
      </c>
      <c r="L21" s="65">
        <v>0</v>
      </c>
      <c r="M21" s="65">
        <v>0</v>
      </c>
      <c r="N21" s="65">
        <v>0</v>
      </c>
      <c r="O21" s="65">
        <v>0</v>
      </c>
      <c r="P21" s="76">
        <v>0</v>
      </c>
      <c r="Q21" s="67">
        <v>0</v>
      </c>
      <c r="R21" s="68">
        <v>0</v>
      </c>
      <c r="S21" s="65">
        <v>0</v>
      </c>
      <c r="T21" s="65">
        <v>0</v>
      </c>
      <c r="U21" s="65">
        <v>0</v>
      </c>
      <c r="V21" s="69">
        <v>0</v>
      </c>
      <c r="W21" s="70">
        <f>SUM(K21:V21)</f>
        <v>0</v>
      </c>
    </row>
    <row r="22" spans="1:24" ht="18" x14ac:dyDescent="0.25">
      <c r="A22" s="71">
        <v>8</v>
      </c>
      <c r="B22" s="79" t="s">
        <v>28</v>
      </c>
      <c r="C22" s="73"/>
      <c r="D22" s="74"/>
      <c r="E22" s="74"/>
      <c r="F22" s="74"/>
      <c r="G22" s="74"/>
      <c r="H22" s="74"/>
      <c r="I22" s="74"/>
      <c r="J22" s="75"/>
      <c r="K22" s="64">
        <v>0</v>
      </c>
      <c r="L22" s="65">
        <v>0</v>
      </c>
      <c r="M22" s="65">
        <v>0</v>
      </c>
      <c r="N22" s="65">
        <v>0</v>
      </c>
      <c r="O22" s="65">
        <v>0</v>
      </c>
      <c r="P22" s="76">
        <v>0</v>
      </c>
      <c r="Q22" s="67">
        <v>781191.66666666663</v>
      </c>
      <c r="R22" s="80">
        <v>781191.66666666663</v>
      </c>
      <c r="S22" s="81">
        <v>781191.66666666663</v>
      </c>
      <c r="T22" s="82">
        <v>781191.66666666663</v>
      </c>
      <c r="U22" s="82">
        <v>781191.66666666663</v>
      </c>
      <c r="V22" s="81">
        <v>781191.66666666605</v>
      </c>
      <c r="W22" s="70">
        <f>SUM(K22:V22)</f>
        <v>4687149.9999999991</v>
      </c>
      <c r="X22" s="83"/>
    </row>
    <row r="23" spans="1:24" ht="18" x14ac:dyDescent="0.25">
      <c r="A23" s="71">
        <v>9</v>
      </c>
      <c r="B23" s="72" t="s">
        <v>24</v>
      </c>
      <c r="C23" s="73"/>
      <c r="D23" s="74"/>
      <c r="E23" s="74"/>
      <c r="F23" s="74"/>
      <c r="G23" s="74"/>
      <c r="H23" s="74"/>
      <c r="I23" s="74"/>
      <c r="J23" s="75"/>
      <c r="K23" s="64">
        <v>0</v>
      </c>
      <c r="L23" s="65">
        <v>0</v>
      </c>
      <c r="M23" s="65">
        <v>0</v>
      </c>
      <c r="N23" s="65">
        <v>0</v>
      </c>
      <c r="O23" s="65">
        <v>0</v>
      </c>
      <c r="P23" s="76">
        <v>0</v>
      </c>
      <c r="Q23" s="67">
        <v>0</v>
      </c>
      <c r="R23" s="68">
        <v>0</v>
      </c>
      <c r="S23" s="65">
        <v>0</v>
      </c>
      <c r="T23" s="65">
        <v>0</v>
      </c>
      <c r="U23" s="65">
        <v>0</v>
      </c>
      <c r="V23" s="69">
        <v>0</v>
      </c>
      <c r="W23" s="70">
        <f>SUM(K23:V23)</f>
        <v>0</v>
      </c>
      <c r="X23" s="83"/>
    </row>
    <row r="24" spans="1:24" ht="12.75" x14ac:dyDescent="0.15">
      <c r="A24" s="71">
        <v>10</v>
      </c>
      <c r="B24" s="72" t="s">
        <v>29</v>
      </c>
      <c r="C24" s="73"/>
      <c r="D24" s="74"/>
      <c r="E24" s="74"/>
      <c r="F24" s="74"/>
      <c r="G24" s="74"/>
      <c r="H24" s="74"/>
      <c r="I24" s="74"/>
      <c r="J24" s="84" t="s">
        <v>30</v>
      </c>
      <c r="K24" s="64">
        <v>0</v>
      </c>
      <c r="L24" s="65">
        <v>0</v>
      </c>
      <c r="M24" s="65">
        <v>0</v>
      </c>
      <c r="N24" s="65">
        <v>0</v>
      </c>
      <c r="O24" s="65">
        <v>0</v>
      </c>
      <c r="P24" s="76">
        <v>0</v>
      </c>
      <c r="Q24" s="67">
        <v>0</v>
      </c>
      <c r="R24" s="85">
        <v>0</v>
      </c>
      <c r="S24" s="86">
        <v>0</v>
      </c>
      <c r="T24" s="86">
        <v>0</v>
      </c>
      <c r="U24" s="86">
        <v>0</v>
      </c>
      <c r="V24" s="87">
        <v>0</v>
      </c>
      <c r="W24" s="88">
        <f>SUM(K24:V24)</f>
        <v>0</v>
      </c>
    </row>
    <row r="25" spans="1:24" ht="12.75" x14ac:dyDescent="0.15">
      <c r="A25" s="71">
        <v>11</v>
      </c>
      <c r="B25" s="72" t="s">
        <v>31</v>
      </c>
      <c r="C25" s="73"/>
      <c r="D25" s="74"/>
      <c r="E25" s="74"/>
      <c r="F25" s="74"/>
      <c r="G25" s="74"/>
      <c r="H25" s="74"/>
      <c r="I25" s="74"/>
      <c r="J25" s="84" t="s">
        <v>32</v>
      </c>
      <c r="K25" s="89">
        <f t="shared" ref="K25:O25" si="1">SUM(K14:K19)+SUM(K21:K24)</f>
        <v>3976298.5700000003</v>
      </c>
      <c r="L25" s="90">
        <f t="shared" si="1"/>
        <v>2823350.61</v>
      </c>
      <c r="M25" s="90">
        <f t="shared" si="1"/>
        <v>3529276.2</v>
      </c>
      <c r="N25" s="90">
        <f t="shared" si="1"/>
        <v>2302064.0299999998</v>
      </c>
      <c r="O25" s="90">
        <f t="shared" si="1"/>
        <v>2349161.7200000002</v>
      </c>
      <c r="P25" s="91">
        <f>SUM(P14:P19)+SUM(P21:P24)</f>
        <v>2970131.97</v>
      </c>
      <c r="Q25" s="92">
        <f>SUM(Q14:Q19)-SUM(Q21:Q24)</f>
        <v>2063848.3333333335</v>
      </c>
      <c r="R25" s="93">
        <f t="shared" ref="R25:U25" si="2">SUM(R14:R19)-SUM(R21:R24)</f>
        <v>2145937.3333333335</v>
      </c>
      <c r="S25" s="93">
        <f t="shared" si="2"/>
        <v>2183041.3333333335</v>
      </c>
      <c r="T25" s="93">
        <f t="shared" si="2"/>
        <v>2267563.3333333335</v>
      </c>
      <c r="U25" s="94">
        <f t="shared" si="2"/>
        <v>2903403.3333333335</v>
      </c>
      <c r="V25" s="95">
        <f>SUM(V14:V19)-SUM(V21:V24)</f>
        <v>3135941.893333334</v>
      </c>
      <c r="W25" s="95">
        <f>SUM(W14:W19)-SUM(W21:W24)</f>
        <v>32650018.660000004</v>
      </c>
      <c r="X25" s="96"/>
    </row>
    <row r="26" spans="1:24" ht="12.75" x14ac:dyDescent="0.15">
      <c r="A26" s="71">
        <v>12</v>
      </c>
      <c r="B26" s="72" t="s">
        <v>33</v>
      </c>
      <c r="C26" s="73"/>
      <c r="D26" s="74"/>
      <c r="E26" s="74"/>
      <c r="F26" s="74"/>
      <c r="G26" s="74"/>
      <c r="H26" s="74"/>
      <c r="I26" s="74"/>
      <c r="J26" s="75"/>
      <c r="K26" s="64">
        <v>0</v>
      </c>
      <c r="L26" s="65">
        <v>0</v>
      </c>
      <c r="M26" s="65">
        <v>0</v>
      </c>
      <c r="N26" s="65">
        <v>0</v>
      </c>
      <c r="O26" s="65">
        <v>0</v>
      </c>
      <c r="P26" s="76">
        <v>0</v>
      </c>
      <c r="Q26" s="67">
        <v>0</v>
      </c>
      <c r="R26" s="97">
        <v>0</v>
      </c>
      <c r="S26" s="98">
        <v>0</v>
      </c>
      <c r="T26" s="98">
        <v>0</v>
      </c>
      <c r="U26" s="98">
        <v>0</v>
      </c>
      <c r="V26" s="99">
        <v>0</v>
      </c>
      <c r="W26" s="70">
        <f>SUM(K26:V26)</f>
        <v>0</v>
      </c>
      <c r="X26" s="100"/>
    </row>
    <row r="27" spans="1:24" ht="12.75" x14ac:dyDescent="0.15">
      <c r="A27" s="71">
        <v>13</v>
      </c>
      <c r="B27" s="72" t="s">
        <v>34</v>
      </c>
      <c r="C27" s="73"/>
      <c r="D27" s="74"/>
      <c r="E27" s="74"/>
      <c r="F27" s="74"/>
      <c r="G27" s="74"/>
      <c r="H27" s="74"/>
      <c r="I27" s="74"/>
      <c r="J27" s="75"/>
      <c r="K27" s="101">
        <v>1079.33</v>
      </c>
      <c r="L27" s="101">
        <v>901</v>
      </c>
      <c r="M27" s="101">
        <v>725.26</v>
      </c>
      <c r="N27" s="101">
        <v>846.46</v>
      </c>
      <c r="O27" s="101">
        <v>781.83</v>
      </c>
      <c r="P27" s="102">
        <v>803.26</v>
      </c>
      <c r="Q27" s="103">
        <v>400</v>
      </c>
      <c r="R27" s="101">
        <v>500</v>
      </c>
      <c r="S27" s="101">
        <v>500</v>
      </c>
      <c r="T27" s="101">
        <v>400</v>
      </c>
      <c r="U27" s="101">
        <v>500</v>
      </c>
      <c r="V27" s="101">
        <v>500</v>
      </c>
      <c r="W27" s="88">
        <f>SUM(K27:V27)</f>
        <v>7937.14</v>
      </c>
      <c r="X27" s="100"/>
    </row>
    <row r="28" spans="1:24" ht="13.5" thickBot="1" x14ac:dyDescent="0.2">
      <c r="A28" s="104">
        <v>14</v>
      </c>
      <c r="B28" s="105" t="s">
        <v>35</v>
      </c>
      <c r="C28" s="106"/>
      <c r="D28" s="107"/>
      <c r="E28" s="107"/>
      <c r="F28" s="107"/>
      <c r="G28" s="107"/>
      <c r="H28" s="107"/>
      <c r="I28" s="107"/>
      <c r="J28" s="108"/>
      <c r="K28" s="109">
        <v>3421894</v>
      </c>
      <c r="L28" s="109">
        <v>3056542</v>
      </c>
      <c r="M28" s="109">
        <v>2440460</v>
      </c>
      <c r="N28" s="109">
        <v>2530260</v>
      </c>
      <c r="O28" s="109">
        <v>2420496</v>
      </c>
      <c r="P28" s="110">
        <v>2235061</v>
      </c>
      <c r="Q28" s="111">
        <f t="shared" ref="Q28:V28" si="3">+Q25-Q27</f>
        <v>2063448.3333333335</v>
      </c>
      <c r="R28" s="112">
        <f t="shared" si="3"/>
        <v>2145437.3333333335</v>
      </c>
      <c r="S28" s="113">
        <f t="shared" si="3"/>
        <v>2182541.3333333335</v>
      </c>
      <c r="T28" s="113">
        <f t="shared" si="3"/>
        <v>2267163.3333333335</v>
      </c>
      <c r="U28" s="113">
        <f t="shared" si="3"/>
        <v>2902903.3333333335</v>
      </c>
      <c r="V28" s="113">
        <f t="shared" si="3"/>
        <v>3135441.893333334</v>
      </c>
      <c r="W28" s="114">
        <f>SUM(K28:V28)</f>
        <v>30801648.559999995</v>
      </c>
      <c r="X28" s="96"/>
    </row>
    <row r="29" spans="1:24" ht="13.5" thickTop="1" x14ac:dyDescent="0.2">
      <c r="A29" s="115"/>
      <c r="B29" s="47" t="s">
        <v>36</v>
      </c>
      <c r="C29" s="48"/>
      <c r="D29" s="49"/>
      <c r="E29" s="49"/>
      <c r="F29" s="49"/>
      <c r="G29" s="49"/>
      <c r="H29" s="49"/>
      <c r="I29" s="49"/>
      <c r="J29" s="50"/>
      <c r="K29" s="116"/>
      <c r="L29" s="117"/>
      <c r="M29" s="117"/>
      <c r="N29" s="117"/>
      <c r="O29" s="117"/>
      <c r="P29" s="118"/>
      <c r="Q29" s="119"/>
      <c r="R29" s="120"/>
      <c r="S29" s="117"/>
      <c r="T29" s="117"/>
      <c r="U29" s="117"/>
      <c r="V29" s="121"/>
      <c r="W29" s="122"/>
      <c r="X29" s="123"/>
    </row>
    <row r="30" spans="1:24" ht="12.75" x14ac:dyDescent="0.2">
      <c r="A30" s="59">
        <v>15</v>
      </c>
      <c r="B30" s="60" t="s">
        <v>21</v>
      </c>
      <c r="C30" s="61"/>
      <c r="D30" s="124"/>
      <c r="E30" s="124"/>
      <c r="F30" s="124"/>
      <c r="G30" s="124"/>
      <c r="H30" s="124"/>
      <c r="I30" s="124"/>
      <c r="J30" s="63"/>
      <c r="K30" s="125">
        <v>3856380</v>
      </c>
      <c r="L30" s="126">
        <v>2470130</v>
      </c>
      <c r="M30" s="126">
        <v>2918520</v>
      </c>
      <c r="N30" s="126">
        <v>120040</v>
      </c>
      <c r="O30" s="126">
        <v>1354360</v>
      </c>
      <c r="P30" s="127">
        <v>1001220</v>
      </c>
      <c r="Q30" s="128">
        <v>1948560</v>
      </c>
      <c r="R30" s="129">
        <v>1842820</v>
      </c>
      <c r="S30" s="126">
        <v>1985990</v>
      </c>
      <c r="T30" s="126">
        <v>1951060</v>
      </c>
      <c r="U30" s="126">
        <v>2568810</v>
      </c>
      <c r="V30" s="130">
        <v>3312540</v>
      </c>
      <c r="W30" s="131">
        <f t="shared" ref="W30:W35" si="4">SUM(K30:V30)</f>
        <v>25330430</v>
      </c>
      <c r="X30" s="123"/>
    </row>
    <row r="31" spans="1:24" ht="12.75" x14ac:dyDescent="0.2">
      <c r="A31" s="71">
        <v>16</v>
      </c>
      <c r="B31" s="72" t="s">
        <v>22</v>
      </c>
      <c r="C31" s="73"/>
      <c r="D31" s="74"/>
      <c r="E31" s="74"/>
      <c r="F31" s="74"/>
      <c r="G31" s="74"/>
      <c r="H31" s="74"/>
      <c r="I31" s="74"/>
      <c r="J31" s="75"/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7">
        <v>0</v>
      </c>
      <c r="Q31" s="128">
        <v>0</v>
      </c>
      <c r="R31" s="129">
        <v>0</v>
      </c>
      <c r="S31" s="126">
        <v>0</v>
      </c>
      <c r="T31" s="126">
        <v>0</v>
      </c>
      <c r="U31" s="126">
        <v>0</v>
      </c>
      <c r="V31" s="130">
        <v>0</v>
      </c>
      <c r="W31" s="131">
        <f t="shared" si="4"/>
        <v>0</v>
      </c>
      <c r="X31" s="123"/>
    </row>
    <row r="32" spans="1:24" ht="12.75" x14ac:dyDescent="0.2">
      <c r="A32" s="71">
        <v>17</v>
      </c>
      <c r="B32" s="72" t="s">
        <v>23</v>
      </c>
      <c r="C32" s="73"/>
      <c r="D32" s="74"/>
      <c r="E32" s="74"/>
      <c r="F32" s="74"/>
      <c r="G32" s="74"/>
      <c r="H32" s="74"/>
      <c r="I32" s="74"/>
      <c r="J32" s="75"/>
      <c r="K32" s="125">
        <v>0</v>
      </c>
      <c r="L32" s="126">
        <v>0</v>
      </c>
      <c r="M32" s="126">
        <v>0</v>
      </c>
      <c r="N32" s="126">
        <v>0</v>
      </c>
      <c r="O32" s="126">
        <v>0</v>
      </c>
      <c r="P32" s="127">
        <v>0</v>
      </c>
      <c r="Q32" s="128">
        <v>0</v>
      </c>
      <c r="R32" s="129">
        <v>0</v>
      </c>
      <c r="S32" s="126">
        <v>0</v>
      </c>
      <c r="T32" s="126">
        <v>0</v>
      </c>
      <c r="U32" s="126">
        <v>0</v>
      </c>
      <c r="V32" s="130">
        <v>0</v>
      </c>
      <c r="W32" s="131">
        <f t="shared" si="4"/>
        <v>0</v>
      </c>
      <c r="X32" s="123"/>
    </row>
    <row r="33" spans="1:24" ht="12.75" x14ac:dyDescent="0.2">
      <c r="A33" s="71" t="s">
        <v>37</v>
      </c>
      <c r="B33" s="72" t="s">
        <v>24</v>
      </c>
      <c r="C33" s="73"/>
      <c r="D33" s="74"/>
      <c r="E33" s="74"/>
      <c r="F33" s="74"/>
      <c r="G33" s="74"/>
      <c r="H33" s="74"/>
      <c r="I33" s="74"/>
      <c r="J33" s="75"/>
      <c r="K33" s="125">
        <v>4289282</v>
      </c>
      <c r="L33" s="126">
        <v>4470403</v>
      </c>
      <c r="M33" s="126">
        <v>1726146</v>
      </c>
      <c r="N33" s="126">
        <v>1616003</v>
      </c>
      <c r="O33" s="126">
        <v>2258250</v>
      </c>
      <c r="P33" s="127">
        <v>1645808</v>
      </c>
      <c r="Q33" s="128">
        <v>1948560</v>
      </c>
      <c r="R33" s="129">
        <v>1842820</v>
      </c>
      <c r="S33" s="126">
        <v>1985990</v>
      </c>
      <c r="T33" s="126">
        <v>1951060</v>
      </c>
      <c r="U33" s="126">
        <v>2568810</v>
      </c>
      <c r="V33" s="130">
        <v>3312540</v>
      </c>
      <c r="W33" s="131">
        <f t="shared" si="4"/>
        <v>29615672</v>
      </c>
      <c r="X33" s="123"/>
    </row>
    <row r="34" spans="1:24" ht="12.75" x14ac:dyDescent="0.2">
      <c r="A34" s="71">
        <v>19</v>
      </c>
      <c r="B34" s="72" t="s">
        <v>25</v>
      </c>
      <c r="C34" s="73"/>
      <c r="D34" s="74"/>
      <c r="E34" s="74"/>
      <c r="F34" s="74"/>
      <c r="G34" s="74"/>
      <c r="H34" s="74"/>
      <c r="I34" s="74"/>
      <c r="J34" s="75"/>
      <c r="K34" s="125">
        <v>13309355</v>
      </c>
      <c r="L34" s="126">
        <v>11957275</v>
      </c>
      <c r="M34" s="126">
        <v>12503656</v>
      </c>
      <c r="N34" s="126">
        <v>9184477</v>
      </c>
      <c r="O34" s="126">
        <v>4697276</v>
      </c>
      <c r="P34" s="127">
        <v>4220260</v>
      </c>
      <c r="Q34" s="128">
        <v>5979900</v>
      </c>
      <c r="R34" s="129">
        <v>6130560</v>
      </c>
      <c r="S34" s="126">
        <v>5887800</v>
      </c>
      <c r="T34" s="126">
        <v>7736050</v>
      </c>
      <c r="U34" s="126">
        <v>13857600</v>
      </c>
      <c r="V34" s="130">
        <v>14310840</v>
      </c>
      <c r="W34" s="131">
        <f t="shared" si="4"/>
        <v>109775049</v>
      </c>
      <c r="X34" s="123"/>
    </row>
    <row r="35" spans="1:24" ht="12.75" x14ac:dyDescent="0.2">
      <c r="A35" s="71">
        <v>20</v>
      </c>
      <c r="B35" s="72" t="s">
        <v>26</v>
      </c>
      <c r="C35" s="73"/>
      <c r="D35" s="74"/>
      <c r="E35" s="74"/>
      <c r="F35" s="74"/>
      <c r="G35" s="74"/>
      <c r="H35" s="74"/>
      <c r="I35" s="74"/>
      <c r="J35" s="75"/>
      <c r="K35" s="125">
        <v>0</v>
      </c>
      <c r="L35" s="126">
        <v>0</v>
      </c>
      <c r="M35" s="126">
        <v>0</v>
      </c>
      <c r="N35" s="126">
        <v>0</v>
      </c>
      <c r="O35" s="126">
        <v>0</v>
      </c>
      <c r="P35" s="127">
        <v>0</v>
      </c>
      <c r="Q35" s="128">
        <v>0</v>
      </c>
      <c r="R35" s="129">
        <v>0</v>
      </c>
      <c r="S35" s="126">
        <v>0</v>
      </c>
      <c r="T35" s="126">
        <v>0</v>
      </c>
      <c r="U35" s="126">
        <v>0</v>
      </c>
      <c r="V35" s="130">
        <v>0</v>
      </c>
      <c r="W35" s="131">
        <f t="shared" si="4"/>
        <v>0</v>
      </c>
      <c r="X35" s="123"/>
    </row>
    <row r="36" spans="1:24" ht="12.75" x14ac:dyDescent="0.2">
      <c r="A36" s="77"/>
      <c r="B36" s="132" t="s">
        <v>27</v>
      </c>
      <c r="C36" s="73"/>
      <c r="D36" s="74"/>
      <c r="E36" s="74"/>
      <c r="F36" s="74"/>
      <c r="G36" s="74"/>
      <c r="H36" s="133"/>
      <c r="I36" s="74"/>
      <c r="J36" s="75"/>
      <c r="K36" s="125"/>
      <c r="L36" s="126"/>
      <c r="M36" s="126"/>
      <c r="N36" s="126"/>
      <c r="O36" s="126"/>
      <c r="P36" s="127"/>
      <c r="Q36" s="128"/>
      <c r="R36" s="129"/>
      <c r="S36" s="126"/>
      <c r="T36" s="126"/>
      <c r="U36" s="126"/>
      <c r="V36" s="130"/>
      <c r="W36" s="131"/>
      <c r="X36" s="123"/>
    </row>
    <row r="37" spans="1:24" ht="12.75" x14ac:dyDescent="0.2">
      <c r="A37" s="71">
        <v>21</v>
      </c>
      <c r="B37" s="72" t="s">
        <v>21</v>
      </c>
      <c r="C37" s="73"/>
      <c r="D37" s="134"/>
      <c r="E37" s="134"/>
      <c r="F37" s="134"/>
      <c r="G37" s="134"/>
      <c r="H37" s="134"/>
      <c r="I37" s="134"/>
      <c r="J37" s="75"/>
      <c r="K37" s="125">
        <v>0</v>
      </c>
      <c r="L37" s="126">
        <v>0</v>
      </c>
      <c r="M37" s="126">
        <v>0</v>
      </c>
      <c r="N37" s="126">
        <v>0</v>
      </c>
      <c r="O37" s="126">
        <v>0</v>
      </c>
      <c r="P37" s="127">
        <v>0</v>
      </c>
      <c r="Q37" s="128">
        <v>0</v>
      </c>
      <c r="R37" s="129">
        <v>0</v>
      </c>
      <c r="S37" s="126">
        <v>0</v>
      </c>
      <c r="T37" s="126">
        <v>0</v>
      </c>
      <c r="U37" s="126">
        <v>0</v>
      </c>
      <c r="V37" s="130">
        <v>0</v>
      </c>
      <c r="W37" s="131">
        <f>SUM(K37:V37)</f>
        <v>0</v>
      </c>
      <c r="X37" s="123"/>
    </row>
    <row r="38" spans="1:24" ht="12.75" x14ac:dyDescent="0.2">
      <c r="A38" s="71">
        <v>22</v>
      </c>
      <c r="B38" s="79" t="s">
        <v>28</v>
      </c>
      <c r="C38" s="73"/>
      <c r="D38" s="74"/>
      <c r="E38" s="74"/>
      <c r="F38" s="74"/>
      <c r="G38" s="74"/>
      <c r="H38" s="74"/>
      <c r="I38" s="74"/>
      <c r="J38" s="75"/>
      <c r="K38" s="125">
        <v>0</v>
      </c>
      <c r="L38" s="126">
        <v>0</v>
      </c>
      <c r="M38" s="126">
        <v>0</v>
      </c>
      <c r="N38" s="126">
        <v>0</v>
      </c>
      <c r="O38" s="126">
        <v>0</v>
      </c>
      <c r="P38" s="127">
        <v>0</v>
      </c>
      <c r="Q38" s="128">
        <v>0</v>
      </c>
      <c r="R38" s="129">
        <v>0</v>
      </c>
      <c r="S38" s="126">
        <v>0</v>
      </c>
      <c r="T38" s="126">
        <v>0</v>
      </c>
      <c r="U38" s="126">
        <v>0</v>
      </c>
      <c r="V38" s="130">
        <v>0</v>
      </c>
      <c r="W38" s="131">
        <f>SUM(K38:V38)</f>
        <v>0</v>
      </c>
      <c r="X38" s="123"/>
    </row>
    <row r="39" spans="1:24" ht="12.75" x14ac:dyDescent="0.15">
      <c r="A39" s="71">
        <v>23</v>
      </c>
      <c r="B39" s="72" t="s">
        <v>24</v>
      </c>
      <c r="C39" s="135"/>
      <c r="D39" s="74"/>
      <c r="E39" s="74"/>
      <c r="F39" s="74"/>
      <c r="G39" s="74"/>
      <c r="H39" s="74"/>
      <c r="I39" s="74"/>
      <c r="J39" s="75"/>
      <c r="K39" s="136">
        <v>0</v>
      </c>
      <c r="L39" s="137">
        <v>0</v>
      </c>
      <c r="M39" s="137">
        <v>0</v>
      </c>
      <c r="N39" s="137">
        <v>0</v>
      </c>
      <c r="O39" s="137">
        <v>0</v>
      </c>
      <c r="P39" s="138">
        <v>0</v>
      </c>
      <c r="Q39" s="139">
        <v>0</v>
      </c>
      <c r="R39" s="140">
        <v>0</v>
      </c>
      <c r="S39" s="137">
        <v>0</v>
      </c>
      <c r="T39" s="137">
        <v>0</v>
      </c>
      <c r="U39" s="137">
        <v>0</v>
      </c>
      <c r="V39" s="141">
        <v>0</v>
      </c>
      <c r="W39" s="122">
        <f>SUM(K39:V39)</f>
        <v>0</v>
      </c>
      <c r="X39" s="96"/>
    </row>
    <row r="40" spans="1:24" ht="12.75" x14ac:dyDescent="0.15">
      <c r="A40" s="71">
        <v>24</v>
      </c>
      <c r="B40" s="72" t="s">
        <v>38</v>
      </c>
      <c r="C40" s="73"/>
      <c r="D40" s="74"/>
      <c r="E40" s="74"/>
      <c r="F40" s="74"/>
      <c r="G40" s="74"/>
      <c r="H40" s="74"/>
      <c r="I40" s="74"/>
      <c r="J40" s="84" t="s">
        <v>39</v>
      </c>
      <c r="K40" s="142">
        <f>+K32+K33+K35-K37-K39</f>
        <v>4289282</v>
      </c>
      <c r="L40" s="142">
        <f t="shared" ref="L40:W40" si="5">+L32+L33+L35-L37-L39</f>
        <v>4470403</v>
      </c>
      <c r="M40" s="142">
        <f t="shared" si="5"/>
        <v>1726146</v>
      </c>
      <c r="N40" s="142">
        <f t="shared" si="5"/>
        <v>1616003</v>
      </c>
      <c r="O40" s="142">
        <f t="shared" si="5"/>
        <v>2258250</v>
      </c>
      <c r="P40" s="143">
        <f t="shared" si="5"/>
        <v>1645808</v>
      </c>
      <c r="Q40" s="144">
        <f t="shared" si="5"/>
        <v>1948560</v>
      </c>
      <c r="R40" s="145">
        <f t="shared" si="5"/>
        <v>1842820</v>
      </c>
      <c r="S40" s="142">
        <f t="shared" si="5"/>
        <v>1985990</v>
      </c>
      <c r="T40" s="142">
        <f t="shared" si="5"/>
        <v>1951060</v>
      </c>
      <c r="U40" s="142">
        <f t="shared" si="5"/>
        <v>2568810</v>
      </c>
      <c r="V40" s="142">
        <f t="shared" si="5"/>
        <v>3312540</v>
      </c>
      <c r="W40" s="146">
        <f t="shared" si="5"/>
        <v>29615672</v>
      </c>
      <c r="X40" s="96"/>
    </row>
    <row r="41" spans="1:24" ht="12.75" x14ac:dyDescent="0.15">
      <c r="A41" s="71">
        <v>25</v>
      </c>
      <c r="B41" s="72" t="s">
        <v>33</v>
      </c>
      <c r="C41" s="135"/>
      <c r="D41" s="74"/>
      <c r="E41" s="74"/>
      <c r="F41" s="74"/>
      <c r="G41" s="74"/>
      <c r="H41" s="74"/>
      <c r="I41" s="74"/>
      <c r="J41" s="75"/>
      <c r="K41" s="147">
        <v>0</v>
      </c>
      <c r="L41" s="148">
        <v>0</v>
      </c>
      <c r="M41" s="148">
        <v>0</v>
      </c>
      <c r="N41" s="148">
        <v>0</v>
      </c>
      <c r="O41" s="148">
        <v>0</v>
      </c>
      <c r="P41" s="149">
        <v>0</v>
      </c>
      <c r="Q41" s="150"/>
      <c r="R41" s="151"/>
      <c r="S41" s="148"/>
      <c r="T41" s="148"/>
      <c r="U41" s="148"/>
      <c r="V41" s="148"/>
      <c r="W41" s="131">
        <v>0</v>
      </c>
      <c r="X41" s="96"/>
    </row>
    <row r="42" spans="1:24" ht="12.75" x14ac:dyDescent="0.15">
      <c r="A42" s="71">
        <v>26</v>
      </c>
      <c r="B42" s="72" t="s">
        <v>34</v>
      </c>
      <c r="C42" s="135"/>
      <c r="D42" s="74"/>
      <c r="E42" s="74"/>
      <c r="F42" s="74"/>
      <c r="G42" s="74"/>
      <c r="H42" s="74"/>
      <c r="I42" s="74"/>
      <c r="J42" s="75"/>
      <c r="K42" s="152">
        <v>1246.8499999999999</v>
      </c>
      <c r="L42" s="152">
        <v>1040.83</v>
      </c>
      <c r="M42" s="152">
        <v>837.82</v>
      </c>
      <c r="N42" s="152">
        <v>977.84</v>
      </c>
      <c r="O42" s="152">
        <v>903.17</v>
      </c>
      <c r="P42" s="152">
        <v>927.93</v>
      </c>
      <c r="Q42" s="153">
        <v>1357</v>
      </c>
      <c r="R42" s="152">
        <v>1487</v>
      </c>
      <c r="S42" s="152">
        <v>1598</v>
      </c>
      <c r="T42" s="152">
        <v>1336</v>
      </c>
      <c r="U42" s="152">
        <v>1544</v>
      </c>
      <c r="V42" s="152">
        <v>1539</v>
      </c>
      <c r="W42" s="122">
        <f>SUM(K42:V42)</f>
        <v>14795.44</v>
      </c>
      <c r="X42" s="96"/>
    </row>
    <row r="43" spans="1:24" ht="13.5" thickBot="1" x14ac:dyDescent="0.2">
      <c r="A43" s="104">
        <v>27</v>
      </c>
      <c r="B43" s="105" t="s">
        <v>35</v>
      </c>
      <c r="C43" s="106"/>
      <c r="D43" s="107"/>
      <c r="E43" s="107"/>
      <c r="F43" s="107"/>
      <c r="G43" s="107"/>
      <c r="H43" s="107"/>
      <c r="I43" s="107"/>
      <c r="J43" s="154" t="s">
        <v>40</v>
      </c>
      <c r="K43" s="155">
        <v>3776405.88</v>
      </c>
      <c r="L43" s="155">
        <v>3427937.84</v>
      </c>
      <c r="M43" s="155">
        <v>3059489.4300000006</v>
      </c>
      <c r="N43" s="155">
        <v>2426376.0499999998</v>
      </c>
      <c r="O43" s="155">
        <v>2293286.2200000002</v>
      </c>
      <c r="P43" s="155">
        <v>1953682.2199999997</v>
      </c>
      <c r="Q43" s="156">
        <f t="shared" ref="Q43:V43" si="6">+Q40-Q42</f>
        <v>1947203</v>
      </c>
      <c r="R43" s="157">
        <f t="shared" si="6"/>
        <v>1841333</v>
      </c>
      <c r="S43" s="158">
        <f t="shared" si="6"/>
        <v>1984392</v>
      </c>
      <c r="T43" s="158">
        <f t="shared" si="6"/>
        <v>1949724</v>
      </c>
      <c r="U43" s="158">
        <f t="shared" si="6"/>
        <v>2567266</v>
      </c>
      <c r="V43" s="158">
        <f t="shared" si="6"/>
        <v>3311001</v>
      </c>
      <c r="W43" s="159">
        <f>SUM(K43:V43)</f>
        <v>30538096.640000001</v>
      </c>
      <c r="X43" s="96"/>
    </row>
    <row r="44" spans="1:24" ht="13.5" thickTop="1" x14ac:dyDescent="0.15">
      <c r="A44" s="115"/>
      <c r="B44" s="160" t="s">
        <v>41</v>
      </c>
      <c r="C44" s="48"/>
      <c r="D44" s="49"/>
      <c r="E44" s="49"/>
      <c r="F44" s="49"/>
      <c r="G44" s="49"/>
      <c r="H44" s="49"/>
      <c r="I44" s="49"/>
      <c r="J44" s="50"/>
      <c r="K44" s="116"/>
      <c r="L44" s="117"/>
      <c r="M44" s="117"/>
      <c r="N44" s="117"/>
      <c r="O44" s="117"/>
      <c r="P44" s="118"/>
      <c r="Q44" s="119"/>
      <c r="R44" s="120"/>
      <c r="S44" s="117"/>
      <c r="T44" s="117"/>
      <c r="U44" s="117"/>
      <c r="V44" s="121"/>
      <c r="W44" s="122"/>
      <c r="X44" s="161"/>
    </row>
    <row r="45" spans="1:24" ht="12.75" x14ac:dyDescent="0.15">
      <c r="A45" s="59">
        <v>28</v>
      </c>
      <c r="B45" s="60" t="s">
        <v>21</v>
      </c>
      <c r="C45" s="61"/>
      <c r="D45" s="124"/>
      <c r="E45" s="124"/>
      <c r="F45" s="124"/>
      <c r="G45" s="124"/>
      <c r="H45" s="162"/>
      <c r="I45" s="163"/>
      <c r="J45" s="164" t="s">
        <v>42</v>
      </c>
      <c r="K45" s="165">
        <f>(K14/K30)*100</f>
        <v>0.53300115652503122</v>
      </c>
      <c r="L45" s="166">
        <f t="shared" ref="L45:V45" si="7">(L14/L30)*100</f>
        <v>0.5330006922712569</v>
      </c>
      <c r="M45" s="166">
        <f t="shared" si="7"/>
        <v>0.43776914326439426</v>
      </c>
      <c r="N45" s="166">
        <f t="shared" si="7"/>
        <v>0.56001332889036992</v>
      </c>
      <c r="O45" s="166">
        <f t="shared" si="7"/>
        <v>0.44078753064177917</v>
      </c>
      <c r="P45" s="167">
        <f t="shared" si="7"/>
        <v>0.39020694752402069</v>
      </c>
      <c r="Q45" s="168">
        <f t="shared" si="7"/>
        <v>0.15601264523545591</v>
      </c>
      <c r="R45" s="169">
        <f t="shared" si="7"/>
        <v>0.15601089634364726</v>
      </c>
      <c r="S45" s="166">
        <f t="shared" si="7"/>
        <v>0.15599272906711514</v>
      </c>
      <c r="T45" s="166">
        <f t="shared" si="7"/>
        <v>0.1560177544514264</v>
      </c>
      <c r="U45" s="166">
        <f t="shared" si="7"/>
        <v>0.15598662415671069</v>
      </c>
      <c r="V45" s="166">
        <f t="shared" si="7"/>
        <v>0.15601321040651586</v>
      </c>
      <c r="W45" s="170">
        <f>(W14/W30)*100</f>
        <v>0.30902617918448289</v>
      </c>
      <c r="X45" s="161"/>
    </row>
    <row r="46" spans="1:24" ht="12.75" x14ac:dyDescent="0.15">
      <c r="A46" s="71">
        <v>29</v>
      </c>
      <c r="B46" s="72" t="s">
        <v>22</v>
      </c>
      <c r="C46" s="73"/>
      <c r="D46" s="74"/>
      <c r="E46" s="74"/>
      <c r="F46" s="74"/>
      <c r="G46" s="74"/>
      <c r="H46" s="74"/>
      <c r="I46" s="171"/>
      <c r="J46" s="172" t="s">
        <v>43</v>
      </c>
      <c r="K46" s="165">
        <f>IF(K31=0,0,(K15/K31*100))</f>
        <v>0</v>
      </c>
      <c r="L46" s="165">
        <f t="shared" ref="L46:W47" si="8">IF(L31=0,0,(L15/L31*100))</f>
        <v>0</v>
      </c>
      <c r="M46" s="165">
        <f t="shared" si="8"/>
        <v>0</v>
      </c>
      <c r="N46" s="165">
        <f t="shared" si="8"/>
        <v>0</v>
      </c>
      <c r="O46" s="165">
        <f t="shared" si="8"/>
        <v>0</v>
      </c>
      <c r="P46" s="173">
        <f t="shared" si="8"/>
        <v>0</v>
      </c>
      <c r="Q46" s="168">
        <f t="shared" si="8"/>
        <v>0</v>
      </c>
      <c r="R46" s="174">
        <f t="shared" si="8"/>
        <v>0</v>
      </c>
      <c r="S46" s="165">
        <f t="shared" si="8"/>
        <v>0</v>
      </c>
      <c r="T46" s="165">
        <f t="shared" si="8"/>
        <v>0</v>
      </c>
      <c r="U46" s="165">
        <f t="shared" si="8"/>
        <v>0</v>
      </c>
      <c r="V46" s="165">
        <f t="shared" si="8"/>
        <v>0</v>
      </c>
      <c r="W46" s="175">
        <f>IF(W31=0,0,(W15/W31)*100)</f>
        <v>0</v>
      </c>
      <c r="X46" s="161"/>
    </row>
    <row r="47" spans="1:24" ht="12.75" x14ac:dyDescent="0.15">
      <c r="A47" s="71">
        <v>30</v>
      </c>
      <c r="B47" s="72" t="s">
        <v>23</v>
      </c>
      <c r="C47" s="73"/>
      <c r="D47" s="74"/>
      <c r="E47" s="74"/>
      <c r="F47" s="74"/>
      <c r="G47" s="74"/>
      <c r="H47" s="74"/>
      <c r="I47" s="171"/>
      <c r="J47" s="172" t="s">
        <v>44</v>
      </c>
      <c r="K47" s="165">
        <f>IF(K32=0,0,(K16/K32*100))</f>
        <v>0</v>
      </c>
      <c r="L47" s="165">
        <f>IF(L32=0,0,(L16/L32*100))</f>
        <v>0</v>
      </c>
      <c r="M47" s="165">
        <f t="shared" si="8"/>
        <v>0</v>
      </c>
      <c r="N47" s="165">
        <f t="shared" si="8"/>
        <v>0</v>
      </c>
      <c r="O47" s="165">
        <f t="shared" si="8"/>
        <v>0</v>
      </c>
      <c r="P47" s="173">
        <f t="shared" si="8"/>
        <v>0</v>
      </c>
      <c r="Q47" s="168">
        <f t="shared" si="8"/>
        <v>0</v>
      </c>
      <c r="R47" s="176">
        <f t="shared" si="8"/>
        <v>0</v>
      </c>
      <c r="S47" s="177">
        <f t="shared" si="8"/>
        <v>0</v>
      </c>
      <c r="T47" s="177">
        <f t="shared" si="8"/>
        <v>0</v>
      </c>
      <c r="U47" s="177">
        <f t="shared" si="8"/>
        <v>0</v>
      </c>
      <c r="V47" s="176">
        <f t="shared" si="8"/>
        <v>0</v>
      </c>
      <c r="W47" s="178">
        <f t="shared" si="8"/>
        <v>0</v>
      </c>
      <c r="X47" s="161"/>
    </row>
    <row r="48" spans="1:24" ht="12.75" x14ac:dyDescent="0.15">
      <c r="A48" s="71">
        <v>31</v>
      </c>
      <c r="B48" s="72" t="s">
        <v>24</v>
      </c>
      <c r="C48" s="73"/>
      <c r="D48" s="74"/>
      <c r="E48" s="74"/>
      <c r="F48" s="74"/>
      <c r="G48" s="74"/>
      <c r="H48" s="74"/>
      <c r="I48" s="171"/>
      <c r="J48" s="172" t="s">
        <v>45</v>
      </c>
      <c r="K48" s="165">
        <f>(K17/K33)*100</f>
        <v>33.681955161726371</v>
      </c>
      <c r="L48" s="166">
        <f t="shared" ref="K48:W49" si="9">(L17/L33)*100</f>
        <v>8.160851046315063</v>
      </c>
      <c r="M48" s="166">
        <f t="shared" si="9"/>
        <v>58.354395862227179</v>
      </c>
      <c r="N48" s="166">
        <f t="shared" si="9"/>
        <v>-7.599925247663526</v>
      </c>
      <c r="O48" s="166">
        <f t="shared" si="9"/>
        <v>8.6738983726336762</v>
      </c>
      <c r="P48" s="167">
        <f t="shared" si="9"/>
        <v>12.129654856459563</v>
      </c>
      <c r="Q48" s="168">
        <f>(Q17/Q33)*100</f>
        <v>26.136582912509748</v>
      </c>
      <c r="R48" s="169">
        <f t="shared" si="9"/>
        <v>31.59841981311251</v>
      </c>
      <c r="S48" s="166">
        <f t="shared" si="9"/>
        <v>32.349306894798055</v>
      </c>
      <c r="T48" s="166">
        <f t="shared" si="9"/>
        <v>31.07382653531926</v>
      </c>
      <c r="U48" s="166">
        <f t="shared" si="9"/>
        <v>35.332235548756039</v>
      </c>
      <c r="V48" s="166">
        <f t="shared" si="9"/>
        <v>33.305892155264537</v>
      </c>
      <c r="W48" s="170">
        <f t="shared" si="9"/>
        <v>25.124245568359889</v>
      </c>
      <c r="X48" s="161"/>
    </row>
    <row r="49" spans="1:24" ht="12.75" x14ac:dyDescent="0.15">
      <c r="A49" s="71">
        <v>32</v>
      </c>
      <c r="B49" s="72" t="s">
        <v>25</v>
      </c>
      <c r="C49" s="73"/>
      <c r="D49" s="74"/>
      <c r="E49" s="74"/>
      <c r="F49" s="74"/>
      <c r="G49" s="74"/>
      <c r="H49" s="74"/>
      <c r="I49" s="171"/>
      <c r="J49" s="172" t="s">
        <v>46</v>
      </c>
      <c r="K49" s="165">
        <f t="shared" si="9"/>
        <v>18.585799687513031</v>
      </c>
      <c r="L49" s="166">
        <f t="shared" si="9"/>
        <v>20.299492150176356</v>
      </c>
      <c r="M49" s="166">
        <f t="shared" si="9"/>
        <v>19.842904027430059</v>
      </c>
      <c r="N49" s="166">
        <f t="shared" si="9"/>
        <v>26.085745328775932</v>
      </c>
      <c r="O49" s="166">
        <f t="shared" si="9"/>
        <v>44.973426087800675</v>
      </c>
      <c r="P49" s="167">
        <f t="shared" si="9"/>
        <v>64.850640481866051</v>
      </c>
      <c r="Q49" s="168">
        <f t="shared" si="9"/>
        <v>38.439070887473036</v>
      </c>
      <c r="R49" s="169">
        <f t="shared" si="9"/>
        <v>37.645125404530745</v>
      </c>
      <c r="S49" s="166">
        <f t="shared" si="9"/>
        <v>38.803186249532935</v>
      </c>
      <c r="T49" s="166">
        <f t="shared" si="9"/>
        <v>31.073739182140759</v>
      </c>
      <c r="U49" s="166">
        <f t="shared" si="9"/>
        <v>19.739767347881308</v>
      </c>
      <c r="V49" s="166">
        <f t="shared" si="9"/>
        <v>19.350405426935108</v>
      </c>
      <c r="W49" s="170">
        <f>(W18/W34)*100</f>
        <v>26.806554238021796</v>
      </c>
      <c r="X49" s="161"/>
    </row>
    <row r="50" spans="1:24" ht="12.75" x14ac:dyDescent="0.15">
      <c r="A50" s="71">
        <v>33</v>
      </c>
      <c r="B50" s="72" t="s">
        <v>26</v>
      </c>
      <c r="C50" s="73"/>
      <c r="D50" s="74"/>
      <c r="E50" s="74"/>
      <c r="F50" s="74"/>
      <c r="G50" s="74"/>
      <c r="H50" s="74"/>
      <c r="I50" s="171"/>
      <c r="J50" s="172" t="s">
        <v>47</v>
      </c>
      <c r="K50" s="179">
        <f>IF(K35=0,0,(K19/K35*100))</f>
        <v>0</v>
      </c>
      <c r="L50" s="179">
        <f t="shared" ref="L50:W50" si="10">IF(L35=0,0,(L19/L35*100))</f>
        <v>0</v>
      </c>
      <c r="M50" s="179">
        <f t="shared" si="10"/>
        <v>0</v>
      </c>
      <c r="N50" s="179">
        <f t="shared" si="10"/>
        <v>0</v>
      </c>
      <c r="O50" s="179">
        <f t="shared" si="10"/>
        <v>0</v>
      </c>
      <c r="P50" s="180">
        <f t="shared" si="10"/>
        <v>0</v>
      </c>
      <c r="Q50" s="181">
        <f t="shared" si="10"/>
        <v>0</v>
      </c>
      <c r="R50" s="182">
        <f t="shared" si="10"/>
        <v>0</v>
      </c>
      <c r="S50" s="179">
        <f t="shared" si="10"/>
        <v>0</v>
      </c>
      <c r="T50" s="179">
        <f t="shared" si="10"/>
        <v>0</v>
      </c>
      <c r="U50" s="179">
        <f t="shared" si="10"/>
        <v>0</v>
      </c>
      <c r="V50" s="179">
        <f t="shared" si="10"/>
        <v>0</v>
      </c>
      <c r="W50" s="183">
        <f t="shared" si="10"/>
        <v>0</v>
      </c>
      <c r="X50" s="161"/>
    </row>
    <row r="51" spans="1:24" ht="12.75" x14ac:dyDescent="0.15">
      <c r="A51" s="77"/>
      <c r="B51" s="78" t="s">
        <v>27</v>
      </c>
      <c r="C51" s="73"/>
      <c r="D51" s="74"/>
      <c r="E51" s="74"/>
      <c r="F51" s="74"/>
      <c r="G51" s="74"/>
      <c r="H51" s="74"/>
      <c r="I51" s="171"/>
      <c r="J51" s="172"/>
      <c r="K51" s="184"/>
      <c r="L51" s="185"/>
      <c r="M51" s="185"/>
      <c r="N51" s="185"/>
      <c r="O51" s="185"/>
      <c r="P51" s="186"/>
      <c r="Q51" s="187"/>
      <c r="R51" s="188"/>
      <c r="S51" s="185"/>
      <c r="T51" s="185"/>
      <c r="U51" s="185"/>
      <c r="V51" s="189"/>
      <c r="W51" s="190"/>
    </row>
    <row r="52" spans="1:24" ht="12.75" x14ac:dyDescent="0.15">
      <c r="A52" s="71">
        <v>34</v>
      </c>
      <c r="B52" s="72" t="s">
        <v>48</v>
      </c>
      <c r="C52" s="73"/>
      <c r="D52" s="74"/>
      <c r="E52" s="74"/>
      <c r="F52" s="74"/>
      <c r="G52" s="74"/>
      <c r="H52" s="74"/>
      <c r="I52" s="171"/>
      <c r="J52" s="172" t="s">
        <v>49</v>
      </c>
      <c r="K52" s="191">
        <v>0</v>
      </c>
      <c r="L52" s="192">
        <v>0</v>
      </c>
      <c r="M52" s="192">
        <v>0</v>
      </c>
      <c r="N52" s="192">
        <v>0</v>
      </c>
      <c r="O52" s="192">
        <v>0</v>
      </c>
      <c r="P52" s="193">
        <v>0</v>
      </c>
      <c r="Q52" s="181">
        <v>0</v>
      </c>
      <c r="R52" s="194">
        <v>0</v>
      </c>
      <c r="S52" s="192">
        <v>0</v>
      </c>
      <c r="T52" s="192">
        <v>0</v>
      </c>
      <c r="U52" s="192">
        <v>0</v>
      </c>
      <c r="V52" s="195">
        <v>0</v>
      </c>
      <c r="W52" s="183">
        <v>0</v>
      </c>
    </row>
    <row r="53" spans="1:24" ht="12.75" x14ac:dyDescent="0.15">
      <c r="A53" s="71">
        <v>35</v>
      </c>
      <c r="B53" s="79" t="s">
        <v>28</v>
      </c>
      <c r="C53" s="73"/>
      <c r="D53" s="74"/>
      <c r="E53" s="74"/>
      <c r="F53" s="74"/>
      <c r="G53" s="74"/>
      <c r="H53" s="74"/>
      <c r="I53" s="171"/>
      <c r="J53" s="172" t="s">
        <v>50</v>
      </c>
      <c r="K53" s="191">
        <v>0</v>
      </c>
      <c r="L53" s="192">
        <v>0</v>
      </c>
      <c r="M53" s="192">
        <v>0</v>
      </c>
      <c r="N53" s="192">
        <v>0</v>
      </c>
      <c r="O53" s="192">
        <v>0</v>
      </c>
      <c r="P53" s="193">
        <v>0</v>
      </c>
      <c r="Q53" s="181">
        <v>0</v>
      </c>
      <c r="R53" s="194">
        <v>0</v>
      </c>
      <c r="S53" s="192">
        <v>0</v>
      </c>
      <c r="T53" s="192">
        <v>0</v>
      </c>
      <c r="U53" s="192">
        <v>0</v>
      </c>
      <c r="V53" s="195">
        <v>0</v>
      </c>
      <c r="W53" s="183">
        <v>0</v>
      </c>
    </row>
    <row r="54" spans="1:24" ht="12.75" x14ac:dyDescent="0.15">
      <c r="A54" s="71">
        <v>36</v>
      </c>
      <c r="B54" s="72" t="s">
        <v>51</v>
      </c>
      <c r="C54" s="73"/>
      <c r="D54" s="74"/>
      <c r="E54" s="74"/>
      <c r="F54" s="74"/>
      <c r="G54" s="74"/>
      <c r="H54" s="74"/>
      <c r="I54" s="171"/>
      <c r="J54" s="172" t="s">
        <v>52</v>
      </c>
      <c r="K54" s="191">
        <v>0</v>
      </c>
      <c r="L54" s="192">
        <v>0</v>
      </c>
      <c r="M54" s="192">
        <v>0</v>
      </c>
      <c r="N54" s="192">
        <v>0</v>
      </c>
      <c r="O54" s="192">
        <v>0</v>
      </c>
      <c r="P54" s="193">
        <v>0</v>
      </c>
      <c r="Q54" s="181">
        <v>0</v>
      </c>
      <c r="R54" s="194">
        <v>0</v>
      </c>
      <c r="S54" s="192">
        <v>0</v>
      </c>
      <c r="T54" s="192">
        <v>0</v>
      </c>
      <c r="U54" s="192">
        <v>0</v>
      </c>
      <c r="V54" s="195">
        <v>0</v>
      </c>
      <c r="W54" s="183">
        <v>0</v>
      </c>
    </row>
    <row r="55" spans="1:24" ht="12.75" x14ac:dyDescent="0.15">
      <c r="A55" s="71">
        <v>37</v>
      </c>
      <c r="B55" s="72" t="s">
        <v>53</v>
      </c>
      <c r="C55" s="73"/>
      <c r="D55" s="74"/>
      <c r="E55" s="74"/>
      <c r="F55" s="74"/>
      <c r="G55" s="74"/>
      <c r="H55" s="74"/>
      <c r="I55" s="171"/>
      <c r="J55" s="172" t="s">
        <v>54</v>
      </c>
      <c r="K55" s="196">
        <f>(K25/K40)*100</f>
        <v>92.703127702958227</v>
      </c>
      <c r="L55" s="177">
        <f t="shared" ref="L55:V55" si="11">(L25/L40)*100</f>
        <v>63.156512063901168</v>
      </c>
      <c r="M55" s="177">
        <f t="shared" si="11"/>
        <v>204.45988925618113</v>
      </c>
      <c r="N55" s="177">
        <f t="shared" si="11"/>
        <v>142.454192844939</v>
      </c>
      <c r="O55" s="177">
        <f t="shared" si="11"/>
        <v>104.02575976973321</v>
      </c>
      <c r="P55" s="197">
        <f t="shared" si="11"/>
        <v>180.46649244626349</v>
      </c>
      <c r="Q55" s="198">
        <f t="shared" si="11"/>
        <v>105.91659139740801</v>
      </c>
      <c r="R55" s="176">
        <f t="shared" si="11"/>
        <v>116.44855891152328</v>
      </c>
      <c r="S55" s="177">
        <f t="shared" si="11"/>
        <v>109.92207077242753</v>
      </c>
      <c r="T55" s="177">
        <f t="shared" si="11"/>
        <v>116.22212199180618</v>
      </c>
      <c r="U55" s="177">
        <f t="shared" si="11"/>
        <v>113.02522698577681</v>
      </c>
      <c r="V55" s="177">
        <f t="shared" si="11"/>
        <v>94.668800779261048</v>
      </c>
      <c r="W55" s="170">
        <f>(W25/W40)*100</f>
        <v>110.24574644127611</v>
      </c>
    </row>
    <row r="56" spans="1:24" ht="12.75" x14ac:dyDescent="0.15">
      <c r="A56" s="71">
        <v>38</v>
      </c>
      <c r="B56" s="72" t="s">
        <v>33</v>
      </c>
      <c r="C56" s="73"/>
      <c r="D56" s="74"/>
      <c r="E56" s="74"/>
      <c r="F56" s="74"/>
      <c r="G56" s="74"/>
      <c r="H56" s="74"/>
      <c r="I56" s="171"/>
      <c r="J56" s="172" t="s">
        <v>55</v>
      </c>
      <c r="K56" s="191">
        <v>0</v>
      </c>
      <c r="L56" s="192">
        <v>0</v>
      </c>
      <c r="M56" s="192">
        <v>0</v>
      </c>
      <c r="N56" s="192">
        <v>0</v>
      </c>
      <c r="O56" s="192">
        <v>0</v>
      </c>
      <c r="P56" s="193">
        <v>0</v>
      </c>
      <c r="Q56" s="181">
        <v>0</v>
      </c>
      <c r="R56" s="194">
        <v>0</v>
      </c>
      <c r="S56" s="192">
        <v>0</v>
      </c>
      <c r="T56" s="192">
        <v>0</v>
      </c>
      <c r="U56" s="192">
        <v>0</v>
      </c>
      <c r="V56" s="195">
        <v>0</v>
      </c>
      <c r="W56" s="183">
        <v>0</v>
      </c>
    </row>
    <row r="57" spans="1:24" ht="12.75" x14ac:dyDescent="0.15">
      <c r="A57" s="71">
        <v>39</v>
      </c>
      <c r="B57" s="72" t="s">
        <v>34</v>
      </c>
      <c r="C57" s="73"/>
      <c r="D57" s="74"/>
      <c r="E57" s="74"/>
      <c r="F57" s="74"/>
      <c r="G57" s="74"/>
      <c r="H57" s="74"/>
      <c r="I57" s="171"/>
      <c r="J57" s="172" t="s">
        <v>56</v>
      </c>
      <c r="K57" s="196">
        <f>(K27/K42)*100</f>
        <v>86.564542647471626</v>
      </c>
      <c r="L57" s="177">
        <f>(L27/L42)*100</f>
        <v>86.565529433240783</v>
      </c>
      <c r="M57" s="177">
        <f t="shared" ref="M57:V57" si="12">(M27/M42)*100</f>
        <v>86.565133322193304</v>
      </c>
      <c r="N57" s="177">
        <f t="shared" si="12"/>
        <v>86.564264092285043</v>
      </c>
      <c r="O57" s="177">
        <f t="shared" si="12"/>
        <v>86.56509848644221</v>
      </c>
      <c r="P57" s="197">
        <f t="shared" si="12"/>
        <v>86.564719321500547</v>
      </c>
      <c r="Q57" s="198">
        <f t="shared" si="12"/>
        <v>29.476787030213707</v>
      </c>
      <c r="R57" s="176">
        <f t="shared" si="12"/>
        <v>33.624747814391391</v>
      </c>
      <c r="S57" s="177">
        <f t="shared" si="12"/>
        <v>31.289111389236545</v>
      </c>
      <c r="T57" s="177">
        <f t="shared" si="12"/>
        <v>29.940119760479039</v>
      </c>
      <c r="U57" s="177">
        <f t="shared" si="12"/>
        <v>32.383419689119172</v>
      </c>
      <c r="V57" s="177">
        <f t="shared" si="12"/>
        <v>32.488628979857047</v>
      </c>
      <c r="W57" s="170">
        <f>(W27/W42)*100</f>
        <v>53.64585304661437</v>
      </c>
    </row>
    <row r="58" spans="1:24" ht="12.75" x14ac:dyDescent="0.15">
      <c r="A58" s="71">
        <v>40</v>
      </c>
      <c r="B58" s="72" t="s">
        <v>57</v>
      </c>
      <c r="C58" s="73"/>
      <c r="D58" s="74"/>
      <c r="E58" s="74"/>
      <c r="F58" s="74"/>
      <c r="G58" s="74"/>
      <c r="H58" s="74"/>
      <c r="I58" s="171"/>
      <c r="J58" s="172" t="s">
        <v>58</v>
      </c>
      <c r="K58" s="196">
        <f>(K25/K43)*100</f>
        <v>105.29319931045124</v>
      </c>
      <c r="L58" s="177">
        <f>(L25/L43)*100</f>
        <v>82.362946522974283</v>
      </c>
      <c r="M58" s="177">
        <f t="shared" ref="M58:U58" si="13">(M25/M43)*100</f>
        <v>115.35507086226472</v>
      </c>
      <c r="N58" s="177">
        <f t="shared" si="13"/>
        <v>94.876638351256389</v>
      </c>
      <c r="O58" s="177">
        <f t="shared" si="13"/>
        <v>102.43648174016413</v>
      </c>
      <c r="P58" s="197">
        <f t="shared" si="13"/>
        <v>152.02738396216765</v>
      </c>
      <c r="Q58" s="198">
        <f>(Q25/Q43)*100</f>
        <v>105.99040435606013</v>
      </c>
      <c r="R58" s="176">
        <f>(R25/R43)*100</f>
        <v>116.542598939645</v>
      </c>
      <c r="S58" s="177">
        <f t="shared" si="13"/>
        <v>110.01058930560762</v>
      </c>
      <c r="T58" s="177">
        <f t="shared" si="13"/>
        <v>116.3017603175287</v>
      </c>
      <c r="U58" s="177">
        <f t="shared" si="13"/>
        <v>113.09320239248031</v>
      </c>
      <c r="V58" s="177">
        <f>(V25/V43)*100</f>
        <v>94.712804174125409</v>
      </c>
      <c r="W58" s="170">
        <f>(W25/W43)*100</f>
        <v>106.91569630188977</v>
      </c>
    </row>
    <row r="59" spans="1:24" ht="12.75" x14ac:dyDescent="0.15">
      <c r="A59" s="71">
        <v>41</v>
      </c>
      <c r="B59" s="72" t="s">
        <v>59</v>
      </c>
      <c r="C59" s="73"/>
      <c r="D59" s="74"/>
      <c r="E59" s="74"/>
      <c r="F59" s="74"/>
      <c r="G59" s="74"/>
      <c r="H59" s="74"/>
      <c r="I59" s="171"/>
      <c r="J59" s="172" t="s">
        <v>60</v>
      </c>
      <c r="K59" s="191">
        <v>-2.363</v>
      </c>
      <c r="L59" s="192">
        <f>+K59</f>
        <v>-2.363</v>
      </c>
      <c r="M59" s="192">
        <f>+K59</f>
        <v>-2.363</v>
      </c>
      <c r="N59" s="192">
        <f>+K59</f>
        <v>-2.363</v>
      </c>
      <c r="O59" s="192">
        <f t="shared" ref="O59:W59" si="14">+N59</f>
        <v>-2.363</v>
      </c>
      <c r="P59" s="193">
        <f t="shared" si="14"/>
        <v>-2.363</v>
      </c>
      <c r="Q59" s="181">
        <f>+P59</f>
        <v>-2.363</v>
      </c>
      <c r="R59" s="194">
        <f t="shared" si="14"/>
        <v>-2.363</v>
      </c>
      <c r="S59" s="192">
        <f t="shared" si="14"/>
        <v>-2.363</v>
      </c>
      <c r="T59" s="192">
        <f t="shared" si="14"/>
        <v>-2.363</v>
      </c>
      <c r="U59" s="192">
        <f t="shared" si="14"/>
        <v>-2.363</v>
      </c>
      <c r="V59" s="192">
        <f t="shared" si="14"/>
        <v>-2.363</v>
      </c>
      <c r="W59" s="183">
        <f t="shared" si="14"/>
        <v>-2.363</v>
      </c>
    </row>
    <row r="60" spans="1:24" ht="12.75" x14ac:dyDescent="0.15">
      <c r="A60" s="71">
        <v>42</v>
      </c>
      <c r="B60" s="72" t="s">
        <v>61</v>
      </c>
      <c r="C60" s="73"/>
      <c r="D60" s="74"/>
      <c r="E60" s="74"/>
      <c r="F60" s="74"/>
      <c r="G60" s="74"/>
      <c r="H60" s="74"/>
      <c r="I60" s="171"/>
      <c r="J60" s="172" t="s">
        <v>62</v>
      </c>
      <c r="K60" s="196">
        <f>K58+K59</f>
        <v>102.93019931045124</v>
      </c>
      <c r="L60" s="177">
        <f>L58+L59</f>
        <v>79.999946522974284</v>
      </c>
      <c r="M60" s="177">
        <f t="shared" ref="M60:V60" si="15">M58+M59</f>
        <v>112.99207086226473</v>
      </c>
      <c r="N60" s="177">
        <f t="shared" si="15"/>
        <v>92.51363835125639</v>
      </c>
      <c r="O60" s="177">
        <f t="shared" si="15"/>
        <v>100.07348174016413</v>
      </c>
      <c r="P60" s="197">
        <f t="shared" si="15"/>
        <v>149.66438396216765</v>
      </c>
      <c r="Q60" s="198">
        <f>Q58+Q59</f>
        <v>103.62740435606013</v>
      </c>
      <c r="R60" s="176">
        <f t="shared" si="15"/>
        <v>114.179598939645</v>
      </c>
      <c r="S60" s="177">
        <f t="shared" si="15"/>
        <v>107.64758930560762</v>
      </c>
      <c r="T60" s="177">
        <f t="shared" si="15"/>
        <v>113.9387603175287</v>
      </c>
      <c r="U60" s="177">
        <f t="shared" si="15"/>
        <v>110.73020239248031</v>
      </c>
      <c r="V60" s="199">
        <f t="shared" si="15"/>
        <v>92.34980417412541</v>
      </c>
      <c r="W60" s="170">
        <f>W58+W59</f>
        <v>104.55269630188977</v>
      </c>
    </row>
    <row r="61" spans="1:24" ht="12.75" x14ac:dyDescent="0.15">
      <c r="A61" s="71">
        <v>43</v>
      </c>
      <c r="B61" s="72" t="s">
        <v>63</v>
      </c>
      <c r="C61" s="200"/>
      <c r="D61" s="74"/>
      <c r="E61" s="74"/>
      <c r="F61" s="74"/>
      <c r="G61" s="74"/>
      <c r="H61" s="74"/>
      <c r="I61" s="201"/>
      <c r="J61" s="202"/>
      <c r="K61" s="203">
        <v>1.0050250000000001</v>
      </c>
      <c r="L61" s="204">
        <v>1.0050250000000001</v>
      </c>
      <c r="M61" s="204">
        <v>1.0050250000000001</v>
      </c>
      <c r="N61" s="204">
        <v>1.0050250000000001</v>
      </c>
      <c r="O61" s="204">
        <v>1.0050250000000001</v>
      </c>
      <c r="P61" s="205">
        <v>1.0050250000000001</v>
      </c>
      <c r="Q61" s="206">
        <v>1.0050250000000001</v>
      </c>
      <c r="R61" s="207">
        <v>1.0050250000000001</v>
      </c>
      <c r="S61" s="204">
        <v>1.0050250000000001</v>
      </c>
      <c r="T61" s="204">
        <v>1.0050250000000001</v>
      </c>
      <c r="U61" s="204">
        <v>1.0050250000000001</v>
      </c>
      <c r="V61" s="208">
        <v>1.0050250000000001</v>
      </c>
      <c r="W61" s="209">
        <v>1.0050250000000001</v>
      </c>
    </row>
    <row r="62" spans="1:24" ht="12.75" x14ac:dyDescent="0.15">
      <c r="A62" s="71">
        <v>44</v>
      </c>
      <c r="B62" s="72" t="s">
        <v>64</v>
      </c>
      <c r="C62" s="73"/>
      <c r="D62" s="74"/>
      <c r="E62" s="74"/>
      <c r="F62" s="74"/>
      <c r="G62" s="74"/>
      <c r="H62" s="74"/>
      <c r="I62" s="171"/>
      <c r="J62" s="172" t="s">
        <v>65</v>
      </c>
      <c r="K62" s="210">
        <f>K60*K61</f>
        <v>103.44742356198627</v>
      </c>
      <c r="L62" s="211">
        <f t="shared" ref="L62:V62" si="16">L60*L61</f>
        <v>80.401946254252238</v>
      </c>
      <c r="M62" s="211">
        <f t="shared" si="16"/>
        <v>113.55985601834762</v>
      </c>
      <c r="N62" s="211">
        <f t="shared" si="16"/>
        <v>92.978519383971459</v>
      </c>
      <c r="O62" s="211">
        <f t="shared" si="16"/>
        <v>100.57635098590846</v>
      </c>
      <c r="P62" s="212">
        <f t="shared" si="16"/>
        <v>150.41644749157754</v>
      </c>
      <c r="Q62" s="213">
        <f t="shared" si="16"/>
        <v>104.14813206294933</v>
      </c>
      <c r="R62" s="214">
        <f t="shared" si="16"/>
        <v>114.75335142431673</v>
      </c>
      <c r="S62" s="211">
        <f t="shared" si="16"/>
        <v>108.18851844186831</v>
      </c>
      <c r="T62" s="211">
        <f t="shared" si="16"/>
        <v>114.51130258812429</v>
      </c>
      <c r="U62" s="211">
        <f t="shared" si="16"/>
        <v>111.28662165950253</v>
      </c>
      <c r="V62" s="215">
        <f t="shared" si="16"/>
        <v>92.813861940100395</v>
      </c>
      <c r="W62" s="216">
        <f>W60*W61</f>
        <v>105.07807360080677</v>
      </c>
    </row>
    <row r="63" spans="1:24" ht="19.5" thickBot="1" x14ac:dyDescent="0.2">
      <c r="A63" s="217">
        <v>45</v>
      </c>
      <c r="B63" s="218" t="s">
        <v>66</v>
      </c>
      <c r="C63" s="219"/>
      <c r="D63" s="220"/>
      <c r="E63" s="220"/>
      <c r="F63" s="220"/>
      <c r="G63" s="220"/>
      <c r="H63" s="220"/>
      <c r="I63" s="221"/>
      <c r="J63" s="222" t="s">
        <v>67</v>
      </c>
      <c r="K63" s="223">
        <f>K62</f>
        <v>103.44742356198627</v>
      </c>
      <c r="L63" s="224">
        <f t="shared" ref="L63:V63" si="17">L62</f>
        <v>80.401946254252238</v>
      </c>
      <c r="M63" s="224">
        <f t="shared" si="17"/>
        <v>113.55985601834762</v>
      </c>
      <c r="N63" s="224">
        <f t="shared" si="17"/>
        <v>92.978519383971459</v>
      </c>
      <c r="O63" s="224">
        <f t="shared" si="17"/>
        <v>100.57635098590846</v>
      </c>
      <c r="P63" s="225">
        <f t="shared" si="17"/>
        <v>150.41644749157754</v>
      </c>
      <c r="Q63" s="226">
        <f t="shared" si="17"/>
        <v>104.14813206294933</v>
      </c>
      <c r="R63" s="227">
        <f t="shared" si="17"/>
        <v>114.75335142431673</v>
      </c>
      <c r="S63" s="224">
        <f t="shared" si="17"/>
        <v>108.18851844186831</v>
      </c>
      <c r="T63" s="224">
        <f t="shared" si="17"/>
        <v>114.51130258812429</v>
      </c>
      <c r="U63" s="224">
        <f t="shared" si="17"/>
        <v>111.28662165950253</v>
      </c>
      <c r="V63" s="228">
        <f t="shared" si="17"/>
        <v>92.813861940100395</v>
      </c>
      <c r="W63" s="229">
        <f>W62</f>
        <v>105.07807360080677</v>
      </c>
    </row>
    <row r="65" spans="11:23" x14ac:dyDescent="0.2">
      <c r="K65" s="230"/>
      <c r="L65" s="231"/>
    </row>
    <row r="68" spans="11:23" x14ac:dyDescent="0.2">
      <c r="W68" s="6" t="s">
        <v>68</v>
      </c>
    </row>
    <row r="69" spans="11:23" x14ac:dyDescent="0.2">
      <c r="K69" s="232"/>
    </row>
  </sheetData>
  <printOptions horizontalCentered="1"/>
  <pageMargins left="0.75" right="0.5" top="0.5" bottom="0.5" header="0.3" footer="0.3"/>
  <pageSetup scale="62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E-1R</vt:lpstr>
      <vt:lpstr>'E-1R'!Print_Area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