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0240\grpdata_S239\RA104\REGULATORY MATTERS 2009 FORWARD\20200176 - Clean Energy Connection\Discovery\Staff ROG 2 (4-26)\Attachments\Q 10\"/>
    </mc:Choice>
  </mc:AlternateContent>
  <xr:revisionPtr revIDLastSave="0" documentId="13_ncr:1_{6DE70A2B-F2B6-4BEC-BF37-3BC2D77F068A}" xr6:coauthVersionLast="44" xr6:coauthVersionMax="44" xr10:uidLastSave="{00000000-0000-0000-0000-000000000000}"/>
  <bookViews>
    <workbookView xWindow="1100" yWindow="0" windowWidth="18090" windowHeight="10200" xr2:uid="{9D1323CF-BDBF-4B91-945F-0E876368E884}"/>
  </bookViews>
  <sheets>
    <sheet name="Q10.a_without_CEC_Units" sheetId="1" r:id="rId1"/>
    <sheet name="Q10.a_with_CEC_Units" sheetId="3" r:id="rId2"/>
    <sheet name="Q10.b_without_CEC_Units" sheetId="2" r:id="rId3"/>
    <sheet name="Q10.b_with_CEC_Units" sheetId="4" r:id="rId4"/>
  </sheets>
  <definedNames>
    <definedName name="_xlnm.Print_Area" localSheetId="1">'Q10.a_with_CEC_Units'!$A$2:$L$37</definedName>
    <definedName name="_xlnm.Print_Area" localSheetId="0">'Q10.a_without_CEC_Units'!$A$2:$L$37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4" l="1"/>
  <c r="F20" i="4"/>
  <c r="F19" i="4"/>
  <c r="L22" i="4"/>
  <c r="L20" i="4"/>
  <c r="L19" i="4"/>
  <c r="L17" i="4"/>
  <c r="L16" i="4"/>
  <c r="L15" i="4"/>
  <c r="L14" i="4"/>
  <c r="L13" i="4"/>
  <c r="L11" i="4"/>
  <c r="L10" i="4"/>
  <c r="F17" i="4"/>
  <c r="F16" i="4"/>
  <c r="F15" i="4"/>
  <c r="F14" i="4"/>
  <c r="F13" i="4"/>
  <c r="F11" i="4"/>
  <c r="F10" i="4"/>
  <c r="F17" i="2"/>
  <c r="F16" i="2"/>
  <c r="F15" i="2"/>
  <c r="F14" i="2"/>
  <c r="F13" i="2"/>
  <c r="F11" i="2"/>
  <c r="F10" i="2"/>
  <c r="L17" i="2"/>
  <c r="L16" i="2"/>
  <c r="L15" i="2"/>
  <c r="L14" i="2"/>
  <c r="L13" i="2"/>
  <c r="L11" i="2"/>
  <c r="L10" i="2"/>
  <c r="F29" i="2"/>
  <c r="F44" i="4" l="1"/>
  <c r="F29" i="4"/>
  <c r="F54" i="2"/>
  <c r="F49" i="2"/>
  <c r="F44" i="2"/>
  <c r="F32" i="2"/>
  <c r="F54" i="4"/>
  <c r="F49" i="4"/>
  <c r="L54" i="2"/>
  <c r="L49" i="2"/>
  <c r="L44" i="2"/>
  <c r="L32" i="2"/>
  <c r="L54" i="4"/>
  <c r="L49" i="4"/>
  <c r="L44" i="4"/>
  <c r="K37" i="3" l="1"/>
  <c r="L37" i="3" s="1"/>
  <c r="E37" i="3"/>
  <c r="F37" i="3" s="1"/>
  <c r="K36" i="3"/>
  <c r="L36" i="3" s="1"/>
  <c r="E36" i="3"/>
  <c r="F36" i="3" s="1"/>
  <c r="K35" i="3"/>
  <c r="L35" i="3" s="1"/>
  <c r="E35" i="3"/>
  <c r="F35" i="3" s="1"/>
  <c r="K34" i="3"/>
  <c r="L34" i="3" s="1"/>
  <c r="E34" i="3"/>
  <c r="F34" i="3" s="1"/>
  <c r="K33" i="3"/>
  <c r="L33" i="3" s="1"/>
  <c r="E33" i="3"/>
  <c r="F33" i="3" s="1"/>
  <c r="K32" i="3"/>
  <c r="L32" i="3" s="1"/>
  <c r="E32" i="3"/>
  <c r="F32" i="3" s="1"/>
  <c r="K31" i="3"/>
  <c r="L31" i="3" s="1"/>
  <c r="E31" i="3"/>
  <c r="F31" i="3" s="1"/>
  <c r="K30" i="3"/>
  <c r="L30" i="3" s="1"/>
  <c r="E30" i="3"/>
  <c r="F30" i="3" s="1"/>
  <c r="K29" i="3"/>
  <c r="L29" i="3" s="1"/>
  <c r="E29" i="3"/>
  <c r="F29" i="3" s="1"/>
  <c r="K28" i="3"/>
  <c r="L28" i="3" s="1"/>
  <c r="E28" i="3"/>
  <c r="F28" i="3" s="1"/>
  <c r="K27" i="3"/>
  <c r="L27" i="3" s="1"/>
  <c r="E27" i="3"/>
  <c r="F27" i="3" s="1"/>
  <c r="K26" i="3"/>
  <c r="L26" i="3" s="1"/>
  <c r="E26" i="3"/>
  <c r="F26" i="3" s="1"/>
  <c r="K25" i="3"/>
  <c r="L25" i="3" s="1"/>
  <c r="E25" i="3"/>
  <c r="F25" i="3" s="1"/>
  <c r="K24" i="3"/>
  <c r="L24" i="3" s="1"/>
  <c r="E24" i="3"/>
  <c r="F24" i="3" s="1"/>
  <c r="K23" i="3"/>
  <c r="L23" i="3" s="1"/>
  <c r="E23" i="3"/>
  <c r="F23" i="3" s="1"/>
  <c r="K22" i="3"/>
  <c r="L22" i="3" s="1"/>
  <c r="E22" i="3"/>
  <c r="F22" i="3" s="1"/>
  <c r="K21" i="3"/>
  <c r="L21" i="3" s="1"/>
  <c r="E21" i="3"/>
  <c r="F21" i="3" s="1"/>
  <c r="K20" i="3"/>
  <c r="L20" i="3" s="1"/>
  <c r="E20" i="3"/>
  <c r="F20" i="3" s="1"/>
  <c r="K19" i="3"/>
  <c r="L19" i="3" s="1"/>
  <c r="E19" i="3"/>
  <c r="F19" i="3" s="1"/>
  <c r="K18" i="3"/>
  <c r="L18" i="3" s="1"/>
  <c r="E18" i="3"/>
  <c r="F18" i="3" s="1"/>
  <c r="K17" i="3"/>
  <c r="L17" i="3" s="1"/>
  <c r="E17" i="3"/>
  <c r="F17" i="3" s="1"/>
  <c r="K16" i="3"/>
  <c r="L16" i="3" s="1"/>
  <c r="E16" i="3"/>
  <c r="F16" i="3" s="1"/>
  <c r="K15" i="3"/>
  <c r="L15" i="3" s="1"/>
  <c r="E15" i="3"/>
  <c r="F15" i="3" s="1"/>
  <c r="K14" i="3"/>
  <c r="L14" i="3" s="1"/>
  <c r="E14" i="3"/>
  <c r="F14" i="3" s="1"/>
  <c r="B14" i="3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K13" i="3"/>
  <c r="L13" i="3" s="1"/>
  <c r="E13" i="3"/>
  <c r="F13" i="3" s="1"/>
  <c r="B13" i="3"/>
  <c r="K12" i="3"/>
  <c r="L12" i="3" s="1"/>
  <c r="H12" i="3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E12" i="3"/>
  <c r="F12" i="3" s="1"/>
  <c r="B12" i="3"/>
  <c r="K11" i="3"/>
  <c r="L11" i="3" s="1"/>
  <c r="E11" i="3"/>
  <c r="F11" i="3" s="1"/>
  <c r="E37" i="1" l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11" i="1"/>
  <c r="L11" i="1" s="1"/>
  <c r="H12" i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<sst xmlns="http://schemas.openxmlformats.org/spreadsheetml/2006/main" count="252" uniqueCount="62">
  <si>
    <t>Season</t>
  </si>
  <si>
    <t>Scenario</t>
  </si>
  <si>
    <t>Year</t>
  </si>
  <si>
    <t>Net Firm</t>
  </si>
  <si>
    <t>Peak Demand</t>
  </si>
  <si>
    <t>(MW)</t>
  </si>
  <si>
    <t>Total Capacity</t>
  </si>
  <si>
    <t>Available (MW)</t>
  </si>
  <si>
    <t>Reserve</t>
  </si>
  <si>
    <t>Margin (MW)</t>
  </si>
  <si>
    <t>Margin (%)</t>
  </si>
  <si>
    <t>Unit Additions</t>
  </si>
  <si>
    <t>Retirements</t>
  </si>
  <si>
    <t>[Winter]</t>
  </si>
  <si>
    <t>[Summer]</t>
  </si>
  <si>
    <t>As part of your response, complete the table below and provide in electronic (Excel) format.</t>
  </si>
  <si>
    <t xml:space="preserve">and megawatts associated with each,  for each year of the proposed project life, for each resource plan, with and without the CEC projects. </t>
  </si>
  <si>
    <t>Columbia Solar</t>
  </si>
  <si>
    <t>DeBary Solar</t>
  </si>
  <si>
    <t>Southern Contract Expiress</t>
  </si>
  <si>
    <t>Orlando Contract Expires</t>
  </si>
  <si>
    <t>Shady Hills Contract Expires</t>
  </si>
  <si>
    <t>Osprey Transmission Upgrade</t>
  </si>
  <si>
    <t>Mulberry Contract Expires</t>
  </si>
  <si>
    <t>Bayboro 1-4</t>
  </si>
  <si>
    <t>Orange Contract Expires</t>
  </si>
  <si>
    <t>DeBary 2-6</t>
  </si>
  <si>
    <t>Bartow 1 and 3</t>
  </si>
  <si>
    <t>Vandolah Contract Expires</t>
  </si>
  <si>
    <t xml:space="preserve">UF </t>
  </si>
  <si>
    <t>Avon Park 1-2</t>
  </si>
  <si>
    <t>Santa Fe Solar</t>
  </si>
  <si>
    <t>Twin Rivers Solar</t>
  </si>
  <si>
    <t>Duette Solar</t>
  </si>
  <si>
    <t>Charlie Creek Solar</t>
  </si>
  <si>
    <t>Archer Solar</t>
  </si>
  <si>
    <t>Clean Energy Connection</t>
  </si>
  <si>
    <r>
      <t>b.</t>
    </r>
    <r>
      <rPr>
        <sz val="7"/>
        <color theme="1"/>
        <rFont val="Times New Roman"/>
        <family val="1"/>
      </rPr>
      <t xml:space="preserve">          </t>
    </r>
    <r>
      <rPr>
        <sz val="12"/>
        <color theme="1"/>
        <rFont val="Times New Roman"/>
        <family val="1"/>
      </rPr>
      <t xml:space="preserve">Provide the annual change in each season’s total capacity available caused by unit additions, retirements, and uprates/derates. Identify both the unit(s) </t>
    </r>
  </si>
  <si>
    <r>
      <t>10.</t>
    </r>
    <r>
      <rPr>
        <sz val="7"/>
        <color theme="1"/>
        <rFont val="Times New Roman"/>
        <family val="1"/>
      </rPr>
      <t>       </t>
    </r>
    <r>
      <rPr>
        <sz val="12"/>
        <color theme="1"/>
        <rFont val="Times New Roman"/>
        <family val="1"/>
      </rPr>
      <t>Please refer to DEF witness Borsch’s direct testimony, Exhibit BMHB-4</t>
    </r>
  </si>
  <si>
    <t>New CT</t>
  </si>
  <si>
    <t>New CTs</t>
  </si>
  <si>
    <t>New CC</t>
  </si>
  <si>
    <t>Without CEC Units</t>
  </si>
  <si>
    <t>With CEC Units</t>
  </si>
  <si>
    <t>Annual Change in Capacity Available</t>
  </si>
  <si>
    <t xml:space="preserve">With CEC Units </t>
  </si>
  <si>
    <t>New CTs and New CCs are in service in June</t>
  </si>
  <si>
    <t>Annual Change in Firm Capacity Available</t>
  </si>
  <si>
    <t>Annual Change in Firm  Capacity Available</t>
  </si>
  <si>
    <t>Annual Change in  Capacity Available</t>
  </si>
  <si>
    <r>
      <t>10.</t>
    </r>
    <r>
      <rPr>
        <sz val="7"/>
        <color theme="1"/>
        <rFont val="Times New Roman"/>
        <family val="1"/>
      </rPr>
      <t>   </t>
    </r>
    <r>
      <rPr>
        <sz val="12"/>
        <color theme="1"/>
        <rFont val="Times New Roman"/>
        <family val="1"/>
      </rPr>
      <t>Please refer to DEF witness Borsch’s direct testimony, Exhibit BMHB-4</t>
    </r>
  </si>
  <si>
    <r>
      <t>10.</t>
    </r>
    <r>
      <rPr>
        <sz val="7"/>
        <color theme="1"/>
        <rFont val="Times New Roman"/>
        <family val="1"/>
      </rPr>
      <t>  </t>
    </r>
    <r>
      <rPr>
        <sz val="12"/>
        <color theme="1"/>
        <rFont val="Times New Roman"/>
        <family val="1"/>
      </rPr>
      <t>Please refer to DEF witness Borsch’s direct testimony, Exhibit BMHB-4</t>
    </r>
  </si>
  <si>
    <r>
      <t>a.</t>
    </r>
    <r>
      <rPr>
        <sz val="7"/>
        <color theme="1"/>
        <rFont val="Times New Roman"/>
        <family val="1"/>
      </rPr>
      <t>  </t>
    </r>
    <r>
      <rPr>
        <sz val="11.5"/>
        <color theme="1"/>
        <rFont val="Times New Roman"/>
        <family val="1"/>
      </rPr>
      <t xml:space="preserve">Provide the estimated seasonal net firm peak demand, total available capacity and reserve margin for each year of the proposed project life, for each resource plan, </t>
    </r>
  </si>
  <si>
    <r>
      <t xml:space="preserve">     with and without the CEC projects. </t>
    </r>
    <r>
      <rPr>
        <sz val="12"/>
        <color theme="1"/>
        <rFont val="Times New Roman"/>
        <family val="1"/>
      </rPr>
      <t>As part of your response, complete the table below and provide in electronic (Excel) format.</t>
    </r>
  </si>
  <si>
    <t>Uprates / Downrates</t>
  </si>
  <si>
    <t xml:space="preserve">All Solar Generation is reported as nameplate value. </t>
  </si>
  <si>
    <t>Solar Capacity Degradation not included.</t>
  </si>
  <si>
    <r>
      <t>a.</t>
    </r>
    <r>
      <rPr>
        <sz val="7"/>
        <color theme="1"/>
        <rFont val="Times New Roman"/>
        <family val="1"/>
      </rPr>
      <t>   </t>
    </r>
    <r>
      <rPr>
        <sz val="11.5"/>
        <color theme="1"/>
        <rFont val="Times New Roman"/>
        <family val="1"/>
      </rPr>
      <t>Provide the estimated seasonal net firm peak demand, total available capacity and reserve margin for each year of the proposed project life, for each resource plan.</t>
    </r>
  </si>
  <si>
    <t xml:space="preserve"> 20FL-CEC-002046</t>
  </si>
  <si>
    <t xml:space="preserve"> 20FL-CEC-002047</t>
  </si>
  <si>
    <t xml:space="preserve"> 20FL-CEC-002048</t>
  </si>
  <si>
    <t xml:space="preserve"> 20FL-CEC-002049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</si>
</sst>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"/>
    <numFmt numFmtId="167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11.5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60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164" fontId="2" fillId="0" borderId="5" xfId="1" applyNumberFormat="1" applyFont="1" applyBorder="1" applyAlignment="1">
      <alignment horizontal="justify" vertical="center" wrapText="1"/>
    </xf>
    <xf numFmtId="164" fontId="2" fillId="0" borderId="5" xfId="0" applyNumberFormat="1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1" applyNumberFormat="1" applyFont="1"/>
    <xf numFmtId="167" fontId="2" fillId="0" borderId="5" xfId="2" applyNumberFormat="1" applyFont="1" applyBorder="1" applyAlignment="1">
      <alignment horizontal="right" vertical="center" wrapText="1"/>
    </xf>
    <xf numFmtId="0" fontId="0" fillId="0" borderId="0" xfId="0" applyFill="1"/>
    <xf numFmtId="0" fontId="2" fillId="0" borderId="0" xfId="0" applyFont="1" applyFill="1"/>
    <xf numFmtId="0" fontId="0" fillId="0" borderId="0" xfId="0" applyFill="1" applyBorder="1"/>
    <xf numFmtId="0" fontId="2" fillId="0" borderId="1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6" fontId="2" fillId="0" borderId="2" xfId="1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43" fontId="0" fillId="0" borderId="0" xfId="1" applyFont="1" applyFill="1"/>
    <xf numFmtId="43" fontId="0" fillId="0" borderId="0" xfId="0" applyNumberFormat="1" applyFill="1"/>
    <xf numFmtId="164" fontId="0" fillId="0" borderId="0" xfId="0" applyNumberFormat="1"/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3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left"/>
    </xf>
  </cellXfs>
  <cellStyles count="4">
    <cellStyle name="_x0013__KRC_Resource Additions_NOV08GFF" xfId="3" xr:uid="{B09DDF08-9877-47CA-9639-3CC485E87222}"/>
    <cellStyle name="Comma" xfId="1" builtinId="3"/>
    <cellStyle name="Normal" xfId="0" builtinId="0"/>
    <cellStyle name="Percent" xfId="2" builtinId="5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8E42C-22B8-4C56-9C7E-C154075ED568}">
  <sheetPr>
    <pageSetUpPr fitToPage="1"/>
  </sheetPr>
  <dimension ref="A1:V37"/>
  <sheetViews>
    <sheetView tabSelected="1" zoomScale="85" zoomScaleNormal="85" workbookViewId="0">
      <selection sqref="A1:C1"/>
    </sheetView>
  </sheetViews>
  <sheetFormatPr defaultRowHeight="14.5" x14ac:dyDescent="0.35"/>
  <cols>
    <col min="3" max="6" width="12.36328125" customWidth="1"/>
    <col min="7" max="7" width="11.81640625" customWidth="1"/>
    <col min="8" max="8" width="8.81640625" bestFit="1" customWidth="1"/>
    <col min="9" max="14" width="12.36328125" customWidth="1"/>
    <col min="16" max="16" width="11.54296875" bestFit="1" customWidth="1"/>
  </cols>
  <sheetData>
    <row r="1" spans="1:22" ht="22.5" customHeight="1" x14ac:dyDescent="0.35">
      <c r="A1" s="56" t="s">
        <v>58</v>
      </c>
      <c r="B1" s="57"/>
      <c r="C1" s="57"/>
    </row>
    <row r="2" spans="1:22" ht="15.5" x14ac:dyDescent="0.35">
      <c r="A2" s="42" t="s">
        <v>51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29" customHeight="1" x14ac:dyDescent="0.35">
      <c r="A3" s="43" t="s">
        <v>52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ht="15.5" x14ac:dyDescent="0.35">
      <c r="A4" s="44" t="s">
        <v>53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22" ht="15.5" thickBot="1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22" ht="16" thickBot="1" x14ac:dyDescent="0.4">
      <c r="B6" s="2" t="s">
        <v>0</v>
      </c>
      <c r="C6" s="45" t="s">
        <v>13</v>
      </c>
      <c r="D6" s="46"/>
      <c r="E6" s="46"/>
      <c r="F6" s="47"/>
      <c r="H6" s="2" t="s">
        <v>0</v>
      </c>
      <c r="I6" s="45" t="s">
        <v>14</v>
      </c>
      <c r="J6" s="46"/>
      <c r="K6" s="46"/>
      <c r="L6" s="47"/>
    </row>
    <row r="7" spans="1:22" ht="16" thickBot="1" x14ac:dyDescent="0.4">
      <c r="B7" s="3" t="s">
        <v>1</v>
      </c>
      <c r="C7" s="45" t="s">
        <v>42</v>
      </c>
      <c r="D7" s="46"/>
      <c r="E7" s="46"/>
      <c r="F7" s="47"/>
      <c r="H7" s="3" t="s">
        <v>1</v>
      </c>
      <c r="I7" s="45" t="s">
        <v>42</v>
      </c>
      <c r="J7" s="46"/>
      <c r="K7" s="46"/>
      <c r="L7" s="47"/>
    </row>
    <row r="8" spans="1:22" ht="31" x14ac:dyDescent="0.35">
      <c r="B8" s="39" t="s">
        <v>2</v>
      </c>
      <c r="C8" s="4" t="s">
        <v>3</v>
      </c>
      <c r="D8" s="4" t="s">
        <v>6</v>
      </c>
      <c r="E8" s="4" t="s">
        <v>8</v>
      </c>
      <c r="F8" s="4" t="s">
        <v>8</v>
      </c>
      <c r="H8" s="39" t="s">
        <v>2</v>
      </c>
      <c r="I8" s="4" t="s">
        <v>3</v>
      </c>
      <c r="J8" s="4" t="s">
        <v>6</v>
      </c>
      <c r="K8" s="4" t="s">
        <v>8</v>
      </c>
      <c r="L8" s="4" t="s">
        <v>8</v>
      </c>
    </row>
    <row r="9" spans="1:22" ht="31" x14ac:dyDescent="0.35">
      <c r="B9" s="40"/>
      <c r="C9" s="4" t="s">
        <v>4</v>
      </c>
      <c r="D9" s="4" t="s">
        <v>7</v>
      </c>
      <c r="E9" s="4" t="s">
        <v>9</v>
      </c>
      <c r="F9" s="4" t="s">
        <v>10</v>
      </c>
      <c r="H9" s="40"/>
      <c r="I9" s="4" t="s">
        <v>4</v>
      </c>
      <c r="J9" s="4" t="s">
        <v>7</v>
      </c>
      <c r="K9" s="4" t="s">
        <v>9</v>
      </c>
      <c r="L9" s="4" t="s">
        <v>10</v>
      </c>
    </row>
    <row r="10" spans="1:22" ht="16" thickBot="1" x14ac:dyDescent="0.4">
      <c r="B10" s="41"/>
      <c r="C10" s="5" t="s">
        <v>5</v>
      </c>
      <c r="D10" s="6"/>
      <c r="E10" s="6"/>
      <c r="F10" s="6"/>
      <c r="H10" s="41"/>
      <c r="I10" s="5" t="s">
        <v>5</v>
      </c>
      <c r="J10" s="6"/>
      <c r="K10" s="6"/>
      <c r="L10" s="6"/>
    </row>
    <row r="11" spans="1:22" ht="16" thickBot="1" x14ac:dyDescent="0.4">
      <c r="A11" s="1"/>
      <c r="B11" s="3">
        <v>2020</v>
      </c>
      <c r="C11" s="7">
        <v>9405.7420119821527</v>
      </c>
      <c r="D11" s="7">
        <v>12933.4</v>
      </c>
      <c r="E11" s="8">
        <f>D11-C11</f>
        <v>3527.6579880178469</v>
      </c>
      <c r="F11" s="17">
        <f>E11/C11</f>
        <v>0.37505366227607528</v>
      </c>
      <c r="G11" s="16"/>
      <c r="H11" s="3">
        <v>2020</v>
      </c>
      <c r="I11" s="7">
        <v>8915.1082912185884</v>
      </c>
      <c r="J11" s="7">
        <v>11934.2</v>
      </c>
      <c r="K11" s="8">
        <f>J11-I11</f>
        <v>3019.0917087814123</v>
      </c>
      <c r="L11" s="17">
        <f>K11/I11</f>
        <v>0.33864891038454664</v>
      </c>
      <c r="N11" s="30"/>
    </row>
    <row r="12" spans="1:22" ht="16" thickBot="1" x14ac:dyDescent="0.4">
      <c r="A12" s="1"/>
      <c r="B12" s="3">
        <f>B11+1</f>
        <v>2021</v>
      </c>
      <c r="C12" s="7">
        <v>8788.598475092278</v>
      </c>
      <c r="D12" s="7">
        <v>12889.449999999999</v>
      </c>
      <c r="E12" s="8">
        <f t="shared" ref="E12:E37" si="0">D12-C12</f>
        <v>4100.8515249077209</v>
      </c>
      <c r="F12" s="17">
        <f t="shared" ref="F12:F37" si="1">E12/C12</f>
        <v>0.46661040853441232</v>
      </c>
      <c r="G12" s="16"/>
      <c r="H12" s="3">
        <f>H11+1</f>
        <v>2021</v>
      </c>
      <c r="I12" s="7">
        <v>8945.5783782895014</v>
      </c>
      <c r="J12" s="7">
        <v>11552.660989836251</v>
      </c>
      <c r="K12" s="8">
        <f t="shared" ref="K12:K37" si="2">J12-I12</f>
        <v>2607.0826115467498</v>
      </c>
      <c r="L12" s="17">
        <f t="shared" ref="L12:L37" si="3">K12/I12</f>
        <v>0.29143812745233072</v>
      </c>
    </row>
    <row r="13" spans="1:22" ht="16" thickBot="1" x14ac:dyDescent="0.4">
      <c r="A13" s="1"/>
      <c r="B13" s="3">
        <f t="shared" ref="B13:B37" si="4">B12+1</f>
        <v>2022</v>
      </c>
      <c r="C13" s="7">
        <v>9166.9926713584882</v>
      </c>
      <c r="D13" s="7">
        <v>12465.449999999999</v>
      </c>
      <c r="E13" s="8">
        <f t="shared" si="0"/>
        <v>3298.4573286415107</v>
      </c>
      <c r="F13" s="17">
        <f t="shared" si="1"/>
        <v>0.35981891192596543</v>
      </c>
      <c r="G13" s="16"/>
      <c r="H13" s="3">
        <f t="shared" ref="H13:H37" si="5">H12+1</f>
        <v>2022</v>
      </c>
      <c r="I13" s="7">
        <v>9006.781082016636</v>
      </c>
      <c r="J13" s="7">
        <v>11668.569924723321</v>
      </c>
      <c r="K13" s="8">
        <f t="shared" si="2"/>
        <v>2661.7888427066846</v>
      </c>
      <c r="L13" s="17">
        <f t="shared" si="3"/>
        <v>0.295531646485928</v>
      </c>
    </row>
    <row r="14" spans="1:22" ht="16" thickBot="1" x14ac:dyDescent="0.4">
      <c r="A14" s="1"/>
      <c r="B14" s="3">
        <f t="shared" si="4"/>
        <v>2023</v>
      </c>
      <c r="C14" s="7">
        <v>8922.3763723256325</v>
      </c>
      <c r="D14" s="7">
        <v>12465.449999999999</v>
      </c>
      <c r="E14" s="8">
        <f t="shared" si="0"/>
        <v>3543.0736276743664</v>
      </c>
      <c r="F14" s="17">
        <f t="shared" si="1"/>
        <v>0.39709977250722706</v>
      </c>
      <c r="G14" s="16"/>
      <c r="H14" s="3">
        <f t="shared" si="5"/>
        <v>2023</v>
      </c>
      <c r="I14" s="7">
        <v>8735.2330902654048</v>
      </c>
      <c r="J14" s="7">
        <v>11666.593314935953</v>
      </c>
      <c r="K14" s="8">
        <f t="shared" si="2"/>
        <v>2931.3602246705486</v>
      </c>
      <c r="L14" s="17">
        <f t="shared" si="3"/>
        <v>0.33557893583140602</v>
      </c>
    </row>
    <row r="15" spans="1:22" ht="16" thickBot="1" x14ac:dyDescent="0.4">
      <c r="A15" s="1"/>
      <c r="B15" s="3">
        <f t="shared" si="4"/>
        <v>2024</v>
      </c>
      <c r="C15" s="7">
        <v>9011.840865108752</v>
      </c>
      <c r="D15" s="7">
        <v>12350.449999999999</v>
      </c>
      <c r="E15" s="8">
        <f t="shared" si="0"/>
        <v>3338.6091348912469</v>
      </c>
      <c r="F15" s="17">
        <f t="shared" si="1"/>
        <v>0.37046916216833992</v>
      </c>
      <c r="G15" s="16"/>
      <c r="H15" s="3">
        <f t="shared" si="5"/>
        <v>2024</v>
      </c>
      <c r="I15" s="7">
        <v>8769.3615118728758</v>
      </c>
      <c r="J15" s="7">
        <v>11406.226588197524</v>
      </c>
      <c r="K15" s="8">
        <f t="shared" si="2"/>
        <v>2636.8650763246478</v>
      </c>
      <c r="L15" s="17">
        <f t="shared" si="3"/>
        <v>0.3006906572108568</v>
      </c>
    </row>
    <row r="16" spans="1:22" ht="16" thickBot="1" x14ac:dyDescent="0.4">
      <c r="A16" s="1"/>
      <c r="B16" s="3">
        <f t="shared" si="4"/>
        <v>2025</v>
      </c>
      <c r="C16" s="7">
        <v>8776.6080959646351</v>
      </c>
      <c r="D16" s="7">
        <v>12068.05</v>
      </c>
      <c r="E16" s="8">
        <f t="shared" si="0"/>
        <v>3291.4419040353641</v>
      </c>
      <c r="F16" s="17">
        <f t="shared" si="1"/>
        <v>0.37502436796155048</v>
      </c>
      <c r="G16" s="16"/>
      <c r="H16" s="3">
        <f t="shared" si="5"/>
        <v>2025</v>
      </c>
      <c r="I16" s="7">
        <v>8588.3546246735878</v>
      </c>
      <c r="J16" s="7">
        <v>11289.269695092786</v>
      </c>
      <c r="K16" s="8">
        <f t="shared" si="2"/>
        <v>2700.9150704191979</v>
      </c>
      <c r="L16" s="17">
        <f t="shared" si="3"/>
        <v>0.31448574126872991</v>
      </c>
    </row>
    <row r="17" spans="2:12" ht="16" thickBot="1" x14ac:dyDescent="0.4">
      <c r="B17" s="3">
        <f t="shared" si="4"/>
        <v>2026</v>
      </c>
      <c r="C17" s="7">
        <v>8880.3196752171498</v>
      </c>
      <c r="D17" s="7">
        <v>11726.05</v>
      </c>
      <c r="E17" s="8">
        <f t="shared" si="0"/>
        <v>2845.7303247828495</v>
      </c>
      <c r="F17" s="17">
        <f t="shared" si="1"/>
        <v>0.32045359050807626</v>
      </c>
      <c r="G17" s="16"/>
      <c r="H17" s="3">
        <f t="shared" si="5"/>
        <v>2026</v>
      </c>
      <c r="I17" s="7">
        <v>8612.3460934692139</v>
      </c>
      <c r="J17" s="7">
        <v>11012.322586453573</v>
      </c>
      <c r="K17" s="8">
        <f t="shared" si="2"/>
        <v>2399.9764929843586</v>
      </c>
      <c r="L17" s="17">
        <f t="shared" si="3"/>
        <v>0.27866698190453276</v>
      </c>
    </row>
    <row r="18" spans="2:12" ht="16" thickBot="1" x14ac:dyDescent="0.4">
      <c r="B18" s="3">
        <f t="shared" si="4"/>
        <v>2027</v>
      </c>
      <c r="C18" s="7">
        <v>8940.9836863109886</v>
      </c>
      <c r="D18" s="7">
        <v>11726.05</v>
      </c>
      <c r="E18" s="8">
        <f t="shared" si="0"/>
        <v>2785.0663136890107</v>
      </c>
      <c r="F18" s="17">
        <f t="shared" si="1"/>
        <v>0.31149439607557511</v>
      </c>
      <c r="G18" s="16"/>
      <c r="H18" s="3">
        <f t="shared" si="5"/>
        <v>2027</v>
      </c>
      <c r="I18" s="7">
        <v>8665.8657515355753</v>
      </c>
      <c r="J18" s="7">
        <v>10490.985213357555</v>
      </c>
      <c r="K18" s="8">
        <f t="shared" si="2"/>
        <v>1825.1194618219797</v>
      </c>
      <c r="L18" s="17">
        <f t="shared" si="3"/>
        <v>0.21061017031086271</v>
      </c>
    </row>
    <row r="19" spans="2:12" ht="16" thickBot="1" x14ac:dyDescent="0.4">
      <c r="B19" s="3">
        <f t="shared" si="4"/>
        <v>2028</v>
      </c>
      <c r="C19" s="7">
        <v>9003.2226457254419</v>
      </c>
      <c r="D19" s="7">
        <v>11048.849999999999</v>
      </c>
      <c r="E19" s="8">
        <f t="shared" si="0"/>
        <v>2045.6273542745566</v>
      </c>
      <c r="F19" s="17">
        <f t="shared" si="1"/>
        <v>0.22721057056672717</v>
      </c>
      <c r="G19" s="16"/>
      <c r="H19" s="3">
        <f t="shared" si="5"/>
        <v>2028</v>
      </c>
      <c r="I19" s="7">
        <v>8759.1073510393544</v>
      </c>
      <c r="J19" s="7">
        <v>10670.857527127017</v>
      </c>
      <c r="K19" s="8">
        <f t="shared" si="2"/>
        <v>1911.7501760876621</v>
      </c>
      <c r="L19" s="17">
        <f t="shared" si="3"/>
        <v>0.21825856214227288</v>
      </c>
    </row>
    <row r="20" spans="2:12" ht="16" thickBot="1" x14ac:dyDescent="0.4">
      <c r="B20" s="3">
        <f t="shared" si="4"/>
        <v>2029</v>
      </c>
      <c r="C20" s="7">
        <v>9038.0655870461069</v>
      </c>
      <c r="D20" s="7">
        <v>11288.349999999999</v>
      </c>
      <c r="E20" s="8">
        <f t="shared" si="0"/>
        <v>2250.2844129538917</v>
      </c>
      <c r="F20" s="17">
        <f t="shared" si="1"/>
        <v>0.24897854427822841</v>
      </c>
      <c r="G20" s="16"/>
      <c r="H20" s="3">
        <f t="shared" si="5"/>
        <v>2029</v>
      </c>
      <c r="I20" s="7">
        <v>8829.4259225340465</v>
      </c>
      <c r="J20" s="7">
        <v>10668.939479327631</v>
      </c>
      <c r="K20" s="8">
        <f t="shared" si="2"/>
        <v>1839.5135567935849</v>
      </c>
      <c r="L20" s="17">
        <f t="shared" si="3"/>
        <v>0.2083389761613906</v>
      </c>
    </row>
    <row r="21" spans="2:12" ht="16" thickBot="1" x14ac:dyDescent="0.4">
      <c r="B21" s="3">
        <f t="shared" si="4"/>
        <v>2030</v>
      </c>
      <c r="C21" s="7">
        <v>9090.8969840639838</v>
      </c>
      <c r="D21" s="7">
        <v>11288.349999999999</v>
      </c>
      <c r="E21" s="8">
        <f t="shared" si="0"/>
        <v>2197.4530159360147</v>
      </c>
      <c r="F21" s="17">
        <f t="shared" si="1"/>
        <v>0.24172015366449218</v>
      </c>
      <c r="G21" s="16"/>
      <c r="H21" s="3">
        <f t="shared" si="5"/>
        <v>2030</v>
      </c>
      <c r="I21" s="7">
        <v>8904.4421754740033</v>
      </c>
      <c r="J21" s="7">
        <v>10692.831021767242</v>
      </c>
      <c r="K21" s="8">
        <f t="shared" si="2"/>
        <v>1788.3888462932391</v>
      </c>
      <c r="L21" s="17">
        <f t="shared" si="3"/>
        <v>0.20084232241061628</v>
      </c>
    </row>
    <row r="22" spans="2:12" ht="16" thickBot="1" x14ac:dyDescent="0.4">
      <c r="B22" s="3">
        <f t="shared" si="4"/>
        <v>2031</v>
      </c>
      <c r="C22" s="7">
        <v>9035.9652247820432</v>
      </c>
      <c r="D22" s="7">
        <v>11296.849999999999</v>
      </c>
      <c r="E22" s="8">
        <f t="shared" si="0"/>
        <v>2260.8847752179554</v>
      </c>
      <c r="F22" s="17">
        <f t="shared" si="1"/>
        <v>0.25020954806435636</v>
      </c>
      <c r="G22" s="16"/>
      <c r="H22" s="3">
        <f t="shared" si="5"/>
        <v>2031</v>
      </c>
      <c r="I22" s="7">
        <v>8939.5842846651794</v>
      </c>
      <c r="J22" s="7">
        <v>10690.932106494656</v>
      </c>
      <c r="K22" s="8">
        <f t="shared" si="2"/>
        <v>1751.3478218294767</v>
      </c>
      <c r="L22" s="17">
        <f t="shared" si="3"/>
        <v>0.19590931368405026</v>
      </c>
    </row>
    <row r="23" spans="2:12" ht="16" thickBot="1" x14ac:dyDescent="0.4">
      <c r="B23" s="3">
        <f t="shared" si="4"/>
        <v>2032</v>
      </c>
      <c r="C23" s="7">
        <v>9221.9185172120706</v>
      </c>
      <c r="D23" s="7">
        <v>11296.849999999999</v>
      </c>
      <c r="E23" s="8">
        <f t="shared" si="0"/>
        <v>2074.931482787928</v>
      </c>
      <c r="F23" s="17">
        <f t="shared" si="1"/>
        <v>0.22499998009256017</v>
      </c>
      <c r="G23" s="16"/>
      <c r="H23" s="3">
        <f t="shared" si="5"/>
        <v>2032</v>
      </c>
      <c r="I23" s="7">
        <v>9030.7753394988158</v>
      </c>
      <c r="J23" s="7">
        <v>10914.842685798432</v>
      </c>
      <c r="K23" s="8">
        <f t="shared" si="2"/>
        <v>1884.0673462996165</v>
      </c>
      <c r="L23" s="17">
        <f t="shared" si="3"/>
        <v>0.20862741851843888</v>
      </c>
    </row>
    <row r="24" spans="2:12" ht="16" thickBot="1" x14ac:dyDescent="0.4">
      <c r="B24" s="3">
        <f t="shared" si="4"/>
        <v>2033</v>
      </c>
      <c r="C24" s="7">
        <v>9249.070979144868</v>
      </c>
      <c r="D24" s="7">
        <v>11536.349999999999</v>
      </c>
      <c r="E24" s="8">
        <f t="shared" si="0"/>
        <v>2287.2790208551305</v>
      </c>
      <c r="F24" s="17">
        <f t="shared" si="1"/>
        <v>0.24729824498185474</v>
      </c>
      <c r="G24" s="16"/>
      <c r="H24" s="3">
        <f t="shared" si="5"/>
        <v>2033</v>
      </c>
      <c r="I24" s="7">
        <v>9102.0759812195811</v>
      </c>
      <c r="J24" s="7">
        <v>10912.96271220569</v>
      </c>
      <c r="K24" s="8">
        <f t="shared" si="2"/>
        <v>1810.8867309861089</v>
      </c>
      <c r="L24" s="17">
        <f t="shared" si="3"/>
        <v>0.19895315472234384</v>
      </c>
    </row>
    <row r="25" spans="2:12" ht="16" thickBot="1" x14ac:dyDescent="0.4">
      <c r="B25" s="3">
        <f t="shared" si="4"/>
        <v>2034</v>
      </c>
      <c r="C25" s="7">
        <v>9315.5599693629774</v>
      </c>
      <c r="D25" s="7">
        <v>11536.349999999999</v>
      </c>
      <c r="E25" s="8">
        <f t="shared" si="0"/>
        <v>2220.7900306370211</v>
      </c>
      <c r="F25" s="17">
        <f t="shared" si="1"/>
        <v>0.23839576342600524</v>
      </c>
      <c r="G25" s="16"/>
      <c r="H25" s="3">
        <f t="shared" si="5"/>
        <v>2034</v>
      </c>
      <c r="I25" s="7">
        <v>9191.2961233922488</v>
      </c>
      <c r="J25" s="7">
        <v>11157.392138480913</v>
      </c>
      <c r="K25" s="8">
        <f t="shared" si="2"/>
        <v>1966.096015088664</v>
      </c>
      <c r="L25" s="17">
        <f t="shared" si="3"/>
        <v>0.21390846173314601</v>
      </c>
    </row>
    <row r="26" spans="2:12" ht="16" thickBot="1" x14ac:dyDescent="0.4">
      <c r="B26" s="3">
        <f t="shared" si="4"/>
        <v>2035</v>
      </c>
      <c r="C26" s="7">
        <v>9379.4421122315525</v>
      </c>
      <c r="D26" s="7">
        <v>11729.55</v>
      </c>
      <c r="E26" s="8">
        <f t="shared" si="0"/>
        <v>2350.1078877684467</v>
      </c>
      <c r="F26" s="17">
        <f t="shared" si="1"/>
        <v>0.25055945328600254</v>
      </c>
      <c r="G26" s="16"/>
      <c r="H26" s="3">
        <f t="shared" si="5"/>
        <v>2035</v>
      </c>
      <c r="I26" s="7">
        <v>9282.7106188007801</v>
      </c>
      <c r="J26" s="7">
        <v>11155.530917624757</v>
      </c>
      <c r="K26" s="8">
        <f t="shared" si="2"/>
        <v>1872.8202988239773</v>
      </c>
      <c r="L26" s="17">
        <f t="shared" si="3"/>
        <v>0.20175360147830659</v>
      </c>
    </row>
    <row r="27" spans="2:12" ht="16" thickBot="1" x14ac:dyDescent="0.4">
      <c r="B27" s="3">
        <f t="shared" si="4"/>
        <v>2036</v>
      </c>
      <c r="C27" s="7">
        <v>9074.6966771866864</v>
      </c>
      <c r="D27" s="7">
        <v>11729.55</v>
      </c>
      <c r="E27" s="8">
        <f t="shared" si="0"/>
        <v>2654.8533228133128</v>
      </c>
      <c r="F27" s="17">
        <f t="shared" si="1"/>
        <v>0.2925555990744545</v>
      </c>
      <c r="G27" s="16"/>
      <c r="H27" s="3">
        <f t="shared" si="5"/>
        <v>2036</v>
      </c>
      <c r="I27" s="7">
        <v>8984.1048642008773</v>
      </c>
      <c r="J27" s="7">
        <v>10841.679002872883</v>
      </c>
      <c r="K27" s="8">
        <f t="shared" si="2"/>
        <v>1857.5741386720056</v>
      </c>
      <c r="L27" s="17">
        <f t="shared" si="3"/>
        <v>0.2067622948251544</v>
      </c>
    </row>
    <row r="28" spans="2:12" ht="16" thickBot="1" x14ac:dyDescent="0.4">
      <c r="B28" s="3">
        <f t="shared" si="4"/>
        <v>2037</v>
      </c>
      <c r="C28" s="7">
        <v>9109.3356524358551</v>
      </c>
      <c r="D28" s="7">
        <v>11341.55</v>
      </c>
      <c r="E28" s="8">
        <f t="shared" si="0"/>
        <v>2232.2143475641442</v>
      </c>
      <c r="F28" s="17">
        <f t="shared" si="1"/>
        <v>0.24504688736189509</v>
      </c>
      <c r="G28" s="16"/>
      <c r="H28" s="3">
        <f t="shared" si="5"/>
        <v>2037</v>
      </c>
      <c r="I28" s="7">
        <v>9067.3365920270335</v>
      </c>
      <c r="J28" s="7">
        <v>10839.836347694769</v>
      </c>
      <c r="K28" s="8">
        <f t="shared" si="2"/>
        <v>1772.4997556677354</v>
      </c>
      <c r="L28" s="17">
        <f t="shared" si="3"/>
        <v>0.19548185265630325</v>
      </c>
    </row>
    <row r="29" spans="2:12" ht="16" thickBot="1" x14ac:dyDescent="0.4">
      <c r="B29" s="3">
        <f t="shared" si="4"/>
        <v>2038</v>
      </c>
      <c r="C29" s="7">
        <v>9172.5450279764773</v>
      </c>
      <c r="D29" s="7">
        <v>11341.55</v>
      </c>
      <c r="E29" s="8">
        <f t="shared" si="0"/>
        <v>2169.004972023522</v>
      </c>
      <c r="F29" s="17">
        <f t="shared" si="1"/>
        <v>0.23646708360744004</v>
      </c>
      <c r="G29" s="16"/>
      <c r="H29" s="3">
        <f t="shared" si="5"/>
        <v>2038</v>
      </c>
      <c r="I29" s="7">
        <v>9219.624188556787</v>
      </c>
      <c r="J29" s="7">
        <v>11201.402905792545</v>
      </c>
      <c r="K29" s="8">
        <f t="shared" si="2"/>
        <v>1981.7787172357584</v>
      </c>
      <c r="L29" s="17">
        <f t="shared" si="3"/>
        <v>0.21495222329078256</v>
      </c>
    </row>
    <row r="30" spans="2:12" ht="16" thickBot="1" x14ac:dyDescent="0.4">
      <c r="B30" s="3">
        <f t="shared" si="4"/>
        <v>2039</v>
      </c>
      <c r="C30" s="7">
        <v>9235.5395351385487</v>
      </c>
      <c r="D30" s="7">
        <v>11677.05</v>
      </c>
      <c r="E30" s="8">
        <f t="shared" si="0"/>
        <v>2441.5104648614506</v>
      </c>
      <c r="F30" s="17">
        <f t="shared" si="1"/>
        <v>0.26436035009889908</v>
      </c>
      <c r="G30" s="16"/>
      <c r="H30" s="3">
        <f t="shared" si="5"/>
        <v>2039</v>
      </c>
      <c r="I30" s="7">
        <v>9294.1315492819631</v>
      </c>
      <c r="J30" s="7">
        <v>11199.578631099832</v>
      </c>
      <c r="K30" s="8">
        <f t="shared" si="2"/>
        <v>1905.4470818178688</v>
      </c>
      <c r="L30" s="17">
        <f t="shared" si="3"/>
        <v>0.20501615150530961</v>
      </c>
    </row>
    <row r="31" spans="2:12" ht="16" thickBot="1" x14ac:dyDescent="0.4">
      <c r="B31" s="3">
        <f t="shared" si="4"/>
        <v>2040</v>
      </c>
      <c r="C31" s="7">
        <v>9338.3653296899993</v>
      </c>
      <c r="D31" s="7">
        <v>11677.05</v>
      </c>
      <c r="E31" s="8">
        <f t="shared" si="0"/>
        <v>2338.68467031</v>
      </c>
      <c r="F31" s="17">
        <f t="shared" si="1"/>
        <v>0.25043833559118595</v>
      </c>
      <c r="G31" s="16"/>
      <c r="H31" s="3">
        <f t="shared" si="5"/>
        <v>2040</v>
      </c>
      <c r="I31" s="7">
        <v>9405.192397313107</v>
      </c>
      <c r="J31" s="7">
        <v>11423.563477780583</v>
      </c>
      <c r="K31" s="8">
        <f t="shared" si="2"/>
        <v>2018.3710804674756</v>
      </c>
      <c r="L31" s="17">
        <f t="shared" si="3"/>
        <v>0.21460178539719058</v>
      </c>
    </row>
    <row r="32" spans="2:12" ht="16" thickBot="1" x14ac:dyDescent="0.4">
      <c r="B32" s="3">
        <f t="shared" si="4"/>
        <v>2041</v>
      </c>
      <c r="C32" s="7">
        <v>9358.1724263041979</v>
      </c>
      <c r="D32" s="7">
        <v>11916.55</v>
      </c>
      <c r="E32" s="8">
        <f t="shared" si="0"/>
        <v>2558.3775736958014</v>
      </c>
      <c r="F32" s="17">
        <f t="shared" si="1"/>
        <v>0.27338431663266283</v>
      </c>
      <c r="G32" s="16"/>
      <c r="H32" s="3">
        <f t="shared" si="5"/>
        <v>2041</v>
      </c>
      <c r="I32" s="7">
        <v>9494.0198664029813</v>
      </c>
      <c r="J32" s="7">
        <v>11421.757400227929</v>
      </c>
      <c r="K32" s="8">
        <f t="shared" si="2"/>
        <v>1927.7375338249476</v>
      </c>
      <c r="L32" s="17">
        <f t="shared" si="3"/>
        <v>0.20304755635141866</v>
      </c>
    </row>
    <row r="33" spans="2:12" ht="16" thickBot="1" x14ac:dyDescent="0.4">
      <c r="B33" s="3">
        <f t="shared" si="4"/>
        <v>2042</v>
      </c>
      <c r="C33" s="7">
        <v>9335.934962516385</v>
      </c>
      <c r="D33" s="7">
        <v>11916.55</v>
      </c>
      <c r="E33" s="8">
        <f t="shared" si="0"/>
        <v>2580.6150374836143</v>
      </c>
      <c r="F33" s="17">
        <f t="shared" si="1"/>
        <v>0.27641741805665299</v>
      </c>
      <c r="G33" s="16"/>
      <c r="H33" s="3">
        <f t="shared" si="5"/>
        <v>2042</v>
      </c>
      <c r="I33" s="7">
        <v>9569.766643000461</v>
      </c>
      <c r="J33" s="7">
        <v>11694.06035306304</v>
      </c>
      <c r="K33" s="8">
        <f t="shared" si="2"/>
        <v>2124.2937100625786</v>
      </c>
      <c r="L33" s="17">
        <f t="shared" si="3"/>
        <v>0.22197967717596687</v>
      </c>
    </row>
    <row r="34" spans="2:12" ht="16" thickBot="1" x14ac:dyDescent="0.4">
      <c r="B34" s="3">
        <f t="shared" si="4"/>
        <v>2043</v>
      </c>
      <c r="C34" s="7">
        <v>9491.1300213356481</v>
      </c>
      <c r="D34" s="7">
        <v>12268.75</v>
      </c>
      <c r="E34" s="8">
        <f t="shared" si="0"/>
        <v>2777.6199786643519</v>
      </c>
      <c r="F34" s="17">
        <f t="shared" si="1"/>
        <v>0.29265429642417529</v>
      </c>
      <c r="G34" s="16"/>
      <c r="H34" s="3">
        <f t="shared" si="5"/>
        <v>2043</v>
      </c>
      <c r="I34" s="7">
        <v>9678.7208759535915</v>
      </c>
      <c r="J34" s="7">
        <v>11692.272291133975</v>
      </c>
      <c r="K34" s="8">
        <f t="shared" si="2"/>
        <v>2013.5514151803836</v>
      </c>
      <c r="L34" s="17">
        <f t="shared" si="3"/>
        <v>0.20803900029630717</v>
      </c>
    </row>
    <row r="35" spans="2:12" ht="16" thickBot="1" x14ac:dyDescent="0.4">
      <c r="B35" s="3">
        <f t="shared" si="4"/>
        <v>2044</v>
      </c>
      <c r="C35" s="7">
        <v>9593.543832149724</v>
      </c>
      <c r="D35" s="7">
        <v>12268.75</v>
      </c>
      <c r="E35" s="8">
        <f t="shared" si="0"/>
        <v>2675.206167850276</v>
      </c>
      <c r="F35" s="17">
        <f t="shared" si="1"/>
        <v>0.27885484390921006</v>
      </c>
      <c r="G35" s="16"/>
      <c r="H35" s="3">
        <f t="shared" si="5"/>
        <v>2044</v>
      </c>
      <c r="I35" s="7">
        <v>9985.2948791231829</v>
      </c>
      <c r="J35" s="7">
        <v>12002.093169514555</v>
      </c>
      <c r="K35" s="8">
        <f t="shared" si="2"/>
        <v>2016.7982903913726</v>
      </c>
      <c r="L35" s="17">
        <f t="shared" si="3"/>
        <v>0.20197683842146777</v>
      </c>
    </row>
    <row r="36" spans="2:12" ht="16" thickBot="1" x14ac:dyDescent="0.4">
      <c r="B36" s="3">
        <f t="shared" si="4"/>
        <v>2045</v>
      </c>
      <c r="C36" s="7">
        <v>9605.9934367346614</v>
      </c>
      <c r="D36" s="7">
        <v>12586.75</v>
      </c>
      <c r="E36" s="8">
        <f t="shared" si="0"/>
        <v>2980.7565632653386</v>
      </c>
      <c r="F36" s="17">
        <f t="shared" si="1"/>
        <v>0.31030174889215612</v>
      </c>
      <c r="G36" s="16"/>
      <c r="H36" s="3">
        <f t="shared" si="5"/>
        <v>2045</v>
      </c>
      <c r="I36" s="7">
        <v>9880.5194152765398</v>
      </c>
      <c r="J36" s="7">
        <v>12006.122943503233</v>
      </c>
      <c r="K36" s="8">
        <f t="shared" si="2"/>
        <v>2125.603528226693</v>
      </c>
      <c r="L36" s="17">
        <f t="shared" si="3"/>
        <v>0.21513074757388154</v>
      </c>
    </row>
    <row r="37" spans="2:12" ht="16" thickBot="1" x14ac:dyDescent="0.4">
      <c r="B37" s="3">
        <f t="shared" si="4"/>
        <v>2046</v>
      </c>
      <c r="C37" s="7">
        <v>9672.9479234600949</v>
      </c>
      <c r="D37" s="7">
        <v>12541.2</v>
      </c>
      <c r="E37" s="8">
        <f t="shared" si="0"/>
        <v>2868.2520765399058</v>
      </c>
      <c r="F37" s="17">
        <f t="shared" si="1"/>
        <v>0.29652305576704768</v>
      </c>
      <c r="G37" s="16"/>
      <c r="H37" s="3">
        <f t="shared" si="5"/>
        <v>2046</v>
      </c>
      <c r="I37" s="7">
        <v>9985.1984053511605</v>
      </c>
      <c r="J37" s="7">
        <v>11998.311568621968</v>
      </c>
      <c r="K37" s="8">
        <f t="shared" si="2"/>
        <v>2013.1131632708075</v>
      </c>
      <c r="L37" s="17">
        <f t="shared" si="3"/>
        <v>0.20160973087845319</v>
      </c>
    </row>
  </sheetData>
  <mergeCells count="10">
    <mergeCell ref="A1:C1"/>
    <mergeCell ref="B8:B10"/>
    <mergeCell ref="A2:L2"/>
    <mergeCell ref="A3:L3"/>
    <mergeCell ref="A4:L4"/>
    <mergeCell ref="I6:L6"/>
    <mergeCell ref="I7:L7"/>
    <mergeCell ref="H8:H10"/>
    <mergeCell ref="C6:F6"/>
    <mergeCell ref="C7:F7"/>
  </mergeCells>
  <pageMargins left="0.7" right="0.7" top="0.75" bottom="0.7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E4DFB-ABEB-4D37-8937-9B268AC17694}">
  <sheetPr>
    <pageSetUpPr fitToPage="1"/>
  </sheetPr>
  <dimension ref="A1:V37"/>
  <sheetViews>
    <sheetView zoomScale="85" zoomScaleNormal="85" workbookViewId="0">
      <selection sqref="A1:C1"/>
    </sheetView>
  </sheetViews>
  <sheetFormatPr defaultRowHeight="14.5" x14ac:dyDescent="0.35"/>
  <cols>
    <col min="2" max="2" width="8.81640625" style="15" bestFit="1" customWidth="1"/>
    <col min="3" max="6" width="12.36328125" customWidth="1"/>
    <col min="7" max="7" width="11.81640625" customWidth="1"/>
    <col min="8" max="8" width="8.81640625" style="15" bestFit="1" customWidth="1"/>
    <col min="9" max="11" width="12.36328125" customWidth="1"/>
    <col min="12" max="12" width="13.08984375" customWidth="1"/>
    <col min="14" max="14" width="12.453125" customWidth="1"/>
    <col min="16" max="16" width="11.54296875" bestFit="1" customWidth="1"/>
  </cols>
  <sheetData>
    <row r="1" spans="1:22" x14ac:dyDescent="0.35">
      <c r="A1" s="56" t="s">
        <v>59</v>
      </c>
      <c r="B1" s="57"/>
      <c r="C1" s="57"/>
    </row>
    <row r="2" spans="1:22" ht="15.5" x14ac:dyDescent="0.35">
      <c r="A2" s="42" t="s">
        <v>50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2.5" customHeight="1" x14ac:dyDescent="0.35">
      <c r="A3" s="48" t="s">
        <v>57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ht="15.5" x14ac:dyDescent="0.35">
      <c r="A4" s="44" t="s">
        <v>53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22" ht="15.5" thickBot="1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22" ht="16" thickBot="1" x14ac:dyDescent="0.4">
      <c r="B6" s="11" t="s">
        <v>0</v>
      </c>
      <c r="C6" s="45" t="s">
        <v>13</v>
      </c>
      <c r="D6" s="46"/>
      <c r="E6" s="46"/>
      <c r="F6" s="47"/>
      <c r="H6" s="11" t="s">
        <v>0</v>
      </c>
      <c r="I6" s="45" t="s">
        <v>14</v>
      </c>
      <c r="J6" s="46"/>
      <c r="K6" s="46"/>
      <c r="L6" s="47"/>
    </row>
    <row r="7" spans="1:22" ht="16" thickBot="1" x14ac:dyDescent="0.4">
      <c r="B7" s="9" t="s">
        <v>1</v>
      </c>
      <c r="C7" s="45" t="s">
        <v>45</v>
      </c>
      <c r="D7" s="46"/>
      <c r="E7" s="46"/>
      <c r="F7" s="47"/>
      <c r="H7" s="9" t="s">
        <v>1</v>
      </c>
      <c r="I7" s="45" t="s">
        <v>45</v>
      </c>
      <c r="J7" s="46"/>
      <c r="K7" s="46"/>
      <c r="L7" s="47"/>
    </row>
    <row r="8" spans="1:22" ht="31" x14ac:dyDescent="0.35">
      <c r="B8" s="39" t="s">
        <v>2</v>
      </c>
      <c r="C8" s="4" t="s">
        <v>3</v>
      </c>
      <c r="D8" s="4" t="s">
        <v>6</v>
      </c>
      <c r="E8" s="4" t="s">
        <v>8</v>
      </c>
      <c r="F8" s="4" t="s">
        <v>8</v>
      </c>
      <c r="H8" s="39" t="s">
        <v>2</v>
      </c>
      <c r="I8" s="4" t="s">
        <v>3</v>
      </c>
      <c r="J8" s="4" t="s">
        <v>6</v>
      </c>
      <c r="K8" s="4" t="s">
        <v>8</v>
      </c>
      <c r="L8" s="4" t="s">
        <v>8</v>
      </c>
    </row>
    <row r="9" spans="1:22" ht="31" x14ac:dyDescent="0.35">
      <c r="B9" s="40"/>
      <c r="C9" s="4" t="s">
        <v>4</v>
      </c>
      <c r="D9" s="4" t="s">
        <v>7</v>
      </c>
      <c r="E9" s="4" t="s">
        <v>9</v>
      </c>
      <c r="F9" s="4" t="s">
        <v>10</v>
      </c>
      <c r="H9" s="40"/>
      <c r="I9" s="4" t="s">
        <v>4</v>
      </c>
      <c r="J9" s="4" t="s">
        <v>7</v>
      </c>
      <c r="K9" s="4" t="s">
        <v>9</v>
      </c>
      <c r="L9" s="4" t="s">
        <v>10</v>
      </c>
    </row>
    <row r="10" spans="1:22" ht="16" thickBot="1" x14ac:dyDescent="0.4">
      <c r="B10" s="41"/>
      <c r="C10" s="5" t="s">
        <v>5</v>
      </c>
      <c r="D10" s="6"/>
      <c r="E10" s="6"/>
      <c r="F10" s="6"/>
      <c r="H10" s="41"/>
      <c r="I10" s="5" t="s">
        <v>5</v>
      </c>
      <c r="J10" s="6"/>
      <c r="K10" s="6"/>
      <c r="L10" s="6"/>
    </row>
    <row r="11" spans="1:22" ht="16" thickBot="1" x14ac:dyDescent="0.4">
      <c r="A11" s="1"/>
      <c r="B11" s="9">
        <v>2020</v>
      </c>
      <c r="C11" s="7">
        <v>9405.7420119821527</v>
      </c>
      <c r="D11" s="7">
        <v>12933.4</v>
      </c>
      <c r="E11" s="8">
        <f>D11-C11</f>
        <v>3527.6579880178469</v>
      </c>
      <c r="F11" s="17">
        <f>E11/C11</f>
        <v>0.37505366227607528</v>
      </c>
      <c r="G11" s="16"/>
      <c r="H11" s="9">
        <v>2020</v>
      </c>
      <c r="I11" s="7">
        <v>8915.1082912185884</v>
      </c>
      <c r="J11" s="7">
        <v>11934.2</v>
      </c>
      <c r="K11" s="8">
        <f>J11-I11</f>
        <v>3019.0917087814123</v>
      </c>
      <c r="L11" s="17">
        <f>K11/I11</f>
        <v>0.33864891038454664</v>
      </c>
    </row>
    <row r="12" spans="1:22" ht="16" thickBot="1" x14ac:dyDescent="0.4">
      <c r="A12" s="1"/>
      <c r="B12" s="9">
        <f>B11+1</f>
        <v>2021</v>
      </c>
      <c r="C12" s="7">
        <v>8788.598475092278</v>
      </c>
      <c r="D12" s="7">
        <v>12889.449999999999</v>
      </c>
      <c r="E12" s="8">
        <f t="shared" ref="E12:E37" si="0">D12-C12</f>
        <v>4100.8515249077209</v>
      </c>
      <c r="F12" s="17">
        <f t="shared" ref="F12:F37" si="1">E12/C12</f>
        <v>0.46661040853441232</v>
      </c>
      <c r="G12" s="16"/>
      <c r="H12" s="9">
        <f>H11+1</f>
        <v>2021</v>
      </c>
      <c r="I12" s="7">
        <v>8945.5783782895014</v>
      </c>
      <c r="J12" s="7">
        <v>11552.660989836251</v>
      </c>
      <c r="K12" s="8">
        <f t="shared" ref="K12:K37" si="2">J12-I12</f>
        <v>2607.0826115467498</v>
      </c>
      <c r="L12" s="17">
        <f t="shared" ref="L12:L37" si="3">K12/I12</f>
        <v>0.29143812745233072</v>
      </c>
    </row>
    <row r="13" spans="1:22" ht="16" thickBot="1" x14ac:dyDescent="0.4">
      <c r="A13" s="1"/>
      <c r="B13" s="9">
        <f t="shared" ref="B13:B37" si="4">B12+1</f>
        <v>2022</v>
      </c>
      <c r="C13" s="7">
        <v>9166.9926713584882</v>
      </c>
      <c r="D13" s="7">
        <v>12465.449999999999</v>
      </c>
      <c r="E13" s="8">
        <f t="shared" si="0"/>
        <v>3298.4573286415107</v>
      </c>
      <c r="F13" s="17">
        <f t="shared" si="1"/>
        <v>0.35981891192596543</v>
      </c>
      <c r="G13" s="16"/>
      <c r="H13" s="9">
        <f t="shared" ref="H13:H37" si="5">H12+1</f>
        <v>2022</v>
      </c>
      <c r="I13" s="7">
        <v>9006.781082016636</v>
      </c>
      <c r="J13" s="7">
        <v>11753.955924723319</v>
      </c>
      <c r="K13" s="8">
        <f t="shared" si="2"/>
        <v>2747.1748427066832</v>
      </c>
      <c r="L13" s="17">
        <f t="shared" si="3"/>
        <v>0.30501183693604167</v>
      </c>
    </row>
    <row r="14" spans="1:22" ht="16" thickBot="1" x14ac:dyDescent="0.4">
      <c r="A14" s="1"/>
      <c r="B14" s="9">
        <f t="shared" si="4"/>
        <v>2023</v>
      </c>
      <c r="C14" s="7">
        <v>8922.3763723256325</v>
      </c>
      <c r="D14" s="7">
        <v>12465.449999999999</v>
      </c>
      <c r="E14" s="8">
        <f t="shared" si="0"/>
        <v>3543.0736276743664</v>
      </c>
      <c r="F14" s="17">
        <f t="shared" si="1"/>
        <v>0.39709977250722706</v>
      </c>
      <c r="G14" s="16"/>
      <c r="H14" s="9">
        <f t="shared" si="5"/>
        <v>2023</v>
      </c>
      <c r="I14" s="7">
        <v>8735.2330902654048</v>
      </c>
      <c r="J14" s="7">
        <v>11922.324384935953</v>
      </c>
      <c r="K14" s="8">
        <f t="shared" si="2"/>
        <v>3187.0912946705485</v>
      </c>
      <c r="L14" s="17">
        <f t="shared" si="3"/>
        <v>0.36485475106809245</v>
      </c>
    </row>
    <row r="15" spans="1:22" ht="16" thickBot="1" x14ac:dyDescent="0.4">
      <c r="A15" s="1"/>
      <c r="B15" s="9">
        <f t="shared" si="4"/>
        <v>2024</v>
      </c>
      <c r="C15" s="7">
        <v>9011.840865108752</v>
      </c>
      <c r="D15" s="7">
        <v>12350.449999999999</v>
      </c>
      <c r="E15" s="8">
        <f t="shared" si="0"/>
        <v>3338.6091348912469</v>
      </c>
      <c r="F15" s="17">
        <f t="shared" si="1"/>
        <v>0.37046916216833992</v>
      </c>
      <c r="G15" s="16"/>
      <c r="H15" s="9">
        <f t="shared" si="5"/>
        <v>2024</v>
      </c>
      <c r="I15" s="7">
        <v>8769.3615118728758</v>
      </c>
      <c r="J15" s="7">
        <v>11831.451002847525</v>
      </c>
      <c r="K15" s="8">
        <f t="shared" si="2"/>
        <v>3062.0894909746494</v>
      </c>
      <c r="L15" s="17">
        <f t="shared" si="3"/>
        <v>0.34918043768966228</v>
      </c>
    </row>
    <row r="16" spans="1:22" ht="16" thickBot="1" x14ac:dyDescent="0.4">
      <c r="A16" s="1"/>
      <c r="B16" s="9">
        <f t="shared" si="4"/>
        <v>2025</v>
      </c>
      <c r="C16" s="7">
        <v>8776.6080959646351</v>
      </c>
      <c r="D16" s="7">
        <v>12068.05</v>
      </c>
      <c r="E16" s="8">
        <f t="shared" si="0"/>
        <v>3291.4419040353641</v>
      </c>
      <c r="F16" s="17">
        <f t="shared" si="1"/>
        <v>0.37502436796155048</v>
      </c>
      <c r="G16" s="16"/>
      <c r="H16" s="9">
        <f t="shared" si="5"/>
        <v>2025</v>
      </c>
      <c r="I16" s="7">
        <v>8588.3546246735878</v>
      </c>
      <c r="J16" s="7">
        <v>11712.367987669537</v>
      </c>
      <c r="K16" s="8">
        <f t="shared" si="2"/>
        <v>3124.0133629959491</v>
      </c>
      <c r="L16" s="17">
        <f t="shared" si="3"/>
        <v>0.36374992644352777</v>
      </c>
    </row>
    <row r="17" spans="2:12" ht="16" thickBot="1" x14ac:dyDescent="0.4">
      <c r="B17" s="9">
        <f t="shared" si="4"/>
        <v>2026</v>
      </c>
      <c r="C17" s="7">
        <v>8880.3196752171498</v>
      </c>
      <c r="D17" s="7">
        <v>11726.05</v>
      </c>
      <c r="E17" s="8">
        <f t="shared" si="0"/>
        <v>2845.7303247828495</v>
      </c>
      <c r="F17" s="17">
        <f t="shared" si="1"/>
        <v>0.32045359050807626</v>
      </c>
      <c r="G17" s="16"/>
      <c r="H17" s="9">
        <f t="shared" si="5"/>
        <v>2026</v>
      </c>
      <c r="I17" s="7">
        <v>8612.3460934692139</v>
      </c>
      <c r="J17" s="7">
        <v>11433.30538756744</v>
      </c>
      <c r="K17" s="8">
        <f t="shared" si="2"/>
        <v>2820.9592940982257</v>
      </c>
      <c r="L17" s="17">
        <f t="shared" si="3"/>
        <v>0.3275482967686788</v>
      </c>
    </row>
    <row r="18" spans="2:12" ht="16" thickBot="1" x14ac:dyDescent="0.4">
      <c r="B18" s="9">
        <f t="shared" si="4"/>
        <v>2027</v>
      </c>
      <c r="C18" s="7">
        <v>8940.9836863109886</v>
      </c>
      <c r="D18" s="7">
        <v>11726.05</v>
      </c>
      <c r="E18" s="8">
        <f t="shared" si="0"/>
        <v>2785.0663136890107</v>
      </c>
      <c r="F18" s="17">
        <f t="shared" si="1"/>
        <v>0.31149439607557511</v>
      </c>
      <c r="G18" s="16"/>
      <c r="H18" s="9">
        <f t="shared" si="5"/>
        <v>2027</v>
      </c>
      <c r="I18" s="7">
        <v>8665.8657515355753</v>
      </c>
      <c r="J18" s="7">
        <v>10684.063100465852</v>
      </c>
      <c r="K18" s="8">
        <f t="shared" si="2"/>
        <v>2018.1973489302763</v>
      </c>
      <c r="L18" s="17">
        <f t="shared" si="3"/>
        <v>0.23289044704767733</v>
      </c>
    </row>
    <row r="19" spans="2:12" ht="16" thickBot="1" x14ac:dyDescent="0.4">
      <c r="B19" s="9">
        <f t="shared" si="4"/>
        <v>2028</v>
      </c>
      <c r="C19" s="7">
        <v>9003.2226457254419</v>
      </c>
      <c r="D19" s="7">
        <v>10809.349999999999</v>
      </c>
      <c r="E19" s="8">
        <f t="shared" si="0"/>
        <v>1806.1273542745566</v>
      </c>
      <c r="F19" s="17">
        <f t="shared" si="1"/>
        <v>0.20060898473193611</v>
      </c>
      <c r="G19" s="16"/>
      <c r="H19" s="9">
        <f t="shared" si="5"/>
        <v>2028</v>
      </c>
      <c r="I19" s="7">
        <v>8759.1073510393544</v>
      </c>
      <c r="J19" s="7">
        <v>10636.041024799772</v>
      </c>
      <c r="K19" s="8">
        <f t="shared" si="2"/>
        <v>1876.9336737604172</v>
      </c>
      <c r="L19" s="17">
        <f t="shared" si="3"/>
        <v>0.21428367053152972</v>
      </c>
    </row>
    <row r="20" spans="2:12" ht="16" thickBot="1" x14ac:dyDescent="0.4">
      <c r="B20" s="9">
        <f t="shared" si="4"/>
        <v>2029</v>
      </c>
      <c r="C20" s="7">
        <v>9038.0655870461069</v>
      </c>
      <c r="D20" s="7">
        <v>10809.349999999999</v>
      </c>
      <c r="E20" s="8">
        <f t="shared" si="0"/>
        <v>1771.2844129538917</v>
      </c>
      <c r="F20" s="17">
        <f t="shared" si="1"/>
        <v>0.19598047789037976</v>
      </c>
      <c r="G20" s="16"/>
      <c r="H20" s="9">
        <f t="shared" si="5"/>
        <v>2029</v>
      </c>
      <c r="I20" s="7">
        <v>8829.4259225340465</v>
      </c>
      <c r="J20" s="7">
        <v>10857.839059512022</v>
      </c>
      <c r="K20" s="8">
        <f t="shared" si="2"/>
        <v>2028.4131369779752</v>
      </c>
      <c r="L20" s="17">
        <f t="shared" si="3"/>
        <v>0.22973329803936113</v>
      </c>
    </row>
    <row r="21" spans="2:12" ht="16" thickBot="1" x14ac:dyDescent="0.4">
      <c r="B21" s="9">
        <f t="shared" si="4"/>
        <v>2030</v>
      </c>
      <c r="C21" s="7">
        <v>9090.8969840639838</v>
      </c>
      <c r="D21" s="7">
        <v>11048.849999999999</v>
      </c>
      <c r="E21" s="8">
        <f t="shared" si="0"/>
        <v>1957.9530159360147</v>
      </c>
      <c r="F21" s="17">
        <f t="shared" si="1"/>
        <v>0.21537511857941369</v>
      </c>
      <c r="G21" s="16"/>
      <c r="H21" s="9">
        <f t="shared" si="5"/>
        <v>2030</v>
      </c>
      <c r="I21" s="7">
        <v>8904.4421754740033</v>
      </c>
      <c r="J21" s="7">
        <v>10653.857104050712</v>
      </c>
      <c r="K21" s="8">
        <f t="shared" si="2"/>
        <v>1749.4149285767089</v>
      </c>
      <c r="L21" s="17">
        <f t="shared" si="3"/>
        <v>0.19646541513798799</v>
      </c>
    </row>
    <row r="22" spans="2:12" ht="16" thickBot="1" x14ac:dyDescent="0.4">
      <c r="B22" s="9">
        <f t="shared" si="4"/>
        <v>2031</v>
      </c>
      <c r="C22" s="7">
        <v>9035.9652247820432</v>
      </c>
      <c r="D22" s="7">
        <v>10817.849999999999</v>
      </c>
      <c r="E22" s="8">
        <f t="shared" si="0"/>
        <v>1781.8847752179554</v>
      </c>
      <c r="F22" s="17">
        <f t="shared" si="1"/>
        <v>0.19719916255664169</v>
      </c>
      <c r="G22" s="16"/>
      <c r="H22" s="9">
        <f t="shared" si="5"/>
        <v>2031</v>
      </c>
      <c r="I22" s="7">
        <v>8939.5842846651794</v>
      </c>
      <c r="J22" s="7">
        <v>10875.695058366708</v>
      </c>
      <c r="K22" s="8">
        <f t="shared" si="2"/>
        <v>1936.1107737015282</v>
      </c>
      <c r="L22" s="17">
        <f t="shared" si="3"/>
        <v>0.21657727161012416</v>
      </c>
    </row>
    <row r="23" spans="2:12" ht="16" thickBot="1" x14ac:dyDescent="0.4">
      <c r="B23" s="9">
        <f t="shared" si="4"/>
        <v>2032</v>
      </c>
      <c r="C23" s="7">
        <v>9221.9185172120706</v>
      </c>
      <c r="D23" s="7">
        <v>11057.349999999999</v>
      </c>
      <c r="E23" s="8">
        <f t="shared" si="0"/>
        <v>1835.431482787928</v>
      </c>
      <c r="F23" s="17">
        <f t="shared" si="1"/>
        <v>0.19902924530966334</v>
      </c>
      <c r="G23" s="16"/>
      <c r="H23" s="9">
        <f t="shared" si="5"/>
        <v>2032</v>
      </c>
      <c r="I23" s="7">
        <v>9030.7753394988158</v>
      </c>
      <c r="J23" s="7">
        <v>10871.752822911125</v>
      </c>
      <c r="K23" s="8">
        <f t="shared" si="2"/>
        <v>1840.9774834123091</v>
      </c>
      <c r="L23" s="17">
        <f t="shared" si="3"/>
        <v>0.20385597185218854</v>
      </c>
    </row>
    <row r="24" spans="2:12" ht="16" thickBot="1" x14ac:dyDescent="0.4">
      <c r="B24" s="9">
        <f t="shared" si="4"/>
        <v>2033</v>
      </c>
      <c r="C24" s="7">
        <v>9249.070979144868</v>
      </c>
      <c r="D24" s="7">
        <v>11057.349999999999</v>
      </c>
      <c r="E24" s="8">
        <f t="shared" si="0"/>
        <v>1808.2790208551305</v>
      </c>
      <c r="F24" s="17">
        <f t="shared" si="1"/>
        <v>0.19550925978755077</v>
      </c>
      <c r="G24" s="16"/>
      <c r="H24" s="9">
        <f t="shared" si="5"/>
        <v>2033</v>
      </c>
      <c r="I24" s="7">
        <v>9102.0759812195811</v>
      </c>
      <c r="J24" s="7">
        <v>11093.630298632819</v>
      </c>
      <c r="K24" s="8">
        <f t="shared" si="2"/>
        <v>1991.5543174132381</v>
      </c>
      <c r="L24" s="17">
        <f t="shared" si="3"/>
        <v>0.21880220748787807</v>
      </c>
    </row>
    <row r="25" spans="2:12" ht="16" thickBot="1" x14ac:dyDescent="0.4">
      <c r="B25" s="9">
        <f t="shared" si="4"/>
        <v>2034</v>
      </c>
      <c r="C25" s="7">
        <v>9315.5599693629774</v>
      </c>
      <c r="D25" s="7">
        <v>11296.849999999999</v>
      </c>
      <c r="E25" s="8">
        <f t="shared" si="0"/>
        <v>1981.2900306370211</v>
      </c>
      <c r="F25" s="17">
        <f t="shared" si="1"/>
        <v>0.21268609049301274</v>
      </c>
      <c r="G25" s="16"/>
      <c r="H25" s="9">
        <f t="shared" si="5"/>
        <v>2034</v>
      </c>
      <c r="I25" s="7">
        <v>9191.2961233922488</v>
      </c>
      <c r="J25" s="7">
        <v>11110.227386975905</v>
      </c>
      <c r="K25" s="8">
        <f t="shared" si="2"/>
        <v>1918.9312635836559</v>
      </c>
      <c r="L25" s="17">
        <f t="shared" si="3"/>
        <v>0.20877700357187842</v>
      </c>
    </row>
    <row r="26" spans="2:12" ht="16" thickBot="1" x14ac:dyDescent="0.4">
      <c r="B26" s="9">
        <f t="shared" si="4"/>
        <v>2035</v>
      </c>
      <c r="C26" s="7">
        <v>9379.4421122315525</v>
      </c>
      <c r="D26" s="7">
        <v>11250.55</v>
      </c>
      <c r="E26" s="8">
        <f t="shared" si="0"/>
        <v>1871.1078877684467</v>
      </c>
      <c r="F26" s="17">
        <f t="shared" si="1"/>
        <v>0.19949031780135093</v>
      </c>
      <c r="G26" s="16"/>
      <c r="H26" s="9">
        <f t="shared" si="5"/>
        <v>2035</v>
      </c>
      <c r="I26" s="7">
        <v>9282.7106188007801</v>
      </c>
      <c r="J26" s="7">
        <v>11106.343989877276</v>
      </c>
      <c r="K26" s="8">
        <f t="shared" si="2"/>
        <v>1823.6333710764957</v>
      </c>
      <c r="L26" s="17">
        <f t="shared" si="3"/>
        <v>0.19645483371882685</v>
      </c>
    </row>
    <row r="27" spans="2:12" ht="16" thickBot="1" x14ac:dyDescent="0.4">
      <c r="B27" s="9">
        <f t="shared" si="4"/>
        <v>2036</v>
      </c>
      <c r="C27" s="7">
        <v>9074.6966771866864</v>
      </c>
      <c r="D27" s="7">
        <v>11250.55</v>
      </c>
      <c r="E27" s="8">
        <f t="shared" si="0"/>
        <v>2175.8533228133128</v>
      </c>
      <c r="F27" s="17">
        <f t="shared" si="1"/>
        <v>0.23977146567149671</v>
      </c>
      <c r="G27" s="16"/>
      <c r="H27" s="9">
        <f t="shared" si="5"/>
        <v>2036</v>
      </c>
      <c r="I27" s="7">
        <v>8984.1048642008773</v>
      </c>
      <c r="J27" s="7">
        <v>11016.280009764139</v>
      </c>
      <c r="K27" s="8">
        <f t="shared" si="2"/>
        <v>2032.175145563262</v>
      </c>
      <c r="L27" s="17">
        <f t="shared" si="3"/>
        <v>0.22619673036775279</v>
      </c>
    </row>
    <row r="28" spans="2:12" ht="16" thickBot="1" x14ac:dyDescent="0.4">
      <c r="B28" s="9">
        <f t="shared" si="4"/>
        <v>2037</v>
      </c>
      <c r="C28" s="7">
        <v>9109.3356524358551</v>
      </c>
      <c r="D28" s="7">
        <v>11102.05</v>
      </c>
      <c r="E28" s="8">
        <f t="shared" si="0"/>
        <v>1992.7143475641442</v>
      </c>
      <c r="F28" s="17">
        <f t="shared" si="1"/>
        <v>0.21875517859870366</v>
      </c>
      <c r="G28" s="16"/>
      <c r="H28" s="9">
        <f t="shared" si="5"/>
        <v>2037</v>
      </c>
      <c r="I28" s="7">
        <v>9067.3365920270335</v>
      </c>
      <c r="J28" s="7">
        <v>11012.435349551568</v>
      </c>
      <c r="K28" s="8">
        <f t="shared" si="2"/>
        <v>1945.0987575245344</v>
      </c>
      <c r="L28" s="17">
        <f t="shared" si="3"/>
        <v>0.2145171007807157</v>
      </c>
    </row>
    <row r="29" spans="2:12" ht="16" thickBot="1" x14ac:dyDescent="0.4">
      <c r="B29" s="9">
        <f t="shared" si="4"/>
        <v>2038</v>
      </c>
      <c r="C29" s="7">
        <v>9172.5450279764773</v>
      </c>
      <c r="D29" s="7">
        <v>11102.05</v>
      </c>
      <c r="E29" s="8">
        <f t="shared" si="0"/>
        <v>1929.504972023522</v>
      </c>
      <c r="F29" s="17">
        <f t="shared" si="1"/>
        <v>0.21035655492979174</v>
      </c>
      <c r="G29" s="16"/>
      <c r="H29" s="9">
        <f t="shared" si="5"/>
        <v>2038</v>
      </c>
      <c r="I29" s="7">
        <v>9219.624188556787</v>
      </c>
      <c r="J29" s="7">
        <v>11146.209912640061</v>
      </c>
      <c r="K29" s="8">
        <f t="shared" si="2"/>
        <v>1926.5857240832738</v>
      </c>
      <c r="L29" s="17">
        <f t="shared" si="3"/>
        <v>0.20896575442570789</v>
      </c>
    </row>
    <row r="30" spans="2:12" ht="16" thickBot="1" x14ac:dyDescent="0.4">
      <c r="B30" s="9">
        <f t="shared" si="4"/>
        <v>2039</v>
      </c>
      <c r="C30" s="7">
        <v>9235.5395351385487</v>
      </c>
      <c r="D30" s="7">
        <v>11198.05</v>
      </c>
      <c r="E30" s="8">
        <f t="shared" si="0"/>
        <v>1962.5104648614506</v>
      </c>
      <c r="F30" s="17">
        <f t="shared" si="1"/>
        <v>0.21249548631075288</v>
      </c>
      <c r="G30" s="16"/>
      <c r="H30" s="9">
        <f t="shared" si="5"/>
        <v>2039</v>
      </c>
      <c r="I30" s="7">
        <v>9294.1315492819631</v>
      </c>
      <c r="J30" s="7">
        <v>11142.403602913111</v>
      </c>
      <c r="K30" s="8">
        <f t="shared" si="2"/>
        <v>1848.2720536311481</v>
      </c>
      <c r="L30" s="17">
        <f t="shared" si="3"/>
        <v>0.19886441716805053</v>
      </c>
    </row>
    <row r="31" spans="2:12" ht="16" thickBot="1" x14ac:dyDescent="0.4">
      <c r="B31" s="9">
        <f t="shared" si="4"/>
        <v>2040</v>
      </c>
      <c r="C31" s="7">
        <v>9338.3653296899993</v>
      </c>
      <c r="D31" s="7">
        <v>11198.05</v>
      </c>
      <c r="E31" s="8">
        <f t="shared" si="0"/>
        <v>1859.68467031</v>
      </c>
      <c r="F31" s="17">
        <f t="shared" si="1"/>
        <v>0.19914456167155917</v>
      </c>
      <c r="G31" s="16"/>
      <c r="H31" s="9">
        <f t="shared" si="5"/>
        <v>2040</v>
      </c>
      <c r="I31" s="7">
        <v>9405.192397313107</v>
      </c>
      <c r="J31" s="7">
        <v>11364.416324734795</v>
      </c>
      <c r="K31" s="8">
        <f t="shared" si="2"/>
        <v>1959.2239274216881</v>
      </c>
      <c r="L31" s="17">
        <f t="shared" si="3"/>
        <v>0.20831300888447565</v>
      </c>
    </row>
    <row r="32" spans="2:12" ht="16" thickBot="1" x14ac:dyDescent="0.4">
      <c r="B32" s="9">
        <f t="shared" si="4"/>
        <v>2041</v>
      </c>
      <c r="C32" s="7">
        <v>9358.1724263041979</v>
      </c>
      <c r="D32" s="7">
        <v>11437.55</v>
      </c>
      <c r="E32" s="8">
        <f t="shared" si="0"/>
        <v>2079.3775736958014</v>
      </c>
      <c r="F32" s="17">
        <f t="shared" si="1"/>
        <v>0.22219910886136615</v>
      </c>
      <c r="G32" s="16"/>
      <c r="H32" s="9">
        <f t="shared" si="5"/>
        <v>2041</v>
      </c>
      <c r="I32" s="7">
        <v>9494.0198664029813</v>
      </c>
      <c r="J32" s="7">
        <v>11360.647982947372</v>
      </c>
      <c r="K32" s="8">
        <f t="shared" si="2"/>
        <v>1866.6281165443907</v>
      </c>
      <c r="L32" s="17">
        <f t="shared" si="3"/>
        <v>0.19661093433666932</v>
      </c>
    </row>
    <row r="33" spans="2:12" ht="16" thickBot="1" x14ac:dyDescent="0.4">
      <c r="B33" s="9">
        <f t="shared" si="4"/>
        <v>2042</v>
      </c>
      <c r="C33" s="7">
        <v>9335.934962516385</v>
      </c>
      <c r="D33" s="7">
        <v>11437.55</v>
      </c>
      <c r="E33" s="8">
        <f t="shared" si="0"/>
        <v>2101.6150374836143</v>
      </c>
      <c r="F33" s="17">
        <f t="shared" si="1"/>
        <v>0.22511029114079756</v>
      </c>
      <c r="G33" s="16"/>
      <c r="H33" s="9">
        <f t="shared" si="5"/>
        <v>2042</v>
      </c>
      <c r="I33" s="7">
        <v>9569.766643000461</v>
      </c>
      <c r="J33" s="7">
        <v>11630.998482868885</v>
      </c>
      <c r="K33" s="8">
        <f t="shared" si="2"/>
        <v>2061.2318398684238</v>
      </c>
      <c r="L33" s="17">
        <f t="shared" si="3"/>
        <v>0.21538997937593957</v>
      </c>
    </row>
    <row r="34" spans="2:12" ht="16" thickBot="1" x14ac:dyDescent="0.4">
      <c r="B34" s="9">
        <f t="shared" si="4"/>
        <v>2043</v>
      </c>
      <c r="C34" s="7">
        <v>9491.1300213356481</v>
      </c>
      <c r="D34" s="7">
        <v>11789.75</v>
      </c>
      <c r="E34" s="8">
        <f t="shared" si="0"/>
        <v>2298.6199786643519</v>
      </c>
      <c r="F34" s="17">
        <f t="shared" si="1"/>
        <v>0.24218612256887789</v>
      </c>
      <c r="G34" s="16"/>
      <c r="H34" s="9">
        <f t="shared" si="5"/>
        <v>2043</v>
      </c>
      <c r="I34" s="7">
        <v>9678.7208759535915</v>
      </c>
      <c r="J34" s="7">
        <v>11627.26773029079</v>
      </c>
      <c r="K34" s="8">
        <f t="shared" si="2"/>
        <v>1948.546854337199</v>
      </c>
      <c r="L34" s="17">
        <f t="shared" si="3"/>
        <v>0.2013227656123743</v>
      </c>
    </row>
    <row r="35" spans="2:12" ht="16" thickBot="1" x14ac:dyDescent="0.4">
      <c r="B35" s="9">
        <f t="shared" si="4"/>
        <v>2044</v>
      </c>
      <c r="C35" s="7">
        <v>9593.543832149724</v>
      </c>
      <c r="D35" s="7">
        <v>11789.75</v>
      </c>
      <c r="E35" s="8">
        <f t="shared" si="0"/>
        <v>2196.206167850276</v>
      </c>
      <c r="F35" s="17">
        <f t="shared" si="1"/>
        <v>0.22892543217349845</v>
      </c>
      <c r="G35" s="16"/>
      <c r="H35" s="9">
        <f t="shared" si="5"/>
        <v>2044</v>
      </c>
      <c r="I35" s="7">
        <v>9985.2948791231829</v>
      </c>
      <c r="J35" s="7">
        <v>11935.155631475587</v>
      </c>
      <c r="K35" s="8">
        <f t="shared" si="2"/>
        <v>1949.8607523524042</v>
      </c>
      <c r="L35" s="17">
        <f t="shared" si="3"/>
        <v>0.19527322687576185</v>
      </c>
    </row>
    <row r="36" spans="2:12" ht="16" thickBot="1" x14ac:dyDescent="0.4">
      <c r="B36" s="9">
        <f t="shared" si="4"/>
        <v>2045</v>
      </c>
      <c r="C36" s="7">
        <v>9605.9934367346614</v>
      </c>
      <c r="D36" s="7">
        <v>12107.75</v>
      </c>
      <c r="E36" s="8">
        <f t="shared" si="0"/>
        <v>2501.7565632653386</v>
      </c>
      <c r="F36" s="17">
        <f t="shared" si="1"/>
        <v>0.26043704690638991</v>
      </c>
      <c r="G36" s="16"/>
      <c r="H36" s="9">
        <f t="shared" si="5"/>
        <v>2045</v>
      </c>
      <c r="I36" s="7">
        <v>9880.5194152765398</v>
      </c>
      <c r="J36" s="7">
        <v>11937.262093154459</v>
      </c>
      <c r="K36" s="8">
        <f t="shared" si="2"/>
        <v>2056.742677877919</v>
      </c>
      <c r="L36" s="17">
        <f t="shared" si="3"/>
        <v>0.20816139227437105</v>
      </c>
    </row>
    <row r="37" spans="2:12" ht="16" thickBot="1" x14ac:dyDescent="0.4">
      <c r="B37" s="9">
        <f t="shared" si="4"/>
        <v>2046</v>
      </c>
      <c r="C37" s="7">
        <v>9672.9479234600949</v>
      </c>
      <c r="D37" s="7">
        <v>12062.2</v>
      </c>
      <c r="E37" s="8">
        <f t="shared" si="0"/>
        <v>2389.2520765399058</v>
      </c>
      <c r="F37" s="17">
        <f t="shared" si="1"/>
        <v>0.24700350869719664</v>
      </c>
      <c r="G37" s="16"/>
      <c r="H37" s="9">
        <f t="shared" si="5"/>
        <v>2046</v>
      </c>
      <c r="I37" s="7">
        <v>9985.1984053511605</v>
      </c>
      <c r="J37" s="7">
        <v>12153.337022524936</v>
      </c>
      <c r="K37" s="8">
        <f t="shared" si="2"/>
        <v>2168.1386171737759</v>
      </c>
      <c r="L37" s="17">
        <f t="shared" si="3"/>
        <v>0.21713525652247934</v>
      </c>
    </row>
  </sheetData>
  <mergeCells count="10">
    <mergeCell ref="A1:C1"/>
    <mergeCell ref="A2:L2"/>
    <mergeCell ref="A4:L4"/>
    <mergeCell ref="A3:L3"/>
    <mergeCell ref="B8:B10"/>
    <mergeCell ref="H8:H10"/>
    <mergeCell ref="C6:F6"/>
    <mergeCell ref="I6:L6"/>
    <mergeCell ref="C7:F7"/>
    <mergeCell ref="I7:L7"/>
  </mergeCells>
  <pageMargins left="0.7" right="0.7" top="0.75" bottom="0.75" header="0.3" footer="0.3"/>
  <pageSetup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8D1BC-FAFA-4757-A96E-722050EAF84A}">
  <sheetPr>
    <pageSetUpPr fitToPage="1"/>
  </sheetPr>
  <dimension ref="A1:V62"/>
  <sheetViews>
    <sheetView zoomScaleNormal="100" workbookViewId="0">
      <selection activeCell="D5" sqref="D5"/>
    </sheetView>
  </sheetViews>
  <sheetFormatPr defaultColWidth="8.90625" defaultRowHeight="14.5" x14ac:dyDescent="0.35"/>
  <cols>
    <col min="1" max="1" width="5" style="18" customWidth="1"/>
    <col min="2" max="2" width="8.90625" style="18"/>
    <col min="3" max="3" width="18.90625" style="18" bestFit="1" customWidth="1"/>
    <col min="4" max="4" width="27.08984375" style="18" bestFit="1" customWidth="1"/>
    <col min="5" max="5" width="13" style="18" bestFit="1" customWidth="1"/>
    <col min="6" max="6" width="18.1796875" style="18" customWidth="1"/>
    <col min="7" max="7" width="1.1796875" style="20" customWidth="1"/>
    <col min="8" max="8" width="8.81640625" style="18" bestFit="1" customWidth="1"/>
    <col min="9" max="9" width="24.1796875" style="18" bestFit="1" customWidth="1"/>
    <col min="10" max="10" width="27.36328125" style="18" customWidth="1"/>
    <col min="11" max="11" width="13" style="18" bestFit="1" customWidth="1"/>
    <col min="12" max="12" width="19.6328125" style="18" customWidth="1"/>
    <col min="13" max="13" width="8.08984375" style="18" customWidth="1"/>
    <col min="14" max="14" width="23.54296875" style="18" customWidth="1"/>
    <col min="15" max="15" width="23.1796875" style="18" customWidth="1"/>
    <col min="16" max="18" width="8.90625" style="18"/>
    <col min="19" max="19" width="64.36328125" style="18" customWidth="1"/>
    <col min="20" max="20" width="8.90625" style="18"/>
    <col min="21" max="21" width="2.453125" style="18" customWidth="1"/>
    <col min="22" max="22" width="8.90625" style="18"/>
    <col min="23" max="23" width="63" style="18" customWidth="1"/>
    <col min="24" max="16384" width="8.90625" style="18"/>
  </cols>
  <sheetData>
    <row r="1" spans="1:22" x14ac:dyDescent="0.35">
      <c r="A1" s="58" t="s">
        <v>60</v>
      </c>
      <c r="B1" s="59"/>
      <c r="C1" s="59"/>
    </row>
    <row r="2" spans="1:22" ht="15.5" x14ac:dyDescent="0.35">
      <c r="A2" s="52" t="s">
        <v>38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ht="15.5" x14ac:dyDescent="0.35">
      <c r="A3" s="52" t="s">
        <v>37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36"/>
      <c r="N3" s="36"/>
      <c r="O3" s="36"/>
      <c r="P3" s="36"/>
      <c r="Q3" s="36"/>
      <c r="R3" s="36"/>
      <c r="S3" s="36"/>
      <c r="T3" s="36"/>
    </row>
    <row r="4" spans="1:22" ht="15.5" x14ac:dyDescent="0.35">
      <c r="B4" s="19" t="s">
        <v>16</v>
      </c>
    </row>
    <row r="5" spans="1:22" ht="15.5" x14ac:dyDescent="0.35">
      <c r="B5" s="19" t="s">
        <v>15</v>
      </c>
    </row>
    <row r="6" spans="1:22" ht="15" thickBot="1" x14ac:dyDescent="0.4"/>
    <row r="7" spans="1:22" ht="16" thickBot="1" x14ac:dyDescent="0.4">
      <c r="B7" s="21" t="s">
        <v>0</v>
      </c>
      <c r="C7" s="49" t="s">
        <v>13</v>
      </c>
      <c r="D7" s="50"/>
      <c r="E7" s="50"/>
      <c r="F7" s="51"/>
      <c r="G7" s="18"/>
      <c r="H7" s="21" t="s">
        <v>0</v>
      </c>
      <c r="I7" s="49" t="s">
        <v>14</v>
      </c>
      <c r="J7" s="50"/>
      <c r="K7" s="50"/>
      <c r="L7" s="51"/>
    </row>
    <row r="8" spans="1:22" ht="16" thickBot="1" x14ac:dyDescent="0.4">
      <c r="B8" s="22" t="s">
        <v>1</v>
      </c>
      <c r="C8" s="49" t="s">
        <v>42</v>
      </c>
      <c r="D8" s="50"/>
      <c r="E8" s="50"/>
      <c r="F8" s="51"/>
      <c r="G8" s="18"/>
      <c r="H8" s="22" t="s">
        <v>1</v>
      </c>
      <c r="I8" s="49" t="s">
        <v>42</v>
      </c>
      <c r="J8" s="50"/>
      <c r="K8" s="50"/>
      <c r="L8" s="51"/>
    </row>
    <row r="9" spans="1:22" ht="31.5" thickBot="1" x14ac:dyDescent="0.4">
      <c r="A9" s="23"/>
      <c r="B9" s="24" t="s">
        <v>2</v>
      </c>
      <c r="C9" s="25" t="s">
        <v>11</v>
      </c>
      <c r="D9" s="25" t="s">
        <v>12</v>
      </c>
      <c r="E9" s="25" t="s">
        <v>54</v>
      </c>
      <c r="F9" s="24" t="s">
        <v>44</v>
      </c>
      <c r="G9" s="18"/>
      <c r="H9" s="24" t="s">
        <v>2</v>
      </c>
      <c r="I9" s="25" t="s">
        <v>11</v>
      </c>
      <c r="J9" s="25" t="s">
        <v>12</v>
      </c>
      <c r="K9" s="25" t="s">
        <v>54</v>
      </c>
      <c r="L9" s="24" t="s">
        <v>49</v>
      </c>
    </row>
    <row r="10" spans="1:22" ht="16" thickBot="1" x14ac:dyDescent="0.4">
      <c r="A10" s="23"/>
      <c r="B10" s="24">
        <v>2020</v>
      </c>
      <c r="C10" s="25" t="s">
        <v>17</v>
      </c>
      <c r="D10" s="25"/>
      <c r="E10" s="26"/>
      <c r="F10" s="31">
        <f>74.9</f>
        <v>74.900000000000006</v>
      </c>
      <c r="G10" s="18"/>
      <c r="H10" s="24">
        <v>2020</v>
      </c>
      <c r="I10" s="25" t="s">
        <v>17</v>
      </c>
      <c r="J10" s="25"/>
      <c r="K10" s="26"/>
      <c r="L10" s="31">
        <f>74.9</f>
        <v>74.900000000000006</v>
      </c>
      <c r="M10" s="27"/>
    </row>
    <row r="11" spans="1:22" ht="16" thickBot="1" x14ac:dyDescent="0.4">
      <c r="B11" s="12">
        <v>2020</v>
      </c>
      <c r="C11" s="13" t="s">
        <v>18</v>
      </c>
      <c r="D11" s="13"/>
      <c r="E11" s="14"/>
      <c r="F11" s="31">
        <f>74.5</f>
        <v>74.5</v>
      </c>
      <c r="G11" s="18"/>
      <c r="H11" s="12">
        <v>2020</v>
      </c>
      <c r="I11" s="13" t="s">
        <v>18</v>
      </c>
      <c r="J11" s="13"/>
      <c r="K11" s="14"/>
      <c r="L11" s="31">
        <f>74.5</f>
        <v>74.5</v>
      </c>
      <c r="M11" s="27"/>
    </row>
    <row r="12" spans="1:22" ht="16" thickBot="1" x14ac:dyDescent="0.4">
      <c r="B12" s="12">
        <v>2020</v>
      </c>
      <c r="C12" s="13"/>
      <c r="D12" s="13" t="s">
        <v>30</v>
      </c>
      <c r="E12" s="14"/>
      <c r="F12" s="32">
        <v>-50</v>
      </c>
      <c r="G12" s="18"/>
      <c r="H12" s="12">
        <v>2020</v>
      </c>
      <c r="I12" s="13"/>
      <c r="J12" s="13" t="s">
        <v>30</v>
      </c>
      <c r="K12" s="14"/>
      <c r="L12" s="32">
        <v>-48</v>
      </c>
      <c r="M12" s="27"/>
    </row>
    <row r="13" spans="1:22" ht="16" thickBot="1" x14ac:dyDescent="0.4">
      <c r="B13" s="12">
        <v>2021</v>
      </c>
      <c r="C13" s="12" t="s">
        <v>31</v>
      </c>
      <c r="D13" s="13"/>
      <c r="E13" s="14"/>
      <c r="F13" s="31">
        <f>74.9</f>
        <v>74.900000000000006</v>
      </c>
      <c r="G13" s="18"/>
      <c r="H13" s="12">
        <v>2021</v>
      </c>
      <c r="I13" s="12" t="s">
        <v>31</v>
      </c>
      <c r="J13" s="13"/>
      <c r="K13" s="14"/>
      <c r="L13" s="31">
        <f>74.9</f>
        <v>74.900000000000006</v>
      </c>
      <c r="M13" s="27"/>
    </row>
    <row r="14" spans="1:22" ht="16" thickBot="1" x14ac:dyDescent="0.4">
      <c r="B14" s="12">
        <v>2021</v>
      </c>
      <c r="C14" s="12" t="s">
        <v>32</v>
      </c>
      <c r="D14" s="13"/>
      <c r="E14" s="14"/>
      <c r="F14" s="31">
        <f>74.9</f>
        <v>74.900000000000006</v>
      </c>
      <c r="G14" s="18"/>
      <c r="H14" s="12">
        <v>2021</v>
      </c>
      <c r="I14" s="12" t="s">
        <v>32</v>
      </c>
      <c r="J14" s="13"/>
      <c r="K14" s="14"/>
      <c r="L14" s="31">
        <f>74.9</f>
        <v>74.900000000000006</v>
      </c>
      <c r="M14" s="27"/>
    </row>
    <row r="15" spans="1:22" ht="16" thickBot="1" x14ac:dyDescent="0.4">
      <c r="B15" s="12">
        <v>2021</v>
      </c>
      <c r="C15" s="12" t="s">
        <v>33</v>
      </c>
      <c r="D15" s="13"/>
      <c r="E15" s="14"/>
      <c r="F15" s="31">
        <f>74.5</f>
        <v>74.5</v>
      </c>
      <c r="G15" s="18"/>
      <c r="H15" s="12">
        <v>2021</v>
      </c>
      <c r="I15" s="12" t="s">
        <v>33</v>
      </c>
      <c r="J15" s="13"/>
      <c r="K15" s="14"/>
      <c r="L15" s="31">
        <f>74.5</f>
        <v>74.5</v>
      </c>
      <c r="M15" s="27"/>
    </row>
    <row r="16" spans="1:22" ht="16" thickBot="1" x14ac:dyDescent="0.4">
      <c r="B16" s="12">
        <v>2021</v>
      </c>
      <c r="C16" s="12" t="s">
        <v>34</v>
      </c>
      <c r="D16" s="13"/>
      <c r="E16" s="14"/>
      <c r="F16" s="31">
        <f>74.9</f>
        <v>74.900000000000006</v>
      </c>
      <c r="G16" s="18"/>
      <c r="H16" s="12">
        <v>2021</v>
      </c>
      <c r="I16" s="12" t="s">
        <v>34</v>
      </c>
      <c r="J16" s="13"/>
      <c r="K16" s="14"/>
      <c r="L16" s="31">
        <f>74.9</f>
        <v>74.900000000000006</v>
      </c>
      <c r="M16" s="27"/>
    </row>
    <row r="17" spans="2:13" ht="16" thickBot="1" x14ac:dyDescent="0.4">
      <c r="B17" s="12">
        <v>2021</v>
      </c>
      <c r="C17" s="12" t="s">
        <v>35</v>
      </c>
      <c r="D17" s="13"/>
      <c r="E17" s="14"/>
      <c r="F17" s="31">
        <f>56</f>
        <v>56</v>
      </c>
      <c r="G17" s="18"/>
      <c r="H17" s="12">
        <v>2021</v>
      </c>
      <c r="I17" s="12" t="s">
        <v>35</v>
      </c>
      <c r="J17" s="13"/>
      <c r="K17" s="14"/>
      <c r="L17" s="31">
        <f>56</f>
        <v>56</v>
      </c>
      <c r="M17" s="27"/>
    </row>
    <row r="18" spans="2:13" ht="16" thickBot="1" x14ac:dyDescent="0.4">
      <c r="B18" s="12">
        <v>2021</v>
      </c>
      <c r="C18" s="12"/>
      <c r="D18" s="13" t="s">
        <v>19</v>
      </c>
      <c r="E18" s="14"/>
      <c r="F18" s="32">
        <v>-424</v>
      </c>
      <c r="G18" s="18"/>
      <c r="H18" s="12">
        <v>2021</v>
      </c>
      <c r="I18" s="12"/>
      <c r="J18" s="13" t="s">
        <v>19</v>
      </c>
      <c r="K18" s="14"/>
      <c r="L18" s="32">
        <v>-424</v>
      </c>
      <c r="M18" s="27"/>
    </row>
    <row r="19" spans="2:13" ht="16" thickBot="1" x14ac:dyDescent="0.4">
      <c r="B19" s="12">
        <v>2022</v>
      </c>
      <c r="C19" s="12"/>
      <c r="D19" s="13"/>
      <c r="E19" s="14"/>
      <c r="F19" s="32"/>
      <c r="G19" s="18"/>
      <c r="H19" s="12">
        <v>2022</v>
      </c>
      <c r="I19" s="12"/>
      <c r="J19" s="13"/>
      <c r="K19" s="14"/>
      <c r="L19" s="32"/>
      <c r="M19" s="27"/>
    </row>
    <row r="20" spans="2:13" ht="16" thickBot="1" x14ac:dyDescent="0.4">
      <c r="B20" s="12">
        <v>2023</v>
      </c>
      <c r="C20" s="12"/>
      <c r="D20" s="13"/>
      <c r="E20" s="14"/>
      <c r="F20" s="32"/>
      <c r="G20" s="18"/>
      <c r="H20" s="12">
        <v>2023</v>
      </c>
      <c r="I20" s="12"/>
      <c r="J20" s="13"/>
      <c r="K20" s="14"/>
      <c r="L20" s="32"/>
      <c r="M20" s="27"/>
    </row>
    <row r="21" spans="2:13" ht="16" thickBot="1" x14ac:dyDescent="0.4">
      <c r="B21" s="12">
        <v>2023</v>
      </c>
      <c r="C21" s="12"/>
      <c r="D21" s="13" t="s">
        <v>20</v>
      </c>
      <c r="E21" s="14"/>
      <c r="F21" s="32">
        <v>-115</v>
      </c>
      <c r="G21" s="18"/>
      <c r="H21" s="12">
        <v>2023</v>
      </c>
      <c r="I21" s="12"/>
      <c r="J21" s="13" t="s">
        <v>20</v>
      </c>
      <c r="K21" s="14"/>
      <c r="L21" s="32">
        <v>-115</v>
      </c>
      <c r="M21" s="27"/>
    </row>
    <row r="22" spans="2:13" ht="16" thickBot="1" x14ac:dyDescent="0.4">
      <c r="B22" s="12">
        <v>2024</v>
      </c>
      <c r="C22" s="12"/>
      <c r="D22" s="13"/>
      <c r="E22" s="14"/>
      <c r="F22" s="32"/>
      <c r="G22" s="18"/>
      <c r="H22" s="12">
        <v>2024</v>
      </c>
      <c r="I22" s="12"/>
      <c r="J22" s="13"/>
      <c r="K22" s="14"/>
      <c r="L22" s="32"/>
      <c r="M22" s="27"/>
    </row>
    <row r="23" spans="2:13" ht="16" thickBot="1" x14ac:dyDescent="0.4">
      <c r="B23" s="12">
        <v>2024</v>
      </c>
      <c r="C23" s="12"/>
      <c r="D23" s="13" t="s">
        <v>21</v>
      </c>
      <c r="E23" s="14"/>
      <c r="F23" s="32">
        <v>-522</v>
      </c>
      <c r="G23" s="18"/>
      <c r="H23" s="12">
        <v>2024</v>
      </c>
      <c r="I23" s="12"/>
      <c r="J23" s="13" t="s">
        <v>21</v>
      </c>
      <c r="K23" s="14"/>
      <c r="L23" s="32">
        <v>-480</v>
      </c>
      <c r="M23" s="27"/>
    </row>
    <row r="24" spans="2:13" ht="48.65" customHeight="1" thickBot="1" x14ac:dyDescent="0.4">
      <c r="B24" s="12">
        <v>2024</v>
      </c>
      <c r="C24" s="12"/>
      <c r="D24" s="13"/>
      <c r="E24" s="12" t="s">
        <v>22</v>
      </c>
      <c r="F24" s="33">
        <v>355</v>
      </c>
      <c r="G24" s="18"/>
      <c r="H24" s="12">
        <v>2024</v>
      </c>
      <c r="I24" s="12"/>
      <c r="J24" s="13"/>
      <c r="K24" s="12" t="s">
        <v>22</v>
      </c>
      <c r="L24" s="33">
        <v>337</v>
      </c>
      <c r="M24" s="27"/>
    </row>
    <row r="25" spans="2:13" ht="16" thickBot="1" x14ac:dyDescent="0.4">
      <c r="B25" s="12">
        <v>2024</v>
      </c>
      <c r="C25" s="12"/>
      <c r="D25" s="13" t="s">
        <v>23</v>
      </c>
      <c r="E25" s="14"/>
      <c r="F25" s="32">
        <v>-115</v>
      </c>
      <c r="G25" s="18"/>
      <c r="H25" s="12">
        <v>2024</v>
      </c>
      <c r="I25" s="12"/>
      <c r="J25" s="13" t="s">
        <v>23</v>
      </c>
      <c r="K25" s="14"/>
      <c r="L25" s="32">
        <v>-115</v>
      </c>
      <c r="M25" s="27"/>
    </row>
    <row r="26" spans="2:13" ht="16" thickBot="1" x14ac:dyDescent="0.4">
      <c r="B26" s="12">
        <v>2025</v>
      </c>
      <c r="C26" s="12"/>
      <c r="D26" s="13" t="s">
        <v>24</v>
      </c>
      <c r="E26" s="14"/>
      <c r="F26" s="32">
        <v>-238</v>
      </c>
      <c r="G26" s="18"/>
      <c r="H26" s="12">
        <v>2025</v>
      </c>
      <c r="I26" s="12"/>
      <c r="J26" s="13" t="s">
        <v>24</v>
      </c>
      <c r="K26" s="14"/>
      <c r="L26" s="32">
        <v>-171</v>
      </c>
      <c r="M26" s="27"/>
    </row>
    <row r="27" spans="2:13" ht="16" thickBot="1" x14ac:dyDescent="0.4">
      <c r="B27" s="12">
        <v>2025</v>
      </c>
      <c r="C27" s="12"/>
      <c r="D27" s="13" t="s">
        <v>25</v>
      </c>
      <c r="E27" s="14"/>
      <c r="F27" s="32">
        <v>-104</v>
      </c>
      <c r="G27" s="18"/>
      <c r="H27" s="12">
        <v>2025</v>
      </c>
      <c r="I27" s="12"/>
      <c r="J27" s="13" t="s">
        <v>25</v>
      </c>
      <c r="K27" s="14"/>
      <c r="L27" s="32">
        <v>-104</v>
      </c>
      <c r="M27" s="27"/>
    </row>
    <row r="28" spans="2:13" ht="16" thickBot="1" x14ac:dyDescent="0.4">
      <c r="B28" s="12">
        <v>2027</v>
      </c>
      <c r="C28" s="12"/>
      <c r="D28" s="13" t="s">
        <v>26</v>
      </c>
      <c r="E28" s="14"/>
      <c r="F28" s="32">
        <v>-324</v>
      </c>
      <c r="G28" s="18"/>
      <c r="H28" s="12">
        <v>2027</v>
      </c>
      <c r="I28" s="12"/>
      <c r="J28" s="13" t="s">
        <v>26</v>
      </c>
      <c r="K28" s="14"/>
      <c r="L28" s="32">
        <v>-249</v>
      </c>
      <c r="M28" s="27"/>
    </row>
    <row r="29" spans="2:13" ht="16" thickBot="1" x14ac:dyDescent="0.4">
      <c r="B29" s="12">
        <v>2027</v>
      </c>
      <c r="C29" s="12"/>
      <c r="D29" s="13" t="s">
        <v>27</v>
      </c>
      <c r="E29" s="14"/>
      <c r="F29" s="32">
        <f>-52-53</f>
        <v>-105</v>
      </c>
      <c r="G29" s="18"/>
      <c r="H29" s="12">
        <v>2027</v>
      </c>
      <c r="I29" s="12"/>
      <c r="J29" s="13" t="s">
        <v>27</v>
      </c>
      <c r="K29" s="14"/>
      <c r="L29" s="32">
        <v>-82</v>
      </c>
      <c r="M29" s="27"/>
    </row>
    <row r="30" spans="2:13" ht="16" thickBot="1" x14ac:dyDescent="0.4">
      <c r="B30" s="12">
        <v>2027</v>
      </c>
      <c r="C30" s="12"/>
      <c r="D30" s="13" t="s">
        <v>28</v>
      </c>
      <c r="E30" s="14"/>
      <c r="F30" s="32">
        <v>-681</v>
      </c>
      <c r="G30" s="18"/>
      <c r="H30" s="12">
        <v>2027</v>
      </c>
      <c r="I30" s="12"/>
      <c r="J30" s="13" t="s">
        <v>28</v>
      </c>
      <c r="K30" s="14"/>
      <c r="L30" s="32">
        <v>-640</v>
      </c>
      <c r="M30" s="27"/>
    </row>
    <row r="31" spans="2:13" ht="16" thickBot="1" x14ac:dyDescent="0.4">
      <c r="B31" s="12">
        <v>2027</v>
      </c>
      <c r="C31" s="12"/>
      <c r="D31" s="13" t="s">
        <v>29</v>
      </c>
      <c r="E31" s="14"/>
      <c r="F31" s="32">
        <v>-46</v>
      </c>
      <c r="G31" s="18"/>
      <c r="H31" s="12">
        <v>2027</v>
      </c>
      <c r="I31" s="12"/>
      <c r="J31" s="13" t="s">
        <v>29</v>
      </c>
      <c r="K31" s="14"/>
      <c r="L31" s="32">
        <v>-44</v>
      </c>
      <c r="M31" s="27"/>
    </row>
    <row r="32" spans="2:13" ht="16" thickBot="1" x14ac:dyDescent="0.4">
      <c r="B32" s="12">
        <v>2027</v>
      </c>
      <c r="C32" s="12" t="s">
        <v>39</v>
      </c>
      <c r="D32" s="13"/>
      <c r="E32" s="14"/>
      <c r="F32" s="32">
        <f>239.5*2</f>
        <v>479</v>
      </c>
      <c r="G32" s="18"/>
      <c r="H32" s="12">
        <v>2027</v>
      </c>
      <c r="I32" s="12" t="s">
        <v>39</v>
      </c>
      <c r="J32" s="13"/>
      <c r="K32" s="14"/>
      <c r="L32" s="32">
        <f>225.8*2</f>
        <v>451.6</v>
      </c>
      <c r="M32" s="27"/>
    </row>
    <row r="33" spans="2:13" ht="16" thickBot="1" x14ac:dyDescent="0.4">
      <c r="B33" s="12">
        <v>2028</v>
      </c>
      <c r="C33" s="12" t="s">
        <v>39</v>
      </c>
      <c r="D33" s="13"/>
      <c r="E33" s="14"/>
      <c r="F33" s="32">
        <v>239.5</v>
      </c>
      <c r="G33" s="18"/>
      <c r="H33" s="12">
        <v>2028</v>
      </c>
      <c r="I33" s="12" t="s">
        <v>39</v>
      </c>
      <c r="J33" s="13"/>
      <c r="K33" s="14"/>
      <c r="L33" s="32">
        <v>225.8</v>
      </c>
      <c r="M33" s="27"/>
    </row>
    <row r="34" spans="2:13" ht="16" thickBot="1" x14ac:dyDescent="0.4">
      <c r="B34" s="12">
        <v>2029</v>
      </c>
      <c r="C34" s="12"/>
      <c r="D34" s="13"/>
      <c r="E34" s="14"/>
      <c r="F34" s="32"/>
      <c r="G34" s="18"/>
      <c r="H34" s="12">
        <v>2029</v>
      </c>
      <c r="I34" s="12"/>
      <c r="J34" s="13"/>
      <c r="K34" s="14"/>
      <c r="L34" s="32"/>
      <c r="M34" s="27"/>
    </row>
    <row r="35" spans="2:13" ht="16" thickBot="1" x14ac:dyDescent="0.4">
      <c r="B35" s="12">
        <v>2030</v>
      </c>
      <c r="C35" s="12"/>
      <c r="D35" s="37"/>
      <c r="E35" s="14"/>
      <c r="F35" s="37"/>
      <c r="G35" s="18"/>
      <c r="H35" s="12">
        <v>2030</v>
      </c>
      <c r="I35" s="12"/>
      <c r="J35" s="37"/>
      <c r="K35" s="14"/>
      <c r="L35" s="37"/>
      <c r="M35" s="27"/>
    </row>
    <row r="36" spans="2:13" ht="15.65" customHeight="1" thickBot="1" x14ac:dyDescent="0.4">
      <c r="B36" s="12">
        <v>2030</v>
      </c>
      <c r="C36" s="12" t="s">
        <v>39</v>
      </c>
      <c r="D36" s="37"/>
      <c r="E36" s="14"/>
      <c r="F36" s="32">
        <v>239.5</v>
      </c>
      <c r="G36" s="18"/>
      <c r="H36" s="12">
        <v>2030</v>
      </c>
      <c r="I36" s="12" t="s">
        <v>39</v>
      </c>
      <c r="J36" s="37"/>
      <c r="K36" s="14"/>
      <c r="L36" s="32">
        <v>225.8</v>
      </c>
      <c r="M36" s="27"/>
    </row>
    <row r="37" spans="2:13" ht="15.65" customHeight="1" thickBot="1" x14ac:dyDescent="0.4">
      <c r="B37" s="12">
        <v>2031</v>
      </c>
      <c r="C37" s="12"/>
      <c r="D37" s="37"/>
      <c r="E37" s="14"/>
      <c r="F37" s="32"/>
      <c r="G37" s="18"/>
      <c r="H37" s="12">
        <v>2031</v>
      </c>
      <c r="I37" s="12"/>
      <c r="J37" s="37"/>
      <c r="K37" s="14"/>
      <c r="L37" s="32"/>
      <c r="M37" s="27"/>
    </row>
    <row r="38" spans="2:13" ht="16" thickBot="1" x14ac:dyDescent="0.4">
      <c r="B38" s="12">
        <v>2032</v>
      </c>
      <c r="C38" s="12" t="s">
        <v>39</v>
      </c>
      <c r="D38" s="37"/>
      <c r="E38" s="14"/>
      <c r="F38" s="32">
        <v>239.5</v>
      </c>
      <c r="G38" s="18"/>
      <c r="H38" s="12">
        <v>2032</v>
      </c>
      <c r="I38" s="12" t="s">
        <v>39</v>
      </c>
      <c r="J38" s="37"/>
      <c r="K38" s="14"/>
      <c r="L38" s="32">
        <v>225.8</v>
      </c>
      <c r="M38" s="27"/>
    </row>
    <row r="39" spans="2:13" ht="16" thickBot="1" x14ac:dyDescent="0.4">
      <c r="B39" s="12">
        <v>2033</v>
      </c>
      <c r="C39" s="12"/>
      <c r="D39" s="37"/>
      <c r="E39" s="14"/>
      <c r="F39" s="37"/>
      <c r="G39" s="18"/>
      <c r="H39" s="12">
        <v>2033</v>
      </c>
      <c r="I39" s="12"/>
      <c r="J39" s="37"/>
      <c r="K39" s="14"/>
      <c r="L39" s="32"/>
      <c r="M39" s="27"/>
    </row>
    <row r="40" spans="2:13" ht="16" thickBot="1" x14ac:dyDescent="0.4">
      <c r="B40" s="12">
        <v>2034</v>
      </c>
      <c r="C40" s="12"/>
      <c r="D40" s="37"/>
      <c r="E40" s="14"/>
      <c r="F40" s="37"/>
      <c r="G40" s="18"/>
      <c r="H40" s="12">
        <v>2034</v>
      </c>
      <c r="I40" s="12"/>
      <c r="J40" s="37"/>
      <c r="K40" s="14"/>
      <c r="L40" s="37"/>
      <c r="M40" s="27"/>
    </row>
    <row r="41" spans="2:13" ht="16" thickBot="1" x14ac:dyDescent="0.4">
      <c r="B41" s="12">
        <v>2034</v>
      </c>
      <c r="C41" s="12"/>
      <c r="D41" s="37"/>
      <c r="E41" s="14"/>
      <c r="F41" s="37"/>
      <c r="G41" s="18"/>
      <c r="H41" s="12">
        <v>2034</v>
      </c>
      <c r="I41" s="12"/>
      <c r="J41" s="37"/>
      <c r="K41" s="14"/>
      <c r="L41" s="37"/>
      <c r="M41" s="27"/>
    </row>
    <row r="42" spans="2:13" ht="16" thickBot="1" x14ac:dyDescent="0.4">
      <c r="B42" s="12">
        <v>2034</v>
      </c>
      <c r="C42" s="12"/>
      <c r="D42" s="37"/>
      <c r="E42" s="14"/>
      <c r="F42" s="37"/>
      <c r="G42" s="18"/>
      <c r="H42" s="12">
        <v>2034</v>
      </c>
      <c r="I42" s="12"/>
      <c r="J42" s="37"/>
      <c r="K42" s="14"/>
      <c r="L42" s="37"/>
      <c r="M42" s="27"/>
    </row>
    <row r="43" spans="2:13" ht="16" thickBot="1" x14ac:dyDescent="0.4">
      <c r="B43" s="12">
        <v>2034</v>
      </c>
      <c r="C43" s="12"/>
      <c r="D43" s="37"/>
      <c r="E43" s="14"/>
      <c r="F43" s="37"/>
      <c r="G43" s="18"/>
      <c r="H43" s="12">
        <v>2034</v>
      </c>
      <c r="I43" s="12"/>
      <c r="J43" s="37"/>
      <c r="K43" s="14"/>
      <c r="L43" s="37"/>
      <c r="M43" s="27"/>
    </row>
    <row r="44" spans="2:13" ht="16" thickBot="1" x14ac:dyDescent="0.4">
      <c r="B44" s="12">
        <v>2034</v>
      </c>
      <c r="C44" s="12" t="s">
        <v>40</v>
      </c>
      <c r="D44" s="37"/>
      <c r="E44" s="14"/>
      <c r="F44" s="32">
        <f>239.5*4</f>
        <v>958</v>
      </c>
      <c r="G44" s="18"/>
      <c r="H44" s="12">
        <v>2034</v>
      </c>
      <c r="I44" s="12" t="s">
        <v>40</v>
      </c>
      <c r="J44" s="37"/>
      <c r="K44" s="14"/>
      <c r="L44" s="32">
        <f>225.8*4</f>
        <v>903.2</v>
      </c>
      <c r="M44" s="27"/>
    </row>
    <row r="45" spans="2:13" ht="16" thickBot="1" x14ac:dyDescent="0.4">
      <c r="B45" s="12">
        <v>2034</v>
      </c>
      <c r="C45" s="12" t="s">
        <v>41</v>
      </c>
      <c r="D45" s="37"/>
      <c r="E45" s="14"/>
      <c r="F45" s="32">
        <v>1377.2</v>
      </c>
      <c r="G45" s="18"/>
      <c r="H45" s="12">
        <v>2034</v>
      </c>
      <c r="I45" s="12" t="s">
        <v>41</v>
      </c>
      <c r="J45" s="37"/>
      <c r="K45" s="14"/>
      <c r="L45" s="32">
        <v>1277.0999999999999</v>
      </c>
      <c r="M45" s="27"/>
    </row>
    <row r="46" spans="2:13" ht="16" thickBot="1" x14ac:dyDescent="0.4">
      <c r="B46" s="12">
        <v>2036</v>
      </c>
      <c r="C46" s="12"/>
      <c r="D46" s="37"/>
      <c r="E46" s="14"/>
      <c r="F46" s="32"/>
      <c r="G46" s="18"/>
      <c r="H46" s="12">
        <v>2036</v>
      </c>
      <c r="I46" s="12"/>
      <c r="J46" s="37"/>
      <c r="K46" s="14"/>
      <c r="L46" s="32"/>
      <c r="M46" s="27"/>
    </row>
    <row r="47" spans="2:13" ht="16" thickBot="1" x14ac:dyDescent="0.4">
      <c r="B47" s="24">
        <v>2036</v>
      </c>
      <c r="C47" s="24"/>
      <c r="D47" s="38"/>
      <c r="E47" s="26"/>
      <c r="F47" s="37"/>
      <c r="G47" s="18"/>
      <c r="H47" s="24">
        <v>2036</v>
      </c>
      <c r="I47" s="24"/>
      <c r="J47" s="37"/>
      <c r="K47" s="26"/>
      <c r="L47" s="37"/>
      <c r="M47" s="27"/>
    </row>
    <row r="48" spans="2:13" ht="16" thickBot="1" x14ac:dyDescent="0.4">
      <c r="B48" s="12">
        <v>2038</v>
      </c>
      <c r="C48" s="12"/>
      <c r="D48" s="37"/>
      <c r="E48" s="14"/>
      <c r="F48" s="37"/>
      <c r="G48" s="18"/>
      <c r="H48" s="12">
        <v>2038</v>
      </c>
      <c r="I48" s="12"/>
      <c r="J48" s="37"/>
      <c r="K48" s="14"/>
      <c r="L48" s="37"/>
      <c r="M48" s="27"/>
    </row>
    <row r="49" spans="2:13" ht="16" thickBot="1" x14ac:dyDescent="0.4">
      <c r="B49" s="12">
        <v>2038</v>
      </c>
      <c r="C49" s="12" t="s">
        <v>40</v>
      </c>
      <c r="D49" s="37"/>
      <c r="E49" s="14"/>
      <c r="F49" s="32">
        <f>239.5*3</f>
        <v>718.5</v>
      </c>
      <c r="G49" s="18"/>
      <c r="H49" s="12">
        <v>2038</v>
      </c>
      <c r="I49" s="12" t="s">
        <v>40</v>
      </c>
      <c r="J49" s="37"/>
      <c r="K49" s="14"/>
      <c r="L49" s="32">
        <f>225.8*3</f>
        <v>677.40000000000009</v>
      </c>
      <c r="M49" s="27"/>
    </row>
    <row r="50" spans="2:13" ht="16" thickBot="1" x14ac:dyDescent="0.4">
      <c r="B50" s="12">
        <v>2040</v>
      </c>
      <c r="C50" s="12" t="s">
        <v>39</v>
      </c>
      <c r="D50" s="37"/>
      <c r="E50" s="14"/>
      <c r="F50" s="32">
        <v>239.5</v>
      </c>
      <c r="G50" s="18"/>
      <c r="H50" s="12">
        <v>2040</v>
      </c>
      <c r="I50" s="12" t="s">
        <v>39</v>
      </c>
      <c r="J50" s="37"/>
      <c r="K50" s="14"/>
      <c r="L50" s="32">
        <v>225.8</v>
      </c>
      <c r="M50" s="27"/>
    </row>
    <row r="51" spans="2:13" ht="16" thickBot="1" x14ac:dyDescent="0.4">
      <c r="B51" s="12">
        <v>2042</v>
      </c>
      <c r="C51" s="12"/>
      <c r="D51" s="37"/>
      <c r="E51" s="14"/>
      <c r="F51" s="37"/>
      <c r="G51" s="18"/>
      <c r="H51" s="12">
        <v>2042</v>
      </c>
      <c r="I51" s="12"/>
      <c r="J51" s="37"/>
      <c r="K51" s="14"/>
      <c r="L51" s="37"/>
      <c r="M51" s="27"/>
    </row>
    <row r="52" spans="2:13" ht="16" thickBot="1" x14ac:dyDescent="0.4">
      <c r="B52" s="12">
        <v>2042</v>
      </c>
      <c r="C52" s="12" t="s">
        <v>41</v>
      </c>
      <c r="D52" s="37"/>
      <c r="E52" s="14"/>
      <c r="F52" s="32">
        <v>1377.2</v>
      </c>
      <c r="H52" s="12">
        <v>2042</v>
      </c>
      <c r="I52" s="12" t="s">
        <v>41</v>
      </c>
      <c r="J52" s="37"/>
      <c r="K52" s="14"/>
      <c r="L52" s="32">
        <v>1277.0999999999999</v>
      </c>
      <c r="M52" s="27"/>
    </row>
    <row r="53" spans="2:13" ht="16" thickBot="1" x14ac:dyDescent="0.4">
      <c r="B53" s="12">
        <v>2044</v>
      </c>
      <c r="C53" s="12"/>
      <c r="D53" s="37"/>
      <c r="E53" s="14"/>
      <c r="F53" s="37"/>
      <c r="H53" s="12">
        <v>2044</v>
      </c>
      <c r="I53" s="12"/>
      <c r="J53" s="37"/>
      <c r="K53" s="14"/>
      <c r="L53" s="37"/>
      <c r="M53" s="27"/>
    </row>
    <row r="54" spans="2:13" ht="16" thickBot="1" x14ac:dyDescent="0.4">
      <c r="B54" s="12">
        <v>2044</v>
      </c>
      <c r="C54" s="12" t="s">
        <v>40</v>
      </c>
      <c r="D54" s="37"/>
      <c r="E54" s="14"/>
      <c r="F54" s="32">
        <f>239.5*2</f>
        <v>479</v>
      </c>
      <c r="H54" s="12">
        <v>2044</v>
      </c>
      <c r="I54" s="12" t="s">
        <v>40</v>
      </c>
      <c r="J54" s="37"/>
      <c r="K54" s="14"/>
      <c r="L54" s="32">
        <f>225.8*2</f>
        <v>451.6</v>
      </c>
      <c r="M54" s="27"/>
    </row>
    <row r="55" spans="2:13" ht="16" thickBot="1" x14ac:dyDescent="0.4">
      <c r="B55" s="12">
        <v>2045</v>
      </c>
      <c r="C55" s="12" t="s">
        <v>39</v>
      </c>
      <c r="D55" s="37"/>
      <c r="E55" s="14"/>
      <c r="F55" s="32">
        <v>239.5</v>
      </c>
      <c r="H55" s="12">
        <v>2045</v>
      </c>
      <c r="I55" s="12" t="s">
        <v>39</v>
      </c>
      <c r="J55" s="37"/>
      <c r="K55" s="14"/>
      <c r="L55" s="32">
        <v>225.8</v>
      </c>
      <c r="M55" s="27"/>
    </row>
    <row r="56" spans="2:13" ht="16" thickBot="1" x14ac:dyDescent="0.4">
      <c r="B56" s="12">
        <v>2045</v>
      </c>
      <c r="C56" s="12"/>
      <c r="D56" s="37"/>
      <c r="E56" s="14"/>
      <c r="F56" s="37"/>
      <c r="H56" s="12">
        <v>2045</v>
      </c>
      <c r="I56" s="12"/>
      <c r="J56" s="37"/>
      <c r="K56" s="14"/>
      <c r="L56" s="37"/>
      <c r="M56" s="27"/>
    </row>
    <row r="57" spans="2:13" ht="16" thickBot="1" x14ac:dyDescent="0.4">
      <c r="B57" s="12">
        <v>2046</v>
      </c>
      <c r="C57" s="12"/>
      <c r="D57" s="37"/>
      <c r="E57" s="14"/>
      <c r="F57" s="32"/>
      <c r="H57" s="12">
        <v>2046</v>
      </c>
      <c r="I57" s="12"/>
      <c r="J57" s="37"/>
      <c r="K57" s="14"/>
      <c r="L57" s="32"/>
      <c r="M57" s="27"/>
    </row>
    <row r="59" spans="2:13" x14ac:dyDescent="0.35">
      <c r="C59" s="18" t="s">
        <v>46</v>
      </c>
      <c r="F59" s="28"/>
      <c r="H59" s="18" t="s">
        <v>46</v>
      </c>
      <c r="L59" s="28"/>
    </row>
    <row r="60" spans="2:13" x14ac:dyDescent="0.35">
      <c r="C60" s="18" t="s">
        <v>55</v>
      </c>
      <c r="F60" s="28"/>
      <c r="H60" s="18" t="s">
        <v>55</v>
      </c>
      <c r="L60" s="28"/>
    </row>
    <row r="61" spans="2:13" x14ac:dyDescent="0.35">
      <c r="C61" s="18" t="s">
        <v>56</v>
      </c>
      <c r="F61" s="29"/>
      <c r="H61" s="18" t="s">
        <v>56</v>
      </c>
      <c r="L61" s="29"/>
    </row>
    <row r="62" spans="2:13" x14ac:dyDescent="0.35">
      <c r="F62" s="29"/>
      <c r="L62" s="29"/>
    </row>
  </sheetData>
  <mergeCells count="7">
    <mergeCell ref="A1:C1"/>
    <mergeCell ref="C8:F8"/>
    <mergeCell ref="I8:L8"/>
    <mergeCell ref="C7:F7"/>
    <mergeCell ref="I7:L7"/>
    <mergeCell ref="A2:L2"/>
    <mergeCell ref="A3:L3"/>
  </mergeCells>
  <conditionalFormatting sqref="L36:L39 L44:L46 L49:L50 L52 L54:L55 L57">
    <cfRule type="cellIs" dxfId="3" priority="2" operator="lessThan">
      <formula>0</formula>
    </cfRule>
  </conditionalFormatting>
  <conditionalFormatting sqref="F36:F38 F44:F46 F49:F50 F52 F54:F55 F57">
    <cfRule type="cellIs" dxfId="2" priority="1" operator="lessThan">
      <formula>0</formula>
    </cfRule>
  </conditionalFormatting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2B333-92C6-4013-A850-48E2101742C3}">
  <sheetPr>
    <pageSetUpPr fitToPage="1"/>
  </sheetPr>
  <dimension ref="A1:V61"/>
  <sheetViews>
    <sheetView zoomScale="70" zoomScaleNormal="70" workbookViewId="0">
      <selection sqref="A1:C1"/>
    </sheetView>
  </sheetViews>
  <sheetFormatPr defaultColWidth="8.90625" defaultRowHeight="14.5" x14ac:dyDescent="0.35"/>
  <cols>
    <col min="1" max="1" width="5" style="18" customWidth="1"/>
    <col min="2" max="2" width="8.90625" style="18"/>
    <col min="3" max="3" width="24.08984375" style="18" customWidth="1"/>
    <col min="4" max="4" width="27.08984375" style="18" bestFit="1" customWidth="1"/>
    <col min="5" max="5" width="13" style="18" bestFit="1" customWidth="1"/>
    <col min="6" max="6" width="18.1796875" style="18" customWidth="1"/>
    <col min="7" max="7" width="1.1796875" style="20" customWidth="1"/>
    <col min="8" max="8" width="8.81640625" style="18" bestFit="1" customWidth="1"/>
    <col min="9" max="9" width="24.1796875" style="18" bestFit="1" customWidth="1"/>
    <col min="10" max="10" width="27.36328125" style="18" customWidth="1"/>
    <col min="11" max="11" width="13" style="18" bestFit="1" customWidth="1"/>
    <col min="12" max="12" width="18.90625" style="18" customWidth="1"/>
    <col min="13" max="13" width="11.36328125" style="18" customWidth="1"/>
    <col min="14" max="14" width="6.6328125" style="18" bestFit="1" customWidth="1"/>
    <col min="15" max="15" width="23.1796875" style="18" customWidth="1"/>
    <col min="16" max="18" width="8.90625" style="18"/>
    <col min="19" max="19" width="64.36328125" style="18" customWidth="1"/>
    <col min="20" max="20" width="8.90625" style="18"/>
    <col min="21" max="21" width="2.453125" style="18" customWidth="1"/>
    <col min="22" max="22" width="8.90625" style="18"/>
    <col min="23" max="23" width="63" style="18" customWidth="1"/>
    <col min="24" max="16384" width="8.90625" style="18"/>
  </cols>
  <sheetData>
    <row r="1" spans="1:22" ht="24" customHeight="1" x14ac:dyDescent="0.35">
      <c r="A1" s="58" t="s">
        <v>61</v>
      </c>
      <c r="B1" s="59"/>
      <c r="C1" s="59"/>
    </row>
    <row r="2" spans="1:22" ht="15.5" x14ac:dyDescent="0.35">
      <c r="A2" s="52" t="s">
        <v>38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ht="15.5" x14ac:dyDescent="0.35">
      <c r="A3" s="52" t="s">
        <v>37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36"/>
      <c r="N3" s="36"/>
      <c r="O3" s="36"/>
      <c r="P3" s="36"/>
      <c r="Q3" s="36"/>
      <c r="R3" s="36"/>
      <c r="S3" s="36"/>
      <c r="T3" s="36"/>
    </row>
    <row r="4" spans="1:22" ht="15.5" x14ac:dyDescent="0.35">
      <c r="B4" s="19" t="s">
        <v>16</v>
      </c>
    </row>
    <row r="5" spans="1:22" ht="15.5" x14ac:dyDescent="0.35">
      <c r="B5" s="19" t="s">
        <v>15</v>
      </c>
    </row>
    <row r="6" spans="1:22" ht="15" thickBot="1" x14ac:dyDescent="0.4"/>
    <row r="7" spans="1:22" ht="16" thickBot="1" x14ac:dyDescent="0.4">
      <c r="B7" s="21" t="s">
        <v>0</v>
      </c>
      <c r="C7" s="49" t="s">
        <v>13</v>
      </c>
      <c r="D7" s="50"/>
      <c r="E7" s="50"/>
      <c r="F7" s="51"/>
      <c r="G7" s="18"/>
      <c r="H7" s="21" t="s">
        <v>0</v>
      </c>
      <c r="I7" s="53" t="s">
        <v>14</v>
      </c>
      <c r="J7" s="54"/>
      <c r="K7" s="54"/>
      <c r="L7" s="55"/>
    </row>
    <row r="8" spans="1:22" ht="16" thickBot="1" x14ac:dyDescent="0.4">
      <c r="B8" s="22" t="s">
        <v>1</v>
      </c>
      <c r="C8" s="49" t="s">
        <v>43</v>
      </c>
      <c r="D8" s="50"/>
      <c r="E8" s="50"/>
      <c r="F8" s="51"/>
      <c r="G8" s="18"/>
      <c r="H8" s="22" t="s">
        <v>1</v>
      </c>
      <c r="I8" s="49" t="s">
        <v>43</v>
      </c>
      <c r="J8" s="50"/>
      <c r="K8" s="50"/>
      <c r="L8" s="51"/>
    </row>
    <row r="9" spans="1:22" ht="47" thickBot="1" x14ac:dyDescent="0.4">
      <c r="A9" s="23"/>
      <c r="B9" s="24" t="s">
        <v>2</v>
      </c>
      <c r="C9" s="25" t="s">
        <v>11</v>
      </c>
      <c r="D9" s="25" t="s">
        <v>12</v>
      </c>
      <c r="E9" s="25" t="s">
        <v>54</v>
      </c>
      <c r="F9" s="24" t="s">
        <v>47</v>
      </c>
      <c r="G9" s="18"/>
      <c r="H9" s="12" t="s">
        <v>2</v>
      </c>
      <c r="I9" s="13" t="s">
        <v>11</v>
      </c>
      <c r="J9" s="13" t="s">
        <v>12</v>
      </c>
      <c r="K9" s="25" t="s">
        <v>54</v>
      </c>
      <c r="L9" s="24" t="s">
        <v>48</v>
      </c>
    </row>
    <row r="10" spans="1:22" ht="16" thickBot="1" x14ac:dyDescent="0.4">
      <c r="A10" s="23"/>
      <c r="B10" s="24">
        <v>2020</v>
      </c>
      <c r="C10" s="25" t="s">
        <v>17</v>
      </c>
      <c r="D10" s="25"/>
      <c r="E10" s="26"/>
      <c r="F10" s="31">
        <f>74.9</f>
        <v>74.900000000000006</v>
      </c>
      <c r="G10" s="18"/>
      <c r="H10" s="24">
        <v>2020</v>
      </c>
      <c r="I10" s="25" t="s">
        <v>17</v>
      </c>
      <c r="J10" s="25"/>
      <c r="K10" s="26"/>
      <c r="L10" s="31">
        <f>74.9</f>
        <v>74.900000000000006</v>
      </c>
      <c r="M10" s="27"/>
    </row>
    <row r="11" spans="1:22" ht="16" thickBot="1" x14ac:dyDescent="0.4">
      <c r="B11" s="12">
        <v>2020</v>
      </c>
      <c r="C11" s="13" t="s">
        <v>18</v>
      </c>
      <c r="D11" s="13"/>
      <c r="E11" s="14"/>
      <c r="F11" s="31">
        <f>74.5</f>
        <v>74.5</v>
      </c>
      <c r="G11" s="18"/>
      <c r="H11" s="12">
        <v>2020</v>
      </c>
      <c r="I11" s="13" t="s">
        <v>18</v>
      </c>
      <c r="J11" s="13"/>
      <c r="K11" s="14"/>
      <c r="L11" s="31">
        <f>74.5</f>
        <v>74.5</v>
      </c>
      <c r="M11" s="27"/>
    </row>
    <row r="12" spans="1:22" ht="16" thickBot="1" x14ac:dyDescent="0.4">
      <c r="B12" s="12">
        <v>2020</v>
      </c>
      <c r="C12" s="13"/>
      <c r="D12" s="13" t="s">
        <v>30</v>
      </c>
      <c r="E12" s="14"/>
      <c r="F12" s="32">
        <v>-50</v>
      </c>
      <c r="G12" s="18"/>
      <c r="H12" s="12">
        <v>2020</v>
      </c>
      <c r="I12" s="13"/>
      <c r="J12" s="13" t="s">
        <v>30</v>
      </c>
      <c r="K12" s="14"/>
      <c r="L12" s="32">
        <v>-48</v>
      </c>
      <c r="M12" s="27"/>
    </row>
    <row r="13" spans="1:22" ht="16" thickBot="1" x14ac:dyDescent="0.4">
      <c r="B13" s="12">
        <v>2021</v>
      </c>
      <c r="C13" s="12" t="s">
        <v>31</v>
      </c>
      <c r="D13" s="13"/>
      <c r="E13" s="14"/>
      <c r="F13" s="31">
        <f>74.9</f>
        <v>74.900000000000006</v>
      </c>
      <c r="G13" s="18"/>
      <c r="H13" s="12">
        <v>2021</v>
      </c>
      <c r="I13" s="12" t="s">
        <v>31</v>
      </c>
      <c r="J13" s="13"/>
      <c r="K13" s="14"/>
      <c r="L13" s="31">
        <f>74.9</f>
        <v>74.900000000000006</v>
      </c>
      <c r="M13" s="27"/>
    </row>
    <row r="14" spans="1:22" ht="16" thickBot="1" x14ac:dyDescent="0.4">
      <c r="B14" s="12">
        <v>2021</v>
      </c>
      <c r="C14" s="12" t="s">
        <v>32</v>
      </c>
      <c r="D14" s="13"/>
      <c r="E14" s="14"/>
      <c r="F14" s="31">
        <f>74.9</f>
        <v>74.900000000000006</v>
      </c>
      <c r="G14" s="18"/>
      <c r="H14" s="12">
        <v>2021</v>
      </c>
      <c r="I14" s="12" t="s">
        <v>32</v>
      </c>
      <c r="J14" s="13"/>
      <c r="K14" s="14"/>
      <c r="L14" s="31">
        <f>74.9</f>
        <v>74.900000000000006</v>
      </c>
      <c r="M14" s="27"/>
    </row>
    <row r="15" spans="1:22" ht="16" thickBot="1" x14ac:dyDescent="0.4">
      <c r="B15" s="12">
        <v>2021</v>
      </c>
      <c r="C15" s="12" t="s">
        <v>33</v>
      </c>
      <c r="D15" s="13"/>
      <c r="E15" s="14"/>
      <c r="F15" s="31">
        <f>74.5</f>
        <v>74.5</v>
      </c>
      <c r="G15" s="18"/>
      <c r="H15" s="12">
        <v>2021</v>
      </c>
      <c r="I15" s="12" t="s">
        <v>33</v>
      </c>
      <c r="J15" s="13"/>
      <c r="K15" s="14"/>
      <c r="L15" s="31">
        <f>74.5</f>
        <v>74.5</v>
      </c>
      <c r="M15" s="27"/>
    </row>
    <row r="16" spans="1:22" ht="16" thickBot="1" x14ac:dyDescent="0.4">
      <c r="B16" s="12">
        <v>2021</v>
      </c>
      <c r="C16" s="12" t="s">
        <v>34</v>
      </c>
      <c r="D16" s="13"/>
      <c r="E16" s="14"/>
      <c r="F16" s="31">
        <f>74.9</f>
        <v>74.900000000000006</v>
      </c>
      <c r="G16" s="18"/>
      <c r="H16" s="12">
        <v>2021</v>
      </c>
      <c r="I16" s="12" t="s">
        <v>34</v>
      </c>
      <c r="J16" s="13"/>
      <c r="K16" s="14"/>
      <c r="L16" s="31">
        <f>74.9</f>
        <v>74.900000000000006</v>
      </c>
      <c r="M16" s="27"/>
    </row>
    <row r="17" spans="2:13" ht="16" thickBot="1" x14ac:dyDescent="0.4">
      <c r="B17" s="12">
        <v>2021</v>
      </c>
      <c r="C17" s="12" t="s">
        <v>35</v>
      </c>
      <c r="D17" s="13"/>
      <c r="E17" s="14"/>
      <c r="F17" s="31">
        <f>56</f>
        <v>56</v>
      </c>
      <c r="G17" s="18"/>
      <c r="H17" s="12">
        <v>2021</v>
      </c>
      <c r="I17" s="12" t="s">
        <v>35</v>
      </c>
      <c r="J17" s="13"/>
      <c r="K17" s="14"/>
      <c r="L17" s="31">
        <f>56</f>
        <v>56</v>
      </c>
      <c r="M17" s="27"/>
    </row>
    <row r="18" spans="2:13" ht="16" thickBot="1" x14ac:dyDescent="0.4">
      <c r="B18" s="12">
        <v>2021</v>
      </c>
      <c r="C18" s="12"/>
      <c r="D18" s="13" t="s">
        <v>19</v>
      </c>
      <c r="E18" s="14"/>
      <c r="F18" s="32">
        <v>-424</v>
      </c>
      <c r="G18" s="18"/>
      <c r="H18" s="12">
        <v>2021</v>
      </c>
      <c r="I18" s="12"/>
      <c r="J18" s="13" t="s">
        <v>19</v>
      </c>
      <c r="K18" s="14"/>
      <c r="L18" s="32">
        <v>-424</v>
      </c>
      <c r="M18" s="27"/>
    </row>
    <row r="19" spans="2:13" ht="16" thickBot="1" x14ac:dyDescent="0.4">
      <c r="B19" s="12">
        <v>2022</v>
      </c>
      <c r="C19" s="12" t="s">
        <v>36</v>
      </c>
      <c r="D19" s="13"/>
      <c r="E19" s="14"/>
      <c r="F19" s="32">
        <f>74.9*2</f>
        <v>149.80000000000001</v>
      </c>
      <c r="G19" s="18"/>
      <c r="H19" s="12">
        <v>2022</v>
      </c>
      <c r="I19" s="12" t="s">
        <v>36</v>
      </c>
      <c r="J19" s="13"/>
      <c r="K19" s="14"/>
      <c r="L19" s="32">
        <f>74.9*2</f>
        <v>149.80000000000001</v>
      </c>
      <c r="M19" s="27"/>
    </row>
    <row r="20" spans="2:13" ht="16" thickBot="1" x14ac:dyDescent="0.4">
      <c r="B20" s="12">
        <v>2023</v>
      </c>
      <c r="C20" s="12" t="s">
        <v>36</v>
      </c>
      <c r="D20" s="13"/>
      <c r="E20" s="14"/>
      <c r="F20" s="32">
        <f>74.9*4</f>
        <v>299.60000000000002</v>
      </c>
      <c r="G20" s="18"/>
      <c r="H20" s="12">
        <v>2023</v>
      </c>
      <c r="I20" s="12" t="s">
        <v>36</v>
      </c>
      <c r="J20" s="13"/>
      <c r="K20" s="14"/>
      <c r="L20" s="32">
        <f>74.9*4</f>
        <v>299.60000000000002</v>
      </c>
      <c r="M20" s="27"/>
    </row>
    <row r="21" spans="2:13" ht="16" thickBot="1" x14ac:dyDescent="0.4">
      <c r="B21" s="12">
        <v>2023</v>
      </c>
      <c r="C21" s="12"/>
      <c r="D21" s="13" t="s">
        <v>20</v>
      </c>
      <c r="E21" s="14"/>
      <c r="F21" s="32">
        <v>-115</v>
      </c>
      <c r="G21" s="18"/>
      <c r="H21" s="12">
        <v>2023</v>
      </c>
      <c r="I21" s="12"/>
      <c r="J21" s="13" t="s">
        <v>20</v>
      </c>
      <c r="K21" s="14"/>
      <c r="L21" s="32">
        <v>-115</v>
      </c>
      <c r="M21" s="27"/>
    </row>
    <row r="22" spans="2:13" ht="16" thickBot="1" x14ac:dyDescent="0.4">
      <c r="B22" s="12">
        <v>2024</v>
      </c>
      <c r="C22" s="12" t="s">
        <v>36</v>
      </c>
      <c r="D22" s="13"/>
      <c r="E22" s="14"/>
      <c r="F22" s="32">
        <f>74.9*4</f>
        <v>299.60000000000002</v>
      </c>
      <c r="G22" s="18"/>
      <c r="H22" s="12">
        <v>2024</v>
      </c>
      <c r="I22" s="12" t="s">
        <v>36</v>
      </c>
      <c r="J22" s="13"/>
      <c r="K22" s="14"/>
      <c r="L22" s="32">
        <f>74.9*4</f>
        <v>299.60000000000002</v>
      </c>
      <c r="M22" s="27"/>
    </row>
    <row r="23" spans="2:13" ht="16" thickBot="1" x14ac:dyDescent="0.4">
      <c r="B23" s="12">
        <v>2024</v>
      </c>
      <c r="C23" s="12"/>
      <c r="D23" s="13" t="s">
        <v>21</v>
      </c>
      <c r="E23" s="14"/>
      <c r="F23" s="32">
        <v>-522</v>
      </c>
      <c r="G23" s="18"/>
      <c r="H23" s="12">
        <v>2024</v>
      </c>
      <c r="I23" s="12"/>
      <c r="J23" s="13" t="s">
        <v>21</v>
      </c>
      <c r="K23" s="14"/>
      <c r="L23" s="32">
        <v>-480</v>
      </c>
      <c r="M23" s="27"/>
    </row>
    <row r="24" spans="2:13" ht="48.65" customHeight="1" thickBot="1" x14ac:dyDescent="0.4">
      <c r="B24" s="12">
        <v>2024</v>
      </c>
      <c r="C24" s="12"/>
      <c r="D24" s="13"/>
      <c r="E24" s="12" t="s">
        <v>22</v>
      </c>
      <c r="F24" s="33">
        <v>355</v>
      </c>
      <c r="G24" s="18"/>
      <c r="H24" s="12">
        <v>2024</v>
      </c>
      <c r="I24" s="12"/>
      <c r="J24" s="13"/>
      <c r="K24" s="12" t="s">
        <v>22</v>
      </c>
      <c r="L24" s="33">
        <v>337</v>
      </c>
      <c r="M24" s="27"/>
    </row>
    <row r="25" spans="2:13" ht="16" thickBot="1" x14ac:dyDescent="0.4">
      <c r="B25" s="12">
        <v>2024</v>
      </c>
      <c r="C25" s="12"/>
      <c r="D25" s="13" t="s">
        <v>23</v>
      </c>
      <c r="E25" s="14"/>
      <c r="F25" s="32">
        <v>-115</v>
      </c>
      <c r="G25" s="18"/>
      <c r="H25" s="12">
        <v>2024</v>
      </c>
      <c r="I25" s="12"/>
      <c r="J25" s="13" t="s">
        <v>23</v>
      </c>
      <c r="K25" s="14"/>
      <c r="L25" s="32">
        <v>-115</v>
      </c>
      <c r="M25" s="27"/>
    </row>
    <row r="26" spans="2:13" ht="16" thickBot="1" x14ac:dyDescent="0.4">
      <c r="B26" s="12">
        <v>2025</v>
      </c>
      <c r="C26" s="12"/>
      <c r="D26" s="13" t="s">
        <v>24</v>
      </c>
      <c r="E26" s="14"/>
      <c r="F26" s="32">
        <v>-238</v>
      </c>
      <c r="G26" s="18"/>
      <c r="H26" s="12">
        <v>2025</v>
      </c>
      <c r="I26" s="12"/>
      <c r="J26" s="13" t="s">
        <v>24</v>
      </c>
      <c r="K26" s="14"/>
      <c r="L26" s="32">
        <v>-171</v>
      </c>
      <c r="M26" s="27"/>
    </row>
    <row r="27" spans="2:13" ht="16" thickBot="1" x14ac:dyDescent="0.4">
      <c r="B27" s="12">
        <v>2025</v>
      </c>
      <c r="C27" s="12"/>
      <c r="D27" s="13" t="s">
        <v>25</v>
      </c>
      <c r="E27" s="14"/>
      <c r="F27" s="32">
        <v>-104</v>
      </c>
      <c r="G27" s="18"/>
      <c r="H27" s="12">
        <v>2025</v>
      </c>
      <c r="I27" s="12"/>
      <c r="J27" s="13" t="s">
        <v>25</v>
      </c>
      <c r="K27" s="14"/>
      <c r="L27" s="32">
        <v>-104</v>
      </c>
      <c r="M27" s="27"/>
    </row>
    <row r="28" spans="2:13" ht="16" thickBot="1" x14ac:dyDescent="0.4">
      <c r="B28" s="12">
        <v>2027</v>
      </c>
      <c r="C28" s="12"/>
      <c r="D28" s="13" t="s">
        <v>26</v>
      </c>
      <c r="E28" s="14"/>
      <c r="F28" s="32">
        <v>-324</v>
      </c>
      <c r="G28" s="18"/>
      <c r="H28" s="12">
        <v>2027</v>
      </c>
      <c r="I28" s="12"/>
      <c r="J28" s="13" t="s">
        <v>26</v>
      </c>
      <c r="K28" s="14"/>
      <c r="L28" s="32">
        <v>-249</v>
      </c>
      <c r="M28" s="27"/>
    </row>
    <row r="29" spans="2:13" ht="16" thickBot="1" x14ac:dyDescent="0.4">
      <c r="B29" s="12">
        <v>2027</v>
      </c>
      <c r="C29" s="12"/>
      <c r="D29" s="13" t="s">
        <v>27</v>
      </c>
      <c r="E29" s="14"/>
      <c r="F29" s="32">
        <f>-52-53</f>
        <v>-105</v>
      </c>
      <c r="G29" s="18"/>
      <c r="H29" s="12">
        <v>2027</v>
      </c>
      <c r="I29" s="12"/>
      <c r="J29" s="13" t="s">
        <v>27</v>
      </c>
      <c r="K29" s="14"/>
      <c r="L29" s="32">
        <v>-82</v>
      </c>
      <c r="M29" s="27"/>
    </row>
    <row r="30" spans="2:13" ht="16" thickBot="1" x14ac:dyDescent="0.4">
      <c r="B30" s="12">
        <v>2027</v>
      </c>
      <c r="C30" s="12"/>
      <c r="D30" s="13" t="s">
        <v>28</v>
      </c>
      <c r="E30" s="14"/>
      <c r="F30" s="32">
        <v>-681</v>
      </c>
      <c r="G30" s="18"/>
      <c r="H30" s="12">
        <v>2027</v>
      </c>
      <c r="I30" s="12"/>
      <c r="J30" s="13" t="s">
        <v>28</v>
      </c>
      <c r="K30" s="14"/>
      <c r="L30" s="32">
        <v>-640</v>
      </c>
      <c r="M30" s="27"/>
    </row>
    <row r="31" spans="2:13" ht="16" thickBot="1" x14ac:dyDescent="0.4">
      <c r="B31" s="12">
        <v>2027</v>
      </c>
      <c r="C31" s="12"/>
      <c r="D31" s="13" t="s">
        <v>29</v>
      </c>
      <c r="E31" s="14"/>
      <c r="F31" s="32">
        <v>-46</v>
      </c>
      <c r="G31" s="18"/>
      <c r="H31" s="12">
        <v>2027</v>
      </c>
      <c r="I31" s="12"/>
      <c r="J31" s="13" t="s">
        <v>29</v>
      </c>
      <c r="K31" s="14"/>
      <c r="L31" s="32">
        <v>-44</v>
      </c>
      <c r="M31" s="27"/>
    </row>
    <row r="32" spans="2:13" ht="16" thickBot="1" x14ac:dyDescent="0.4">
      <c r="B32" s="12">
        <v>2027</v>
      </c>
      <c r="C32" s="12" t="s">
        <v>39</v>
      </c>
      <c r="D32" s="13"/>
      <c r="E32" s="14"/>
      <c r="F32" s="32">
        <v>239.5</v>
      </c>
      <c r="G32" s="18"/>
      <c r="H32" s="12">
        <v>2027</v>
      </c>
      <c r="I32" s="12" t="s">
        <v>39</v>
      </c>
      <c r="J32" s="13"/>
      <c r="K32" s="14"/>
      <c r="L32" s="32">
        <v>225.8</v>
      </c>
      <c r="M32" s="27"/>
    </row>
    <row r="33" spans="2:13" ht="16" thickBot="1" x14ac:dyDescent="0.4">
      <c r="B33" s="12">
        <v>2028</v>
      </c>
      <c r="C33" s="12"/>
      <c r="D33" s="13"/>
      <c r="E33" s="14"/>
      <c r="F33" s="32"/>
      <c r="G33" s="18"/>
      <c r="H33" s="12">
        <v>2028</v>
      </c>
      <c r="I33" s="12"/>
      <c r="J33" s="13"/>
      <c r="K33" s="14"/>
      <c r="L33" s="32"/>
      <c r="M33" s="27"/>
    </row>
    <row r="34" spans="2:13" ht="16" thickBot="1" x14ac:dyDescent="0.4">
      <c r="B34" s="12">
        <v>2029</v>
      </c>
      <c r="C34" s="12" t="s">
        <v>39</v>
      </c>
      <c r="D34" s="13"/>
      <c r="E34" s="14"/>
      <c r="F34" s="32">
        <v>239.5</v>
      </c>
      <c r="G34" s="18"/>
      <c r="H34" s="12">
        <v>2029</v>
      </c>
      <c r="I34" s="12" t="s">
        <v>39</v>
      </c>
      <c r="J34" s="13"/>
      <c r="K34" s="14"/>
      <c r="L34" s="32">
        <v>225.8</v>
      </c>
      <c r="M34" s="27"/>
    </row>
    <row r="35" spans="2:13" ht="16" thickBot="1" x14ac:dyDescent="0.4">
      <c r="B35" s="12">
        <v>2030</v>
      </c>
      <c r="C35" s="12"/>
      <c r="D35" s="37"/>
      <c r="E35" s="14"/>
      <c r="F35" s="37"/>
      <c r="G35" s="18"/>
      <c r="H35" s="12">
        <v>2030</v>
      </c>
      <c r="I35" s="12"/>
      <c r="J35" s="37"/>
      <c r="K35" s="14"/>
      <c r="L35" s="37"/>
      <c r="M35" s="27"/>
    </row>
    <row r="36" spans="2:13" ht="16" thickBot="1" x14ac:dyDescent="0.4">
      <c r="B36" s="12">
        <v>2030</v>
      </c>
      <c r="C36" s="12"/>
      <c r="D36" s="37"/>
      <c r="E36" s="14"/>
      <c r="F36" s="32"/>
      <c r="G36" s="18"/>
      <c r="H36" s="12">
        <v>2030</v>
      </c>
      <c r="I36" s="12"/>
      <c r="J36" s="37"/>
      <c r="K36" s="14"/>
      <c r="L36" s="32"/>
      <c r="M36" s="27"/>
    </row>
    <row r="37" spans="2:13" ht="16" thickBot="1" x14ac:dyDescent="0.4">
      <c r="B37" s="12">
        <v>2031</v>
      </c>
      <c r="C37" s="12" t="s">
        <v>39</v>
      </c>
      <c r="D37" s="37"/>
      <c r="E37" s="14"/>
      <c r="F37" s="32">
        <v>239.5</v>
      </c>
      <c r="G37" s="18"/>
      <c r="H37" s="12">
        <v>2031</v>
      </c>
      <c r="I37" s="12" t="s">
        <v>39</v>
      </c>
      <c r="J37" s="37"/>
      <c r="K37" s="14"/>
      <c r="L37" s="32">
        <v>225.8</v>
      </c>
      <c r="M37" s="27"/>
    </row>
    <row r="38" spans="2:13" ht="16" thickBot="1" x14ac:dyDescent="0.4">
      <c r="B38" s="12">
        <v>2032</v>
      </c>
      <c r="C38" s="12"/>
      <c r="D38" s="37"/>
      <c r="E38" s="14"/>
      <c r="F38" s="32"/>
      <c r="G38" s="18"/>
      <c r="H38" s="12">
        <v>2032</v>
      </c>
      <c r="I38" s="12"/>
      <c r="J38" s="37"/>
      <c r="K38" s="14"/>
      <c r="L38" s="32"/>
      <c r="M38" s="27"/>
    </row>
    <row r="39" spans="2:13" ht="16" thickBot="1" x14ac:dyDescent="0.4">
      <c r="B39" s="12">
        <v>2033</v>
      </c>
      <c r="C39" s="12" t="s">
        <v>39</v>
      </c>
      <c r="D39" s="37"/>
      <c r="E39" s="14"/>
      <c r="F39" s="32">
        <v>239.5</v>
      </c>
      <c r="G39" s="18"/>
      <c r="H39" s="12">
        <v>2033</v>
      </c>
      <c r="I39" s="12" t="s">
        <v>39</v>
      </c>
      <c r="J39" s="37"/>
      <c r="K39" s="14"/>
      <c r="L39" s="32">
        <v>225.8</v>
      </c>
      <c r="M39" s="27"/>
    </row>
    <row r="40" spans="2:13" ht="16" thickBot="1" x14ac:dyDescent="0.4">
      <c r="B40" s="12">
        <v>2034</v>
      </c>
      <c r="C40" s="12"/>
      <c r="D40" s="37"/>
      <c r="E40" s="14"/>
      <c r="F40" s="37"/>
      <c r="G40" s="18"/>
      <c r="H40" s="12">
        <v>2034</v>
      </c>
      <c r="I40" s="12"/>
      <c r="J40" s="37"/>
      <c r="K40" s="14"/>
      <c r="L40" s="37"/>
      <c r="M40" s="27"/>
    </row>
    <row r="41" spans="2:13" ht="16" thickBot="1" x14ac:dyDescent="0.4">
      <c r="B41" s="12">
        <v>2034</v>
      </c>
      <c r="C41" s="12"/>
      <c r="D41" s="37"/>
      <c r="E41" s="14"/>
      <c r="F41" s="37"/>
      <c r="G41" s="18"/>
      <c r="H41" s="12">
        <v>2034</v>
      </c>
      <c r="I41" s="12"/>
      <c r="J41" s="37"/>
      <c r="K41" s="14"/>
      <c r="L41" s="37"/>
      <c r="M41" s="27"/>
    </row>
    <row r="42" spans="2:13" ht="16" thickBot="1" x14ac:dyDescent="0.4">
      <c r="B42" s="12">
        <v>2034</v>
      </c>
      <c r="C42" s="12"/>
      <c r="D42" s="37"/>
      <c r="E42" s="14"/>
      <c r="F42" s="37"/>
      <c r="G42" s="18"/>
      <c r="H42" s="12">
        <v>2034</v>
      </c>
      <c r="I42" s="12"/>
      <c r="J42" s="37"/>
      <c r="K42" s="14"/>
      <c r="L42" s="37"/>
      <c r="M42" s="27"/>
    </row>
    <row r="43" spans="2:13" ht="16" thickBot="1" x14ac:dyDescent="0.4">
      <c r="B43" s="12">
        <v>2034</v>
      </c>
      <c r="C43" s="12"/>
      <c r="D43" s="37"/>
      <c r="E43" s="14"/>
      <c r="F43" s="37"/>
      <c r="G43" s="18"/>
      <c r="H43" s="12">
        <v>2034</v>
      </c>
      <c r="I43" s="12"/>
      <c r="J43" s="37"/>
      <c r="K43" s="14"/>
      <c r="L43" s="37"/>
      <c r="M43" s="27"/>
    </row>
    <row r="44" spans="2:13" ht="16" thickBot="1" x14ac:dyDescent="0.4">
      <c r="B44" s="12">
        <v>2034</v>
      </c>
      <c r="C44" s="12" t="s">
        <v>40</v>
      </c>
      <c r="D44" s="37"/>
      <c r="E44" s="14"/>
      <c r="F44" s="32">
        <f>239.5*3</f>
        <v>718.5</v>
      </c>
      <c r="G44" s="18"/>
      <c r="H44" s="12">
        <v>2034</v>
      </c>
      <c r="I44" s="12" t="s">
        <v>40</v>
      </c>
      <c r="J44" s="37"/>
      <c r="K44" s="14"/>
      <c r="L44" s="32">
        <f>225.8*3</f>
        <v>677.40000000000009</v>
      </c>
      <c r="M44" s="27"/>
    </row>
    <row r="45" spans="2:13" ht="16" thickBot="1" x14ac:dyDescent="0.4">
      <c r="B45" s="12">
        <v>2034</v>
      </c>
      <c r="C45" s="12" t="s">
        <v>41</v>
      </c>
      <c r="D45" s="37"/>
      <c r="E45" s="14"/>
      <c r="F45" s="32">
        <v>1377.2</v>
      </c>
      <c r="G45" s="18"/>
      <c r="H45" s="12">
        <v>2034</v>
      </c>
      <c r="I45" s="12" t="s">
        <v>41</v>
      </c>
      <c r="J45" s="37"/>
      <c r="K45" s="14"/>
      <c r="L45" s="32">
        <v>1277.0999999999999</v>
      </c>
      <c r="M45" s="27"/>
    </row>
    <row r="46" spans="2:13" ht="16" thickBot="1" x14ac:dyDescent="0.4">
      <c r="B46" s="12">
        <v>2036</v>
      </c>
      <c r="C46" s="12" t="s">
        <v>39</v>
      </c>
      <c r="D46" s="37"/>
      <c r="E46" s="14"/>
      <c r="F46" s="32">
        <v>239.5</v>
      </c>
      <c r="G46" s="18"/>
      <c r="H46" s="12">
        <v>2036</v>
      </c>
      <c r="I46" s="12" t="s">
        <v>39</v>
      </c>
      <c r="J46" s="37"/>
      <c r="K46" s="14"/>
      <c r="L46" s="32">
        <v>225.8</v>
      </c>
      <c r="M46" s="27"/>
    </row>
    <row r="47" spans="2:13" ht="16" thickBot="1" x14ac:dyDescent="0.4">
      <c r="B47" s="24">
        <v>2036</v>
      </c>
      <c r="C47" s="24"/>
      <c r="D47" s="38"/>
      <c r="E47" s="26"/>
      <c r="F47" s="37"/>
      <c r="G47" s="18"/>
      <c r="H47" s="24">
        <v>2036</v>
      </c>
      <c r="I47" s="24"/>
      <c r="J47" s="38"/>
      <c r="K47" s="26"/>
      <c r="L47" s="37"/>
      <c r="M47" s="27"/>
    </row>
    <row r="48" spans="2:13" ht="16" thickBot="1" x14ac:dyDescent="0.4">
      <c r="B48" s="12">
        <v>2038</v>
      </c>
      <c r="C48" s="12"/>
      <c r="D48" s="37"/>
      <c r="E48" s="14"/>
      <c r="F48" s="37"/>
      <c r="G48" s="18"/>
      <c r="H48" s="12">
        <v>2038</v>
      </c>
      <c r="I48" s="12"/>
      <c r="J48" s="37"/>
      <c r="K48" s="14"/>
      <c r="L48" s="37"/>
      <c r="M48" s="27"/>
    </row>
    <row r="49" spans="2:13" ht="16" thickBot="1" x14ac:dyDescent="0.4">
      <c r="B49" s="12">
        <v>2038</v>
      </c>
      <c r="C49" s="12" t="s">
        <v>40</v>
      </c>
      <c r="D49" s="37"/>
      <c r="E49" s="14"/>
      <c r="F49" s="32">
        <f>239.5*2</f>
        <v>479</v>
      </c>
      <c r="G49" s="18"/>
      <c r="H49" s="12">
        <v>2038</v>
      </c>
      <c r="I49" s="12" t="s">
        <v>40</v>
      </c>
      <c r="J49" s="37"/>
      <c r="K49" s="14"/>
      <c r="L49" s="32">
        <f>225.8*2</f>
        <v>451.6</v>
      </c>
      <c r="M49" s="27"/>
    </row>
    <row r="50" spans="2:13" ht="16" thickBot="1" x14ac:dyDescent="0.4">
      <c r="B50" s="12">
        <v>2040</v>
      </c>
      <c r="C50" s="12" t="s">
        <v>39</v>
      </c>
      <c r="D50" s="37"/>
      <c r="E50" s="14"/>
      <c r="F50" s="32">
        <v>239.5</v>
      </c>
      <c r="G50" s="18"/>
      <c r="H50" s="12">
        <v>2040</v>
      </c>
      <c r="I50" s="12" t="s">
        <v>39</v>
      </c>
      <c r="J50" s="37"/>
      <c r="K50" s="14"/>
      <c r="L50" s="32">
        <v>225.8</v>
      </c>
      <c r="M50" s="27"/>
    </row>
    <row r="51" spans="2:13" ht="16" thickBot="1" x14ac:dyDescent="0.4">
      <c r="B51" s="12">
        <v>2042</v>
      </c>
      <c r="C51" s="12"/>
      <c r="D51" s="37"/>
      <c r="E51" s="14"/>
      <c r="F51" s="37"/>
      <c r="G51" s="18"/>
      <c r="H51" s="12">
        <v>2042</v>
      </c>
      <c r="I51" s="12"/>
      <c r="J51" s="37"/>
      <c r="K51" s="14"/>
      <c r="L51" s="37"/>
      <c r="M51" s="27"/>
    </row>
    <row r="52" spans="2:13" ht="16" thickBot="1" x14ac:dyDescent="0.4">
      <c r="B52" s="12">
        <v>2042</v>
      </c>
      <c r="C52" s="12" t="s">
        <v>41</v>
      </c>
      <c r="D52" s="37"/>
      <c r="E52" s="14"/>
      <c r="F52" s="32">
        <v>1377.2</v>
      </c>
      <c r="H52" s="12">
        <v>2042</v>
      </c>
      <c r="I52" s="12" t="s">
        <v>41</v>
      </c>
      <c r="J52" s="37"/>
      <c r="K52" s="14"/>
      <c r="L52" s="32">
        <v>1277.0999999999999</v>
      </c>
      <c r="M52" s="27"/>
    </row>
    <row r="53" spans="2:13" ht="16" thickBot="1" x14ac:dyDescent="0.4">
      <c r="B53" s="12">
        <v>2044</v>
      </c>
      <c r="C53" s="12"/>
      <c r="D53" s="37"/>
      <c r="E53" s="14"/>
      <c r="F53" s="37"/>
      <c r="H53" s="12">
        <v>2044</v>
      </c>
      <c r="I53" s="12"/>
      <c r="J53" s="37"/>
      <c r="K53" s="14"/>
      <c r="L53" s="37"/>
      <c r="M53" s="27"/>
    </row>
    <row r="54" spans="2:13" ht="16" thickBot="1" x14ac:dyDescent="0.4">
      <c r="B54" s="12">
        <v>2044</v>
      </c>
      <c r="C54" s="12" t="s">
        <v>40</v>
      </c>
      <c r="D54" s="37"/>
      <c r="E54" s="14"/>
      <c r="F54" s="32">
        <f>239.5*2</f>
        <v>479</v>
      </c>
      <c r="H54" s="12">
        <v>2044</v>
      </c>
      <c r="I54" s="12" t="s">
        <v>40</v>
      </c>
      <c r="J54" s="37"/>
      <c r="K54" s="14"/>
      <c r="L54" s="32">
        <f>225.8*2</f>
        <v>451.6</v>
      </c>
      <c r="M54" s="27"/>
    </row>
    <row r="55" spans="2:13" ht="16" thickBot="1" x14ac:dyDescent="0.4">
      <c r="B55" s="12">
        <v>2045</v>
      </c>
      <c r="C55" s="12" t="s">
        <v>39</v>
      </c>
      <c r="D55" s="37"/>
      <c r="E55" s="14"/>
      <c r="F55" s="32">
        <v>239.5</v>
      </c>
      <c r="H55" s="12">
        <v>2045</v>
      </c>
      <c r="I55" s="12" t="s">
        <v>39</v>
      </c>
      <c r="J55" s="37"/>
      <c r="K55" s="14"/>
      <c r="L55" s="32">
        <v>225.8</v>
      </c>
      <c r="M55" s="27"/>
    </row>
    <row r="56" spans="2:13" ht="16" thickBot="1" x14ac:dyDescent="0.4">
      <c r="B56" s="12">
        <v>2045</v>
      </c>
      <c r="C56" s="12"/>
      <c r="D56" s="37"/>
      <c r="E56" s="14"/>
      <c r="F56" s="37"/>
      <c r="H56" s="12">
        <v>2045</v>
      </c>
      <c r="I56" s="12"/>
      <c r="J56" s="37"/>
      <c r="K56" s="14"/>
      <c r="L56" s="37"/>
      <c r="M56" s="27"/>
    </row>
    <row r="57" spans="2:13" ht="16" thickBot="1" x14ac:dyDescent="0.4">
      <c r="B57" s="12">
        <v>2046</v>
      </c>
      <c r="C57" s="12" t="s">
        <v>39</v>
      </c>
      <c r="D57" s="37"/>
      <c r="E57" s="14"/>
      <c r="F57" s="32">
        <v>239.5</v>
      </c>
      <c r="H57" s="12">
        <v>2046</v>
      </c>
      <c r="I57" s="12" t="s">
        <v>39</v>
      </c>
      <c r="J57" s="37"/>
      <c r="K57" s="14"/>
      <c r="L57" s="32">
        <v>225.8</v>
      </c>
      <c r="M57" s="27"/>
    </row>
    <row r="59" spans="2:13" x14ac:dyDescent="0.35">
      <c r="C59" s="18" t="s">
        <v>46</v>
      </c>
      <c r="F59" s="28"/>
      <c r="H59" s="18" t="s">
        <v>46</v>
      </c>
      <c r="L59" s="28"/>
    </row>
    <row r="60" spans="2:13" x14ac:dyDescent="0.35">
      <c r="C60" s="18" t="s">
        <v>55</v>
      </c>
      <c r="F60" s="28"/>
      <c r="H60" s="18" t="s">
        <v>55</v>
      </c>
      <c r="L60" s="28"/>
    </row>
    <row r="61" spans="2:13" x14ac:dyDescent="0.35">
      <c r="C61" s="18" t="s">
        <v>56</v>
      </c>
      <c r="F61" s="29"/>
      <c r="H61" s="18" t="s">
        <v>56</v>
      </c>
      <c r="L61" s="29"/>
    </row>
  </sheetData>
  <mergeCells count="7">
    <mergeCell ref="A1:C1"/>
    <mergeCell ref="C7:F7"/>
    <mergeCell ref="I7:L7"/>
    <mergeCell ref="C8:F8"/>
    <mergeCell ref="I8:L8"/>
    <mergeCell ref="A2:L2"/>
    <mergeCell ref="A3:L3"/>
  </mergeCells>
  <conditionalFormatting sqref="F36:F39 F44:F46 F49:F50 F52 F54:F55 F57">
    <cfRule type="cellIs" dxfId="1" priority="2" operator="lessThan">
      <formula>0</formula>
    </cfRule>
  </conditionalFormatting>
  <conditionalFormatting sqref="L36:L39 L44:L46 L49:L50 L52 L54:L55 L57">
    <cfRule type="cellIs" dxfId="0" priority="1" operator="lessThan">
      <formula>0</formula>
    </cfRule>
  </conditionalFormatting>
  <pageMargins left="0.7" right="0.7" top="0.75" bottom="0.75" header="0.3" footer="0.3"/>
  <pageSetup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B4866507E2D144AE4CD0A2B3FADDAD" ma:contentTypeVersion="6" ma:contentTypeDescription="Create a new document." ma:contentTypeScope="" ma:versionID="517cfc5527ea83f237b9562ab3974005">
  <xsd:schema xmlns:xsd="http://www.w3.org/2001/XMLSchema" xmlns:xs="http://www.w3.org/2001/XMLSchema" xmlns:p="http://schemas.microsoft.com/office/2006/metadata/properties" xmlns:ns2="d141e5e5-1b43-410d-a484-11a90557d3b4" xmlns:ns3="6876d069-b68e-425a-9557-1f4444bac999" targetNamespace="http://schemas.microsoft.com/office/2006/metadata/properties" ma:root="true" ma:fieldsID="e4ba467d09f1968758d9186589c8c2a8" ns2:_="" ns3:_="">
    <xsd:import namespace="d141e5e5-1b43-410d-a484-11a90557d3b4"/>
    <xsd:import namespace="6876d069-b68e-425a-9557-1f4444bac9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1e5e5-1b43-410d-a484-11a90557d3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6d069-b68e-425a-9557-1f4444bac9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F5C177-1153-419C-B021-B0777257DF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41e5e5-1b43-410d-a484-11a90557d3b4"/>
    <ds:schemaRef ds:uri="6876d069-b68e-425a-9557-1f4444bac9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9FE29E-FD58-4701-A62B-38828B16A7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ED7F23-F9B0-49E5-BF25-CBC8B622FEF8}">
  <ds:schemaRefs>
    <ds:schemaRef ds:uri="d141e5e5-1b43-410d-a484-11a90557d3b4"/>
    <ds:schemaRef ds:uri="http://schemas.microsoft.com/office/2006/metadata/properties"/>
    <ds:schemaRef ds:uri="http://purl.org/dc/terms/"/>
    <ds:schemaRef ds:uri="6876d069-b68e-425a-9557-1f4444bac999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Q10.a_without_CEC_Units</vt:lpstr>
      <vt:lpstr>Q10.a_with_CEC_Units</vt:lpstr>
      <vt:lpstr>Q10.b_without_CEC_Units</vt:lpstr>
      <vt:lpstr>Q10.b_with_CEC_Units</vt:lpstr>
      <vt:lpstr>Q10.a_with_CEC_Units!Print_Area</vt:lpstr>
      <vt:lpstr>Q10.a_without_CEC_Units!Print_Area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 Ugaz, Liliana</dc:creator>
  <cp:lastModifiedBy>Wolf, Christy</cp:lastModifiedBy>
  <cp:lastPrinted>2020-10-23T18:30:24Z</cp:lastPrinted>
  <dcterms:created xsi:type="dcterms:W3CDTF">2020-10-22T17:55:45Z</dcterms:created>
  <dcterms:modified xsi:type="dcterms:W3CDTF">2020-10-26T17:46:22Z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0x0101009BB4866507E2D144AE4CD0A2B3FADDAD</vt:lpwstr>
  </property>
</Properties>
</file>