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bookViews>
    <workbookView xWindow="31560" yWindow="2640" windowWidth="21600" windowHeight="11385" activeTab="0"/>
  </bookViews>
  <sheets>
    <sheet name="Exhibit SRS-10, 2 of 4" sheetId="2" r:id="rId1"/>
  </sheets>
  <definedNames>
    <definedName name="_xlnm.Print_Area" localSheetId="0">'Exhibit SRS-10, 2 of 4'!$A$7:$I$76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<sst xmlns="http://schemas.openxmlformats.org/spreadsheetml/2006/main" count="48" uniqueCount="37">
  <si>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Docket No. 20210015-EI</t>
  </si>
  <si>
    <t>Projected CPVRR Costs for: the NFRC Line Project,</t>
  </si>
  <si>
    <t>Wheeling Through the Southern Company System, and</t>
  </si>
  <si>
    <t>Wheeling Through the DEF System</t>
  </si>
  <si>
    <t xml:space="preserve">Projected CPVRR Costs for: the NFRC Line Project, Wheeling Through  </t>
  </si>
  <si>
    <t>the Southern Company System, and Wheeling Through the DEF System</t>
  </si>
  <si>
    <t>Exhibit SRS-10, Page 2 of 4</t>
  </si>
  <si>
    <t>Discount Rate =</t>
  </si>
  <si>
    <t>Cumulative</t>
  </si>
  <si>
    <t>Annual</t>
  </si>
  <si>
    <t>NFRC Line</t>
  </si>
  <si>
    <t>Total NFRC</t>
  </si>
  <si>
    <t>Discount</t>
  </si>
  <si>
    <t>Capital Costs</t>
  </si>
  <si>
    <t>Project Costs</t>
  </si>
  <si>
    <t>Year</t>
  </si>
  <si>
    <t>Factor</t>
  </si>
  <si>
    <t>Nominal ($)</t>
  </si>
  <si>
    <t>NPV ($)</t>
  </si>
  <si>
    <t>CPVRR Total Cost =</t>
  </si>
  <si>
    <t xml:space="preserve">The assumptions for the Projected PPA are: </t>
  </si>
  <si>
    <t>- 450 MW for 3-months starting in 2022 thru 2026.</t>
  </si>
  <si>
    <t>- Pricing for PPA is assumed to be $3/kw-month starting in 2022 and escalated annually at 2.5%.</t>
  </si>
  <si>
    <t>Other NFRC Line Project Cost</t>
  </si>
  <si>
    <t>Projected</t>
  </si>
  <si>
    <t>Annual FOM</t>
  </si>
  <si>
    <t>Capital Payment</t>
  </si>
  <si>
    <t xml:space="preserve">Purchase Power </t>
  </si>
  <si>
    <t>&amp; Capital Replacement</t>
  </si>
  <si>
    <t>to Southern</t>
  </si>
  <si>
    <t>Agreement (PPA)</t>
  </si>
  <si>
    <t>Expanded Version</t>
  </si>
  <si>
    <t>Florida Power &amp; Light Company</t>
  </si>
  <si>
    <t>Attachment No. 1 of 1</t>
  </si>
  <si>
    <t>Tab 1 of 1</t>
  </si>
  <si>
    <t>Staff's's Third Set of Interrogatories</t>
  </si>
  <si>
    <t>Interrogatory No: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</si>
</sst>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00"/>
    <numFmt numFmtId="165" formatCode="&quot;$&quot;#,##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3">
    <fill>
      <patternFill/>
    </fill>
    <fill>
      <patternFill patternType="gray125"/>
    </fill>
    <fill>
      <patternFill patternType="solid">
        <fgColor theme="0" tint="-0.24997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/>
    <xf numFmtId="10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5" fontId="2" fillId="0" borderId="25" xfId="0" applyNumberFormat="1" applyFont="1" applyBorder="1" applyAlignment="1">
      <alignment horizontal="center"/>
    </xf>
    <xf numFmtId="165" fontId="2" fillId="0" borderId="24" xfId="0" applyNumberFormat="1" applyFont="1" applyBorder="1" applyAlignment="1">
      <alignment horizontal="center"/>
    </xf>
    <xf numFmtId="165" fontId="5" fillId="0" borderId="26" xfId="0" applyNumberFormat="1" applyFont="1" applyBorder="1" applyAlignment="1">
      <alignment horizontal="center"/>
    </xf>
    <xf numFmtId="6" fontId="5" fillId="0" borderId="27" xfId="0" applyNumberFormat="1" applyFont="1" applyBorder="1" applyAlignment="1">
      <alignment horizontal="center"/>
    </xf>
    <xf numFmtId="6" fontId="5" fillId="0" borderId="28" xfId="0" applyNumberFormat="1" applyFont="1" applyBorder="1" applyAlignment="1">
      <alignment horizontal="center"/>
    </xf>
    <xf numFmtId="6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6" fontId="5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quotePrefix="1"/>
    <xf numFmtId="0" fontId="7" fillId="0" borderId="6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6" Type="http://schemas.openxmlformats.org/officeDocument/2006/relationships/customXml" Target="../customXml/item2.xml" /><Relationship Id="rId3" Type="http://schemas.openxmlformats.org/officeDocument/2006/relationships/sharedStrings" Target="sharedStrings.xml" /><Relationship Id="rId7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8652-DA39-4DFD-BBD7-472DAEEF73AC}">
  <sheetPr>
    <pageSetUpPr fitToPage="1"/>
  </sheetPr>
  <dimension ref="A1:L76"/>
  <sheetViews>
    <sheetView showGridLines="0" tabSelected="1" zoomScaleSheetLayoutView="100" workbookViewId="0" topLeftCell="A1"/>
  </sheetViews>
  <sheetFormatPr defaultColWidth="15.140625" defaultRowHeight="15.75"/>
  <cols>
    <col min="1" max="3" width="15.1428571428571" style="1"/>
    <col min="4" max="4" width="21" style="1" bestFit="1" customWidth="1"/>
    <col min="5" max="5" width="15" style="1" bestFit="1" customWidth="1"/>
    <col min="6" max="6" width="16.7142857142857" style="1" bestFit="1" customWidth="1"/>
    <col min="7" max="9" width="15.1428571428571" style="1"/>
    <col min="10" max="10" width="8.57142857142857" style="1" customWidth="1"/>
    <col min="11" max="16384" width="15.1428571428571" style="1"/>
  </cols>
  <sheetData>
    <row r="1" ht="15.75">
      <c r="A1" s="1" t="s">
        <v>32</v>
      </c>
    </row>
    <row r="2" ht="15.75">
      <c r="A2" s="1" t="s">
        <v>0</v>
      </c>
    </row>
    <row r="3" ht="15.75">
      <c r="A3" s="1" t="s">
        <v>35</v>
      </c>
    </row>
    <row r="4" ht="15.75">
      <c r="A4" s="1" t="s">
        <v>36</v>
      </c>
    </row>
    <row r="5" ht="15.75">
      <c r="A5" s="1" t="s">
        <v>33</v>
      </c>
    </row>
    <row r="6" ht="15.75">
      <c r="A6" s="1" t="s">
        <v>34</v>
      </c>
    </row>
    <row r="7" spans="1:12" ht="15.75">
      <c r="A7" s="8"/>
      <c r="I7" s="2" t="s">
        <v>0</v>
      </c>
      <c r="L7" s="3"/>
    </row>
    <row r="8" spans="1:12" ht="15.75">
      <c r="A8" s="8"/>
      <c r="I8" s="4" t="s">
        <v>1</v>
      </c>
      <c r="L8" s="4"/>
    </row>
    <row r="9" spans="1:12" ht="15.75">
      <c r="A9" s="8"/>
      <c r="I9" s="4" t="s">
        <v>2</v>
      </c>
      <c r="L9" s="4"/>
    </row>
    <row r="10" spans="1:12" ht="15.75">
      <c r="A10" s="8"/>
      <c r="I10" s="4" t="s">
        <v>3</v>
      </c>
      <c r="L10" s="4"/>
    </row>
    <row r="11" spans="9:12" ht="15.75">
      <c r="I11" s="4" t="s">
        <v>6</v>
      </c>
      <c r="L11" s="4"/>
    </row>
    <row r="12" spans="9:12" ht="15.75">
      <c r="I12" s="4"/>
      <c r="L12" s="4"/>
    </row>
    <row r="13" spans="1:9" ht="15.75">
      <c r="A13" s="53" t="s">
        <v>31</v>
      </c>
      <c r="B13" s="53"/>
      <c r="C13" s="53"/>
      <c r="D13" s="53"/>
      <c r="E13" s="53"/>
      <c r="F13" s="53"/>
      <c r="G13" s="53"/>
      <c r="H13" s="53"/>
      <c r="I13" s="53"/>
    </row>
    <row r="14" spans="1:9" ht="15.75">
      <c r="A14" s="53" t="s">
        <v>4</v>
      </c>
      <c r="B14" s="53"/>
      <c r="C14" s="53"/>
      <c r="D14" s="53"/>
      <c r="E14" s="53"/>
      <c r="F14" s="53"/>
      <c r="G14" s="53"/>
      <c r="H14" s="53"/>
      <c r="I14" s="53"/>
    </row>
    <row r="15" spans="1:9" ht="15.75">
      <c r="A15" s="53" t="s">
        <v>5</v>
      </c>
      <c r="B15" s="53"/>
      <c r="C15" s="53"/>
      <c r="D15" s="53"/>
      <c r="E15" s="53"/>
      <c r="F15" s="53"/>
      <c r="G15" s="53"/>
      <c r="H15" s="53"/>
      <c r="I15" s="53"/>
    </row>
    <row r="16" spans="1:9" ht="15.75">
      <c r="A16" s="53"/>
      <c r="B16" s="53"/>
      <c r="C16" s="53"/>
      <c r="D16" s="53"/>
      <c r="E16" s="53"/>
      <c r="F16" s="53"/>
      <c r="G16" s="53"/>
      <c r="H16" s="53"/>
      <c r="I16" s="53"/>
    </row>
    <row r="17" ht="16.5" thickBot="1"/>
    <row r="18" spans="1:6" ht="16.5" thickBot="1">
      <c r="A18" s="4" t="s">
        <v>7</v>
      </c>
      <c r="B18" s="9">
        <v>0.069487050649999993</v>
      </c>
      <c r="D18" s="55" t="s">
        <v>23</v>
      </c>
      <c r="E18" s="56"/>
      <c r="F18" s="57"/>
    </row>
    <row r="19" spans="1:9" ht="15.75">
      <c r="A19" s="10"/>
      <c r="B19" s="11"/>
      <c r="C19" s="11"/>
      <c r="D19" s="45" t="s">
        <v>10</v>
      </c>
      <c r="E19" s="46"/>
      <c r="F19" s="47" t="s">
        <v>24</v>
      </c>
      <c r="G19" s="12"/>
      <c r="H19" s="13"/>
      <c r="I19" s="14" t="s">
        <v>8</v>
      </c>
    </row>
    <row r="20" spans="1:11" ht="15.75">
      <c r="A20" s="15"/>
      <c r="B20" s="16" t="s">
        <v>9</v>
      </c>
      <c r="C20" s="16" t="s">
        <v>10</v>
      </c>
      <c r="D20" s="48" t="s">
        <v>25</v>
      </c>
      <c r="E20" s="49" t="s">
        <v>26</v>
      </c>
      <c r="F20" s="50" t="s">
        <v>27</v>
      </c>
      <c r="G20" s="17" t="s">
        <v>11</v>
      </c>
      <c r="H20" s="18" t="s">
        <v>11</v>
      </c>
      <c r="I20" s="19" t="s">
        <v>11</v>
      </c>
      <c r="J20" s="20"/>
      <c r="K20" s="20"/>
    </row>
    <row r="21" spans="1:11" ht="15.75">
      <c r="A21" s="15"/>
      <c r="B21" s="16" t="s">
        <v>12</v>
      </c>
      <c r="C21" s="16" t="s">
        <v>13</v>
      </c>
      <c r="D21" s="48" t="s">
        <v>28</v>
      </c>
      <c r="E21" s="49" t="s">
        <v>29</v>
      </c>
      <c r="F21" s="50" t="s">
        <v>30</v>
      </c>
      <c r="G21" s="17" t="s">
        <v>14</v>
      </c>
      <c r="H21" s="18" t="s">
        <v>14</v>
      </c>
      <c r="I21" s="19" t="s">
        <v>14</v>
      </c>
      <c r="J21" s="20"/>
      <c r="K21" s="20"/>
    </row>
    <row r="22" spans="1:11" ht="16.5" thickBot="1">
      <c r="A22" s="21" t="s">
        <v>15</v>
      </c>
      <c r="B22" s="22" t="s">
        <v>16</v>
      </c>
      <c r="C22" s="22" t="s">
        <v>17</v>
      </c>
      <c r="D22" s="51" t="s">
        <v>17</v>
      </c>
      <c r="E22" s="52" t="s">
        <v>17</v>
      </c>
      <c r="F22" s="52" t="s">
        <v>17</v>
      </c>
      <c r="G22" s="23" t="s">
        <v>17</v>
      </c>
      <c r="H22" s="24" t="s">
        <v>18</v>
      </c>
      <c r="I22" s="25" t="s">
        <v>18</v>
      </c>
      <c r="J22" s="20"/>
      <c r="K22" s="20"/>
    </row>
    <row r="23" spans="1:11" ht="15.75">
      <c r="A23" s="5">
        <v>2020</v>
      </c>
      <c r="B23" s="26">
        <v>1</v>
      </c>
      <c r="C23" s="27">
        <v>0</v>
      </c>
      <c r="D23" s="27">
        <v>0</v>
      </c>
      <c r="E23" s="27">
        <v>0</v>
      </c>
      <c r="F23" s="27">
        <v>0</v>
      </c>
      <c r="G23" s="27">
        <f>C23+D23+E23+F23</f>
        <v>0</v>
      </c>
      <c r="H23" s="27">
        <f t="shared" si="0" ref="H23:H71">G23*B23</f>
        <v>0</v>
      </c>
      <c r="I23" s="28">
        <f>H23</f>
        <v>0</v>
      </c>
      <c r="J23" s="20"/>
      <c r="K23" s="20"/>
    </row>
    <row r="24" spans="1:11" ht="15.75">
      <c r="A24" s="6">
        <f>A23+1</f>
        <v>2021</v>
      </c>
      <c r="B24" s="29">
        <f>B23/(1+$B$18)</f>
        <v>0.93502768396516067</v>
      </c>
      <c r="C24" s="30">
        <v>0</v>
      </c>
      <c r="D24" s="30">
        <v>0</v>
      </c>
      <c r="E24" s="30">
        <v>0</v>
      </c>
      <c r="F24" s="30">
        <v>0</v>
      </c>
      <c r="G24" s="27">
        <f>C24+D24+E24+F24</f>
        <v>0</v>
      </c>
      <c r="H24" s="30">
        <f t="shared" si="0"/>
        <v>0</v>
      </c>
      <c r="I24" s="31">
        <f>I23+H24</f>
        <v>0</v>
      </c>
      <c r="J24" s="20"/>
      <c r="K24" s="20"/>
    </row>
    <row r="25" spans="1:11" ht="15.75">
      <c r="A25" s="6">
        <f t="shared" si="1" ref="A25:A71">A24+1</f>
        <v>2022</v>
      </c>
      <c r="B25" s="29">
        <f t="shared" si="2" ref="B25:B71">B24/(1+$B$18)</f>
        <v>0.87427676978125235</v>
      </c>
      <c r="C25" s="30">
        <v>29594918.612927385</v>
      </c>
      <c r="D25" s="30">
        <v>0</v>
      </c>
      <c r="E25" s="30">
        <v>4558831.5067339204</v>
      </c>
      <c r="F25" s="30">
        <f>450000*3*3</f>
        <v>4050000</v>
      </c>
      <c r="G25" s="27">
        <f t="shared" si="3" ref="G25:G71">C25+D25+E25+F25</f>
        <v>38203750.119661301</v>
      </c>
      <c r="H25" s="30">
        <f t="shared" si="0"/>
        <v>33400651.248147614</v>
      </c>
      <c r="I25" s="31">
        <f t="shared" si="4" ref="I25:I71">I24+H25</f>
        <v>33400651.248147614</v>
      </c>
      <c r="J25" s="20"/>
      <c r="K25" s="20"/>
    </row>
    <row r="26" spans="1:11" ht="15.75">
      <c r="A26" s="6">
        <f t="shared" si="1"/>
        <v>2023</v>
      </c>
      <c r="B26" s="29">
        <f t="shared" si="2"/>
        <v>0.81747298319310635</v>
      </c>
      <c r="C26" s="30">
        <v>66886441.867767833</v>
      </c>
      <c r="D26" s="30">
        <v>84556.421492775087</v>
      </c>
      <c r="E26" s="30">
        <v>10286259.786422441</v>
      </c>
      <c r="F26" s="30">
        <f>F25*1.025</f>
        <v>4151249.9999999995</v>
      </c>
      <c r="G26" s="27">
        <f t="shared" si="3"/>
        <v>81408508.075683057</v>
      </c>
      <c r="H26" s="30">
        <f t="shared" si="0"/>
        <v>66549255.953928716</v>
      </c>
      <c r="I26" s="31">
        <f t="shared" si="4"/>
        <v>99949907.202076331</v>
      </c>
      <c r="J26" s="20"/>
      <c r="K26" s="20"/>
    </row>
    <row r="27" spans="1:11" ht="15.75">
      <c r="A27" s="6">
        <f t="shared" si="1"/>
        <v>2024</v>
      </c>
      <c r="B27" s="29">
        <f t="shared" si="2"/>
        <v>0.76435987017914098</v>
      </c>
      <c r="C27" s="30">
        <v>64840048.945750281</v>
      </c>
      <c r="D27" s="30">
        <v>136758.63619023483</v>
      </c>
      <c r="E27" s="30">
        <v>9973417.8243887462</v>
      </c>
      <c r="F27" s="30">
        <f t="shared" si="5" ref="F27:F71">F26*1.025</f>
        <v>4255031.2499999991</v>
      </c>
      <c r="G27" s="27">
        <f t="shared" si="3"/>
        <v>79205256.656329259</v>
      </c>
      <c r="H27" s="30">
        <f t="shared" si="0"/>
        <v>60541319.695337377</v>
      </c>
      <c r="I27" s="31">
        <f t="shared" si="4"/>
        <v>160491226.8974137</v>
      </c>
      <c r="J27" s="20"/>
      <c r="K27" s="20"/>
    </row>
    <row r="28" spans="1:11" ht="15.75">
      <c r="A28" s="6">
        <f t="shared" si="1"/>
        <v>2025</v>
      </c>
      <c r="B28" s="29">
        <f t="shared" si="2"/>
        <v>0.71469763912951301</v>
      </c>
      <c r="C28" s="30">
        <v>62900525.156518318</v>
      </c>
      <c r="D28" s="30">
        <v>291437.91907648538</v>
      </c>
      <c r="E28" s="30">
        <v>9677836.9181019552</v>
      </c>
      <c r="F28" s="30">
        <f t="shared" si="5"/>
        <v>4361407.0312499991</v>
      </c>
      <c r="G28" s="27">
        <f t="shared" si="3"/>
        <v>77231207.024946764</v>
      </c>
      <c r="H28" s="30">
        <f t="shared" si="0"/>
        <v>55196961.327852115</v>
      </c>
      <c r="I28" s="31">
        <f t="shared" si="4"/>
        <v>215688188.2252658</v>
      </c>
      <c r="J28" s="20"/>
      <c r="K28" s="20"/>
    </row>
    <row r="29" spans="1:11" ht="15.75">
      <c r="A29" s="6">
        <f t="shared" si="1"/>
        <v>2026</v>
      </c>
      <c r="B29" s="29">
        <f t="shared" si="2"/>
        <v>0.66826207825063677</v>
      </c>
      <c r="C29" s="30">
        <v>61057183.586793445</v>
      </c>
      <c r="D29" s="30">
        <v>578593.09680194035</v>
      </c>
      <c r="E29" s="30">
        <v>9397790.9619873818</v>
      </c>
      <c r="F29" s="30">
        <f t="shared" si="5"/>
        <v>4470442.2070312491</v>
      </c>
      <c r="G29" s="27">
        <f t="shared" si="3"/>
        <v>75504009.852614015</v>
      </c>
      <c r="H29" s="30">
        <f t="shared" si="0"/>
        <v>50456466.5403644</v>
      </c>
      <c r="I29" s="31">
        <f t="shared" si="4"/>
        <v>266144654.76563019</v>
      </c>
      <c r="J29" s="20"/>
      <c r="K29" s="20"/>
    </row>
    <row r="30" spans="1:11" ht="15.75">
      <c r="A30" s="6">
        <f t="shared" si="1"/>
        <v>2027</v>
      </c>
      <c r="B30" s="29">
        <f t="shared" si="2"/>
        <v>0.62484354330843783</v>
      </c>
      <c r="C30" s="30">
        <v>59301118.475510128</v>
      </c>
      <c r="D30" s="30">
        <v>287538.40856025089</v>
      </c>
      <c r="E30" s="30">
        <v>9131841.5347327814</v>
      </c>
      <c r="F30" s="30">
        <v>0</v>
      </c>
      <c r="G30" s="27">
        <f t="shared" si="3"/>
        <v>68720498.418803155</v>
      </c>
      <c r="H30" s="30">
        <f t="shared" si="0"/>
        <v>42939559.729926862</v>
      </c>
      <c r="I30" s="31">
        <f t="shared" si="4"/>
        <v>309084214.49555707</v>
      </c>
      <c r="J30" s="20"/>
      <c r="K30" s="20"/>
    </row>
    <row r="31" spans="1:11" ht="15.75">
      <c r="A31" s="6">
        <f t="shared" si="1"/>
        <v>2028</v>
      </c>
      <c r="B31" s="29">
        <f t="shared" si="2"/>
        <v>0.58424601114027319</v>
      </c>
      <c r="C31" s="30">
        <v>57606206.256876364</v>
      </c>
      <c r="D31" s="30">
        <v>317244.92359062255</v>
      </c>
      <c r="E31" s="30">
        <v>8875769.2671555802</v>
      </c>
      <c r="F31" s="30">
        <f t="shared" si="5"/>
        <v>0</v>
      </c>
      <c r="G31" s="27">
        <f t="shared" si="3"/>
        <v>66799220.447622567</v>
      </c>
      <c r="H31" s="30">
        <f t="shared" si="0"/>
        <v>39027178.093803257</v>
      </c>
      <c r="I31" s="31">
        <f t="shared" si="4"/>
        <v>348111392.58936036</v>
      </c>
      <c r="J31" s="20"/>
      <c r="K31" s="20"/>
    </row>
    <row r="32" spans="1:11" ht="15.75">
      <c r="A32" s="6">
        <f t="shared" si="1"/>
        <v>2029</v>
      </c>
      <c r="B32" s="29">
        <f t="shared" si="2"/>
        <v>0.54628619466237305</v>
      </c>
      <c r="C32" s="30">
        <v>55930886.712586634</v>
      </c>
      <c r="D32" s="30">
        <v>320566.62179048889</v>
      </c>
      <c r="E32" s="30">
        <v>8622861.5264653098</v>
      </c>
      <c r="F32" s="30">
        <f t="shared" si="5"/>
        <v>0</v>
      </c>
      <c r="G32" s="27">
        <f t="shared" si="3"/>
        <v>64874314.860842437</v>
      </c>
      <c r="H32" s="30">
        <f t="shared" si="0"/>
        <v>35439942.596658252</v>
      </c>
      <c r="I32" s="31">
        <f t="shared" si="4"/>
        <v>383551335.18601859</v>
      </c>
      <c r="J32" s="20"/>
      <c r="K32" s="20"/>
    </row>
    <row r="33" spans="1:11" ht="15.75">
      <c r="A33" s="6">
        <f t="shared" si="1"/>
        <v>2030</v>
      </c>
      <c r="B33" s="29">
        <f t="shared" si="2"/>
        <v>0.51079271537729953</v>
      </c>
      <c r="C33" s="30">
        <v>54254973.450892545</v>
      </c>
      <c r="D33" s="30">
        <v>624650.17037988664</v>
      </c>
      <c r="E33" s="30">
        <v>8369857.8910208903</v>
      </c>
      <c r="F33" s="30">
        <f t="shared" si="5"/>
        <v>0</v>
      </c>
      <c r="G33" s="27">
        <f t="shared" si="3"/>
        <v>63249481.512293324</v>
      </c>
      <c r="H33" s="30">
        <f t="shared" si="0"/>
        <v>32307374.407870613</v>
      </c>
      <c r="I33" s="31">
        <f t="shared" si="4"/>
        <v>415858709.59388918</v>
      </c>
      <c r="J33" s="20"/>
      <c r="K33" s="20"/>
    </row>
    <row r="34" spans="1:11" ht="15.75">
      <c r="A34" s="6">
        <f t="shared" si="1"/>
        <v>2031</v>
      </c>
      <c r="B34" s="29">
        <f t="shared" si="2"/>
        <v>0.47760532964551189</v>
      </c>
      <c r="C34" s="30">
        <v>52579060.189198442</v>
      </c>
      <c r="D34" s="30">
        <v>295042.40242884943</v>
      </c>
      <c r="E34" s="30">
        <v>8116854.255576469</v>
      </c>
      <c r="F34" s="30">
        <f t="shared" si="5"/>
        <v>0</v>
      </c>
      <c r="G34" s="27">
        <f t="shared" si="3"/>
        <v>60990956.847203761</v>
      </c>
      <c r="H34" s="30">
        <f t="shared" si="0"/>
        <v>29129606.050403941</v>
      </c>
      <c r="I34" s="31">
        <f t="shared" si="4"/>
        <v>444988315.64429313</v>
      </c>
      <c r="J34" s="20"/>
      <c r="K34" s="20"/>
    </row>
    <row r="35" spans="1:11" ht="15.75">
      <c r="A35" s="6">
        <f t="shared" si="1"/>
        <v>2032</v>
      </c>
      <c r="B35" s="29">
        <f t="shared" si="2"/>
        <v>0.44657420522786007</v>
      </c>
      <c r="C35" s="30">
        <v>50903146.927504346</v>
      </c>
      <c r="D35" s="30">
        <v>667212.98480104003</v>
      </c>
      <c r="E35" s="30">
        <v>7863850.6201320495</v>
      </c>
      <c r="F35" s="30">
        <f t="shared" si="5"/>
        <v>0</v>
      </c>
      <c r="G35" s="27">
        <f t="shared" si="3"/>
        <v>59434210.532437436</v>
      </c>
      <c r="H35" s="30">
        <f t="shared" si="0"/>
        <v>26541785.331868559</v>
      </c>
      <c r="I35" s="31">
        <f t="shared" si="4"/>
        <v>471530100.97616172</v>
      </c>
      <c r="J35" s="20"/>
      <c r="K35" s="20"/>
    </row>
    <row r="36" spans="1:11" ht="15.75">
      <c r="A36" s="6">
        <f t="shared" si="1"/>
        <v>2033</v>
      </c>
      <c r="B36" s="29">
        <f t="shared" si="2"/>
        <v>0.41755924483278833</v>
      </c>
      <c r="C36" s="30">
        <v>49227233.665810265</v>
      </c>
      <c r="D36" s="30">
        <v>357503.10257828049</v>
      </c>
      <c r="E36" s="30">
        <v>7610846.984687632</v>
      </c>
      <c r="F36" s="30">
        <f t="shared" si="5"/>
        <v>0</v>
      </c>
      <c r="G36" s="27">
        <f t="shared" si="3"/>
        <v>57195583.753076181</v>
      </c>
      <c r="H36" s="30">
        <f t="shared" si="0"/>
        <v>23882544.759704988</v>
      </c>
      <c r="I36" s="31">
        <f t="shared" si="4"/>
        <v>495412645.73586673</v>
      </c>
      <c r="J36" s="20"/>
      <c r="K36" s="20"/>
    </row>
    <row r="37" spans="1:11" ht="15.75">
      <c r="A37" s="6">
        <f t="shared" si="1"/>
        <v>2034</v>
      </c>
      <c r="B37" s="29">
        <f t="shared" si="2"/>
        <v>0.39042945361424353</v>
      </c>
      <c r="C37" s="30">
        <v>47551320.404116161</v>
      </c>
      <c r="D37" s="30">
        <v>686994.90894420259</v>
      </c>
      <c r="E37" s="30">
        <v>7357843.3492432106</v>
      </c>
      <c r="F37" s="30">
        <f t="shared" si="5"/>
        <v>0</v>
      </c>
      <c r="G37" s="27">
        <f t="shared" si="3"/>
        <v>55596158.662303574</v>
      </c>
      <c r="H37" s="30">
        <f t="shared" si="0"/>
        <v>21706377.849573977</v>
      </c>
      <c r="I37" s="31">
        <f t="shared" si="4"/>
        <v>517119023.5854407</v>
      </c>
      <c r="J37" s="20"/>
      <c r="K37" s="20"/>
    </row>
    <row r="38" spans="1:11" ht="15.75">
      <c r="A38" s="6">
        <f t="shared" si="1"/>
        <v>2035</v>
      </c>
      <c r="B38" s="29">
        <f t="shared" si="2"/>
        <v>0.36506234776470925</v>
      </c>
      <c r="C38" s="30">
        <v>45875407.142422058</v>
      </c>
      <c r="D38" s="30">
        <v>314947.94758309482</v>
      </c>
      <c r="E38" s="30">
        <v>7104839.7137987912</v>
      </c>
      <c r="F38" s="30">
        <f t="shared" si="5"/>
        <v>0</v>
      </c>
      <c r="G38" s="27">
        <f t="shared" si="3"/>
        <v>53295194.803803943</v>
      </c>
      <c r="H38" s="30">
        <f t="shared" si="0"/>
        <v>19456068.939654201</v>
      </c>
      <c r="I38" s="31">
        <f t="shared" si="4"/>
        <v>536575092.52509487</v>
      </c>
      <c r="J38" s="20"/>
      <c r="K38" s="20"/>
    </row>
    <row r="39" spans="1:11" ht="15.75">
      <c r="A39" s="6">
        <f t="shared" si="1"/>
        <v>2036</v>
      </c>
      <c r="B39" s="29">
        <f t="shared" si="2"/>
        <v>0.34134340153332016</v>
      </c>
      <c r="C39" s="30">
        <v>44199493.880727962</v>
      </c>
      <c r="D39" s="30">
        <v>386395.46883507428</v>
      </c>
      <c r="E39" s="30">
        <v>6851836.0783543717</v>
      </c>
      <c r="F39" s="30">
        <f t="shared" si="5"/>
        <v>0</v>
      </c>
      <c r="G39" s="27">
        <f t="shared" si="3"/>
        <v>51437725.427917406</v>
      </c>
      <c r="H39" s="30">
        <f t="shared" si="0"/>
        <v>17557928.164702285</v>
      </c>
      <c r="I39" s="31">
        <f t="shared" si="4"/>
        <v>554133020.68979716</v>
      </c>
      <c r="J39" s="20"/>
      <c r="K39" s="20"/>
    </row>
    <row r="40" spans="1:11" ht="15.75">
      <c r="A40" s="6">
        <f t="shared" si="1"/>
        <v>2037</v>
      </c>
      <c r="B40" s="29">
        <f t="shared" si="2"/>
        <v>0.31916553017249022</v>
      </c>
      <c r="C40" s="30">
        <v>42698727.253321409</v>
      </c>
      <c r="D40" s="30">
        <v>432271.57320334332</v>
      </c>
      <c r="E40" s="30">
        <v>6627121.3953840509</v>
      </c>
      <c r="F40" s="30">
        <f t="shared" si="5"/>
        <v>0</v>
      </c>
      <c r="G40" s="27">
        <f t="shared" si="3"/>
        <v>49758120.2219088</v>
      </c>
      <c r="H40" s="30">
        <f t="shared" si="0"/>
        <v>15881076.821012029</v>
      </c>
      <c r="I40" s="31">
        <f t="shared" si="4"/>
        <v>570014097.51080918</v>
      </c>
      <c r="J40" s="20"/>
      <c r="K40" s="20"/>
    </row>
    <row r="41" spans="1:11" ht="15.75">
      <c r="A41" s="6">
        <f t="shared" si="1"/>
        <v>2038</v>
      </c>
      <c r="B41" s="29">
        <f t="shared" si="2"/>
        <v>0.29842860647869612</v>
      </c>
      <c r="C41" s="30">
        <v>41548847.61189428</v>
      </c>
      <c r="D41" s="30">
        <v>732161.92034566705</v>
      </c>
      <c r="E41" s="30">
        <v>6459080.5121160708</v>
      </c>
      <c r="F41" s="30">
        <f t="shared" si="5"/>
        <v>0</v>
      </c>
      <c r="G41" s="27">
        <f t="shared" si="3"/>
        <v>48740090.044356018</v>
      </c>
      <c r="H41" s="30">
        <f t="shared" si="0"/>
        <v>14545437.151583336</v>
      </c>
      <c r="I41" s="31">
        <f t="shared" si="4"/>
        <v>584559534.6623925</v>
      </c>
      <c r="J41" s="20"/>
      <c r="K41" s="20"/>
    </row>
    <row r="42" spans="1:11" ht="15.75">
      <c r="A42" s="6">
        <f t="shared" si="1"/>
        <v>2039</v>
      </c>
      <c r="B42" s="29">
        <f t="shared" si="2"/>
        <v>0.27903900874472559</v>
      </c>
      <c r="C42" s="30">
        <v>40574114.604754701</v>
      </c>
      <c r="D42" s="30">
        <v>345470.2400607845</v>
      </c>
      <c r="E42" s="30">
        <v>6319328.5813221894</v>
      </c>
      <c r="F42" s="30">
        <f t="shared" si="5"/>
        <v>0</v>
      </c>
      <c r="G42" s="27">
        <f t="shared" si="3"/>
        <v>47238913.426137671</v>
      </c>
      <c r="H42" s="30">
        <f t="shared" si="0"/>
        <v>13181499.576607365</v>
      </c>
      <c r="I42" s="31">
        <f t="shared" si="4"/>
        <v>597741034.23899984</v>
      </c>
      <c r="J42" s="20"/>
      <c r="K42" s="20"/>
    </row>
    <row r="43" spans="1:11" ht="15.75">
      <c r="A43" s="6">
        <f t="shared" si="1"/>
        <v>2040</v>
      </c>
      <c r="B43" s="29">
        <f t="shared" si="2"/>
        <v>0.260909198082515</v>
      </c>
      <c r="C43" s="30">
        <v>39599381.5976151</v>
      </c>
      <c r="D43" s="30">
        <v>414944.07505147916</v>
      </c>
      <c r="E43" s="30">
        <v>6179576.650528308</v>
      </c>
      <c r="F43" s="30">
        <f t="shared" si="5"/>
        <v>0</v>
      </c>
      <c r="G43" s="27">
        <f t="shared" si="3"/>
        <v>46193902.323194891</v>
      </c>
      <c r="H43" s="30">
        <f t="shared" si="0"/>
        <v>12052414.011446806</v>
      </c>
      <c r="I43" s="31">
        <f t="shared" si="4"/>
        <v>609793448.25044668</v>
      </c>
      <c r="J43" s="20"/>
      <c r="K43" s="20"/>
    </row>
    <row r="44" spans="1:11" ht="15.75">
      <c r="A44" s="6">
        <f t="shared" si="1"/>
        <v>2041</v>
      </c>
      <c r="B44" s="29">
        <f t="shared" si="2"/>
        <v>0.24395732320830132</v>
      </c>
      <c r="C44" s="30">
        <v>38624648.590475522</v>
      </c>
      <c r="D44" s="30">
        <v>502879.96928256861</v>
      </c>
      <c r="E44" s="30">
        <v>6039824.7197344266</v>
      </c>
      <c r="F44" s="30">
        <f t="shared" si="5"/>
        <v>0</v>
      </c>
      <c r="G44" s="27">
        <f t="shared" si="3"/>
        <v>45167353.279492512</v>
      </c>
      <c r="H44" s="30">
        <f t="shared" si="0"/>
        <v>11018906.602468684</v>
      </c>
      <c r="I44" s="31">
        <f t="shared" si="4"/>
        <v>620812354.85291541</v>
      </c>
      <c r="J44" s="20"/>
      <c r="K44" s="20"/>
    </row>
    <row r="45" spans="1:11" ht="15.75">
      <c r="A45" s="6">
        <f t="shared" si="1"/>
        <v>2042</v>
      </c>
      <c r="B45" s="29">
        <f t="shared" si="2"/>
        <v>0.22810685090579813</v>
      </c>
      <c r="C45" s="30">
        <v>37649915.583335936</v>
      </c>
      <c r="D45" s="30">
        <v>1246770.3275309119</v>
      </c>
      <c r="E45" s="30">
        <v>5900072.7889405452</v>
      </c>
      <c r="F45" s="30">
        <f t="shared" si="5"/>
        <v>0</v>
      </c>
      <c r="G45" s="27">
        <f t="shared" si="3"/>
        <v>44796758.699807391</v>
      </c>
      <c r="H45" s="30">
        <f t="shared" si="0"/>
        <v>10218447.55779998</v>
      </c>
      <c r="I45" s="31">
        <f t="shared" si="4"/>
        <v>631030802.41071534</v>
      </c>
      <c r="J45" s="20"/>
      <c r="K45" s="20"/>
    </row>
    <row r="46" spans="1:11" ht="15.75">
      <c r="A46" s="6">
        <f t="shared" si="1"/>
        <v>2043</v>
      </c>
      <c r="B46" s="29">
        <f t="shared" si="2"/>
        <v>0.21328622049903465</v>
      </c>
      <c r="C46" s="30">
        <v>36675182.57619635</v>
      </c>
      <c r="D46" s="30">
        <v>450465.37117219938</v>
      </c>
      <c r="E46" s="30">
        <v>5760320.8581466638</v>
      </c>
      <c r="F46" s="30">
        <f t="shared" si="5"/>
        <v>0</v>
      </c>
      <c r="G46" s="27">
        <f t="shared" si="3"/>
        <v>42885968.805515215</v>
      </c>
      <c r="H46" s="30">
        <f t="shared" si="0"/>
        <v>9146986.1989678387</v>
      </c>
      <c r="I46" s="31">
        <f t="shared" si="4"/>
        <v>640177788.60968316</v>
      </c>
      <c r="J46" s="20"/>
      <c r="K46" s="20"/>
    </row>
    <row r="47" spans="1:11" ht="15.75">
      <c r="A47" s="6">
        <f t="shared" si="1"/>
        <v>2044</v>
      </c>
      <c r="B47" s="29">
        <f t="shared" si="2"/>
        <v>0.19942852077489492</v>
      </c>
      <c r="C47" s="30">
        <v>35700449.569056757</v>
      </c>
      <c r="D47" s="30">
        <v>520824.02893453138</v>
      </c>
      <c r="E47" s="30">
        <v>5620568.9273527823</v>
      </c>
      <c r="F47" s="30">
        <f t="shared" si="5"/>
        <v>0</v>
      </c>
      <c r="G47" s="27">
        <f t="shared" si="3"/>
        <v>41841842.525344074</v>
      </c>
      <c r="H47" s="30">
        <f t="shared" si="0"/>
        <v>8344456.7613254627</v>
      </c>
      <c r="I47" s="31">
        <f t="shared" si="4"/>
        <v>648522245.37100863</v>
      </c>
      <c r="J47" s="20"/>
      <c r="K47" s="20"/>
    </row>
    <row r="48" spans="1:11" ht="15.75">
      <c r="A48" s="6">
        <f t="shared" si="1"/>
        <v>2045</v>
      </c>
      <c r="B48" s="29">
        <f t="shared" si="2"/>
        <v>0.18647118789674794</v>
      </c>
      <c r="C48" s="30">
        <v>34725716.561917171</v>
      </c>
      <c r="D48" s="30">
        <v>527469.90856399632</v>
      </c>
      <c r="E48" s="30">
        <v>5480816.9965589009</v>
      </c>
      <c r="F48" s="30">
        <f t="shared" si="5"/>
        <v>0</v>
      </c>
      <c r="G48" s="27">
        <f t="shared" si="3"/>
        <v>40734003.467040062</v>
      </c>
      <c r="H48" s="30">
        <f t="shared" si="0"/>
        <v>7595718.0142892096</v>
      </c>
      <c r="I48" s="31">
        <f t="shared" si="4"/>
        <v>656117963.38529789</v>
      </c>
      <c r="J48" s="20"/>
      <c r="K48" s="20"/>
    </row>
    <row r="49" spans="1:11" ht="15.75">
      <c r="A49" s="6">
        <f t="shared" si="1"/>
        <v>2046</v>
      </c>
      <c r="B49" s="29">
        <f t="shared" si="2"/>
        <v>0.17435572294532853</v>
      </c>
      <c r="C49" s="30">
        <v>33750983.554777592</v>
      </c>
      <c r="D49" s="30">
        <v>949730.95472026011</v>
      </c>
      <c r="E49" s="30">
        <v>5341065.0657650195</v>
      </c>
      <c r="F49" s="30">
        <f t="shared" si="5"/>
        <v>0</v>
      </c>
      <c r="G49" s="27">
        <f t="shared" si="3"/>
        <v>40041779.575262874</v>
      </c>
      <c r="H49" s="30">
        <f t="shared" si="0"/>
        <v>6981513.4258624483</v>
      </c>
      <c r="I49" s="31">
        <f t="shared" si="4"/>
        <v>663099476.81116033</v>
      </c>
      <c r="J49" s="20"/>
      <c r="K49" s="20"/>
    </row>
    <row r="50" spans="1:11" ht="15.75">
      <c r="A50" s="6">
        <f t="shared" si="1"/>
        <v>2047</v>
      </c>
      <c r="B50" s="29">
        <f t="shared" si="2"/>
        <v>0.16302742781164176</v>
      </c>
      <c r="C50" s="30">
        <v>32776250.54763801</v>
      </c>
      <c r="D50" s="30">
        <v>550799.70574360527</v>
      </c>
      <c r="E50" s="30">
        <v>5201313.1349711381</v>
      </c>
      <c r="F50" s="30">
        <f t="shared" si="5"/>
        <v>0</v>
      </c>
      <c r="G50" s="27">
        <f t="shared" si="3"/>
        <v>38528363.388352752</v>
      </c>
      <c r="H50" s="30">
        <f t="shared" si="0"/>
        <v>6281179.9809953794</v>
      </c>
      <c r="I50" s="31">
        <f t="shared" si="4"/>
        <v>669380656.79215574</v>
      </c>
      <c r="J50" s="20"/>
      <c r="K50" s="20"/>
    </row>
    <row r="51" spans="1:11" ht="15.75">
      <c r="A51" s="6">
        <f t="shared" si="1"/>
        <v>2048</v>
      </c>
      <c r="B51" s="29">
        <f t="shared" si="2"/>
        <v>0.15243515824951681</v>
      </c>
      <c r="C51" s="30">
        <v>31801517.540498421</v>
      </c>
      <c r="D51" s="30">
        <v>576978.065592648</v>
      </c>
      <c r="E51" s="30">
        <v>5061561.2041772567</v>
      </c>
      <c r="F51" s="30">
        <f t="shared" si="5"/>
        <v>0</v>
      </c>
      <c r="G51" s="27">
        <f t="shared" si="3"/>
        <v>37440056.810268328</v>
      </c>
      <c r="H51" s="30">
        <f t="shared" si="0"/>
        <v>5707180.9847441521</v>
      </c>
      <c r="I51" s="31">
        <f t="shared" si="4"/>
        <v>675087837.77689993</v>
      </c>
      <c r="J51" s="20"/>
      <c r="K51" s="20"/>
    </row>
    <row r="52" spans="1:11" ht="15.75">
      <c r="A52" s="6">
        <f t="shared" si="1"/>
        <v>2049</v>
      </c>
      <c r="B52" s="29">
        <f t="shared" si="2"/>
        <v>0.14253109297290845</v>
      </c>
      <c r="C52" s="30">
        <v>30826784.533358835</v>
      </c>
      <c r="D52" s="30">
        <v>582851.74472267693</v>
      </c>
      <c r="E52" s="30">
        <v>4921809.2733833734</v>
      </c>
      <c r="F52" s="30">
        <f t="shared" si="5"/>
        <v>0</v>
      </c>
      <c r="G52" s="27">
        <f t="shared" si="3"/>
        <v>36331445.551464885</v>
      </c>
      <c r="H52" s="30">
        <f t="shared" si="0"/>
        <v>5178360.643736003</v>
      </c>
      <c r="I52" s="31">
        <f t="shared" si="4"/>
        <v>680266198.42063594</v>
      </c>
      <c r="J52" s="20"/>
      <c r="K52" s="20"/>
    </row>
    <row r="53" spans="1:11" ht="15.75">
      <c r="A53" s="6">
        <f t="shared" si="1"/>
        <v>2050</v>
      </c>
      <c r="B53" s="29">
        <f t="shared" si="2"/>
        <v>0.13327051775548157</v>
      </c>
      <c r="C53" s="30">
        <v>29852051.526219238</v>
      </c>
      <c r="D53" s="30">
        <v>987094.66373304965</v>
      </c>
      <c r="E53" s="30">
        <v>4782057.3425894938</v>
      </c>
      <c r="F53" s="30">
        <f t="shared" si="5"/>
        <v>0</v>
      </c>
      <c r="G53" s="27">
        <f t="shared" si="3"/>
        <v>35621203.532541782</v>
      </c>
      <c r="H53" s="30">
        <f t="shared" si="0"/>
        <v>4747256.2378552323</v>
      </c>
      <c r="I53" s="31">
        <f t="shared" si="4"/>
        <v>685013454.65849113</v>
      </c>
      <c r="J53" s="20"/>
      <c r="K53" s="20"/>
    </row>
    <row r="54" spans="1:11" ht="15.75">
      <c r="A54" s="6">
        <f t="shared" si="1"/>
        <v>2051</v>
      </c>
      <c r="B54" s="29">
        <f t="shared" si="2"/>
        <v>0.12461162355774576</v>
      </c>
      <c r="C54" s="30">
        <v>28877318.519079652</v>
      </c>
      <c r="D54" s="30">
        <v>628628.96942229383</v>
      </c>
      <c r="E54" s="30">
        <v>4642305.4117956106</v>
      </c>
      <c r="F54" s="30">
        <f t="shared" si="5"/>
        <v>0</v>
      </c>
      <c r="G54" s="27">
        <f t="shared" si="3"/>
        <v>34148252.900297552</v>
      </c>
      <c r="H54" s="30">
        <f t="shared" si="0"/>
        <v>4255269.2355665788</v>
      </c>
      <c r="I54" s="31">
        <f t="shared" si="4"/>
        <v>689268723.89405775</v>
      </c>
      <c r="J54" s="20"/>
      <c r="K54" s="20"/>
    </row>
    <row r="55" spans="1:11" ht="15.75">
      <c r="A55" s="6">
        <f t="shared" si="1"/>
        <v>2052</v>
      </c>
      <c r="B55" s="29">
        <f t="shared" si="2"/>
        <v>0.11651531777033747</v>
      </c>
      <c r="C55" s="30">
        <v>27902585.511940062</v>
      </c>
      <c r="D55" s="30">
        <v>1182033.662063374</v>
      </c>
      <c r="E55" s="30">
        <v>4502553.4810017291</v>
      </c>
      <c r="F55" s="30">
        <f t="shared" si="5"/>
        <v>0</v>
      </c>
      <c r="G55" s="27">
        <f t="shared" si="3"/>
        <v>33587172.655005164</v>
      </c>
      <c r="H55" s="30">
        <f t="shared" si="0"/>
        <v>3913420.0949051161</v>
      </c>
      <c r="I55" s="31">
        <f t="shared" si="4"/>
        <v>693182143.98896289</v>
      </c>
      <c r="J55" s="20"/>
      <c r="K55" s="20"/>
    </row>
    <row r="56" spans="1:11" ht="15.75">
      <c r="A56" s="6">
        <f t="shared" si="1"/>
        <v>2053</v>
      </c>
      <c r="B56" s="29">
        <f t="shared" si="2"/>
        <v>0.10894504772126337</v>
      </c>
      <c r="C56" s="30">
        <v>26927852.504800461</v>
      </c>
      <c r="D56" s="30">
        <v>713874.07129591564</v>
      </c>
      <c r="E56" s="30">
        <v>4362801.5502078477</v>
      </c>
      <c r="F56" s="30">
        <f t="shared" si="5"/>
        <v>0</v>
      </c>
      <c r="G56" s="27">
        <f t="shared" si="3"/>
        <v>32004528.126304224</v>
      </c>
      <c r="H56" s="30">
        <f t="shared" si="0"/>
        <v>3486734.8440167294</v>
      </c>
      <c r="I56" s="31">
        <f t="shared" si="4"/>
        <v>696668878.83297956</v>
      </c>
      <c r="J56" s="20"/>
      <c r="K56" s="20"/>
    </row>
    <row r="57" spans="1:11" ht="15.75">
      <c r="A57" s="6">
        <f t="shared" si="1"/>
        <v>2054</v>
      </c>
      <c r="B57" s="29">
        <f t="shared" si="2"/>
        <v>0.10186663565028679</v>
      </c>
      <c r="C57" s="30">
        <v>25953119.497660879</v>
      </c>
      <c r="D57" s="30">
        <v>1140322.036302652</v>
      </c>
      <c r="E57" s="30">
        <v>4223049.6194139663</v>
      </c>
      <c r="F57" s="30">
        <f t="shared" si="5"/>
        <v>0</v>
      </c>
      <c r="G57" s="27">
        <f t="shared" si="3"/>
        <v>31316491.153377496</v>
      </c>
      <c r="H57" s="30">
        <f t="shared" si="0"/>
        <v>3190105.594166535</v>
      </c>
      <c r="I57" s="31">
        <f t="shared" si="4"/>
        <v>699858984.42714608</v>
      </c>
      <c r="J57" s="20"/>
      <c r="K57" s="20"/>
    </row>
    <row r="58" spans="1:11" ht="15.75">
      <c r="A58" s="6">
        <f t="shared" si="1"/>
        <v>2055</v>
      </c>
      <c r="B58" s="29">
        <f t="shared" si="2"/>
        <v>0.095248124405410528</v>
      </c>
      <c r="C58" s="30">
        <v>24978386.490521286</v>
      </c>
      <c r="D58" s="30">
        <v>645152.19598038378</v>
      </c>
      <c r="E58" s="30">
        <v>4083297.6886200849</v>
      </c>
      <c r="F58" s="30">
        <f t="shared" si="5"/>
        <v>0</v>
      </c>
      <c r="G58" s="27">
        <f t="shared" si="3"/>
        <v>29706836.375121757</v>
      </c>
      <c r="H58" s="30">
        <f t="shared" si="0"/>
        <v>2829520.4467487717</v>
      </c>
      <c r="I58" s="31">
        <f t="shared" si="4"/>
        <v>702688504.87389481</v>
      </c>
      <c r="J58" s="20"/>
      <c r="K58" s="20"/>
    </row>
    <row r="59" spans="1:11" ht="15.75">
      <c r="A59" s="6">
        <f t="shared" si="1"/>
        <v>2056</v>
      </c>
      <c r="B59" s="29">
        <f t="shared" si="2"/>
        <v>0.089059633164816493</v>
      </c>
      <c r="C59" s="30">
        <v>24003653.483381696</v>
      </c>
      <c r="D59" s="30">
        <v>738263.00088980026</v>
      </c>
      <c r="E59" s="30">
        <v>3943545.7578262049</v>
      </c>
      <c r="F59" s="30">
        <f t="shared" si="5"/>
        <v>0</v>
      </c>
      <c r="G59" s="27">
        <f t="shared" si="3"/>
        <v>28685462.242097702</v>
      </c>
      <c r="H59" s="30">
        <f t="shared" si="0"/>
        <v>2554716.7444444159</v>
      </c>
      <c r="I59" s="31">
        <f t="shared" si="4"/>
        <v>705243221.61833918</v>
      </c>
      <c r="J59" s="20"/>
      <c r="K59" s="20"/>
    </row>
    <row r="60" spans="1:11" ht="15.75">
      <c r="A60" s="6">
        <f t="shared" si="1"/>
        <v>2057</v>
      </c>
      <c r="B60" s="29">
        <f t="shared" si="2"/>
        <v>0.083273222532885174</v>
      </c>
      <c r="C60" s="30">
        <v>23028920.476242106</v>
      </c>
      <c r="D60" s="30">
        <v>797352.6159062353</v>
      </c>
      <c r="E60" s="30">
        <v>3803793.827032323</v>
      </c>
      <c r="F60" s="30">
        <f t="shared" si="5"/>
        <v>0</v>
      </c>
      <c r="G60" s="27">
        <f t="shared" si="3"/>
        <v>27630066.919180665</v>
      </c>
      <c r="H60" s="30">
        <f t="shared" si="0"/>
        <v>2300844.7111594407</v>
      </c>
      <c r="I60" s="31">
        <f t="shared" si="4"/>
        <v>707544066.32949865</v>
      </c>
      <c r="J60" s="20"/>
      <c r="K60" s="20"/>
    </row>
    <row r="61" spans="1:11" ht="15.75">
      <c r="A61" s="6">
        <f t="shared" si="1"/>
        <v>2058</v>
      </c>
      <c r="B61" s="29">
        <f t="shared" si="2"/>
        <v>0.077862768401239055</v>
      </c>
      <c r="C61" s="30">
        <v>22054187.46910252</v>
      </c>
      <c r="D61" s="30">
        <v>1208159.2210773511</v>
      </c>
      <c r="E61" s="30">
        <v>3664041.8962384425</v>
      </c>
      <c r="F61" s="30">
        <f t="shared" si="5"/>
        <v>0</v>
      </c>
      <c r="G61" s="27">
        <f t="shared" si="3"/>
        <v>26926388.586418316</v>
      </c>
      <c r="H61" s="30">
        <f t="shared" si="0"/>
        <v>2096563.1583860561</v>
      </c>
      <c r="I61" s="31">
        <f t="shared" si="4"/>
        <v>709640629.48788476</v>
      </c>
      <c r="J61" s="20"/>
      <c r="K61" s="20"/>
    </row>
    <row r="62" spans="1:11" ht="15.75">
      <c r="A62" s="6">
        <f t="shared" si="1"/>
        <v>2059</v>
      </c>
      <c r="B62" s="29">
        <f t="shared" si="2"/>
        <v>0.072803844005326246</v>
      </c>
      <c r="C62" s="30">
        <v>21079454.461962927</v>
      </c>
      <c r="D62" s="30">
        <v>671250.92854885291</v>
      </c>
      <c r="E62" s="30">
        <v>3524289.9654445611</v>
      </c>
      <c r="F62" s="30">
        <f t="shared" si="5"/>
        <v>0</v>
      </c>
      <c r="G62" s="27">
        <f t="shared" si="3"/>
        <v>25274995.355956342</v>
      </c>
      <c r="H62" s="30">
        <f t="shared" si="0"/>
        <v>1840116.8191303909</v>
      </c>
      <c r="I62" s="31">
        <f t="shared" si="4"/>
        <v>711480746.30701518</v>
      </c>
      <c r="J62" s="20"/>
      <c r="K62" s="20"/>
    </row>
    <row r="63" spans="1:11" ht="15.75">
      <c r="A63" s="6">
        <f t="shared" si="1"/>
        <v>2060</v>
      </c>
      <c r="B63" s="29">
        <f t="shared" si="2"/>
        <v>0.068073609644061048</v>
      </c>
      <c r="C63" s="30">
        <v>20104721.454823334</v>
      </c>
      <c r="D63" s="30">
        <v>777789.77956049482</v>
      </c>
      <c r="E63" s="30">
        <v>3384538.0346506801</v>
      </c>
      <c r="F63" s="30">
        <f t="shared" si="5"/>
        <v>0</v>
      </c>
      <c r="G63" s="27">
        <f t="shared" si="3"/>
        <v>24267049.269034509</v>
      </c>
      <c r="H63" s="30">
        <f t="shared" si="0"/>
        <v>1651945.6391534521</v>
      </c>
      <c r="I63" s="31">
        <f t="shared" si="4"/>
        <v>713132691.94616866</v>
      </c>
      <c r="J63" s="20"/>
      <c r="K63" s="20"/>
    </row>
    <row r="64" spans="1:11" ht="15.75">
      <c r="A64" s="6">
        <f t="shared" si="1"/>
        <v>2061</v>
      </c>
      <c r="B64" s="29">
        <f t="shared" si="2"/>
        <v>0.063650709564634825</v>
      </c>
      <c r="C64" s="30">
        <v>19304623.272208389</v>
      </c>
      <c r="D64" s="30">
        <v>787620.05328133074</v>
      </c>
      <c r="E64" s="30">
        <v>3257511.4964030241</v>
      </c>
      <c r="F64" s="30">
        <f t="shared" si="5"/>
        <v>0</v>
      </c>
      <c r="G64" s="27">
        <f t="shared" si="3"/>
        <v>23349754.821892742</v>
      </c>
      <c r="H64" s="30">
        <f t="shared" si="0"/>
        <v>1486228.4625737264</v>
      </c>
      <c r="I64" s="31">
        <f t="shared" si="4"/>
        <v>714618920.40874243</v>
      </c>
      <c r="J64" s="20"/>
      <c r="K64" s="20"/>
    </row>
    <row r="65" spans="1:11" ht="15.75">
      <c r="A65" s="6">
        <f t="shared" si="1"/>
        <v>2062</v>
      </c>
      <c r="B65" s="29">
        <f t="shared" si="2"/>
        <v>0.059515175546959599</v>
      </c>
      <c r="C65" s="30">
        <v>18523928.95898506</v>
      </c>
      <c r="D65" s="30">
        <v>1840239.3012534396</v>
      </c>
      <c r="E65" s="30">
        <v>3131898.8906605039</v>
      </c>
      <c r="F65" s="30">
        <f t="shared" si="5"/>
        <v>0</v>
      </c>
      <c r="G65" s="27">
        <f t="shared" si="3"/>
        <v>23496067.150899</v>
      </c>
      <c r="H65" s="30">
        <f t="shared" si="0"/>
        <v>1398372.561148905</v>
      </c>
      <c r="I65" s="31">
        <f t="shared" si="4"/>
        <v>716017292.96989131</v>
      </c>
      <c r="J65" s="20"/>
      <c r="K65" s="20"/>
    </row>
    <row r="66" spans="1:11" ht="15.75">
      <c r="A66" s="6">
        <f t="shared" si="1"/>
        <v>2063</v>
      </c>
      <c r="B66" s="29">
        <f t="shared" si="2"/>
        <v>0.055648336752453599</v>
      </c>
      <c r="C66" s="30">
        <v>17743234.645761736</v>
      </c>
      <c r="D66" s="30">
        <v>1063699.176510714</v>
      </c>
      <c r="E66" s="30">
        <v>3006286.2849179832</v>
      </c>
      <c r="F66" s="30">
        <f t="shared" si="5"/>
        <v>0</v>
      </c>
      <c r="G66" s="27">
        <f t="shared" si="3"/>
        <v>21813220.107190434</v>
      </c>
      <c r="H66" s="30">
        <f t="shared" si="0"/>
        <v>1213869.4181803253</v>
      </c>
      <c r="I66" s="31">
        <f t="shared" si="4"/>
        <v>717231162.38807166</v>
      </c>
      <c r="J66" s="20"/>
      <c r="K66" s="20"/>
    </row>
    <row r="67" spans="1:11" ht="15.75">
      <c r="A67" s="6">
        <f t="shared" si="1"/>
        <v>2064</v>
      </c>
      <c r="B67" s="29">
        <f t="shared" si="2"/>
        <v>0.052032735430160015</v>
      </c>
      <c r="C67" s="30">
        <v>16962540.332538407</v>
      </c>
      <c r="D67" s="30">
        <v>1087754.9297640543</v>
      </c>
      <c r="E67" s="30">
        <v>2880673.6791754635</v>
      </c>
      <c r="F67" s="30">
        <f t="shared" si="5"/>
        <v>0</v>
      </c>
      <c r="G67" s="27">
        <f t="shared" si="3"/>
        <v>20930968.941477925</v>
      </c>
      <c r="H67" s="30">
        <f t="shared" si="0"/>
        <v>1089095.5692288172</v>
      </c>
      <c r="I67" s="31">
        <f t="shared" si="4"/>
        <v>718320257.95730042</v>
      </c>
      <c r="J67" s="20"/>
      <c r="K67" s="20"/>
    </row>
    <row r="68" spans="1:11" ht="15.75">
      <c r="A68" s="6">
        <f t="shared" si="1"/>
        <v>2065</v>
      </c>
      <c r="B68" s="29">
        <f t="shared" si="2"/>
        <v>0.048652048099634478</v>
      </c>
      <c r="C68" s="30">
        <v>16181846.019315081</v>
      </c>
      <c r="D68" s="30">
        <v>1112334.0688569604</v>
      </c>
      <c r="E68" s="30">
        <v>2755061.0734329433</v>
      </c>
      <c r="F68" s="30">
        <f t="shared" si="5"/>
        <v>0</v>
      </c>
      <c r="G68" s="27">
        <f t="shared" si="3"/>
        <v>20049241.161604986</v>
      </c>
      <c r="H68" s="30">
        <f t="shared" si="0"/>
        <v>975436.64535557723</v>
      </c>
      <c r="I68" s="31">
        <f t="shared" si="4"/>
        <v>719295694.60265601</v>
      </c>
      <c r="J68" s="20"/>
      <c r="K68" s="20"/>
    </row>
    <row r="69" spans="1:11" ht="15.75">
      <c r="A69" s="6">
        <f t="shared" si="1"/>
        <v>2066</v>
      </c>
      <c r="B69" s="29">
        <f t="shared" si="2"/>
        <v>0.045491011854762821</v>
      </c>
      <c r="C69" s="30">
        <v>15401151.706091756</v>
      </c>
      <c r="D69" s="30">
        <v>1137454.1282164827</v>
      </c>
      <c r="E69" s="30">
        <v>2629448.4676904231</v>
      </c>
      <c r="F69" s="30">
        <f t="shared" si="5"/>
        <v>0</v>
      </c>
      <c r="G69" s="27">
        <f t="shared" si="3"/>
        <v>19168054.30199866</v>
      </c>
      <c r="H69" s="30">
        <f t="shared" si="0"/>
        <v>871974.18548495858</v>
      </c>
      <c r="I69" s="31">
        <f t="shared" si="4"/>
        <v>720167668.78814101</v>
      </c>
      <c r="J69" s="20"/>
      <c r="K69" s="20"/>
    </row>
    <row r="70" spans="1:11" ht="15.75">
      <c r="A70" s="6">
        <f t="shared" si="1"/>
        <v>2067</v>
      </c>
      <c r="B70" s="29">
        <f t="shared" si="2"/>
        <v>0.042535355455790548</v>
      </c>
      <c r="C70" s="30">
        <v>14620457.392868429</v>
      </c>
      <c r="D70" s="30">
        <v>1163133.0203846612</v>
      </c>
      <c r="E70" s="30">
        <v>2510395.2732553314</v>
      </c>
      <c r="F70" s="30">
        <f t="shared" si="5"/>
        <v>0</v>
      </c>
      <c r="G70" s="27">
        <f t="shared" si="3"/>
        <v>18293985.686508425</v>
      </c>
      <c r="H70" s="30">
        <f t="shared" si="0"/>
        <v>778141.18387878034</v>
      </c>
      <c r="I70" s="31">
        <f t="shared" si="4"/>
        <v>720945809.97201979</v>
      </c>
      <c r="J70" s="20"/>
      <c r="K70" s="20"/>
    </row>
    <row r="71" spans="1:11" ht="16.5" thickBot="1">
      <c r="A71" s="7">
        <f t="shared" si="1"/>
        <v>2068</v>
      </c>
      <c r="B71" s="32">
        <f t="shared" si="2"/>
        <v>0.039771734898462696</v>
      </c>
      <c r="C71" s="33">
        <v>13839763.079645103</v>
      </c>
      <c r="D71" s="34">
        <v>1189389.0482715727</v>
      </c>
      <c r="E71" s="33">
        <v>2397901.4901276678</v>
      </c>
      <c r="F71" s="34">
        <f t="shared" si="5"/>
        <v>0</v>
      </c>
      <c r="G71" s="27">
        <f t="shared" si="3"/>
        <v>17427053.618044343</v>
      </c>
      <c r="H71" s="34">
        <f t="shared" si="0"/>
        <v>693104.15655815473</v>
      </c>
      <c r="I71" s="35">
        <f t="shared" si="4"/>
        <v>721638914.12857795</v>
      </c>
      <c r="J71" s="20"/>
      <c r="K71" s="20"/>
    </row>
    <row r="72" spans="1:11" ht="16.5" thickBot="1">
      <c r="A72" s="54" t="s">
        <v>19</v>
      </c>
      <c r="B72" s="54"/>
      <c r="C72" s="36">
        <f t="shared" si="6" ref="C72:F72">NPV($B$18,C24:C71)+C23</f>
        <v>605547616.89292896</v>
      </c>
      <c r="D72" s="37">
        <f t="shared" si="6"/>
        <v>5833080.7822596906</v>
      </c>
      <c r="E72" s="37">
        <f t="shared" si="6"/>
        <v>93966971.371949092</v>
      </c>
      <c r="F72" s="37">
        <f t="shared" si="6"/>
        <v>16291245.081439937</v>
      </c>
      <c r="G72" s="38">
        <f>NPV($B$18,G24:G71)+G23</f>
        <v>721638914.12857783</v>
      </c>
      <c r="H72" s="20"/>
      <c r="I72" s="20"/>
      <c r="J72" s="20"/>
      <c r="K72" s="20"/>
    </row>
    <row r="73" spans="1:11" ht="15.75">
      <c r="A73" s="39"/>
      <c r="B73" s="39"/>
      <c r="C73" s="40"/>
      <c r="D73" s="40"/>
      <c r="E73" s="40"/>
      <c r="F73" s="40"/>
      <c r="G73" s="40"/>
      <c r="H73" s="20"/>
      <c r="I73" s="20"/>
      <c r="J73" s="20"/>
      <c r="K73" s="20"/>
    </row>
    <row r="74" spans="1:3" ht="15.75">
      <c r="A74" s="41" t="s">
        <v>20</v>
      </c>
      <c r="B74" s="42"/>
      <c r="C74" s="42"/>
    </row>
    <row r="75" spans="1:3" ht="15.75">
      <c r="A75" s="43"/>
      <c r="B75" s="43"/>
      <c r="C75" s="44" t="s">
        <v>21</v>
      </c>
    </row>
    <row r="76" spans="1:3" ht="15.75">
      <c r="A76" s="43"/>
      <c r="B76" s="43"/>
      <c r="C76" s="44" t="s">
        <v>22</v>
      </c>
    </row>
  </sheetData>
  <mergeCells count="6">
    <mergeCell ref="A13:I13"/>
    <mergeCell ref="A14:I14"/>
    <mergeCell ref="A15:I15"/>
    <mergeCell ref="A16:I16"/>
    <mergeCell ref="A72:B72"/>
    <mergeCell ref="D18:F18"/>
  </mergeCells>
  <printOptions horizontalCentered="1" verticalCentered="1"/>
  <pageMargins left="1.25" right="0.7" top="1.25" bottom="0.75" header="0.3" footer="0.3"/>
  <pageSetup orientation="portrait" scale="10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rSiteId xmlns="8b86ae58-4ff9-4300-8876-bb89783e485c" xsi:nil="true"/>
    <CasePracticeArea xmlns="8b86ae58-4ff9-4300-8876-bb89783e485c" xsi:nil="true"/>
    <Pgs xmlns="0148DAAB-344B-45F5-9A8F-58932284337C" xsi:nil="true"/>
    <SRCH_DRSetNumber xmlns="8b86ae58-4ff9-4300-8876-bb89783e485c" xsi:nil="true"/>
    <Sequence_x0020_Number xmlns="0148DAAB-344B-45F5-9A8F-58932284337C" xsi:nil="true"/>
    <MB xmlns="0148DAAB-344B-45F5-9A8F-58932284337C" xsi:nil="true"/>
    <CaseNumber xmlns="8b86ae58-4ff9-4300-8876-bb89783e485c" xsi:nil="true"/>
    <Comments xmlns="c85253b9-0a55-49a1-98ad-b5b6252d7079" xsi:nil="true"/>
    <Document_x0020_Type xmlns="c85253b9-0a55-49a1-98ad-b5b6252d7079" xsi:nil="true"/>
    <SRCH_DocketId xmlns="8b86ae58-4ff9-4300-8876-bb89783e485c">178</SRCH_DocketId>
    <CaseStatus xmlns="8b86ae58-4ff9-4300-8876-bb89783e485c" xsi:nil="true"/>
    <SRCH_ObjectType xmlns="8b86ae58-4ff9-4300-8876-bb89783e485c">DRI</SRCH_ObjectType>
    <SRCH_DRItemNumber xmlns="8b86ae58-4ff9-4300-8876-bb89783e485c" xsi:nil="true"/>
    <CaseSubjects xmlns="8b86ae58-4ff9-4300-8876-bb89783e485c" xsi:nil="true"/>
    <CaseType xmlns="8b86ae58-4ff9-4300-8876-bb89783e485c" xsi:nil="true"/>
    <Document_x0020_Status xmlns="c85253b9-0a55-49a1-98ad-b5b6252d7079" xsi:nil="true"/>
    <CaseJurisdiction xmlns="8b86ae58-4ff9-4300-8876-bb89783e485c" xsi:nil="true"/>
    <CaseCompanyName xmlns="8b86ae58-4ff9-4300-8876-bb89783e485c" xsi:nil="true"/>
    <IsKeyDocket xmlns="8b86ae58-4ff9-4300-8876-bb89783e485c">false</IsKeyDocke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75E5DE8AC8949B51A97153C0EBB9A" ma:contentTypeVersion="" ma:contentTypeDescription="Create a new document." ma:contentTypeScope="" ma:versionID="487dd1b867260900155423983f5e25da">
  <xsd:schema xmlns:xsd="http://www.w3.org/2001/XMLSchema" xmlns:xs="http://www.w3.org/2001/XMLSchema" xmlns:p="http://schemas.microsoft.com/office/2006/metadata/properties" xmlns:ns2="c85253b9-0a55-49a1-98ad-b5b6252d7079" xmlns:ns3="0148DAAB-344B-45F5-9A8F-58932284337C" xmlns:ns4="8b86ae58-4ff9-4300-8876-bb89783e485c" xmlns:ns5="3a6ed07f-74d3-4d6b-b2d6-faf8761c8676" targetNamespace="http://schemas.microsoft.com/office/2006/metadata/properties" ma:root="true" ma:fieldsID="17114defc8e77cccfd694c412d56dcb6" ns2:_="" ns3:_="" ns4:_="" ns5:_="">
    <xsd:import namespace="c85253b9-0a55-49a1-98ad-b5b6252d7079"/>
    <xsd:import namespace="0148DAAB-344B-45F5-9A8F-58932284337C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8DAAB-344B-45F5-9A8F-58932284337C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7312D8-81EA-4C83-BECC-06E18B54C88C}">
  <ds:schemaRefs>
    <ds:schemaRef ds:uri="http://schemas.microsoft.com/office/2006/metadata/properties"/>
    <ds:schemaRef ds:uri="http://schemas.microsoft.com/office/infopath/2007/PartnerControls"/>
    <ds:schemaRef ds:uri="8b86ae58-4ff9-4300-8876-bb89783e485c"/>
    <ds:schemaRef ds:uri="0148DAAB-344B-45F5-9A8F-58932284337C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4DFC236F-FB0F-4CB8-B446-1103AE0F20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1208C1-BDDA-4F00-8E6E-6337EBEDA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0148DAAB-344B-45F5-9A8F-58932284337C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