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D36CBB18-7A28-415E-A841-9ECB320B0909}" xr6:coauthVersionLast="45" xr6:coauthVersionMax="45" xr10:uidLastSave="{00000000-0000-0000-0000-000000000000}"/>
  <bookViews>
    <workbookView xWindow="29925" yWindow="2265" windowWidth="24615" windowHeight="11025" firstSheet="2" activeTab="6" xr2:uid="{00000000-000D-0000-FFFF-FFFF00000000}"/>
  </bookViews>
  <sheets>
    <sheet name="Walk" sheetId="7" r:id="rId1"/>
    <sheet name="Accumulated - Combined" sheetId="1" r:id="rId2"/>
    <sheet name="Accrual - Combined" sheetId="2" r:id="rId3"/>
    <sheet name="COMBINED - By Unit" sheetId="5" r:id="rId4"/>
    <sheet name="Accumulated - Stand Alone" sheetId="4" r:id="rId5"/>
    <sheet name="Accrual - Stand Alone" sheetId="3" r:id="rId6"/>
    <sheet name="Stand Alone - By Unit" sheetId="6" r:id="rId7"/>
  </sheets>
  <externalReferences>
    <externalReference r:id="rId8"/>
    <externalReference r:id="rId9"/>
  </externalReferences>
  <definedNames>
    <definedName name="\0" localSheetId="2">'[1]Input 1'!#REF!</definedName>
    <definedName name="\0" localSheetId="5">'[1]Input 1'!#REF!</definedName>
    <definedName name="\0" localSheetId="4">'[1]Input 1'!#REF!</definedName>
    <definedName name="\0" localSheetId="3">'[1]Input 1'!#REF!</definedName>
    <definedName name="\0" localSheetId="6">'[1]Input 1'!#REF!</definedName>
    <definedName name="\0" localSheetId="0">'[1]Input 1'!#REF!</definedName>
    <definedName name="\0">'[1]Input 1'!#REF!</definedName>
    <definedName name="\d" localSheetId="2">'[1]Input 1'!#REF!</definedName>
    <definedName name="\d" localSheetId="5">'[1]Input 1'!#REF!</definedName>
    <definedName name="\d" localSheetId="4">'[1]Input 1'!#REF!</definedName>
    <definedName name="\d" localSheetId="3">'[1]Input 1'!#REF!</definedName>
    <definedName name="\d" localSheetId="6">'[1]Input 1'!#REF!</definedName>
    <definedName name="\d">'[1]Input 1'!#REF!</definedName>
    <definedName name="\h" localSheetId="2">'[1]Input 1'!#REF!</definedName>
    <definedName name="\h" localSheetId="5">'[1]Input 1'!#REF!</definedName>
    <definedName name="\h" localSheetId="4">'[1]Input 1'!#REF!</definedName>
    <definedName name="\h" localSheetId="3">'[1]Input 1'!#REF!</definedName>
    <definedName name="\h" localSheetId="6">'[1]Input 1'!#REF!</definedName>
    <definedName name="\h">'[1]Input 1'!#REF!</definedName>
    <definedName name="\l" localSheetId="2">'[1]Input 1'!#REF!</definedName>
    <definedName name="\l" localSheetId="5">'[1]Input 1'!#REF!</definedName>
    <definedName name="\l" localSheetId="4">'[1]Input 1'!#REF!</definedName>
    <definedName name="\l" localSheetId="3">'[1]Input 1'!#REF!</definedName>
    <definedName name="\l" localSheetId="6">'[1]Input 1'!#REF!</definedName>
    <definedName name="\l">'[1]Input 1'!#REF!</definedName>
    <definedName name="\p" localSheetId="2">'[1]Monthly Accrual'!#REF!</definedName>
    <definedName name="\p" localSheetId="5">'[1]Monthly Accrual'!#REF!</definedName>
    <definedName name="\p" localSheetId="4">'[1]Monthly Accrual'!#REF!</definedName>
    <definedName name="\p" localSheetId="3">'[1]Monthly Accrual'!#REF!</definedName>
    <definedName name="\p" localSheetId="6">'[1]Monthly Accrual'!#REF!</definedName>
    <definedName name="\p">'[1]Monthly Accrual'!#REF!</definedName>
    <definedName name="\s" localSheetId="2">'[1]Input 1'!#REF!</definedName>
    <definedName name="\s" localSheetId="5">'[1]Input 1'!#REF!</definedName>
    <definedName name="\s" localSheetId="4">'[1]Input 1'!#REF!</definedName>
    <definedName name="\s" localSheetId="3">'[1]Input 1'!#REF!</definedName>
    <definedName name="\s" localSheetId="6">'[1]Input 1'!#REF!</definedName>
    <definedName name="\s">'[1]Input 1'!#REF!</definedName>
    <definedName name="_xlnm._FilterDatabase" localSheetId="3" hidden="1">'COMBINED - By Unit'!$A$9:$H$136</definedName>
    <definedName name="_xlnm._FilterDatabase" localSheetId="6" hidden="1">'Stand Alone - By Unit'!$A$8:$H$108</definedName>
    <definedName name="_qSL1">'[2]Pg 1&amp;2 - Inflation &amp; Gen Assump'!$G$97</definedName>
    <definedName name="_qSL2">'[2]Pg 1&amp;2 - Inflation &amp; Gen Assump'!$H$97</definedName>
    <definedName name="_qTP3">'[2]Pg 1&amp;2 - Inflation &amp; Gen Assump'!$E$97</definedName>
    <definedName name="_qTP4">'[2]Pg 1&amp;2 - Inflation &amp; Gen Assump'!$F$97</definedName>
    <definedName name="aqSL1" localSheetId="2">#REF!</definedName>
    <definedName name="aqSL1" localSheetId="5">#REF!</definedName>
    <definedName name="aqSL1" localSheetId="4">#REF!</definedName>
    <definedName name="aqSL1" localSheetId="3">#REF!</definedName>
    <definedName name="aqSL1" localSheetId="6">#REF!</definedName>
    <definedName name="aqSL1" localSheetId="0">#REF!</definedName>
    <definedName name="aqSL1">#REF!</definedName>
    <definedName name="aqSL2" localSheetId="2">#REF!</definedName>
    <definedName name="aqSL2" localSheetId="5">#REF!</definedName>
    <definedName name="aqSL2" localSheetId="4">#REF!</definedName>
    <definedName name="aqSL2" localSheetId="3">#REF!</definedName>
    <definedName name="aqSL2" localSheetId="6">#REF!</definedName>
    <definedName name="aqSL2">#REF!</definedName>
    <definedName name="aqTP3" localSheetId="2">#REF!</definedName>
    <definedName name="aqTP3" localSheetId="5">#REF!</definedName>
    <definedName name="aqTP3" localSheetId="4">#REF!</definedName>
    <definedName name="aqTP3" localSheetId="3">#REF!</definedName>
    <definedName name="aqTP3" localSheetId="6">#REF!</definedName>
    <definedName name="aqTP3">#REF!</definedName>
    <definedName name="aqTP4" localSheetId="2">#REF!</definedName>
    <definedName name="aqTP4" localSheetId="5">#REF!</definedName>
    <definedName name="aqTP4" localSheetId="4">#REF!</definedName>
    <definedName name="aqTP4" localSheetId="3">#REF!</definedName>
    <definedName name="aqTP4" localSheetId="6">#REF!</definedName>
    <definedName name="aqTP4">#REF!</definedName>
    <definedName name="Ct" localSheetId="2">#REF!</definedName>
    <definedName name="Ct" localSheetId="5">#REF!</definedName>
    <definedName name="Ct" localSheetId="4">#REF!</definedName>
    <definedName name="Ct" localSheetId="3">#REF!</definedName>
    <definedName name="Ct" localSheetId="6">#REF!</definedName>
    <definedName name="Ct">#REF!</definedName>
    <definedName name="ern">'[2]Pg 1&amp;2 - Inflation &amp; Gen Assump'!$G$93</definedName>
    <definedName name="ERNM">'[2]Pg 1&amp;2 - Inflation &amp; Gen Assump'!$H$93</definedName>
    <definedName name="erq">'[2]Pg 1&amp;2 - Inflation &amp; Gen Assump'!$G$92</definedName>
    <definedName name="ERQM">'[2]Pg 1&amp;2 - Inflation &amp; Gen Assump'!$H$92</definedName>
    <definedName name="FPL" localSheetId="2">#REF!</definedName>
    <definedName name="FPL" localSheetId="5">#REF!</definedName>
    <definedName name="FPL" localSheetId="4">#REF!</definedName>
    <definedName name="FPL" localSheetId="3">#REF!</definedName>
    <definedName name="FPL" localSheetId="6">#REF!</definedName>
    <definedName name="FPL" localSheetId="0">#REF!</definedName>
    <definedName name="FPL">#REF!</definedName>
    <definedName name="FPLSHARE">'[2]Pg 1&amp;2 - Inflation &amp; Gen Assump'!$F$88</definedName>
    <definedName name="j" localSheetId="2">#REF!</definedName>
    <definedName name="j" localSheetId="5">#REF!</definedName>
    <definedName name="j" localSheetId="4">#REF!</definedName>
    <definedName name="j" localSheetId="3">#REF!</definedName>
    <definedName name="j" localSheetId="6">#REF!</definedName>
    <definedName name="j" localSheetId="0">#REF!</definedName>
    <definedName name="j">#REF!</definedName>
    <definedName name="LOCATE" localSheetId="2">'[1]Input 1'!#REF!</definedName>
    <definedName name="LOCATE" localSheetId="5">'[1]Input 1'!#REF!</definedName>
    <definedName name="LOCATE" localSheetId="4">'[1]Input 1'!#REF!</definedName>
    <definedName name="LOCATE" localSheetId="3">'[1]Input 1'!#REF!</definedName>
    <definedName name="LOCATE" localSheetId="6">'[1]Input 1'!#REF!</definedName>
    <definedName name="LOCATE" localSheetId="0">'[1]Input 1'!#REF!</definedName>
    <definedName name="LOCATE">'[1]Input 1'!#REF!</definedName>
    <definedName name="NQ_AR" localSheetId="2">#REF!</definedName>
    <definedName name="NQ_AR" localSheetId="5">#REF!</definedName>
    <definedName name="NQ_AR" localSheetId="4">#REF!</definedName>
    <definedName name="NQ_AR" localSheetId="3">#REF!</definedName>
    <definedName name="NQ_AR" localSheetId="6">#REF!</definedName>
    <definedName name="NQ_AR" localSheetId="0">#REF!</definedName>
    <definedName name="NQ_AR">#REF!</definedName>
    <definedName name="_xlnm.Print_Area" localSheetId="3">'COMBINED - By Unit'!$E$9:$G$138</definedName>
    <definedName name="_xlnm.Print_Area" localSheetId="6">'Stand Alone - By Unit'!$E$8:$G$110</definedName>
    <definedName name="PSL_II" localSheetId="2">#REF!</definedName>
    <definedName name="PSL_II" localSheetId="5">#REF!</definedName>
    <definedName name="PSL_II" localSheetId="4">#REF!</definedName>
    <definedName name="PSL_II" localSheetId="3">#REF!</definedName>
    <definedName name="PSL_II" localSheetId="6">#REF!</definedName>
    <definedName name="PSL_II" localSheetId="0">#REF!</definedName>
    <definedName name="PSL_II">#REF!</definedName>
    <definedName name="Q_AR" localSheetId="2">#REF!</definedName>
    <definedName name="Q_AR" localSheetId="5">#REF!</definedName>
    <definedName name="Q_AR" localSheetId="4">#REF!</definedName>
    <definedName name="Q_AR" localSheetId="3">#REF!</definedName>
    <definedName name="Q_AR" localSheetId="6">#REF!</definedName>
    <definedName name="Q_AR">#REF!</definedName>
    <definedName name="QAR" localSheetId="2">#REF!</definedName>
    <definedName name="QAR" localSheetId="5">#REF!</definedName>
    <definedName name="QAR" localSheetId="4">#REF!</definedName>
    <definedName name="QAR" localSheetId="3">#REF!</definedName>
    <definedName name="QAR" localSheetId="6">#REF!</definedName>
    <definedName name="QAR">#REF!</definedName>
    <definedName name="t">'[2]Pg 1&amp;2 - Inflation &amp; Gen Assump'!$F$89</definedName>
  </definedNames>
  <calcPr calcId="191029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E23" i="1"/>
  <c r="L24" i="1"/>
  <c r="O10" i="2" l="1"/>
  <c r="O11" i="2" l="1"/>
  <c r="J48" i="2" s="1"/>
  <c r="I71" i="3" l="1"/>
  <c r="I66" i="3"/>
  <c r="J58" i="3"/>
  <c r="K58" i="3" s="1"/>
  <c r="L58" i="3" s="1"/>
  <c r="M58" i="3" s="1"/>
  <c r="N58" i="3" s="1"/>
  <c r="O58" i="3" s="1"/>
  <c r="P58" i="3" s="1"/>
  <c r="Q58" i="3" s="1"/>
  <c r="R58" i="3" s="1"/>
  <c r="S58" i="3" s="1"/>
  <c r="T58" i="3" s="1"/>
  <c r="U58" i="3" s="1"/>
  <c r="I48" i="3"/>
  <c r="I43" i="3"/>
  <c r="J35" i="3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Q29" i="4"/>
  <c r="L29" i="4"/>
  <c r="L28" i="4"/>
  <c r="Q28" i="4" s="1"/>
  <c r="L25" i="4"/>
  <c r="Q25" i="4" s="1"/>
  <c r="L24" i="4"/>
  <c r="L26" i="4" s="1"/>
  <c r="Q26" i="4" s="1"/>
  <c r="E29" i="4"/>
  <c r="E28" i="4"/>
  <c r="E25" i="4"/>
  <c r="E24" i="4"/>
  <c r="E26" i="4" s="1"/>
  <c r="Q24" i="4" l="1"/>
  <c r="J32" i="2" l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Q24" i="1" l="1"/>
  <c r="Q33" i="1"/>
  <c r="Q23" i="1"/>
  <c r="L33" i="1"/>
  <c r="L26" i="1"/>
  <c r="Q26" i="1" s="1"/>
  <c r="L25" i="1"/>
  <c r="Q25" i="1" s="1"/>
  <c r="L29" i="1"/>
  <c r="E33" i="1"/>
  <c r="E26" i="1"/>
  <c r="E25" i="1"/>
  <c r="E27" i="1" s="1"/>
  <c r="E36" i="1" s="1"/>
  <c r="E24" i="1"/>
  <c r="E30" i="1" s="1"/>
  <c r="I45" i="2"/>
  <c r="I40" i="2"/>
  <c r="L30" i="1" l="1"/>
  <c r="Q30" i="1" s="1"/>
  <c r="E29" i="1"/>
  <c r="Q29" i="1" s="1"/>
  <c r="L27" i="1"/>
  <c r="Q27" i="1" l="1"/>
  <c r="Q36" i="1" s="1"/>
  <c r="L36" i="1"/>
  <c r="Q164" i="6" l="1"/>
  <c r="Q163" i="6"/>
  <c r="Q162" i="6"/>
  <c r="Q161" i="6"/>
  <c r="P163" i="6"/>
  <c r="P162" i="6"/>
  <c r="P161" i="6"/>
  <c r="O162" i="6"/>
  <c r="O158" i="6"/>
  <c r="P158" i="6"/>
  <c r="Q158" i="6"/>
  <c r="O159" i="6"/>
  <c r="P159" i="6"/>
  <c r="Q159" i="6"/>
  <c r="O160" i="6"/>
  <c r="P160" i="6"/>
  <c r="Q160" i="6"/>
  <c r="O161" i="6"/>
  <c r="O163" i="6"/>
  <c r="O164" i="6"/>
  <c r="P164" i="6"/>
  <c r="Q157" i="6"/>
  <c r="P157" i="6"/>
  <c r="O157" i="6"/>
  <c r="Q154" i="6"/>
  <c r="P154" i="6"/>
  <c r="O154" i="6"/>
  <c r="O114" i="6"/>
  <c r="P114" i="6"/>
  <c r="Q114" i="6"/>
  <c r="O115" i="6"/>
  <c r="P115" i="6"/>
  <c r="Q115" i="6"/>
  <c r="O116" i="6"/>
  <c r="P116" i="6"/>
  <c r="Q116" i="6"/>
  <c r="O117" i="6"/>
  <c r="P117" i="6"/>
  <c r="Q117" i="6"/>
  <c r="O118" i="6"/>
  <c r="P118" i="6"/>
  <c r="Q118" i="6"/>
  <c r="O119" i="6"/>
  <c r="P119" i="6"/>
  <c r="Q119" i="6"/>
  <c r="O120" i="6"/>
  <c r="P120" i="6"/>
  <c r="Q120" i="6"/>
  <c r="Q113" i="6"/>
  <c r="P113" i="6"/>
  <c r="O113" i="6"/>
  <c r="Q110" i="6"/>
  <c r="P110" i="6"/>
  <c r="O110" i="6"/>
  <c r="P19" i="3" l="1"/>
  <c r="P18" i="3"/>
  <c r="P27" i="3" s="1"/>
  <c r="Q27" i="3" s="1"/>
  <c r="J61" i="3" s="1"/>
  <c r="P17" i="3"/>
  <c r="P16" i="3"/>
  <c r="P26" i="3" s="1"/>
  <c r="P12" i="3"/>
  <c r="P11" i="3"/>
  <c r="P23" i="3" s="1"/>
  <c r="Q23" i="3" s="1"/>
  <c r="J38" i="3" s="1"/>
  <c r="P10" i="3"/>
  <c r="J51" i="3" s="1"/>
  <c r="P9" i="3"/>
  <c r="L13" i="3"/>
  <c r="L20" i="3"/>
  <c r="K20" i="3"/>
  <c r="M19" i="3"/>
  <c r="M18" i="3"/>
  <c r="M27" i="3" s="1"/>
  <c r="M17" i="3"/>
  <c r="M16" i="3"/>
  <c r="M26" i="3" s="1"/>
  <c r="K13" i="3"/>
  <c r="M12" i="3"/>
  <c r="M11" i="3"/>
  <c r="M23" i="3" s="1"/>
  <c r="M10" i="3"/>
  <c r="M9" i="3"/>
  <c r="M22" i="3" s="1"/>
  <c r="O19" i="4"/>
  <c r="O18" i="4"/>
  <c r="O29" i="4" s="1"/>
  <c r="J70" i="3" s="1"/>
  <c r="O17" i="4"/>
  <c r="O16" i="4"/>
  <c r="O28" i="4" s="1"/>
  <c r="J69" i="3" s="1"/>
  <c r="O12" i="4"/>
  <c r="O11" i="4"/>
  <c r="O25" i="4" s="1"/>
  <c r="J47" i="3" s="1"/>
  <c r="O10" i="4"/>
  <c r="J54" i="3" s="1"/>
  <c r="O9" i="4"/>
  <c r="O24" i="4" s="1"/>
  <c r="K70" i="3" l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W70" i="3"/>
  <c r="Y70" i="3" s="1"/>
  <c r="N27" i="3"/>
  <c r="K47" i="3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K54" i="3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W54" i="3"/>
  <c r="Y54" i="3" s="1"/>
  <c r="N23" i="3"/>
  <c r="O26" i="4"/>
  <c r="J46" i="3"/>
  <c r="K69" i="3"/>
  <c r="J71" i="3"/>
  <c r="K61" i="3"/>
  <c r="L61" i="3" s="1"/>
  <c r="M61" i="3" s="1"/>
  <c r="N61" i="3" s="1"/>
  <c r="O61" i="3" s="1"/>
  <c r="P61" i="3" s="1"/>
  <c r="Q61" i="3" s="1"/>
  <c r="R61" i="3" s="1"/>
  <c r="S61" i="3" s="1"/>
  <c r="T61" i="3" s="1"/>
  <c r="U61" i="3" s="1"/>
  <c r="AA61" i="3" s="1"/>
  <c r="J65" i="3"/>
  <c r="J53" i="3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AA51" i="3" s="1"/>
  <c r="P13" i="3"/>
  <c r="P22" i="3"/>
  <c r="P28" i="3"/>
  <c r="Q28" i="3" s="1"/>
  <c r="Q26" i="3"/>
  <c r="J60" i="3" s="1"/>
  <c r="N22" i="3"/>
  <c r="M24" i="3"/>
  <c r="N26" i="3"/>
  <c r="M28" i="3"/>
  <c r="P20" i="3"/>
  <c r="M13" i="3"/>
  <c r="M20" i="3"/>
  <c r="W47" i="3" l="1"/>
  <c r="Y47" i="3" s="1"/>
  <c r="L69" i="3"/>
  <c r="K71" i="3"/>
  <c r="N28" i="3"/>
  <c r="N24" i="3"/>
  <c r="K46" i="3"/>
  <c r="J48" i="3"/>
  <c r="V61" i="3"/>
  <c r="Y61" i="3" s="1"/>
  <c r="AA47" i="3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AN47" i="3" s="1"/>
  <c r="AP47" i="3" s="1"/>
  <c r="AA54" i="3"/>
  <c r="AB54" i="3" s="1"/>
  <c r="AC54" i="3" s="1"/>
  <c r="AD54" i="3" s="1"/>
  <c r="AE54" i="3" s="1"/>
  <c r="AF54" i="3" s="1"/>
  <c r="AG54" i="3" s="1"/>
  <c r="AH54" i="3" s="1"/>
  <c r="AI54" i="3" s="1"/>
  <c r="AJ54" i="3" s="1"/>
  <c r="AK54" i="3" s="1"/>
  <c r="AL54" i="3" s="1"/>
  <c r="AA70" i="3"/>
  <c r="AB70" i="3" s="1"/>
  <c r="AC70" i="3" s="1"/>
  <c r="AD70" i="3" s="1"/>
  <c r="AE70" i="3" s="1"/>
  <c r="AF70" i="3" s="1"/>
  <c r="AG70" i="3" s="1"/>
  <c r="AH70" i="3" s="1"/>
  <c r="AI70" i="3" s="1"/>
  <c r="AJ70" i="3" s="1"/>
  <c r="AK70" i="3" s="1"/>
  <c r="AL70" i="3" s="1"/>
  <c r="AN70" i="3"/>
  <c r="AP70" i="3" s="1"/>
  <c r="K60" i="3"/>
  <c r="J64" i="3"/>
  <c r="J62" i="3"/>
  <c r="V51" i="3"/>
  <c r="Y51" i="3" s="1"/>
  <c r="K65" i="3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K53" i="3"/>
  <c r="L53" i="3" s="1"/>
  <c r="M53" i="3" s="1"/>
  <c r="N53" i="3" s="1"/>
  <c r="O53" i="3" s="1"/>
  <c r="P53" i="3" s="1"/>
  <c r="Q53" i="3" s="1"/>
  <c r="R53" i="3" s="1"/>
  <c r="S53" i="3" s="1"/>
  <c r="T53" i="3" s="1"/>
  <c r="U53" i="3" s="1"/>
  <c r="AB51" i="3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/>
  <c r="AP51" i="3" s="1"/>
  <c r="AB61" i="3"/>
  <c r="AC61" i="3" s="1"/>
  <c r="AD61" i="3" s="1"/>
  <c r="AE61" i="3" s="1"/>
  <c r="AF61" i="3" s="1"/>
  <c r="AG61" i="3" s="1"/>
  <c r="AH61" i="3" s="1"/>
  <c r="AI61" i="3" s="1"/>
  <c r="AJ61" i="3" s="1"/>
  <c r="AK61" i="3" s="1"/>
  <c r="AL61" i="3" s="1"/>
  <c r="Q22" i="3"/>
  <c r="J37" i="3" s="1"/>
  <c r="P24" i="3"/>
  <c r="Q24" i="3" s="1"/>
  <c r="L20" i="4"/>
  <c r="K20" i="4"/>
  <c r="M19" i="4"/>
  <c r="M18" i="4"/>
  <c r="M17" i="4"/>
  <c r="M16" i="4"/>
  <c r="M20" i="4" s="1"/>
  <c r="L13" i="4"/>
  <c r="K13" i="4"/>
  <c r="M12" i="4"/>
  <c r="M11" i="4"/>
  <c r="M10" i="4"/>
  <c r="M9" i="4"/>
  <c r="L46" i="3" l="1"/>
  <c r="K48" i="3"/>
  <c r="W53" i="3"/>
  <c r="Y53" i="3" s="1"/>
  <c r="Y55" i="3" s="1"/>
  <c r="L71" i="3"/>
  <c r="M69" i="3"/>
  <c r="W65" i="3"/>
  <c r="Y65" i="3" s="1"/>
  <c r="AN54" i="3"/>
  <c r="AP54" i="3" s="1"/>
  <c r="AA65" i="3"/>
  <c r="AB65" i="3" s="1"/>
  <c r="AC65" i="3" s="1"/>
  <c r="AD65" i="3" s="1"/>
  <c r="AE65" i="3" s="1"/>
  <c r="AF65" i="3" s="1"/>
  <c r="AG65" i="3" s="1"/>
  <c r="AH65" i="3" s="1"/>
  <c r="AI65" i="3" s="1"/>
  <c r="AJ65" i="3" s="1"/>
  <c r="AK65" i="3" s="1"/>
  <c r="AL65" i="3" s="1"/>
  <c r="K64" i="3"/>
  <c r="J66" i="3"/>
  <c r="J41" i="3"/>
  <c r="K37" i="3"/>
  <c r="L37" i="3" s="1"/>
  <c r="M37" i="3" s="1"/>
  <c r="AM61" i="3"/>
  <c r="AP61" i="3" s="1"/>
  <c r="L60" i="3"/>
  <c r="K62" i="3"/>
  <c r="AA53" i="3"/>
  <c r="AB53" i="3" s="1"/>
  <c r="AC53" i="3" s="1"/>
  <c r="AD53" i="3" s="1"/>
  <c r="AE53" i="3" s="1"/>
  <c r="AF53" i="3" s="1"/>
  <c r="AG53" i="3" s="1"/>
  <c r="AH53" i="3" s="1"/>
  <c r="AI53" i="3" s="1"/>
  <c r="AJ53" i="3" s="1"/>
  <c r="AK53" i="3" s="1"/>
  <c r="AL53" i="3" s="1"/>
  <c r="M13" i="4"/>
  <c r="AN53" i="3" l="1"/>
  <c r="AP53" i="3" s="1"/>
  <c r="M71" i="3"/>
  <c r="N69" i="3"/>
  <c r="AN65" i="3"/>
  <c r="AP65" i="3" s="1"/>
  <c r="AP55" i="3"/>
  <c r="M46" i="3"/>
  <c r="L48" i="3"/>
  <c r="M60" i="3"/>
  <c r="L62" i="3"/>
  <c r="K41" i="3"/>
  <c r="L41" i="3" s="1"/>
  <c r="M41" i="3"/>
  <c r="N37" i="3"/>
  <c r="L64" i="3"/>
  <c r="K66" i="3"/>
  <c r="O141" i="5"/>
  <c r="Q148" i="5"/>
  <c r="P148" i="5"/>
  <c r="O148" i="5"/>
  <c r="Q147" i="5"/>
  <c r="P147" i="5"/>
  <c r="O147" i="5"/>
  <c r="Q146" i="5"/>
  <c r="P146" i="5"/>
  <c r="O146" i="5"/>
  <c r="Q145" i="5"/>
  <c r="P145" i="5"/>
  <c r="O145" i="5"/>
  <c r="Q144" i="5"/>
  <c r="P144" i="5"/>
  <c r="O144" i="5"/>
  <c r="Q143" i="5"/>
  <c r="P143" i="5"/>
  <c r="O143" i="5"/>
  <c r="Q142" i="5"/>
  <c r="P142" i="5"/>
  <c r="O142" i="5"/>
  <c r="Q141" i="5"/>
  <c r="P141" i="5"/>
  <c r="Q138" i="5"/>
  <c r="P138" i="5"/>
  <c r="O138" i="5"/>
  <c r="M48" i="3" l="1"/>
  <c r="N46" i="3"/>
  <c r="N41" i="3"/>
  <c r="N71" i="3"/>
  <c r="O69" i="3"/>
  <c r="M64" i="3"/>
  <c r="L66" i="3"/>
  <c r="O37" i="3"/>
  <c r="P37" i="3" s="1"/>
  <c r="Q37" i="3" s="1"/>
  <c r="R37" i="3" s="1"/>
  <c r="N60" i="3"/>
  <c r="M62" i="3"/>
  <c r="O21" i="7"/>
  <c r="O11" i="7"/>
  <c r="L25" i="7"/>
  <c r="I25" i="7"/>
  <c r="F25" i="7"/>
  <c r="D25" i="7"/>
  <c r="M23" i="7"/>
  <c r="J23" i="7"/>
  <c r="G23" i="7"/>
  <c r="O23" i="7" s="1"/>
  <c r="M22" i="7"/>
  <c r="J22" i="7"/>
  <c r="O22" i="7" s="1"/>
  <c r="G22" i="7"/>
  <c r="M21" i="7"/>
  <c r="J21" i="7"/>
  <c r="G21" i="7"/>
  <c r="M20" i="7"/>
  <c r="J20" i="7"/>
  <c r="G20" i="7"/>
  <c r="O20" i="7" s="1"/>
  <c r="M19" i="7"/>
  <c r="O19" i="7" s="1"/>
  <c r="J19" i="7"/>
  <c r="G19" i="7"/>
  <c r="M18" i="7"/>
  <c r="J18" i="7"/>
  <c r="G18" i="7"/>
  <c r="O18" i="7" s="1"/>
  <c r="M15" i="7"/>
  <c r="J15" i="7"/>
  <c r="G15" i="7"/>
  <c r="O15" i="7" s="1"/>
  <c r="M14" i="7"/>
  <c r="J14" i="7"/>
  <c r="G14" i="7"/>
  <c r="O14" i="7" s="1"/>
  <c r="M13" i="7"/>
  <c r="J13" i="7"/>
  <c r="G13" i="7"/>
  <c r="O13" i="7" s="1"/>
  <c r="M12" i="7"/>
  <c r="J12" i="7"/>
  <c r="G12" i="7"/>
  <c r="O12" i="7" s="1"/>
  <c r="M11" i="7"/>
  <c r="J11" i="7"/>
  <c r="G11" i="7"/>
  <c r="M10" i="7"/>
  <c r="J10" i="7"/>
  <c r="G10" i="7"/>
  <c r="O10" i="7" s="1"/>
  <c r="O17" i="2"/>
  <c r="O16" i="2"/>
  <c r="O15" i="2"/>
  <c r="O14" i="2"/>
  <c r="O20" i="2" s="1"/>
  <c r="O13" i="2"/>
  <c r="O12" i="2"/>
  <c r="O21" i="2" s="1"/>
  <c r="M17" i="2"/>
  <c r="M16" i="2"/>
  <c r="M15" i="2"/>
  <c r="M14" i="2"/>
  <c r="M13" i="2"/>
  <c r="M12" i="2"/>
  <c r="M11" i="2"/>
  <c r="M10" i="2"/>
  <c r="M20" i="2" s="1"/>
  <c r="L18" i="2"/>
  <c r="K18" i="2"/>
  <c r="O11" i="1"/>
  <c r="J51" i="2" s="1"/>
  <c r="O12" i="1"/>
  <c r="O24" i="1" s="1"/>
  <c r="O13" i="1"/>
  <c r="O14" i="1"/>
  <c r="O25" i="1" s="1"/>
  <c r="O15" i="1"/>
  <c r="O16" i="1"/>
  <c r="O26" i="1" s="1"/>
  <c r="O17" i="1"/>
  <c r="O10" i="1"/>
  <c r="O23" i="1" s="1"/>
  <c r="M18" i="1"/>
  <c r="L18" i="1"/>
  <c r="K18" i="1"/>
  <c r="O25" i="7" l="1"/>
  <c r="O18" i="1"/>
  <c r="O71" i="3"/>
  <c r="P69" i="3"/>
  <c r="O25" i="2"/>
  <c r="O33" i="1"/>
  <c r="N21" i="2"/>
  <c r="M21" i="2"/>
  <c r="O22" i="2"/>
  <c r="M25" i="7"/>
  <c r="O30" i="1"/>
  <c r="J44" i="2" s="1"/>
  <c r="O46" i="3"/>
  <c r="N48" i="3"/>
  <c r="O29" i="1"/>
  <c r="J43" i="2" s="1"/>
  <c r="O27" i="1"/>
  <c r="O36" i="1" s="1"/>
  <c r="K51" i="2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W51" i="2"/>
  <c r="Y51" i="2" s="1"/>
  <c r="S37" i="3"/>
  <c r="N64" i="3"/>
  <c r="M66" i="3"/>
  <c r="O60" i="3"/>
  <c r="N62" i="3"/>
  <c r="O41" i="3"/>
  <c r="M18" i="2"/>
  <c r="O18" i="2"/>
  <c r="P21" i="2"/>
  <c r="N20" i="2"/>
  <c r="J50" i="2"/>
  <c r="K48" i="2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AA48" i="2" s="1"/>
  <c r="M25" i="2"/>
  <c r="G25" i="7"/>
  <c r="J25" i="7"/>
  <c r="J45" i="2" l="1"/>
  <c r="K43" i="2"/>
  <c r="K44" i="2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P71" i="3"/>
  <c r="Q69" i="3"/>
  <c r="P46" i="3"/>
  <c r="O48" i="3"/>
  <c r="O26" i="2"/>
  <c r="J35" i="2"/>
  <c r="K35" i="2" s="1"/>
  <c r="AA51" i="2"/>
  <c r="AB51" i="2" s="1"/>
  <c r="AC51" i="2" s="1"/>
  <c r="AD51" i="2" s="1"/>
  <c r="AE51" i="2" s="1"/>
  <c r="AF51" i="2" s="1"/>
  <c r="AG51" i="2" s="1"/>
  <c r="AH51" i="2" s="1"/>
  <c r="AI51" i="2" s="1"/>
  <c r="AJ51" i="2" s="1"/>
  <c r="AK51" i="2" s="1"/>
  <c r="AL51" i="2" s="1"/>
  <c r="AN51" i="2"/>
  <c r="AP51" i="2" s="1"/>
  <c r="O64" i="3"/>
  <c r="N66" i="3"/>
  <c r="T37" i="3"/>
  <c r="P41" i="3"/>
  <c r="Q41" i="3" s="1"/>
  <c r="R41" i="3" s="1"/>
  <c r="S41" i="3" s="1"/>
  <c r="P60" i="3"/>
  <c r="O62" i="3"/>
  <c r="J39" i="2"/>
  <c r="M22" i="2"/>
  <c r="AB48" i="2"/>
  <c r="AC48" i="2" s="1"/>
  <c r="AD48" i="2" s="1"/>
  <c r="AE48" i="2" s="1"/>
  <c r="AF48" i="2" s="1"/>
  <c r="AG48" i="2" s="1"/>
  <c r="AH48" i="2" s="1"/>
  <c r="AI48" i="2" s="1"/>
  <c r="AJ48" i="2" s="1"/>
  <c r="AK48" i="2" s="1"/>
  <c r="AL48" i="2" s="1"/>
  <c r="K50" i="2"/>
  <c r="P20" i="2"/>
  <c r="J34" i="2" s="1"/>
  <c r="K34" i="2" s="1"/>
  <c r="V48" i="2"/>
  <c r="Y48" i="2" s="1"/>
  <c r="M26" i="2"/>
  <c r="H120" i="6"/>
  <c r="G120" i="6"/>
  <c r="F120" i="6"/>
  <c r="H119" i="6"/>
  <c r="G119" i="6"/>
  <c r="F119" i="6"/>
  <c r="H118" i="6"/>
  <c r="G118" i="6"/>
  <c r="F118" i="6"/>
  <c r="H117" i="6"/>
  <c r="G117" i="6"/>
  <c r="F117" i="6"/>
  <c r="H116" i="6"/>
  <c r="G116" i="6"/>
  <c r="F116" i="6"/>
  <c r="H115" i="6"/>
  <c r="G115" i="6"/>
  <c r="F115" i="6"/>
  <c r="H114" i="6"/>
  <c r="G114" i="6"/>
  <c r="F114" i="6"/>
  <c r="H113" i="6"/>
  <c r="G113" i="6"/>
  <c r="F113" i="6"/>
  <c r="H110" i="6"/>
  <c r="G110" i="6"/>
  <c r="F110" i="6"/>
  <c r="H164" i="6"/>
  <c r="G164" i="6"/>
  <c r="F164" i="6"/>
  <c r="H163" i="6"/>
  <c r="G163" i="6"/>
  <c r="F163" i="6"/>
  <c r="H162" i="6"/>
  <c r="G162" i="6"/>
  <c r="F162" i="6"/>
  <c r="H161" i="6"/>
  <c r="G161" i="6"/>
  <c r="F161" i="6"/>
  <c r="H160" i="6"/>
  <c r="G160" i="6"/>
  <c r="F160" i="6"/>
  <c r="H159" i="6"/>
  <c r="G159" i="6"/>
  <c r="F159" i="6"/>
  <c r="H158" i="6"/>
  <c r="G158" i="6"/>
  <c r="F158" i="6"/>
  <c r="H157" i="6"/>
  <c r="G157" i="6"/>
  <c r="F157" i="6"/>
  <c r="H154" i="6"/>
  <c r="G154" i="6"/>
  <c r="F154" i="6"/>
  <c r="H148" i="5"/>
  <c r="G148" i="5"/>
  <c r="F148" i="5"/>
  <c r="H147" i="5"/>
  <c r="G147" i="5"/>
  <c r="F147" i="5"/>
  <c r="H146" i="5"/>
  <c r="G146" i="5"/>
  <c r="F146" i="5"/>
  <c r="H145" i="5"/>
  <c r="G145" i="5"/>
  <c r="F145" i="5"/>
  <c r="H144" i="5"/>
  <c r="G144" i="5"/>
  <c r="F144" i="5"/>
  <c r="H143" i="5"/>
  <c r="G143" i="5"/>
  <c r="F143" i="5"/>
  <c r="H142" i="5"/>
  <c r="G142" i="5"/>
  <c r="F142" i="5"/>
  <c r="H141" i="5"/>
  <c r="G141" i="5"/>
  <c r="F141" i="5"/>
  <c r="H138" i="5"/>
  <c r="G138" i="5"/>
  <c r="F138" i="5"/>
  <c r="L35" i="2" l="1"/>
  <c r="M35" i="2" s="1"/>
  <c r="N35" i="2" s="1"/>
  <c r="O35" i="2" s="1"/>
  <c r="P35" i="2" s="1"/>
  <c r="Q35" i="2" s="1"/>
  <c r="R35" i="2" s="1"/>
  <c r="S35" i="2" s="1"/>
  <c r="T35" i="2" s="1"/>
  <c r="U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K35" i="2" s="1"/>
  <c r="AL35" i="2" s="1"/>
  <c r="V35" i="2"/>
  <c r="Y35" i="2" s="1"/>
  <c r="P48" i="3"/>
  <c r="Q46" i="3"/>
  <c r="R69" i="3"/>
  <c r="Q71" i="3"/>
  <c r="L50" i="2"/>
  <c r="M50" i="2" s="1"/>
  <c r="W44" i="2"/>
  <c r="Y44" i="2" s="1"/>
  <c r="K39" i="2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AA39" i="2" s="1"/>
  <c r="AB39" i="2" s="1"/>
  <c r="AC39" i="2" s="1"/>
  <c r="AD39" i="2" s="1"/>
  <c r="AE39" i="2" s="1"/>
  <c r="AF39" i="2" s="1"/>
  <c r="AG39" i="2" s="1"/>
  <c r="AH39" i="2" s="1"/>
  <c r="AI39" i="2" s="1"/>
  <c r="AJ39" i="2" s="1"/>
  <c r="AK39" i="2" s="1"/>
  <c r="AL39" i="2" s="1"/>
  <c r="AN39" i="2" s="1"/>
  <c r="AP39" i="2" s="1"/>
  <c r="AA44" i="2"/>
  <c r="AB44" i="2" s="1"/>
  <c r="AC44" i="2" s="1"/>
  <c r="AD44" i="2" s="1"/>
  <c r="AE44" i="2" s="1"/>
  <c r="AF44" i="2" s="1"/>
  <c r="AG44" i="2" s="1"/>
  <c r="AH44" i="2" s="1"/>
  <c r="AI44" i="2" s="1"/>
  <c r="AJ44" i="2" s="1"/>
  <c r="AK44" i="2" s="1"/>
  <c r="AL44" i="2" s="1"/>
  <c r="L43" i="2"/>
  <c r="K45" i="2"/>
  <c r="Q60" i="3"/>
  <c r="P62" i="3"/>
  <c r="T41" i="3"/>
  <c r="U37" i="3"/>
  <c r="AA37" i="3" s="1"/>
  <c r="P64" i="3"/>
  <c r="O66" i="3"/>
  <c r="AM48" i="2"/>
  <c r="AP48" i="2" s="1"/>
  <c r="P22" i="2"/>
  <c r="AM35" i="2"/>
  <c r="AP35" i="2" s="1"/>
  <c r="F12" i="4"/>
  <c r="F11" i="4"/>
  <c r="F10" i="4"/>
  <c r="F9" i="4"/>
  <c r="F19" i="4"/>
  <c r="F18" i="4"/>
  <c r="F17" i="4"/>
  <c r="F16" i="4"/>
  <c r="E20" i="4"/>
  <c r="O20" i="4" s="1"/>
  <c r="D20" i="4"/>
  <c r="E13" i="4"/>
  <c r="O13" i="4" s="1"/>
  <c r="D13" i="4"/>
  <c r="E20" i="3"/>
  <c r="D20" i="3"/>
  <c r="N50" i="2" l="1"/>
  <c r="O50" i="2" s="1"/>
  <c r="P50" i="2" s="1"/>
  <c r="Q50" i="2" s="1"/>
  <c r="R50" i="2" s="1"/>
  <c r="S50" i="2" s="1"/>
  <c r="T50" i="2" s="1"/>
  <c r="U50" i="2" s="1"/>
  <c r="AA50" i="2" s="1"/>
  <c r="AB50" i="2" s="1"/>
  <c r="AC50" i="2" s="1"/>
  <c r="AD50" i="2" s="1"/>
  <c r="AE50" i="2" s="1"/>
  <c r="AF50" i="2" s="1"/>
  <c r="AG50" i="2" s="1"/>
  <c r="AH50" i="2" s="1"/>
  <c r="AI50" i="2" s="1"/>
  <c r="AJ50" i="2" s="1"/>
  <c r="AK50" i="2" s="1"/>
  <c r="AL50" i="2" s="1"/>
  <c r="L45" i="2"/>
  <c r="M43" i="2"/>
  <c r="AN44" i="2"/>
  <c r="AP44" i="2" s="1"/>
  <c r="R71" i="3"/>
  <c r="S69" i="3"/>
  <c r="Q48" i="3"/>
  <c r="R46" i="3"/>
  <c r="W39" i="2"/>
  <c r="Y39" i="2" s="1"/>
  <c r="U41" i="3"/>
  <c r="Q64" i="3"/>
  <c r="P66" i="3"/>
  <c r="R60" i="3"/>
  <c r="Q62" i="3"/>
  <c r="AB37" i="3"/>
  <c r="AC37" i="3" s="1"/>
  <c r="AD37" i="3" s="1"/>
  <c r="AE37" i="3" s="1"/>
  <c r="V37" i="3"/>
  <c r="Y37" i="3" s="1"/>
  <c r="J38" i="2"/>
  <c r="J36" i="2"/>
  <c r="F13" i="4"/>
  <c r="F20" i="4"/>
  <c r="T69" i="3" l="1"/>
  <c r="S71" i="3"/>
  <c r="M45" i="2"/>
  <c r="N43" i="2"/>
  <c r="K38" i="2"/>
  <c r="AN50" i="2"/>
  <c r="AP50" i="2" s="1"/>
  <c r="AP52" i="2" s="1"/>
  <c r="W50" i="2"/>
  <c r="Y50" i="2" s="1"/>
  <c r="Y52" i="2" s="1"/>
  <c r="R48" i="3"/>
  <c r="S46" i="3"/>
  <c r="S60" i="3"/>
  <c r="R62" i="3"/>
  <c r="AA41" i="3"/>
  <c r="AB41" i="3" s="1"/>
  <c r="AC41" i="3" s="1"/>
  <c r="AD41" i="3" s="1"/>
  <c r="AE41" i="3" s="1"/>
  <c r="AF37" i="3"/>
  <c r="R64" i="3"/>
  <c r="Q66" i="3"/>
  <c r="W41" i="3"/>
  <c r="Y41" i="3" s="1"/>
  <c r="L34" i="2"/>
  <c r="K36" i="2"/>
  <c r="J40" i="2"/>
  <c r="E13" i="3"/>
  <c r="D13" i="3"/>
  <c r="F19" i="3"/>
  <c r="F18" i="3"/>
  <c r="F27" i="3" s="1"/>
  <c r="F17" i="3"/>
  <c r="F16" i="3"/>
  <c r="F26" i="3" s="1"/>
  <c r="F12" i="3"/>
  <c r="F11" i="3"/>
  <c r="F23" i="3" s="1"/>
  <c r="F10" i="3"/>
  <c r="F9" i="3"/>
  <c r="O43" i="2" l="1"/>
  <c r="N45" i="2"/>
  <c r="G26" i="3"/>
  <c r="S26" i="3"/>
  <c r="G23" i="3"/>
  <c r="S23" i="3"/>
  <c r="S48" i="3"/>
  <c r="T46" i="3"/>
  <c r="G27" i="3"/>
  <c r="S27" i="3"/>
  <c r="T71" i="3"/>
  <c r="U69" i="3"/>
  <c r="AF41" i="3"/>
  <c r="AG37" i="3"/>
  <c r="AH37" i="3" s="1"/>
  <c r="AI37" i="3" s="1"/>
  <c r="AJ37" i="3" s="1"/>
  <c r="AK37" i="3" s="1"/>
  <c r="AL37" i="3" s="1"/>
  <c r="J39" i="3"/>
  <c r="J42" i="3"/>
  <c r="K38" i="3"/>
  <c r="T60" i="3"/>
  <c r="S62" i="3"/>
  <c r="F22" i="3"/>
  <c r="S64" i="3"/>
  <c r="R66" i="3"/>
  <c r="F24" i="3"/>
  <c r="F28" i="3"/>
  <c r="L36" i="2"/>
  <c r="M34" i="2"/>
  <c r="L38" i="2"/>
  <c r="K40" i="2"/>
  <c r="F13" i="3"/>
  <c r="F20" i="3"/>
  <c r="E18" i="2"/>
  <c r="E18" i="1"/>
  <c r="D18" i="1"/>
  <c r="D18" i="2"/>
  <c r="G24" i="3" l="1"/>
  <c r="S24" i="3"/>
  <c r="U46" i="3"/>
  <c r="T48" i="3"/>
  <c r="AM37" i="3"/>
  <c r="AP37" i="3" s="1"/>
  <c r="G22" i="3"/>
  <c r="S22" i="3"/>
  <c r="U71" i="3"/>
  <c r="W71" i="3" s="1"/>
  <c r="AA69" i="3"/>
  <c r="W69" i="3"/>
  <c r="Y69" i="3" s="1"/>
  <c r="Y71" i="3" s="1"/>
  <c r="G28" i="3"/>
  <c r="S28" i="3"/>
  <c r="P43" i="2"/>
  <c r="O45" i="2"/>
  <c r="U60" i="3"/>
  <c r="T62" i="3"/>
  <c r="K42" i="3"/>
  <c r="J43" i="3"/>
  <c r="AG41" i="3"/>
  <c r="AH41" i="3" s="1"/>
  <c r="AI41" i="3" s="1"/>
  <c r="AJ41" i="3" s="1"/>
  <c r="AK41" i="3" s="1"/>
  <c r="AL41" i="3" s="1"/>
  <c r="T64" i="3"/>
  <c r="S66" i="3"/>
  <c r="L38" i="3"/>
  <c r="K39" i="3"/>
  <c r="L40" i="2"/>
  <c r="M38" i="2"/>
  <c r="M36" i="2"/>
  <c r="N34" i="2"/>
  <c r="F17" i="2"/>
  <c r="F16" i="2"/>
  <c r="F15" i="2"/>
  <c r="F14" i="2"/>
  <c r="F13" i="2"/>
  <c r="F12" i="2"/>
  <c r="F11" i="2"/>
  <c r="F10" i="2"/>
  <c r="F20" i="2" s="1"/>
  <c r="F17" i="1"/>
  <c r="F16" i="1"/>
  <c r="F15" i="1"/>
  <c r="F14" i="1"/>
  <c r="F13" i="1"/>
  <c r="F12" i="1"/>
  <c r="F11" i="1"/>
  <c r="F10" i="1"/>
  <c r="U48" i="3" l="1"/>
  <c r="W48" i="3" s="1"/>
  <c r="AA46" i="3"/>
  <c r="W46" i="3"/>
  <c r="Y46" i="3" s="1"/>
  <c r="Y48" i="3" s="1"/>
  <c r="P45" i="2"/>
  <c r="Q43" i="2"/>
  <c r="F21" i="2"/>
  <c r="R21" i="2" s="1"/>
  <c r="AN41" i="3"/>
  <c r="AP41" i="3" s="1"/>
  <c r="AA71" i="3"/>
  <c r="AB69" i="3"/>
  <c r="M38" i="3"/>
  <c r="L39" i="3"/>
  <c r="U64" i="3"/>
  <c r="T66" i="3"/>
  <c r="L42" i="3"/>
  <c r="K43" i="3"/>
  <c r="AA60" i="3"/>
  <c r="U62" i="3"/>
  <c r="V60" i="3"/>
  <c r="G20" i="2"/>
  <c r="M40" i="2"/>
  <c r="N38" i="2"/>
  <c r="F18" i="2"/>
  <c r="N36" i="2"/>
  <c r="O34" i="2"/>
  <c r="R20" i="2"/>
  <c r="F25" i="2"/>
  <c r="R25" i="2" s="1"/>
  <c r="F18" i="1"/>
  <c r="Q45" i="2" l="1"/>
  <c r="R43" i="2"/>
  <c r="G21" i="2"/>
  <c r="AB71" i="3"/>
  <c r="AC69" i="3"/>
  <c r="AA48" i="3"/>
  <c r="AB46" i="3"/>
  <c r="F22" i="2"/>
  <c r="AB60" i="3"/>
  <c r="AA62" i="3"/>
  <c r="AA64" i="3"/>
  <c r="U66" i="3"/>
  <c r="W66" i="3" s="1"/>
  <c r="W64" i="3"/>
  <c r="Y64" i="3" s="1"/>
  <c r="Y66" i="3" s="1"/>
  <c r="Y60" i="3"/>
  <c r="Y62" i="3" s="1"/>
  <c r="V62" i="3"/>
  <c r="L43" i="3"/>
  <c r="M42" i="3"/>
  <c r="M39" i="3"/>
  <c r="N38" i="3"/>
  <c r="O38" i="2"/>
  <c r="N40" i="2"/>
  <c r="O36" i="2"/>
  <c r="P34" i="2"/>
  <c r="F26" i="2"/>
  <c r="R22" i="2"/>
  <c r="AC71" i="3" l="1"/>
  <c r="AD69" i="3"/>
  <c r="S43" i="2"/>
  <c r="R45" i="2"/>
  <c r="AB48" i="3"/>
  <c r="AC46" i="3"/>
  <c r="O38" i="3"/>
  <c r="N39" i="3"/>
  <c r="AB64" i="3"/>
  <c r="AA66" i="3"/>
  <c r="M43" i="3"/>
  <c r="N42" i="3"/>
  <c r="AC60" i="3"/>
  <c r="AB62" i="3"/>
  <c r="Q34" i="2"/>
  <c r="P36" i="2"/>
  <c r="O40" i="2"/>
  <c r="P38" i="2"/>
  <c r="AD46" i="3" l="1"/>
  <c r="AC48" i="3"/>
  <c r="AD71" i="3"/>
  <c r="AE69" i="3"/>
  <c r="T43" i="2"/>
  <c r="S45" i="2"/>
  <c r="O39" i="3"/>
  <c r="P38" i="3"/>
  <c r="AD60" i="3"/>
  <c r="AC62" i="3"/>
  <c r="AC64" i="3"/>
  <c r="AB66" i="3"/>
  <c r="O42" i="3"/>
  <c r="N43" i="3"/>
  <c r="Q36" i="2"/>
  <c r="R34" i="2"/>
  <c r="P40" i="2"/>
  <c r="Q38" i="2"/>
  <c r="AE71" i="3" l="1"/>
  <c r="AF69" i="3"/>
  <c r="T45" i="2"/>
  <c r="U43" i="2"/>
  <c r="AD48" i="3"/>
  <c r="AE46" i="3"/>
  <c r="P42" i="3"/>
  <c r="O43" i="3"/>
  <c r="AE60" i="3"/>
  <c r="AD62" i="3"/>
  <c r="AD64" i="3"/>
  <c r="AC66" i="3"/>
  <c r="Q38" i="3"/>
  <c r="P39" i="3"/>
  <c r="R36" i="2"/>
  <c r="S34" i="2"/>
  <c r="Q40" i="2"/>
  <c r="R38" i="2"/>
  <c r="AF71" i="3" l="1"/>
  <c r="AG69" i="3"/>
  <c r="AE48" i="3"/>
  <c r="AF46" i="3"/>
  <c r="W43" i="2"/>
  <c r="Y43" i="2" s="1"/>
  <c r="Y45" i="2" s="1"/>
  <c r="U45" i="2"/>
  <c r="W45" i="2" s="1"/>
  <c r="AA43" i="2"/>
  <c r="AE64" i="3"/>
  <c r="AD66" i="3"/>
  <c r="AF60" i="3"/>
  <c r="AE62" i="3"/>
  <c r="R38" i="3"/>
  <c r="Q39" i="3"/>
  <c r="P43" i="3"/>
  <c r="Q42" i="3"/>
  <c r="S38" i="2"/>
  <c r="R40" i="2"/>
  <c r="T34" i="2"/>
  <c r="S36" i="2"/>
  <c r="AB43" i="2" l="1"/>
  <c r="AA45" i="2"/>
  <c r="AH69" i="3"/>
  <c r="AG71" i="3"/>
  <c r="AF48" i="3"/>
  <c r="AG46" i="3"/>
  <c r="AG60" i="3"/>
  <c r="AF62" i="3"/>
  <c r="Q43" i="3"/>
  <c r="R42" i="3"/>
  <c r="S38" i="3"/>
  <c r="R39" i="3"/>
  <c r="AF64" i="3"/>
  <c r="AE66" i="3"/>
  <c r="U34" i="2"/>
  <c r="T36" i="2"/>
  <c r="T38" i="2"/>
  <c r="S40" i="2"/>
  <c r="AG48" i="3" l="1"/>
  <c r="AH46" i="3"/>
  <c r="AH71" i="3"/>
  <c r="AI69" i="3"/>
  <c r="AL69" i="3"/>
  <c r="AL71" i="3" s="1"/>
  <c r="AB45" i="2"/>
  <c r="AC43" i="2"/>
  <c r="AG64" i="3"/>
  <c r="AF66" i="3"/>
  <c r="T38" i="3"/>
  <c r="S39" i="3"/>
  <c r="AH60" i="3"/>
  <c r="AG62" i="3"/>
  <c r="S42" i="3"/>
  <c r="R43" i="3"/>
  <c r="U36" i="2"/>
  <c r="AA34" i="2"/>
  <c r="V34" i="2"/>
  <c r="T40" i="2"/>
  <c r="U38" i="2"/>
  <c r="W38" i="2" s="1"/>
  <c r="Y38" i="2" s="1"/>
  <c r="AI71" i="3" l="1"/>
  <c r="AJ69" i="3"/>
  <c r="AI46" i="3"/>
  <c r="AL46" i="3"/>
  <c r="AH48" i="3"/>
  <c r="AC45" i="2"/>
  <c r="AD43" i="2"/>
  <c r="AI60" i="3"/>
  <c r="AH62" i="3"/>
  <c r="AH64" i="3"/>
  <c r="AG66" i="3"/>
  <c r="S43" i="3"/>
  <c r="T42" i="3"/>
  <c r="U38" i="3"/>
  <c r="T39" i="3"/>
  <c r="V36" i="2"/>
  <c r="Y34" i="2"/>
  <c r="Y36" i="2" s="1"/>
  <c r="AA36" i="2"/>
  <c r="AB34" i="2"/>
  <c r="U40" i="2"/>
  <c r="W40" i="2" s="1"/>
  <c r="AA38" i="2"/>
  <c r="Y40" i="2"/>
  <c r="AE43" i="2" l="1"/>
  <c r="AD45" i="2"/>
  <c r="AL48" i="3"/>
  <c r="AI48" i="3"/>
  <c r="AJ46" i="3"/>
  <c r="AJ71" i="3"/>
  <c r="AK69" i="3"/>
  <c r="U42" i="3"/>
  <c r="T43" i="3"/>
  <c r="AJ60" i="3"/>
  <c r="AI62" i="3"/>
  <c r="AA38" i="3"/>
  <c r="U39" i="3"/>
  <c r="V38" i="3"/>
  <c r="AI64" i="3"/>
  <c r="AH66" i="3"/>
  <c r="AB38" i="2"/>
  <c r="AA40" i="2"/>
  <c r="AC34" i="2"/>
  <c r="AB36" i="2"/>
  <c r="AK71" i="3" l="1"/>
  <c r="AN69" i="3"/>
  <c r="AJ48" i="3"/>
  <c r="AK46" i="3"/>
  <c r="AK48" i="3" s="1"/>
  <c r="AF43" i="2"/>
  <c r="AE45" i="2"/>
  <c r="AA39" i="3"/>
  <c r="AB38" i="3"/>
  <c r="AA42" i="3"/>
  <c r="U43" i="3"/>
  <c r="W43" i="3" s="1"/>
  <c r="W42" i="3"/>
  <c r="Y42" i="3" s="1"/>
  <c r="Y43" i="3" s="1"/>
  <c r="AJ64" i="3"/>
  <c r="AI66" i="3"/>
  <c r="Y38" i="3"/>
  <c r="Y39" i="3" s="1"/>
  <c r="V39" i="3"/>
  <c r="AK60" i="3"/>
  <c r="AJ62" i="3"/>
  <c r="AB40" i="2"/>
  <c r="AC38" i="2"/>
  <c r="AC36" i="2"/>
  <c r="AD34" i="2"/>
  <c r="AN71" i="3" l="1"/>
  <c r="AP69" i="3"/>
  <c r="AP71" i="3" s="1"/>
  <c r="AF45" i="2"/>
  <c r="AG43" i="2"/>
  <c r="AN46" i="3"/>
  <c r="AB42" i="3"/>
  <c r="AA43" i="3"/>
  <c r="AL60" i="3"/>
  <c r="AK62" i="3"/>
  <c r="AK64" i="3"/>
  <c r="AJ66" i="3"/>
  <c r="AB39" i="3"/>
  <c r="AC38" i="3"/>
  <c r="AD36" i="2"/>
  <c r="AE34" i="2"/>
  <c r="AC40" i="2"/>
  <c r="AD38" i="2"/>
  <c r="AN48" i="3" l="1"/>
  <c r="AP46" i="3"/>
  <c r="AP48" i="3" s="1"/>
  <c r="AH43" i="2"/>
  <c r="AG45" i="2"/>
  <c r="AL64" i="3"/>
  <c r="AK66" i="3"/>
  <c r="AC42" i="3"/>
  <c r="AB43" i="3"/>
  <c r="AD38" i="3"/>
  <c r="AC39" i="3"/>
  <c r="AL62" i="3"/>
  <c r="AM60" i="3"/>
  <c r="AE38" i="2"/>
  <c r="AD40" i="2"/>
  <c r="AF34" i="2"/>
  <c r="AE36" i="2"/>
  <c r="AI43" i="2" l="1"/>
  <c r="AH45" i="2"/>
  <c r="AL43" i="2"/>
  <c r="AE38" i="3"/>
  <c r="AD39" i="3"/>
  <c r="AL66" i="3"/>
  <c r="AN64" i="3"/>
  <c r="AP60" i="3"/>
  <c r="AP62" i="3" s="1"/>
  <c r="AM62" i="3"/>
  <c r="AC43" i="3"/>
  <c r="AD42" i="3"/>
  <c r="AG34" i="2"/>
  <c r="AF36" i="2"/>
  <c r="AF38" i="2"/>
  <c r="AE40" i="2"/>
  <c r="AL45" i="2" l="1"/>
  <c r="AJ43" i="2"/>
  <c r="AI45" i="2"/>
  <c r="AE42" i="3"/>
  <c r="AD43" i="3"/>
  <c r="AE39" i="3"/>
  <c r="AF38" i="3"/>
  <c r="AP64" i="3"/>
  <c r="AP66" i="3" s="1"/>
  <c r="AN66" i="3"/>
  <c r="AF40" i="2"/>
  <c r="AG38" i="2"/>
  <c r="AG36" i="2"/>
  <c r="AH34" i="2"/>
  <c r="AJ45" i="2" l="1"/>
  <c r="AK43" i="2"/>
  <c r="AK45" i="2" s="1"/>
  <c r="AF42" i="3"/>
  <c r="AE43" i="3"/>
  <c r="AF39" i="3"/>
  <c r="AG38" i="3"/>
  <c r="AG40" i="2"/>
  <c r="AH38" i="2"/>
  <c r="AI34" i="2"/>
  <c r="AH36" i="2"/>
  <c r="AN43" i="2" l="1"/>
  <c r="AH38" i="3"/>
  <c r="AG39" i="3"/>
  <c r="AF43" i="3"/>
  <c r="AG42" i="3"/>
  <c r="AI38" i="2"/>
  <c r="AH40" i="2"/>
  <c r="AI36" i="2"/>
  <c r="AJ34" i="2"/>
  <c r="AN45" i="2" l="1"/>
  <c r="AP43" i="2"/>
  <c r="AP45" i="2" s="1"/>
  <c r="AI38" i="3"/>
  <c r="AH39" i="3"/>
  <c r="AH42" i="3"/>
  <c r="AG43" i="3"/>
  <c r="AK34" i="2"/>
  <c r="AJ36" i="2"/>
  <c r="AI40" i="2"/>
  <c r="AJ38" i="2"/>
  <c r="AJ38" i="3" l="1"/>
  <c r="AI39" i="3"/>
  <c r="AI42" i="3"/>
  <c r="AH43" i="3"/>
  <c r="AK38" i="2"/>
  <c r="AJ40" i="2"/>
  <c r="AK36" i="2"/>
  <c r="AL34" i="2"/>
  <c r="AI43" i="3" l="1"/>
  <c r="AJ42" i="3"/>
  <c r="AK38" i="3"/>
  <c r="AJ39" i="3"/>
  <c r="AL36" i="2"/>
  <c r="AM34" i="2"/>
  <c r="AP34" i="2" s="1"/>
  <c r="AP36" i="2" s="1"/>
  <c r="AK40" i="2"/>
  <c r="AL38" i="2"/>
  <c r="AK42" i="3" l="1"/>
  <c r="AJ43" i="3"/>
  <c r="AL38" i="3"/>
  <c r="AL39" i="3" s="1"/>
  <c r="AK39" i="3"/>
  <c r="AL40" i="2"/>
  <c r="AN38" i="2"/>
  <c r="AM36" i="2"/>
  <c r="AM38" i="3" l="1"/>
  <c r="AP38" i="3"/>
  <c r="AP39" i="3" s="1"/>
  <c r="AM39" i="3"/>
  <c r="AK43" i="3"/>
  <c r="AL42" i="3"/>
  <c r="AL43" i="3" s="1"/>
  <c r="AN42" i="3"/>
  <c r="AN40" i="2"/>
  <c r="AP38" i="2"/>
  <c r="AP40" i="2" s="1"/>
  <c r="AN43" i="3" l="1"/>
  <c r="AP42" i="3"/>
  <c r="AP43" i="3" s="1"/>
</calcChain>
</file>

<file path=xl/sharedStrings.xml><?xml version="1.0" encoding="utf-8"?>
<sst xmlns="http://schemas.openxmlformats.org/spreadsheetml/2006/main" count="3289" uniqueCount="245">
  <si>
    <t>Company</t>
  </si>
  <si>
    <t>Function</t>
  </si>
  <si>
    <t>Clause/Base</t>
  </si>
  <si>
    <t>12/31/21
Estimated Reserve
(PRE)</t>
  </si>
  <si>
    <t>12/31/21
Estimated Reserve
(POST)</t>
  </si>
  <si>
    <t>FPL</t>
  </si>
  <si>
    <t>Steam</t>
  </si>
  <si>
    <t>Base</t>
  </si>
  <si>
    <t>Clause</t>
  </si>
  <si>
    <t>Other</t>
  </si>
  <si>
    <t>Gulf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</si>
  <si>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FPL Breakdown includes Cedar Bay and Indiantown</t>
    </r>
  </si>
  <si>
    <t>2016 Accrual</t>
  </si>
  <si>
    <t>2021 Accrual</t>
  </si>
  <si>
    <t>Difference</t>
  </si>
  <si>
    <t>Proposed Transfers</t>
  </si>
  <si>
    <t>COMBINED</t>
  </si>
  <si>
    <t>STAND ALONE</t>
  </si>
  <si>
    <t>Base/Clause</t>
  </si>
  <si>
    <t>Plant</t>
  </si>
  <si>
    <t>Unit</t>
  </si>
  <si>
    <t>2020 Accrual</t>
  </si>
  <si>
    <t>Proposed Reallocation</t>
  </si>
  <si>
    <t>Cape Canaveral</t>
  </si>
  <si>
    <t>Cape Canaveral CC Common</t>
  </si>
  <si>
    <t>Cape Canaveral CC Unit 5</t>
  </si>
  <si>
    <t>Cedar Bay</t>
  </si>
  <si>
    <t>Cedar Bay *</t>
  </si>
  <si>
    <t>Dania Beach</t>
  </si>
  <si>
    <t>Dania Beach Common **</t>
  </si>
  <si>
    <t>Dania Beach Unit 7 **</t>
  </si>
  <si>
    <t>Ft. Myers</t>
  </si>
  <si>
    <t>Ft. Myers Common</t>
  </si>
  <si>
    <t>Ft. Myers GT (Blackstart)</t>
  </si>
  <si>
    <t>Ft. Myers Unit 2</t>
  </si>
  <si>
    <t>Ft. Myers Unit 3 (A, B, C &amp; D)</t>
  </si>
  <si>
    <t>Indiantown</t>
  </si>
  <si>
    <t>Indiantown Common **</t>
  </si>
  <si>
    <t>Lauderdale</t>
  </si>
  <si>
    <t>Ft. Lauderdale Common</t>
  </si>
  <si>
    <t>Ft. Lauderdale GT (Blackstart)</t>
  </si>
  <si>
    <t>Ft. Lauderdale Unit 4 *</t>
  </si>
  <si>
    <t>Ft. Lauderdale Unit 5 *</t>
  </si>
  <si>
    <t>Ft. Lauderdale Unit 6 (Peaker)</t>
  </si>
  <si>
    <t>Manatee</t>
  </si>
  <si>
    <t>Manatee Common</t>
  </si>
  <si>
    <t>Manatee Energy Storage</t>
  </si>
  <si>
    <t>Manatee Unit 1</t>
  </si>
  <si>
    <t>Manatee Unit 2</t>
  </si>
  <si>
    <t>Manatee Unit 3</t>
  </si>
  <si>
    <t>Martin</t>
  </si>
  <si>
    <t>Martin Common</t>
  </si>
  <si>
    <t>Martin ISCC (Solar)</t>
  </si>
  <si>
    <t>Martin Unit 1 *</t>
  </si>
  <si>
    <t>Martin Unit 2 *</t>
  </si>
  <si>
    <t>Martin Unit 3</t>
  </si>
  <si>
    <t>Martin Unit 4</t>
  </si>
  <si>
    <t>Martin Unit 8</t>
  </si>
  <si>
    <t>N/A</t>
  </si>
  <si>
    <t>Cutler</t>
  </si>
  <si>
    <t>Manatee Common (Steam)</t>
  </si>
  <si>
    <t>Martin Common (Steam)</t>
  </si>
  <si>
    <t>Pt Everglades (Steam)</t>
  </si>
  <si>
    <t>Putnam</t>
  </si>
  <si>
    <t>Sanford U3</t>
  </si>
  <si>
    <t>Turkey Point Common (Steam)</t>
  </si>
  <si>
    <t>Turkey Point U1 (Steam)</t>
  </si>
  <si>
    <t>Turkey Point U2 (Steam)</t>
  </si>
  <si>
    <t>Okeechobee</t>
  </si>
  <si>
    <t>Okeechobee Clean Energy Common</t>
  </si>
  <si>
    <t>Okeechobee Clean Energy Unit 1</t>
  </si>
  <si>
    <t>Port Everglades</t>
  </si>
  <si>
    <t>Port Everglades Common</t>
  </si>
  <si>
    <t>Port Everglades GTs *</t>
  </si>
  <si>
    <t>Port Everglades Unit 5</t>
  </si>
  <si>
    <t>Riviera Beach</t>
  </si>
  <si>
    <t>Riviera Beach Common</t>
  </si>
  <si>
    <t>Riviera Beach Unit 5</t>
  </si>
  <si>
    <t>Sanford</t>
  </si>
  <si>
    <t>Sanford Common</t>
  </si>
  <si>
    <t>Sanford Unit 4</t>
  </si>
  <si>
    <t>Sanford Unit 5</t>
  </si>
  <si>
    <t>Scherer</t>
  </si>
  <si>
    <r>
      <t xml:space="preserve">Scherer Ash Pond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</si>
  <si>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Coal Handling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</si>
  <si>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Common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</si>
  <si>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</si>
  <si>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t>SJRPP</t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</si>
  <si>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</si>
  <si>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*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</si>
  <si>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</si>
  <si>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</si>
  <si>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t>Solar</t>
  </si>
  <si>
    <t>Babcock Preserve Solar **</t>
  </si>
  <si>
    <t>Babcock Ranch Solar</t>
  </si>
  <si>
    <t>Barefoot Bay Solar **</t>
  </si>
  <si>
    <t>Blue Cypress Solar **</t>
  </si>
  <si>
    <t>Blue Heron Solar (aka First Citrus) **</t>
  </si>
  <si>
    <t>Cattle Ranch Solar **</t>
  </si>
  <si>
    <t>Citrus Solar</t>
  </si>
  <si>
    <t>Coral Farm Solar **</t>
  </si>
  <si>
    <t>DeSoto (Solar Energy Ctr)</t>
  </si>
  <si>
    <t>Echo River Solar **</t>
  </si>
  <si>
    <r>
      <t xml:space="preserve">Egret Solar ** </t>
    </r>
    <r>
      <rPr>
        <vertAlign val="superscript"/>
        <sz val="8"/>
        <color theme="1"/>
        <rFont val="Calibri"/>
        <family val="2"/>
        <scheme val="minor"/>
      </rPr>
      <t>2</t>
    </r>
  </si>
  <si>
    <t>Hammock Solar **</t>
  </si>
  <si>
    <t>Hibiscus Solar **</t>
  </si>
  <si>
    <t>Horizon Solar **</t>
  </si>
  <si>
    <t>Indian River Solar **</t>
  </si>
  <si>
    <t>Interstate Solar **</t>
  </si>
  <si>
    <r>
      <t xml:space="preserve">Lakeside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</si>
  <si>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t>Loggerhead Solar **</t>
  </si>
  <si>
    <r>
      <t xml:space="preserve">Magnolia Springs Solar ** </t>
    </r>
    <r>
      <rPr>
        <vertAlign val="superscript"/>
        <sz val="8"/>
        <color theme="1"/>
        <rFont val="Calibri"/>
        <family val="2"/>
        <scheme val="minor"/>
      </rPr>
      <t>2</t>
    </r>
  </si>
  <si>
    <t>Manatee Solar</t>
  </si>
  <si>
    <t>Miami-Dade (Krome 465 Solar) **</t>
  </si>
  <si>
    <r>
      <t xml:space="preserve">Nassau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</si>
  <si>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t>Northern Preserve Solar **</t>
  </si>
  <si>
    <t>Okeechobee Solar **</t>
  </si>
  <si>
    <t>Pioneer Trail Solar **</t>
  </si>
  <si>
    <r>
      <t>Proposed Solar 2021 (74.5MW X 8)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</si>
  <si>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>Proposed Solar 2022 (74.5MW X 6)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</si>
  <si>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Proposed Solar 2023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</si>
  <si>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2024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</si>
  <si>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2025 (74.5MW X 7) ** </t>
    </r>
    <r>
      <rPr>
        <vertAlign val="superscript"/>
        <sz val="8"/>
        <color theme="1"/>
        <rFont val="Calibri"/>
        <family val="2"/>
        <scheme val="minor"/>
      </rPr>
      <t>2</t>
    </r>
  </si>
  <si>
    <t>Southfork Solar **</t>
  </si>
  <si>
    <t>Space Coast Solar</t>
  </si>
  <si>
    <t>Sunshine Gateway Solar **</t>
  </si>
  <si>
    <t>Sweetbay Solar **</t>
  </si>
  <si>
    <r>
      <t xml:space="preserve">Trailside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</si>
  <si>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t>Twin Lakes Solar **</t>
  </si>
  <si>
    <r>
      <t xml:space="preserve">Union Springs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</si>
  <si>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t>Wildflower Solar **</t>
  </si>
  <si>
    <t>Turkey Point</t>
  </si>
  <si>
    <t>Turkey Point Common</t>
  </si>
  <si>
    <t>Turkey Point Sync Condenser 1</t>
  </si>
  <si>
    <t>Turkey Point Sync Condenser 2</t>
  </si>
  <si>
    <t>Turkey Point Unit 5</t>
  </si>
  <si>
    <t>WCEC</t>
  </si>
  <si>
    <t>West County Common</t>
  </si>
  <si>
    <t>West County Unit 1</t>
  </si>
  <si>
    <t>West County Unit 2</t>
  </si>
  <si>
    <t>West County Unit 3</t>
  </si>
  <si>
    <t>Crist</t>
  </si>
  <si>
    <t>Crist Ash Landfill (West)</t>
  </si>
  <si>
    <t>Crist Coal Handling</t>
  </si>
  <si>
    <t>Crist Common</t>
  </si>
  <si>
    <t>Crist Unit 4</t>
  </si>
  <si>
    <t>Crist Unit 5</t>
  </si>
  <si>
    <t>Crist Unit 6</t>
  </si>
  <si>
    <t>Crist Unit 7</t>
  </si>
  <si>
    <t>Crist Unit 8A,B,C,D (CT) **</t>
  </si>
  <si>
    <t xml:space="preserve">Daniel </t>
  </si>
  <si>
    <r>
      <t>Daniel Ash Pond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</si>
  <si>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Coal Handling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</si>
  <si>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Common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</si>
  <si>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1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</si>
  <si>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2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</si>
  <si>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Pace/Pea Ridge Cogen Common (Steam)</t>
  </si>
  <si>
    <t>Pace/Pea Ridge Cogen</t>
  </si>
  <si>
    <t>Pace/Pea Ridge Cogen Common</t>
  </si>
  <si>
    <t>Pace/Pea Ridge Cogen Unit 1</t>
  </si>
  <si>
    <t>Pace/Pea Ridge Cogen Unit 2</t>
  </si>
  <si>
    <t>Pace/Pea Ridge Cogen Unit 3</t>
  </si>
  <si>
    <t xml:space="preserve">Perdido Landfill </t>
  </si>
  <si>
    <t>Perdido Landfill Units 1-3</t>
  </si>
  <si>
    <r>
      <t xml:space="preserve">Scherer Ash Pond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</si>
  <si>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 xml:space="preserve">Scherer Coal Handling (Gulf)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</si>
  <si>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Common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</si>
  <si>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 xml:space="preserve">Scherer Unit 3 </t>
    </r>
    <r>
      <rPr>
        <vertAlign val="superscript"/>
        <sz val="8"/>
        <rFont val="Calibri"/>
        <family val="2"/>
        <scheme val="minor"/>
      </rPr>
      <t>1</t>
    </r>
  </si>
  <si>
    <t>Scholz</t>
  </si>
  <si>
    <t>Scholz Common *</t>
  </si>
  <si>
    <t>Smith</t>
  </si>
  <si>
    <t>Smith Common *</t>
  </si>
  <si>
    <t>Blue Indigo Solar</t>
  </si>
  <si>
    <r>
      <t>Proposed Solar 2021 (74.5MW X 2)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</si>
  <si>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t>Total</t>
  </si>
  <si>
    <t>Row Labels</t>
  </si>
  <si>
    <t>Grand Total</t>
  </si>
  <si>
    <t>Sum of 2016 Accrual</t>
  </si>
  <si>
    <t>Blue Indigo Solar **</t>
  </si>
  <si>
    <t>Manatee Energy Storage **</t>
  </si>
  <si>
    <t>Trans</t>
  </si>
  <si>
    <t>COMBINED (NOIA)</t>
  </si>
  <si>
    <t>diff</t>
  </si>
  <si>
    <t>NOIA diff</t>
  </si>
  <si>
    <t>FILED</t>
  </si>
  <si>
    <t>Crist 8</t>
  </si>
  <si>
    <t>Turkey Point Sync Condenser
Correction</t>
  </si>
  <si>
    <t>Updated B&amp;M Estimates</t>
  </si>
  <si>
    <t>Accrual</t>
  </si>
  <si>
    <t>STAND ALONE (NOIA)</t>
  </si>
  <si>
    <t>STAND ALONE - FPL</t>
  </si>
  <si>
    <t>STAND ALONE - GULF</t>
  </si>
  <si>
    <t>STAND ALONE - FPL (NOIA)</t>
  </si>
  <si>
    <t>STAND ALONE - GULF (NOIA)</t>
  </si>
  <si>
    <t xml:space="preserve">Steam </t>
  </si>
  <si>
    <t>Total Base Co. Adj Accrual</t>
  </si>
  <si>
    <t>Total Revised Base Co. Adj Accrual</t>
  </si>
  <si>
    <t>Check</t>
  </si>
  <si>
    <t>Check for total</t>
  </si>
  <si>
    <t>Dismantlement Expense - Steam</t>
  </si>
  <si>
    <t>NOI</t>
  </si>
  <si>
    <t>AJC070010</t>
  </si>
  <si>
    <t>Dismantlement Expense - Other</t>
  </si>
  <si>
    <t>AJC070000</t>
  </si>
  <si>
    <t>Accumulated Depr - Dismantlement - Steam</t>
  </si>
  <si>
    <t>RB</t>
  </si>
  <si>
    <t>ADC060010</t>
  </si>
  <si>
    <t>Accumulated Depr - Dismantlement - Other</t>
  </si>
  <si>
    <t>ADC060020</t>
  </si>
  <si>
    <t>ADC060070</t>
  </si>
  <si>
    <t>ADC060080</t>
  </si>
  <si>
    <t xml:space="preserve">Move Scherer Ash Pond Dismantlement Reserve &amp; Accrual to ECRC (based on new Accrual and Reserve Balance) </t>
  </si>
  <si>
    <t>Scherer Ash Pond - Dismantlement Expense  - Steam</t>
  </si>
  <si>
    <t>AJC070060</t>
  </si>
  <si>
    <t>Scherer Ash Accumulated Depr - Dismantlement - Steam</t>
  </si>
  <si>
    <t>ADC070060</t>
  </si>
  <si>
    <t>Scherer Ash Accumulated Depr - Dismantlement - Steam - Reserve Transfer to ECRC</t>
  </si>
  <si>
    <t>ADC070061</t>
  </si>
  <si>
    <t>Monthly</t>
  </si>
  <si>
    <t>Transfers:</t>
  </si>
  <si>
    <t xml:space="preserve">FPL </t>
  </si>
  <si>
    <t xml:space="preserve">Other </t>
  </si>
  <si>
    <t>Combined</t>
  </si>
  <si>
    <t>Increasing Reserve</t>
  </si>
  <si>
    <t>Decreasing Reserve</t>
  </si>
  <si>
    <t>Increase Reserve</t>
  </si>
  <si>
    <t>Decrease Reserve</t>
  </si>
  <si>
    <t>FERC ACCOUNT</t>
  </si>
  <si>
    <t>Juris Bal</t>
  </si>
  <si>
    <t xml:space="preserve">Total </t>
  </si>
  <si>
    <t>13 Mth Avg</t>
  </si>
  <si>
    <t>Juris Balance</t>
  </si>
  <si>
    <t xml:space="preserve">13 Mth </t>
  </si>
  <si>
    <t>Juris Factor</t>
  </si>
  <si>
    <t xml:space="preserve"> Reserve Transfers between Functions and Base vs. Clause</t>
  </si>
  <si>
    <t>FPL Stand-Alone</t>
  </si>
  <si>
    <t>Gulf Stand-Alone</t>
  </si>
  <si>
    <t xml:space="preserve">     20210015-EI     </t>
  </si>
  <si>
    <t xml:space="preserve">     FPL 047033</t>
  </si>
  <si>
    <t xml:space="preserve">     FPL 047034</t>
  </si>
  <si>
    <t xml:space="preserve">     FPL 047035</t>
  </si>
  <si>
    <t xml:space="preserve">     FPL 047036</t>
  </si>
  <si>
    <t xml:space="preserve">     FPL 047037</t>
  </si>
  <si>
    <t xml:space="preserve">     FPL 047038</t>
  </si>
  <si>
    <t xml:space="preserve">     FPL 047039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</si>
</sst>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#,##0.000000_);[Red]\(#,##0.000000\);&quot; &quot;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1" fontId="14" fillId="0" borderId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4" fillId="0" borderId="0"/>
  </cellStyleXfs>
  <cellXfs count="17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43" fontId="2" fillId="0" borderId="2" xfId="1" applyFont="1" applyFill="1" applyBorder="1"/>
    <xf numFmtId="0" fontId="2" fillId="0" borderId="0" xfId="0" applyFont="1" applyFill="1"/>
    <xf numFmtId="0" fontId="2" fillId="0" borderId="3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43" fontId="2" fillId="0" borderId="5" xfId="1" applyFont="1" applyFill="1" applyBorder="1"/>
    <xf numFmtId="0" fontId="2" fillId="0" borderId="0" xfId="0" applyFont="1"/>
    <xf numFmtId="43" fontId="2" fillId="0" borderId="0" xfId="0" applyNumberFormat="1" applyFont="1"/>
    <xf numFmtId="43" fontId="1" fillId="0" borderId="6" xfId="0" applyNumberFormat="1" applyFont="1" applyFill="1" applyBorder="1"/>
    <xf numFmtId="43" fontId="2" fillId="0" borderId="7" xfId="1" applyFont="1" applyFill="1" applyBorder="1"/>
    <xf numFmtId="43" fontId="2" fillId="0" borderId="8" xfId="1" applyFont="1" applyFill="1" applyBorder="1"/>
    <xf numFmtId="43" fontId="2" fillId="0" borderId="9" xfId="1" applyFont="1" applyFill="1" applyBorder="1"/>
    <xf numFmtId="43" fontId="1" fillId="0" borderId="6" xfId="0" applyNumberFormat="1" applyFont="1" applyBorder="1"/>
    <xf numFmtId="43" fontId="2" fillId="0" borderId="0" xfId="0" applyNumberFormat="1" applyFont="1" applyBorder="1"/>
    <xf numFmtId="43" fontId="2" fillId="0" borderId="5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4" fontId="2" fillId="0" borderId="0" xfId="0" applyNumberFormat="1" applyFont="1"/>
    <xf numFmtId="0" fontId="5" fillId="0" borderId="0" xfId="2" applyFont="1" applyFill="1" applyBorder="1"/>
    <xf numFmtId="0" fontId="6" fillId="0" borderId="0" xfId="2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43" fontId="7" fillId="0" borderId="0" xfId="1" applyFont="1" applyFill="1" applyBorder="1" applyAlignment="1" applyProtection="1">
      <alignment horizontal="center" vertical="center" wrapText="1"/>
    </xf>
    <xf numFmtId="0" fontId="8" fillId="0" borderId="0" xfId="3" applyFont="1" applyFill="1" applyBorder="1"/>
    <xf numFmtId="43" fontId="5" fillId="0" borderId="0" xfId="1" applyFont="1" applyFill="1" applyBorder="1"/>
    <xf numFmtId="43" fontId="8" fillId="0" borderId="0" xfId="1" applyFont="1" applyFill="1" applyBorder="1"/>
    <xf numFmtId="43" fontId="5" fillId="0" borderId="0" xfId="1" applyFont="1" applyFill="1" applyBorder="1" applyAlignment="1">
      <alignment horizontal="center"/>
    </xf>
    <xf numFmtId="0" fontId="8" fillId="0" borderId="0" xfId="2" applyFont="1" applyFill="1" applyBorder="1" applyAlignment="1">
      <alignment horizontal="left" vertical="top"/>
    </xf>
    <xf numFmtId="0" fontId="8" fillId="0" borderId="0" xfId="4" applyFont="1" applyFill="1" applyBorder="1"/>
    <xf numFmtId="0" fontId="8" fillId="0" borderId="0" xfId="5" applyFont="1" applyFill="1" applyBorder="1"/>
    <xf numFmtId="0" fontId="8" fillId="0" borderId="0" xfId="6" applyFont="1" applyFill="1" applyBorder="1"/>
    <xf numFmtId="0" fontId="8" fillId="0" borderId="0" xfId="7" applyFont="1" applyFill="1" applyBorder="1"/>
    <xf numFmtId="0" fontId="8" fillId="0" borderId="0" xfId="8" applyFont="1" applyFill="1" applyBorder="1"/>
    <xf numFmtId="0" fontId="8" fillId="0" borderId="0" xfId="3" applyFont="1" applyFill="1" applyBorder="1" applyAlignment="1" applyProtection="1">
      <alignment horizontal="left"/>
    </xf>
    <xf numFmtId="0" fontId="5" fillId="0" borderId="0" xfId="2" applyFont="1" applyFill="1" applyBorder="1" applyAlignment="1">
      <alignment horizontal="left"/>
    </xf>
    <xf numFmtId="0" fontId="6" fillId="0" borderId="13" xfId="2" applyFont="1" applyFill="1" applyBorder="1"/>
    <xf numFmtId="43" fontId="6" fillId="0" borderId="13" xfId="1" applyFont="1" applyFill="1" applyBorder="1"/>
    <xf numFmtId="0" fontId="5" fillId="2" borderId="1" xfId="2" applyFont="1" applyFill="1" applyBorder="1"/>
    <xf numFmtId="0" fontId="5" fillId="2" borderId="2" xfId="2" applyFont="1" applyFill="1" applyBorder="1"/>
    <xf numFmtId="43" fontId="5" fillId="2" borderId="2" xfId="1" applyFont="1" applyFill="1" applyBorder="1"/>
    <xf numFmtId="43" fontId="5" fillId="2" borderId="7" xfId="1" applyFont="1" applyFill="1" applyBorder="1"/>
    <xf numFmtId="0" fontId="5" fillId="2" borderId="3" xfId="2" applyFont="1" applyFill="1" applyBorder="1"/>
    <xf numFmtId="0" fontId="5" fillId="2" borderId="0" xfId="2" applyFont="1" applyFill="1" applyBorder="1"/>
    <xf numFmtId="43" fontId="5" fillId="2" borderId="0" xfId="1" applyFont="1" applyFill="1" applyBorder="1"/>
    <xf numFmtId="43" fontId="5" fillId="2" borderId="8" xfId="1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/>
    <xf numFmtId="43" fontId="5" fillId="2" borderId="9" xfId="1" applyFont="1" applyFill="1" applyBorder="1"/>
    <xf numFmtId="0" fontId="2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Border="1"/>
    <xf numFmtId="0" fontId="2" fillId="0" borderId="1" xfId="0" applyFont="1" applyBorder="1"/>
    <xf numFmtId="0" fontId="2" fillId="0" borderId="2" xfId="0" applyFont="1" applyBorder="1"/>
    <xf numFmtId="43" fontId="2" fillId="0" borderId="2" xfId="1" applyFont="1" applyBorder="1"/>
    <xf numFmtId="43" fontId="2" fillId="0" borderId="7" xfId="1" applyFont="1" applyBorder="1"/>
    <xf numFmtId="0" fontId="2" fillId="0" borderId="3" xfId="0" applyFont="1" applyBorder="1"/>
    <xf numFmtId="0" fontId="2" fillId="0" borderId="0" xfId="0" applyFont="1" applyBorder="1"/>
    <xf numFmtId="43" fontId="2" fillId="0" borderId="0" xfId="1" applyFont="1" applyBorder="1"/>
    <xf numFmtId="43" fontId="2" fillId="0" borderId="8" xfId="1" applyFont="1" applyBorder="1"/>
    <xf numFmtId="0" fontId="2" fillId="0" borderId="4" xfId="0" applyFont="1" applyBorder="1"/>
    <xf numFmtId="0" fontId="2" fillId="0" borderId="5" xfId="0" applyFont="1" applyBorder="1"/>
    <xf numFmtId="43" fontId="2" fillId="0" borderId="5" xfId="1" applyFont="1" applyBorder="1"/>
    <xf numFmtId="43" fontId="2" fillId="0" borderId="9" xfId="1" applyFont="1" applyBorder="1"/>
    <xf numFmtId="0" fontId="12" fillId="0" borderId="0" xfId="0" applyFont="1" applyAlignment="1">
      <alignment horizontal="center"/>
    </xf>
    <xf numFmtId="43" fontId="2" fillId="0" borderId="14" xfId="0" applyNumberFormat="1" applyFont="1" applyFill="1" applyBorder="1"/>
    <xf numFmtId="43" fontId="2" fillId="0" borderId="15" xfId="0" applyNumberFormat="1" applyFont="1" applyFill="1" applyBorder="1"/>
    <xf numFmtId="43" fontId="2" fillId="0" borderId="16" xfId="0" applyNumberFormat="1" applyFont="1" applyFill="1" applyBorder="1"/>
    <xf numFmtId="0" fontId="6" fillId="0" borderId="0" xfId="9" applyFont="1" applyAlignment="1">
      <alignment horizontal="center"/>
    </xf>
    <xf numFmtId="0" fontId="3" fillId="0" borderId="0" xfId="2"/>
    <xf numFmtId="0" fontId="13" fillId="0" borderId="0" xfId="9" applyFont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2" xfId="9" applyFont="1" applyBorder="1" applyAlignment="1">
      <alignment horizontal="center"/>
    </xf>
    <xf numFmtId="43" fontId="5" fillId="0" borderId="14" xfId="10" applyFont="1" applyBorder="1"/>
    <xf numFmtId="43" fontId="5" fillId="0" borderId="0" xfId="9" applyNumberFormat="1" applyFont="1"/>
    <xf numFmtId="0" fontId="5" fillId="0" borderId="3" xfId="9" applyFont="1" applyBorder="1" applyAlignment="1">
      <alignment horizontal="center"/>
    </xf>
    <xf numFmtId="0" fontId="5" fillId="0" borderId="0" xfId="9" applyFont="1" applyAlignment="1">
      <alignment horizontal="center"/>
    </xf>
    <xf numFmtId="43" fontId="5" fillId="0" borderId="15" xfId="10" applyFont="1" applyBorder="1"/>
    <xf numFmtId="0" fontId="5" fillId="0" borderId="4" xfId="9" applyFont="1" applyBorder="1" applyAlignment="1">
      <alignment horizontal="center"/>
    </xf>
    <xf numFmtId="0" fontId="5" fillId="0" borderId="5" xfId="9" applyFont="1" applyBorder="1" applyAlignment="1">
      <alignment horizontal="center"/>
    </xf>
    <xf numFmtId="43" fontId="5" fillId="0" borderId="16" xfId="10" applyFont="1" applyBorder="1"/>
    <xf numFmtId="43" fontId="6" fillId="0" borderId="0" xfId="9" applyNumberFormat="1" applyFont="1"/>
    <xf numFmtId="0" fontId="5" fillId="0" borderId="0" xfId="9" applyFont="1"/>
    <xf numFmtId="43" fontId="6" fillId="0" borderId="13" xfId="9" applyNumberFormat="1" applyFont="1" applyBorder="1"/>
    <xf numFmtId="164" fontId="8" fillId="0" borderId="0" xfId="1" applyNumberFormat="1" applyFont="1" applyBorder="1"/>
    <xf numFmtId="164" fontId="5" fillId="0" borderId="0" xfId="1" applyNumberFormat="1" applyFont="1" applyBorder="1" applyAlignment="1">
      <alignment horizontal="center"/>
    </xf>
    <xf numFmtId="0" fontId="8" fillId="0" borderId="0" xfId="3" applyFont="1" applyBorder="1"/>
    <xf numFmtId="0" fontId="8" fillId="0" borderId="0" xfId="0" applyFont="1" applyBorder="1" applyAlignment="1">
      <alignment horizontal="left" vertical="top"/>
    </xf>
    <xf numFmtId="0" fontId="8" fillId="0" borderId="0" xfId="3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5" fillId="0" borderId="0" xfId="1" applyNumberFormat="1" applyFont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164" fontId="8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3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2" fillId="0" borderId="14" xfId="1" applyFont="1" applyFill="1" applyBorder="1"/>
    <xf numFmtId="43" fontId="2" fillId="0" borderId="15" xfId="1" applyFont="1" applyFill="1" applyBorder="1"/>
    <xf numFmtId="43" fontId="2" fillId="0" borderId="16" xfId="1" applyFont="1" applyFill="1" applyBorder="1"/>
    <xf numFmtId="43" fontId="1" fillId="0" borderId="0" xfId="0" applyNumberFormat="1" applyFont="1" applyBorder="1"/>
    <xf numFmtId="0" fontId="8" fillId="0" borderId="0" xfId="4" applyFont="1" applyBorder="1"/>
    <xf numFmtId="0" fontId="8" fillId="0" borderId="0" xfId="5" applyFont="1" applyBorder="1"/>
    <xf numFmtId="0" fontId="8" fillId="0" borderId="0" xfId="6" applyFont="1" applyBorder="1"/>
    <xf numFmtId="0" fontId="8" fillId="0" borderId="0" xfId="7" applyFont="1" applyBorder="1"/>
    <xf numFmtId="0" fontId="8" fillId="0" borderId="0" xfId="8" applyFont="1" applyBorder="1"/>
    <xf numFmtId="164" fontId="2" fillId="0" borderId="13" xfId="0" applyNumberFormat="1" applyFont="1" applyBorder="1"/>
    <xf numFmtId="0" fontId="15" fillId="0" borderId="0" xfId="0" applyFont="1" applyAlignment="1">
      <alignment horizontal="center"/>
    </xf>
    <xf numFmtId="0" fontId="2" fillId="3" borderId="0" xfId="0" applyFont="1" applyFill="1"/>
    <xf numFmtId="0" fontId="2" fillId="0" borderId="0" xfId="14" applyFont="1"/>
    <xf numFmtId="0" fontId="2" fillId="0" borderId="1" xfId="14" applyFont="1" applyBorder="1"/>
    <xf numFmtId="0" fontId="2" fillId="0" borderId="2" xfId="14" applyFont="1" applyBorder="1"/>
    <xf numFmtId="164" fontId="2" fillId="0" borderId="0" xfId="14" applyNumberFormat="1" applyFont="1"/>
    <xf numFmtId="164" fontId="2" fillId="0" borderId="13" xfId="14" applyNumberFormat="1" applyFont="1" applyBorder="1"/>
    <xf numFmtId="164" fontId="2" fillId="0" borderId="0" xfId="0" applyNumberFormat="1" applyFont="1"/>
    <xf numFmtId="164" fontId="2" fillId="0" borderId="0" xfId="14" applyNumberFormat="1" applyFont="1" applyBorder="1"/>
    <xf numFmtId="0" fontId="1" fillId="0" borderId="0" xfId="0" applyFont="1" applyFill="1"/>
    <xf numFmtId="17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7" fontId="16" fillId="0" borderId="0" xfId="0" applyNumberFormat="1" applyFont="1" applyFill="1" applyAlignment="1">
      <alignment horizontal="right"/>
    </xf>
    <xf numFmtId="167" fontId="16" fillId="0" borderId="0" xfId="0" applyNumberFormat="1" applyFont="1" applyAlignment="1">
      <alignment horizontal="right"/>
    </xf>
    <xf numFmtId="167" fontId="16" fillId="0" borderId="0" xfId="0" applyNumberFormat="1" applyFont="1" applyFill="1" applyAlignment="1">
      <alignment horizontal="right" vertical="center"/>
    </xf>
    <xf numFmtId="17" fontId="17" fillId="0" borderId="5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13" applyNumberFormat="1" applyFont="1"/>
    <xf numFmtId="166" fontId="16" fillId="0" borderId="0" xfId="12" applyNumberFormat="1" applyFont="1"/>
    <xf numFmtId="166" fontId="16" fillId="0" borderId="0" xfId="0" applyNumberFormat="1" applyFont="1"/>
    <xf numFmtId="0" fontId="16" fillId="0" borderId="0" xfId="0" applyFont="1" applyAlignment="1">
      <alignment horizontal="center" vertical="center"/>
    </xf>
    <xf numFmtId="164" fontId="16" fillId="0" borderId="5" xfId="13" applyNumberFormat="1" applyFont="1" applyBorder="1"/>
    <xf numFmtId="166" fontId="16" fillId="0" borderId="5" xfId="0" applyNumberFormat="1" applyFont="1" applyBorder="1"/>
    <xf numFmtId="164" fontId="16" fillId="0" borderId="5" xfId="0" applyNumberFormat="1" applyFont="1" applyBorder="1"/>
    <xf numFmtId="0" fontId="16" fillId="0" borderId="0" xfId="0" applyFont="1" applyFill="1" applyAlignment="1">
      <alignment horizontal="center"/>
    </xf>
    <xf numFmtId="44" fontId="16" fillId="0" borderId="0" xfId="12" applyFont="1"/>
    <xf numFmtId="43" fontId="16" fillId="0" borderId="0" xfId="13" applyFont="1"/>
    <xf numFmtId="164" fontId="16" fillId="0" borderId="0" xfId="0" applyNumberFormat="1" applyFont="1"/>
    <xf numFmtId="165" fontId="16" fillId="0" borderId="0" xfId="13" applyNumberFormat="1" applyFont="1"/>
    <xf numFmtId="164" fontId="16" fillId="0" borderId="0" xfId="12" applyNumberFormat="1" applyFont="1"/>
    <xf numFmtId="164" fontId="16" fillId="0" borderId="0" xfId="0" applyNumberFormat="1" applyFont="1" applyAlignment="1">
      <alignment horizontal="center"/>
    </xf>
    <xf numFmtId="167" fontId="16" fillId="0" borderId="0" xfId="0" applyNumberFormat="1" applyFont="1" applyFill="1" applyAlignment="1">
      <alignment horizontal="center"/>
    </xf>
    <xf numFmtId="17" fontId="17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0" applyNumberFormat="1" applyFont="1"/>
    <xf numFmtId="43" fontId="16" fillId="0" borderId="0" xfId="0" applyNumberFormat="1" applyFont="1"/>
    <xf numFmtId="43" fontId="2" fillId="0" borderId="0" xfId="0" applyNumberFormat="1" applyFont="1" applyFill="1"/>
    <xf numFmtId="0" fontId="18" fillId="0" borderId="0" xfId="0" applyFont="1" applyFill="1"/>
    <xf numFmtId="0" fontId="6" fillId="0" borderId="10" xfId="9" applyFont="1" applyBorder="1" applyAlignment="1">
      <alignment horizontal="center" wrapText="1"/>
    </xf>
    <xf numFmtId="0" fontId="6" fillId="0" borderId="12" xfId="9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" fillId="0" borderId="10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/>
    </xf>
    <xf numFmtId="0" fontId="1" fillId="2" borderId="12" xfId="2" applyFont="1" applyFill="1" applyBorder="1" applyAlignment="1">
      <alignment horizontal="center"/>
    </xf>
    <xf numFmtId="0" fontId="4" fillId="0" borderId="0" xfId="15"/>
  </cellXfs>
  <cellStyles count="16">
    <cellStyle name="Comma 10" xfId="13" xr:uid="{BACD1863-10DC-4C8F-8BA0-DB976C02B7E1}"/>
    <cellStyle name="Comma 198" xfId="10" xr:uid="{AD2BDB21-C272-4D64-A5F7-59B4AA22308A}"/>
    <cellStyle name="Comma 2" xfId="1" xr:uid="{00000000-0005-0000-0000-000000000000}"/>
    <cellStyle name="Currency" xfId="12" builtinId="4"/>
    <cellStyle name="Normal" xfId="0" builtinId="0"/>
    <cellStyle name="Normal 134" xfId="9" xr:uid="{625B8A05-60AD-4F84-A669-7ED0B9843A58}"/>
    <cellStyle name="Normal 2" xfId="2" xr:uid="{00000000-0005-0000-0000-000002000000}"/>
    <cellStyle name="Normal 38" xfId="14" xr:uid="{18733A74-A913-4156-BD22-E59CA7B75D02}"/>
    <cellStyle name="Normal 4 10" xfId="11" xr:uid="{9AB2553D-DC0E-4C07-A510-E3752E875F4B}"/>
    <cellStyle name="Normal 4 3 2 2 2" xfId="3" xr:uid="{00000000-0005-0000-0000-000003000000}"/>
    <cellStyle name="Normal 5" xfId="15" xr:uid="{1E946D3A-6963-472E-8AD3-54F0B237F8FA}"/>
    <cellStyle name="Normal 61" xfId="4" xr:uid="{00000000-0005-0000-0000-000004000000}"/>
    <cellStyle name="Normal 64" xfId="6" xr:uid="{00000000-0005-0000-0000-000005000000}"/>
    <cellStyle name="Normal 67" xfId="5" xr:uid="{00000000-0005-0000-0000-000006000000}"/>
    <cellStyle name="Normal 68" xfId="8" xr:uid="{00000000-0005-0000-0000-000007000000}"/>
    <cellStyle name="Normal 70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PropAN$\ARA\Dismantlement\2012%20Dismantlement%20Study\Inflation%20Rates%20+%20Monthly%20Accr\2012%20Monthly%20Accrual%20(Updated)%2010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NEE\user$\spm0ol8\Desktop\2015%20Decom%20Slidedeck\Decom%20Funding%20Analysis%20(Workbook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 - both"/>
      <sheetName val="summary-fund"/>
      <sheetName val="summary-reserve"/>
      <sheetName val="Pg 1&amp;2 - Inflation &amp; Gen Assump"/>
      <sheetName val="Pg 3&amp;4 - Total costs"/>
      <sheetName val="Pg 5&amp;6 - DOE"/>
      <sheetName val="Pg 7&amp;8 - Funding Analysis"/>
      <sheetName val="Interest"/>
      <sheetName val="DOE Reimbursement"/>
    </sheetNames>
    <sheetDataSet>
      <sheetData sheetId="0"/>
      <sheetData sheetId="1"/>
      <sheetData sheetId="2"/>
      <sheetData sheetId="3">
        <row r="87">
          <cell r="F87">
            <v>0.988182</v>
          </cell>
        </row>
        <row r="88">
          <cell r="F88">
            <v>0.85158480000000003</v>
          </cell>
        </row>
        <row r="89">
          <cell r="F89">
            <v>0.38574999999999998</v>
          </cell>
        </row>
        <row r="92">
          <cell r="G92">
            <v>3.9E-2</v>
          </cell>
          <cell r="H92">
            <v>3.1933138078821255E-3</v>
          </cell>
        </row>
        <row r="93">
          <cell r="G93">
            <v>3.9E-2</v>
          </cell>
          <cell r="H93">
            <v>3.1933138078821255E-3</v>
          </cell>
        </row>
        <row r="97">
          <cell r="E97">
            <v>0.57863984505216381</v>
          </cell>
          <cell r="F97">
            <v>0.59494711868540839</v>
          </cell>
          <cell r="G97">
            <v>0.66380767695316367</v>
          </cell>
          <cell r="H97">
            <v>0.78779160823241556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168.692230439818" createdVersion="6" refreshedVersion="6" minRefreshableVersion="3" recordCount="10" xr:uid="{6FEDE132-ABA2-4018-B12A-0998506AD57E}">
  <cacheSource type="worksheet">
    <worksheetSource ref="C157:F167" sheet="COMBINED - By Unit"/>
  </cacheSource>
  <cacheFields count="4">
    <cacheField name="Function" numFmtId="0">
      <sharedItems count="2">
        <s v="Steam"/>
        <s v="Other"/>
      </sharedItems>
    </cacheField>
    <cacheField name="Plant" numFmtId="0">
      <sharedItems/>
    </cacheField>
    <cacheField name="Unit" numFmtId="0">
      <sharedItems/>
    </cacheField>
    <cacheField name="2016 Accrual" numFmtId="43">
      <sharedItems containsSemiMixedTypes="0" containsString="0" containsNumber="1" minValue="34407.773537942849" maxValue="113006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s v="Cedar Bay"/>
    <s v="Cedar Bay *"/>
    <n v="1130062.5"/>
  </r>
  <r>
    <x v="1"/>
    <s v="Lauderdale"/>
    <s v="Ft. Lauderdale Unit 4 *"/>
    <n v="160888.71644560795"/>
  </r>
  <r>
    <x v="1"/>
    <s v="Lauderdale"/>
    <s v="Ft. Lauderdale Unit 5 *"/>
    <n v="160703.43862512038"/>
  </r>
  <r>
    <x v="0"/>
    <s v="Martin"/>
    <s v="Martin Unit 1 *"/>
    <n v="290330.51093489374"/>
  </r>
  <r>
    <x v="0"/>
    <s v="Martin"/>
    <s v="Martin Unit 2 *"/>
    <n v="296137.12115359167"/>
  </r>
  <r>
    <x v="1"/>
    <s v="Port Everglades"/>
    <s v="Port Everglades GTs *"/>
    <n v="413730.32831764896"/>
  </r>
  <r>
    <x v="0"/>
    <s v="SJRPP"/>
    <s v="SJRPP Common 1 *"/>
    <n v="723308.44181230338"/>
  </r>
  <r>
    <x v="0"/>
    <s v="SJRPP"/>
    <s v="SJRPP Handling 1 *"/>
    <n v="34407.773537942849"/>
  </r>
  <r>
    <x v="0"/>
    <s v="SJRPP"/>
    <s v="SJRPP Unit 1 1 *"/>
    <n v="99614.283519040589"/>
  </r>
  <r>
    <x v="0"/>
    <s v="SJRPP"/>
    <s v="SJRPP Unit 2 1 *"/>
    <n v="101606.569189421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BBD454-8D6F-4005-B85E-D1D1B611A003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53:B156" firstHeaderRow="1" firstDataRow="1" firstDataCol="1"/>
  <pivotFields count="4">
    <pivotField axis="axisRow" showAll="0">
      <items count="3">
        <item x="1"/>
        <item x="0"/>
        <item t="default"/>
      </items>
    </pivotField>
    <pivotField showAll="0"/>
    <pivotField showAll="0"/>
    <pivotField dataField="1" numFmtId="43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 of 2016 Accru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00C6-162D-4B04-8FB4-4CE0F8535A4A}">
  <dimension ref="A1:O26"/>
  <sheetViews>
    <sheetView workbookViewId="0">
      <selection sqref="A1:A2"/>
    </sheetView>
  </sheetViews>
  <sheetFormatPr defaultColWidth="8.7109375" defaultRowHeight="12.75" x14ac:dyDescent="0.2"/>
  <cols>
    <col min="1" max="3" width="8.7109375" style="76"/>
    <col min="4" max="4" width="11.7109375" style="76" bestFit="1" customWidth="1"/>
    <col min="5" max="5" width="2.5703125" style="76" customWidth="1"/>
    <col min="6" max="6" width="11.7109375" style="76" bestFit="1" customWidth="1"/>
    <col min="7" max="7" width="9.140625" style="76" bestFit="1" customWidth="1"/>
    <col min="8" max="8" width="2.5703125" style="76" customWidth="1"/>
    <col min="9" max="9" width="11.7109375" style="76" bestFit="1" customWidth="1"/>
    <col min="10" max="10" width="11.140625" style="76" bestFit="1" customWidth="1"/>
    <col min="11" max="11" width="2.5703125" style="76" customWidth="1"/>
    <col min="12" max="12" width="11.7109375" style="76" bestFit="1" customWidth="1"/>
    <col min="13" max="13" width="11.140625" style="76" bestFit="1" customWidth="1"/>
    <col min="14" max="14" width="8.7109375" style="76"/>
    <col min="15" max="15" width="11.140625" style="76" bestFit="1" customWidth="1"/>
    <col min="16" max="16384" width="8.7109375" style="76"/>
  </cols>
  <sheetData>
    <row r="1" spans="1:15" ht="15" x14ac:dyDescent="0.25">
      <c r="A1" s="170" t="s">
        <v>238</v>
      </c>
    </row>
    <row r="2" spans="1:15" ht="15" x14ac:dyDescent="0.25">
      <c r="A2" s="170" t="s">
        <v>237</v>
      </c>
    </row>
    <row r="8" spans="1:15" ht="30.95" customHeight="1" x14ac:dyDescent="0.2">
      <c r="A8" s="75"/>
      <c r="B8" s="75"/>
      <c r="C8" s="75"/>
      <c r="D8" s="75" t="s">
        <v>184</v>
      </c>
      <c r="F8" s="158" t="s">
        <v>185</v>
      </c>
      <c r="G8" s="159"/>
      <c r="I8" s="158" t="s">
        <v>186</v>
      </c>
      <c r="J8" s="159"/>
      <c r="L8" s="158" t="s">
        <v>187</v>
      </c>
      <c r="M8" s="159"/>
    </row>
    <row r="9" spans="1:15" x14ac:dyDescent="0.2">
      <c r="A9" s="77"/>
      <c r="B9" s="77"/>
      <c r="C9" s="77"/>
      <c r="D9" s="77" t="s">
        <v>188</v>
      </c>
      <c r="F9" s="77" t="s">
        <v>188</v>
      </c>
      <c r="G9" s="77" t="s">
        <v>182</v>
      </c>
      <c r="I9" s="77" t="s">
        <v>188</v>
      </c>
      <c r="J9" s="77" t="s">
        <v>182</v>
      </c>
      <c r="L9" s="77" t="s">
        <v>188</v>
      </c>
      <c r="M9" s="77" t="s">
        <v>182</v>
      </c>
      <c r="O9" s="71" t="s">
        <v>183</v>
      </c>
    </row>
    <row r="10" spans="1:15" x14ac:dyDescent="0.2">
      <c r="A10" s="78" t="s">
        <v>5</v>
      </c>
      <c r="B10" s="79" t="s">
        <v>6</v>
      </c>
      <c r="C10" s="79" t="s">
        <v>7</v>
      </c>
      <c r="D10" s="80">
        <v>1608333.6960793184</v>
      </c>
      <c r="F10" s="80">
        <v>1608333.6960793184</v>
      </c>
      <c r="G10" s="81">
        <f>F10-D10</f>
        <v>0</v>
      </c>
      <c r="I10" s="80">
        <v>1608333.6960793184</v>
      </c>
      <c r="J10" s="81">
        <f>I10-F10</f>
        <v>0</v>
      </c>
      <c r="L10" s="80">
        <v>1531768.7023073889</v>
      </c>
      <c r="M10" s="81">
        <f>L10-I10</f>
        <v>-76564.993771929527</v>
      </c>
      <c r="O10" s="80">
        <f>G10+J10+M10</f>
        <v>-76564.993771929527</v>
      </c>
    </row>
    <row r="11" spans="1:15" x14ac:dyDescent="0.2">
      <c r="A11" s="82" t="s">
        <v>5</v>
      </c>
      <c r="B11" s="83" t="s">
        <v>6</v>
      </c>
      <c r="C11" s="83" t="s">
        <v>8</v>
      </c>
      <c r="D11" s="84">
        <v>8834428.0978141241</v>
      </c>
      <c r="F11" s="84">
        <v>8834428.0978141241</v>
      </c>
      <c r="G11" s="81">
        <f t="shared" ref="G11:G15" si="0">F11-D11</f>
        <v>0</v>
      </c>
      <c r="I11" s="84">
        <v>8834428.0978141241</v>
      </c>
      <c r="J11" s="81">
        <f t="shared" ref="J11:J15" si="1">I11-F11</f>
        <v>0</v>
      </c>
      <c r="L11" s="84">
        <v>8275344.9120449871</v>
      </c>
      <c r="M11" s="81">
        <f t="shared" ref="M11:M15" si="2">L11-I11</f>
        <v>-559083.185769137</v>
      </c>
      <c r="O11" s="84">
        <f t="shared" ref="O11:O15" si="3">G11+J11+M11</f>
        <v>-559083.185769137</v>
      </c>
    </row>
    <row r="12" spans="1:15" x14ac:dyDescent="0.2">
      <c r="A12" s="82" t="s">
        <v>5</v>
      </c>
      <c r="B12" s="83" t="s">
        <v>9</v>
      </c>
      <c r="C12" s="83" t="s">
        <v>7</v>
      </c>
      <c r="D12" s="84">
        <v>35126678.953639828</v>
      </c>
      <c r="F12" s="84">
        <v>35126678.953639828</v>
      </c>
      <c r="G12" s="81">
        <f t="shared" si="0"/>
        <v>0</v>
      </c>
      <c r="I12" s="84">
        <v>35133533.245046057</v>
      </c>
      <c r="J12" s="81">
        <f t="shared" si="1"/>
        <v>6854.2914062291384</v>
      </c>
      <c r="L12" s="84">
        <v>34767899.288382247</v>
      </c>
      <c r="M12" s="81">
        <f t="shared" si="2"/>
        <v>-365633.95666380972</v>
      </c>
      <c r="O12" s="84">
        <f t="shared" si="3"/>
        <v>-358779.66525758058</v>
      </c>
    </row>
    <row r="13" spans="1:15" x14ac:dyDescent="0.2">
      <c r="A13" s="82" t="s">
        <v>5</v>
      </c>
      <c r="B13" s="83" t="s">
        <v>9</v>
      </c>
      <c r="C13" s="83" t="s">
        <v>8</v>
      </c>
      <c r="D13" s="84">
        <v>861313.09596105316</v>
      </c>
      <c r="F13" s="84">
        <v>861313.09596105316</v>
      </c>
      <c r="G13" s="81">
        <f t="shared" si="0"/>
        <v>0</v>
      </c>
      <c r="I13" s="84">
        <v>861313.09596105316</v>
      </c>
      <c r="J13" s="81">
        <f t="shared" si="1"/>
        <v>0</v>
      </c>
      <c r="L13" s="84">
        <v>707849.59273871081</v>
      </c>
      <c r="M13" s="81">
        <f t="shared" si="2"/>
        <v>-153463.50322234235</v>
      </c>
      <c r="O13" s="84">
        <f t="shared" si="3"/>
        <v>-153463.50322234235</v>
      </c>
    </row>
    <row r="14" spans="1:15" x14ac:dyDescent="0.2">
      <c r="A14" s="82" t="s">
        <v>5</v>
      </c>
      <c r="B14" s="83" t="s">
        <v>180</v>
      </c>
      <c r="C14" s="83" t="s">
        <v>7</v>
      </c>
      <c r="D14" s="84">
        <v>0</v>
      </c>
      <c r="F14" s="84">
        <v>0</v>
      </c>
      <c r="G14" s="81">
        <f t="shared" si="0"/>
        <v>0</v>
      </c>
      <c r="I14" s="84">
        <v>0</v>
      </c>
      <c r="J14" s="81">
        <f t="shared" si="1"/>
        <v>0</v>
      </c>
      <c r="L14" s="84">
        <v>0</v>
      </c>
      <c r="M14" s="81">
        <f t="shared" si="2"/>
        <v>0</v>
      </c>
      <c r="O14" s="84">
        <f t="shared" si="3"/>
        <v>0</v>
      </c>
    </row>
    <row r="15" spans="1:15" x14ac:dyDescent="0.2">
      <c r="A15" s="85" t="s">
        <v>5</v>
      </c>
      <c r="B15" s="86" t="s">
        <v>180</v>
      </c>
      <c r="C15" s="86" t="s">
        <v>8</v>
      </c>
      <c r="D15" s="87">
        <v>0</v>
      </c>
      <c r="F15" s="87">
        <v>0</v>
      </c>
      <c r="G15" s="81">
        <f t="shared" si="0"/>
        <v>0</v>
      </c>
      <c r="I15" s="87">
        <v>0</v>
      </c>
      <c r="J15" s="81">
        <f t="shared" si="1"/>
        <v>0</v>
      </c>
      <c r="L15" s="87">
        <v>0</v>
      </c>
      <c r="M15" s="81">
        <f t="shared" si="2"/>
        <v>0</v>
      </c>
      <c r="O15" s="87">
        <f t="shared" si="3"/>
        <v>0</v>
      </c>
    </row>
    <row r="16" spans="1:15" x14ac:dyDescent="0.2">
      <c r="A16" s="83"/>
      <c r="B16" s="83"/>
      <c r="C16" s="83"/>
      <c r="D16" s="88"/>
      <c r="F16" s="88"/>
      <c r="G16" s="89"/>
      <c r="I16" s="88"/>
      <c r="J16" s="89"/>
      <c r="L16" s="88"/>
      <c r="M16" s="89"/>
      <c r="O16" s="88"/>
    </row>
    <row r="17" spans="1:15" x14ac:dyDescent="0.2">
      <c r="A17" s="83"/>
      <c r="B17" s="83"/>
      <c r="C17" s="83"/>
      <c r="D17" s="89"/>
      <c r="F17" s="89"/>
      <c r="G17" s="89"/>
      <c r="I17" s="89"/>
      <c r="J17" s="89"/>
      <c r="L17" s="89"/>
      <c r="M17" s="89"/>
      <c r="O17" s="89"/>
    </row>
    <row r="18" spans="1:15" x14ac:dyDescent="0.2">
      <c r="A18" s="78" t="s">
        <v>10</v>
      </c>
      <c r="B18" s="79" t="s">
        <v>6</v>
      </c>
      <c r="C18" s="79" t="s">
        <v>7</v>
      </c>
      <c r="D18" s="80">
        <v>2966291.0025001285</v>
      </c>
      <c r="F18" s="80">
        <v>2872643.0703308764</v>
      </c>
      <c r="G18" s="81">
        <f t="shared" ref="G18:G23" si="4">F18-D18</f>
        <v>-93647.932169252075</v>
      </c>
      <c r="I18" s="80">
        <v>2872643.0703308764</v>
      </c>
      <c r="J18" s="81">
        <f t="shared" ref="J18:J23" si="5">I18-F18</f>
        <v>0</v>
      </c>
      <c r="L18" s="80">
        <v>2750504.5778002595</v>
      </c>
      <c r="M18" s="81">
        <f t="shared" ref="M18:M23" si="6">L18-I18</f>
        <v>-122138.49253061693</v>
      </c>
      <c r="O18" s="80">
        <f t="shared" ref="O18:O23" si="7">G18+J18+M18</f>
        <v>-215786.42469986901</v>
      </c>
    </row>
    <row r="19" spans="1:15" x14ac:dyDescent="0.2">
      <c r="A19" s="82" t="s">
        <v>10</v>
      </c>
      <c r="B19" s="83" t="s">
        <v>6</v>
      </c>
      <c r="C19" s="83" t="s">
        <v>8</v>
      </c>
      <c r="D19" s="84">
        <v>2892361.2158898981</v>
      </c>
      <c r="F19" s="84">
        <v>2892361.2158898981</v>
      </c>
      <c r="G19" s="81">
        <f t="shared" si="4"/>
        <v>0</v>
      </c>
      <c r="I19" s="84">
        <v>2892361.2158898981</v>
      </c>
      <c r="J19" s="81">
        <f t="shared" si="5"/>
        <v>0</v>
      </c>
      <c r="L19" s="84">
        <v>2709319.3137915693</v>
      </c>
      <c r="M19" s="81">
        <f t="shared" si="6"/>
        <v>-183041.90209832881</v>
      </c>
      <c r="O19" s="84">
        <f t="shared" si="7"/>
        <v>-183041.90209832881</v>
      </c>
    </row>
    <row r="20" spans="1:15" x14ac:dyDescent="0.2">
      <c r="A20" s="82" t="s">
        <v>10</v>
      </c>
      <c r="B20" s="83" t="s">
        <v>9</v>
      </c>
      <c r="C20" s="83" t="s">
        <v>7</v>
      </c>
      <c r="D20" s="84">
        <v>1103152.8825243623</v>
      </c>
      <c r="F20" s="84">
        <v>1196800.8146936146</v>
      </c>
      <c r="G20" s="81">
        <f t="shared" si="4"/>
        <v>93647.932169252308</v>
      </c>
      <c r="I20" s="84">
        <v>1196800.8146936146</v>
      </c>
      <c r="J20" s="81">
        <f t="shared" si="5"/>
        <v>0</v>
      </c>
      <c r="L20" s="84">
        <v>1171934.0094407599</v>
      </c>
      <c r="M20" s="81">
        <f t="shared" si="6"/>
        <v>-24866.805252854712</v>
      </c>
      <c r="O20" s="84">
        <f t="shared" si="7"/>
        <v>68781.126916397596</v>
      </c>
    </row>
    <row r="21" spans="1:15" x14ac:dyDescent="0.2">
      <c r="A21" s="82" t="s">
        <v>10</v>
      </c>
      <c r="B21" s="83" t="s">
        <v>9</v>
      </c>
      <c r="C21" s="83" t="s">
        <v>8</v>
      </c>
      <c r="D21" s="84">
        <v>0</v>
      </c>
      <c r="F21" s="84">
        <v>0</v>
      </c>
      <c r="G21" s="81">
        <f t="shared" si="4"/>
        <v>0</v>
      </c>
      <c r="I21" s="84">
        <v>0</v>
      </c>
      <c r="J21" s="81">
        <f t="shared" si="5"/>
        <v>0</v>
      </c>
      <c r="L21" s="84">
        <v>0</v>
      </c>
      <c r="M21" s="81">
        <f t="shared" si="6"/>
        <v>0</v>
      </c>
      <c r="O21" s="84">
        <f t="shared" si="7"/>
        <v>0</v>
      </c>
    </row>
    <row r="22" spans="1:15" x14ac:dyDescent="0.2">
      <c r="A22" s="82" t="s">
        <v>10</v>
      </c>
      <c r="B22" s="83" t="s">
        <v>180</v>
      </c>
      <c r="C22" s="83" t="s">
        <v>7</v>
      </c>
      <c r="D22" s="84">
        <v>0</v>
      </c>
      <c r="F22" s="84">
        <v>0</v>
      </c>
      <c r="G22" s="81">
        <f t="shared" si="4"/>
        <v>0</v>
      </c>
      <c r="I22" s="84">
        <v>0</v>
      </c>
      <c r="J22" s="81">
        <f t="shared" si="5"/>
        <v>0</v>
      </c>
      <c r="L22" s="84">
        <v>0</v>
      </c>
      <c r="M22" s="81">
        <f t="shared" si="6"/>
        <v>0</v>
      </c>
      <c r="O22" s="84">
        <f t="shared" si="7"/>
        <v>0</v>
      </c>
    </row>
    <row r="23" spans="1:15" x14ac:dyDescent="0.2">
      <c r="A23" s="85" t="s">
        <v>10</v>
      </c>
      <c r="B23" s="86" t="s">
        <v>180</v>
      </c>
      <c r="C23" s="86" t="s">
        <v>8</v>
      </c>
      <c r="D23" s="87">
        <v>0</v>
      </c>
      <c r="F23" s="87">
        <v>0</v>
      </c>
      <c r="G23" s="81">
        <f t="shared" si="4"/>
        <v>0</v>
      </c>
      <c r="I23" s="87">
        <v>0</v>
      </c>
      <c r="J23" s="81">
        <f t="shared" si="5"/>
        <v>0</v>
      </c>
      <c r="L23" s="87">
        <v>0</v>
      </c>
      <c r="M23" s="81">
        <f t="shared" si="6"/>
        <v>0</v>
      </c>
      <c r="O23" s="87">
        <f t="shared" si="7"/>
        <v>0</v>
      </c>
    </row>
    <row r="24" spans="1:15" x14ac:dyDescent="0.2">
      <c r="A24" s="83"/>
      <c r="B24" s="83"/>
      <c r="C24" s="83"/>
      <c r="D24" s="88"/>
      <c r="F24" s="88"/>
      <c r="G24" s="89"/>
      <c r="I24" s="88"/>
      <c r="J24" s="89"/>
      <c r="L24" s="88"/>
      <c r="M24" s="89"/>
      <c r="O24" s="88"/>
    </row>
    <row r="25" spans="1:15" ht="13.5" thickBot="1" x14ac:dyDescent="0.25">
      <c r="A25" s="83"/>
      <c r="B25" s="83"/>
      <c r="C25" s="83"/>
      <c r="D25" s="90">
        <f>SUM(D18:D23)+SUM(D10:D15)</f>
        <v>53392558.944408715</v>
      </c>
      <c r="F25" s="90">
        <f>SUM(F18:F23)+SUM(F10:F15)</f>
        <v>53392558.944408715</v>
      </c>
      <c r="G25" s="90">
        <f>SUM(G18:G23)+SUM(G10:G15)</f>
        <v>2.3283064365386963E-10</v>
      </c>
      <c r="I25" s="90">
        <f>SUM(I18:I23)+SUM(I10:I15)</f>
        <v>53399413.235814944</v>
      </c>
      <c r="J25" s="90">
        <f>SUM(J18:J23)+SUM(J10:J15)</f>
        <v>6854.2914062291384</v>
      </c>
      <c r="L25" s="90">
        <f>SUM(L18:L23)+SUM(L10:L15)</f>
        <v>51914620.396505922</v>
      </c>
      <c r="M25" s="90">
        <f>SUM(M18:M23)+SUM(M10:M15)</f>
        <v>-1484792.839309019</v>
      </c>
      <c r="O25" s="90">
        <f>SUM(O18:O23)+SUM(O10:O15)</f>
        <v>-1477938.5479027897</v>
      </c>
    </row>
    <row r="26" spans="1:15" ht="13.5" thickTop="1" x14ac:dyDescent="0.2"/>
  </sheetData>
  <mergeCells count="3">
    <mergeCell ref="F8:G8"/>
    <mergeCell ref="I8:J8"/>
    <mergeCell ref="L8:M8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workbookViewId="0">
      <selection sqref="A1:A2"/>
    </sheetView>
  </sheetViews>
  <sheetFormatPr defaultColWidth="8.7109375" defaultRowHeight="12.75" x14ac:dyDescent="0.2"/>
  <cols>
    <col min="1" max="1" width="8" style="12" customWidth="1"/>
    <col min="2" max="2" width="7.42578125" style="12" bestFit="1" customWidth="1"/>
    <col min="3" max="3" width="10.140625" style="12" bestFit="1" customWidth="1"/>
    <col min="4" max="4" width="15" style="12" bestFit="1" customWidth="1"/>
    <col min="5" max="5" width="15.140625" style="12" bestFit="1" customWidth="1"/>
    <col min="6" max="6" width="16.28515625" style="12" bestFit="1" customWidth="1"/>
    <col min="7" max="7" width="8.7109375" style="12"/>
    <col min="8" max="8" width="8.28515625" style="12" bestFit="1" customWidth="1"/>
    <col min="9" max="9" width="7.7109375" style="12" bestFit="1" customWidth="1"/>
    <col min="10" max="10" width="10.42578125" style="12" bestFit="1" customWidth="1"/>
    <col min="11" max="11" width="14.5703125" style="12" bestFit="1" customWidth="1"/>
    <col min="12" max="12" width="15.140625" style="12" bestFit="1" customWidth="1"/>
    <col min="13" max="13" width="16.28515625" style="12" bestFit="1" customWidth="1"/>
    <col min="14" max="14" width="8.7109375" style="12"/>
    <col min="15" max="15" width="13.42578125" style="12" bestFit="1" customWidth="1"/>
    <col min="16" max="16" width="16.140625" style="12" customWidth="1"/>
    <col min="17" max="17" width="10.5703125" style="12" bestFit="1" customWidth="1"/>
    <col min="18" max="16384" width="8.7109375" style="12"/>
  </cols>
  <sheetData>
    <row r="1" spans="1:15" ht="15" x14ac:dyDescent="0.25">
      <c r="A1" s="170" t="s">
        <v>239</v>
      </c>
    </row>
    <row r="2" spans="1:15" ht="15" x14ac:dyDescent="0.25">
      <c r="A2" s="170" t="s">
        <v>237</v>
      </c>
    </row>
    <row r="8" spans="1:15" x14ac:dyDescent="0.2">
      <c r="A8" s="160" t="s">
        <v>16</v>
      </c>
      <c r="B8" s="160"/>
      <c r="C8" s="160"/>
      <c r="D8" s="160"/>
      <c r="E8" s="160"/>
      <c r="F8" s="160"/>
      <c r="H8" s="160" t="s">
        <v>181</v>
      </c>
      <c r="I8" s="160"/>
      <c r="J8" s="160"/>
      <c r="K8" s="160"/>
      <c r="L8" s="160"/>
      <c r="M8" s="160"/>
    </row>
    <row r="9" spans="1:15" s="1" customFormat="1" ht="51" x14ac:dyDescent="0.2">
      <c r="A9" s="21" t="s">
        <v>0</v>
      </c>
      <c r="B9" s="21" t="s">
        <v>1</v>
      </c>
      <c r="C9" s="21" t="s">
        <v>2</v>
      </c>
      <c r="D9" s="22" t="s">
        <v>3</v>
      </c>
      <c r="E9" s="22" t="s">
        <v>15</v>
      </c>
      <c r="F9" s="22" t="s">
        <v>4</v>
      </c>
      <c r="H9" s="21" t="s">
        <v>0</v>
      </c>
      <c r="I9" s="21" t="s">
        <v>1</v>
      </c>
      <c r="J9" s="21" t="s">
        <v>2</v>
      </c>
      <c r="K9" s="22" t="s">
        <v>3</v>
      </c>
      <c r="L9" s="22" t="s">
        <v>15</v>
      </c>
      <c r="M9" s="22" t="s">
        <v>4</v>
      </c>
      <c r="O9" s="71" t="s">
        <v>183</v>
      </c>
    </row>
    <row r="10" spans="1:15" s="5" customFormat="1" x14ac:dyDescent="0.2">
      <c r="A10" s="2" t="s">
        <v>5</v>
      </c>
      <c r="B10" s="3" t="s">
        <v>6</v>
      </c>
      <c r="C10" s="3" t="s">
        <v>7</v>
      </c>
      <c r="D10" s="4">
        <v>84468574.217258915</v>
      </c>
      <c r="E10" s="4">
        <v>25831425.782741066</v>
      </c>
      <c r="F10" s="15">
        <f>D10+E10</f>
        <v>110299999.99999999</v>
      </c>
      <c r="H10" s="59" t="s">
        <v>5</v>
      </c>
      <c r="I10" s="60" t="s">
        <v>6</v>
      </c>
      <c r="J10" s="60" t="s">
        <v>7</v>
      </c>
      <c r="K10" s="61">
        <v>84468574.217258915</v>
      </c>
      <c r="L10" s="61">
        <v>25831425.782741066</v>
      </c>
      <c r="M10" s="62">
        <v>110299999.99999997</v>
      </c>
      <c r="O10" s="72">
        <f>L10-E10</f>
        <v>0</v>
      </c>
    </row>
    <row r="11" spans="1:15" s="5" customFormat="1" x14ac:dyDescent="0.2">
      <c r="A11" s="6" t="s">
        <v>5</v>
      </c>
      <c r="B11" s="7" t="s">
        <v>6</v>
      </c>
      <c r="C11" s="7" t="s">
        <v>7</v>
      </c>
      <c r="D11" s="8">
        <v>0</v>
      </c>
      <c r="E11" s="8">
        <v>59384141.255338773</v>
      </c>
      <c r="F11" s="16">
        <f t="shared" ref="F11:F13" si="0">D11+E11</f>
        <v>59384141.255338773</v>
      </c>
      <c r="H11" s="63" t="s">
        <v>5</v>
      </c>
      <c r="I11" s="64" t="s">
        <v>6</v>
      </c>
      <c r="J11" s="64" t="s">
        <v>7</v>
      </c>
      <c r="K11" s="65">
        <v>0</v>
      </c>
      <c r="L11" s="65">
        <v>62821861.041096091</v>
      </c>
      <c r="M11" s="66">
        <v>62821861.041096091</v>
      </c>
      <c r="O11" s="73">
        <f t="shared" ref="O11:O17" si="1">L11-E11</f>
        <v>3437719.7857573181</v>
      </c>
    </row>
    <row r="12" spans="1:15" s="5" customFormat="1" x14ac:dyDescent="0.2">
      <c r="A12" s="6" t="s">
        <v>5</v>
      </c>
      <c r="B12" s="7" t="s">
        <v>9</v>
      </c>
      <c r="C12" s="7" t="s">
        <v>7</v>
      </c>
      <c r="D12" s="8">
        <v>109990039.61753896</v>
      </c>
      <c r="E12" s="8">
        <v>-106006732.72475806</v>
      </c>
      <c r="F12" s="16">
        <f t="shared" si="0"/>
        <v>3983306.8927809</v>
      </c>
      <c r="H12" s="63" t="s">
        <v>5</v>
      </c>
      <c r="I12" s="64" t="s">
        <v>9</v>
      </c>
      <c r="J12" s="64" t="s">
        <v>7</v>
      </c>
      <c r="K12" s="65">
        <v>109990039.61753896</v>
      </c>
      <c r="L12" s="65">
        <v>-107585706.37613502</v>
      </c>
      <c r="M12" s="66">
        <v>2404333.2414039406</v>
      </c>
      <c r="O12" s="73">
        <f t="shared" si="1"/>
        <v>-1578973.6513769627</v>
      </c>
    </row>
    <row r="13" spans="1:15" s="5" customFormat="1" x14ac:dyDescent="0.2">
      <c r="A13" s="6" t="s">
        <v>5</v>
      </c>
      <c r="B13" s="7" t="s">
        <v>9</v>
      </c>
      <c r="C13" s="7" t="s">
        <v>8</v>
      </c>
      <c r="D13" s="8">
        <v>6818667.2000000002</v>
      </c>
      <c r="E13" s="8">
        <v>-5280376.4332233546</v>
      </c>
      <c r="F13" s="16">
        <f t="shared" si="0"/>
        <v>1538290.7667766456</v>
      </c>
      <c r="H13" s="63" t="s">
        <v>5</v>
      </c>
      <c r="I13" s="64" t="s">
        <v>9</v>
      </c>
      <c r="J13" s="64" t="s">
        <v>8</v>
      </c>
      <c r="K13" s="65">
        <v>6818667.2000000002</v>
      </c>
      <c r="L13" s="65">
        <v>-5349377.5660780445</v>
      </c>
      <c r="M13" s="66">
        <v>1469289.6339219552</v>
      </c>
      <c r="O13" s="73">
        <f t="shared" si="1"/>
        <v>-69001.132854689844</v>
      </c>
    </row>
    <row r="14" spans="1:15" s="5" customFormat="1" x14ac:dyDescent="0.2">
      <c r="A14" s="6" t="s">
        <v>10</v>
      </c>
      <c r="B14" s="7" t="s">
        <v>6</v>
      </c>
      <c r="C14" s="7" t="s">
        <v>7</v>
      </c>
      <c r="D14" s="8">
        <v>64176155.599999994</v>
      </c>
      <c r="E14" s="8">
        <v>5589724.6763199084</v>
      </c>
      <c r="F14" s="16">
        <f t="shared" ref="F14:F17" si="2">D14+E14</f>
        <v>69765880.276319906</v>
      </c>
      <c r="H14" s="63" t="s">
        <v>10</v>
      </c>
      <c r="I14" s="64" t="s">
        <v>6</v>
      </c>
      <c r="J14" s="64" t="s">
        <v>7</v>
      </c>
      <c r="K14" s="65">
        <v>64176155.599999994</v>
      </c>
      <c r="L14" s="65">
        <v>2780988.4437945709</v>
      </c>
      <c r="M14" s="66">
        <v>66957144.043794572</v>
      </c>
      <c r="O14" s="73">
        <f t="shared" si="1"/>
        <v>-2808736.2325253375</v>
      </c>
    </row>
    <row r="15" spans="1:15" s="5" customFormat="1" x14ac:dyDescent="0.2">
      <c r="A15" s="6" t="s">
        <v>10</v>
      </c>
      <c r="B15" s="7" t="s">
        <v>6</v>
      </c>
      <c r="C15" s="7" t="s">
        <v>8</v>
      </c>
      <c r="D15" s="8">
        <v>35335498.028644845</v>
      </c>
      <c r="E15" s="8">
        <v>20090701.509116687</v>
      </c>
      <c r="F15" s="16">
        <f t="shared" si="2"/>
        <v>55426199.537761532</v>
      </c>
      <c r="H15" s="63" t="s">
        <v>10</v>
      </c>
      <c r="I15" s="64" t="s">
        <v>6</v>
      </c>
      <c r="J15" s="64" t="s">
        <v>8</v>
      </c>
      <c r="K15" s="65">
        <v>35335498.028644845</v>
      </c>
      <c r="L15" s="65">
        <v>21216199.081719268</v>
      </c>
      <c r="M15" s="66">
        <v>56551697.110364109</v>
      </c>
      <c r="O15" s="73">
        <f t="shared" si="1"/>
        <v>1125497.5726025812</v>
      </c>
    </row>
    <row r="16" spans="1:15" s="5" customFormat="1" x14ac:dyDescent="0.2">
      <c r="A16" s="6" t="s">
        <v>10</v>
      </c>
      <c r="B16" s="7" t="s">
        <v>9</v>
      </c>
      <c r="C16" s="7" t="s">
        <v>7</v>
      </c>
      <c r="D16" s="8">
        <v>0</v>
      </c>
      <c r="E16" s="8">
        <v>391115.93446493259</v>
      </c>
      <c r="F16" s="16">
        <f t="shared" si="2"/>
        <v>391115.93446493259</v>
      </c>
      <c r="H16" s="63" t="s">
        <v>10</v>
      </c>
      <c r="I16" s="64" t="s">
        <v>9</v>
      </c>
      <c r="J16" s="64" t="s">
        <v>7</v>
      </c>
      <c r="K16" s="65">
        <v>0</v>
      </c>
      <c r="L16" s="65">
        <v>284609.5928620302</v>
      </c>
      <c r="M16" s="66">
        <v>284609.5928620302</v>
      </c>
      <c r="O16" s="73">
        <f t="shared" si="1"/>
        <v>-106506.34160290239</v>
      </c>
    </row>
    <row r="17" spans="1:17" s="5" customFormat="1" x14ac:dyDescent="0.2">
      <c r="A17" s="9" t="s">
        <v>10</v>
      </c>
      <c r="B17" s="10" t="s">
        <v>9</v>
      </c>
      <c r="C17" s="10" t="s">
        <v>8</v>
      </c>
      <c r="D17" s="11">
        <v>0</v>
      </c>
      <c r="E17" s="11">
        <v>0</v>
      </c>
      <c r="F17" s="17">
        <f t="shared" si="2"/>
        <v>0</v>
      </c>
      <c r="H17" s="67" t="s">
        <v>10</v>
      </c>
      <c r="I17" s="68" t="s">
        <v>9</v>
      </c>
      <c r="J17" s="68" t="s">
        <v>8</v>
      </c>
      <c r="K17" s="69">
        <v>0</v>
      </c>
      <c r="L17" s="69">
        <v>0</v>
      </c>
      <c r="M17" s="70">
        <v>0</v>
      </c>
      <c r="O17" s="74">
        <f t="shared" si="1"/>
        <v>0</v>
      </c>
    </row>
    <row r="18" spans="1:17" s="5" customFormat="1" ht="13.5" thickBot="1" x14ac:dyDescent="0.25">
      <c r="D18" s="14">
        <f>SUM(D10:D17)</f>
        <v>300788934.66344267</v>
      </c>
      <c r="E18" s="14">
        <f>SUM(E10:E17)</f>
        <v>-4.3597538024187088E-8</v>
      </c>
      <c r="F18" s="14">
        <f>SUM(F10:F17)</f>
        <v>300788934.66344267</v>
      </c>
      <c r="H18" s="12"/>
      <c r="I18" s="12"/>
      <c r="J18" s="12"/>
      <c r="K18" s="14">
        <f>SUM(K10:K17)</f>
        <v>300788934.66344267</v>
      </c>
      <c r="L18" s="14">
        <f>SUM(L10:L17)</f>
        <v>-3.5681296139955521E-8</v>
      </c>
      <c r="M18" s="14">
        <f>SUM(M10:M17)</f>
        <v>300788934.66344261</v>
      </c>
      <c r="O18" s="14">
        <f>SUM(O10:O17)</f>
        <v>6.9849193096160889E-9</v>
      </c>
    </row>
    <row r="19" spans="1:17" ht="13.5" thickTop="1" x14ac:dyDescent="0.2"/>
    <row r="20" spans="1:17" x14ac:dyDescent="0.2">
      <c r="A20" s="12" t="s">
        <v>11</v>
      </c>
    </row>
    <row r="22" spans="1:17" x14ac:dyDescent="0.2">
      <c r="A22" s="118" t="s">
        <v>219</v>
      </c>
      <c r="B22" s="118"/>
      <c r="C22" s="118"/>
      <c r="Q22" s="12" t="s">
        <v>197</v>
      </c>
    </row>
    <row r="23" spans="1:17" x14ac:dyDescent="0.2">
      <c r="A23" s="119" t="s">
        <v>5</v>
      </c>
      <c r="B23" s="120" t="s">
        <v>6</v>
      </c>
      <c r="C23" s="120" t="s">
        <v>7</v>
      </c>
      <c r="E23" s="121">
        <f>-(E10+E11)</f>
        <v>-85215567.038079843</v>
      </c>
      <c r="F23" s="118" t="s">
        <v>223</v>
      </c>
      <c r="L23" s="121">
        <f>-(L10+L11)</f>
        <v>-88653286.823837161</v>
      </c>
      <c r="M23" s="118" t="s">
        <v>223</v>
      </c>
      <c r="O23" s="121">
        <f>-(O10+O11)</f>
        <v>-3437719.7857573181</v>
      </c>
      <c r="P23" s="118" t="s">
        <v>223</v>
      </c>
      <c r="Q23" s="123">
        <f>L23-E23</f>
        <v>-3437719.7857573181</v>
      </c>
    </row>
    <row r="24" spans="1:17" x14ac:dyDescent="0.2">
      <c r="A24" s="118" t="s">
        <v>220</v>
      </c>
      <c r="B24" s="118" t="s">
        <v>221</v>
      </c>
      <c r="C24" s="118" t="s">
        <v>7</v>
      </c>
      <c r="E24" s="121">
        <f>-E12</f>
        <v>106006732.72475806</v>
      </c>
      <c r="F24" s="118" t="s">
        <v>224</v>
      </c>
      <c r="L24" s="121">
        <f>-L12</f>
        <v>107585706.37613502</v>
      </c>
      <c r="M24" s="118" t="s">
        <v>224</v>
      </c>
      <c r="O24" s="121">
        <f>-O12</f>
        <v>1578973.6513769627</v>
      </c>
      <c r="P24" s="118" t="s">
        <v>224</v>
      </c>
      <c r="Q24" s="123">
        <f t="shared" ref="Q24:Q33" si="3">L24-E24</f>
        <v>1578973.6513769627</v>
      </c>
    </row>
    <row r="25" spans="1:17" s="1" customFormat="1" x14ac:dyDescent="0.2">
      <c r="A25" s="118" t="s">
        <v>10</v>
      </c>
      <c r="B25" s="118" t="s">
        <v>6</v>
      </c>
      <c r="C25" s="118" t="s">
        <v>7</v>
      </c>
      <c r="E25" s="121">
        <f>-E14</f>
        <v>-5589724.6763199084</v>
      </c>
      <c r="F25" s="118" t="s">
        <v>223</v>
      </c>
      <c r="L25" s="121">
        <f>-L14</f>
        <v>-2780988.4437945709</v>
      </c>
      <c r="M25" s="118" t="s">
        <v>223</v>
      </c>
      <c r="O25" s="121">
        <f>-O14</f>
        <v>2808736.2325253375</v>
      </c>
      <c r="P25" s="118" t="s">
        <v>224</v>
      </c>
      <c r="Q25" s="123">
        <f t="shared" si="3"/>
        <v>2808736.2325253375</v>
      </c>
    </row>
    <row r="26" spans="1:17" x14ac:dyDescent="0.2">
      <c r="A26" s="118" t="s">
        <v>10</v>
      </c>
      <c r="B26" s="118" t="s">
        <v>221</v>
      </c>
      <c r="C26" s="118" t="s">
        <v>7</v>
      </c>
      <c r="E26" s="121">
        <f>-E16</f>
        <v>-391115.93446493259</v>
      </c>
      <c r="F26" s="118" t="s">
        <v>223</v>
      </c>
      <c r="L26" s="121">
        <f>-L16</f>
        <v>-284609.5928620302</v>
      </c>
      <c r="M26" s="118" t="s">
        <v>223</v>
      </c>
      <c r="O26" s="121">
        <f>-O16</f>
        <v>106506.34160290239</v>
      </c>
      <c r="P26" s="118" t="s">
        <v>224</v>
      </c>
      <c r="Q26" s="123">
        <f t="shared" si="3"/>
        <v>106506.34160290239</v>
      </c>
    </row>
    <row r="27" spans="1:17" ht="13.5" thickBot="1" x14ac:dyDescent="0.25">
      <c r="E27" s="122">
        <f>SUM(E23:E26)</f>
        <v>14810325.075893374</v>
      </c>
      <c r="F27" s="118"/>
      <c r="L27" s="122">
        <f>SUM(L23:L26)</f>
        <v>15866821.515641259</v>
      </c>
      <c r="M27" s="118"/>
      <c r="O27" s="122">
        <f>SUM(O23:O26)</f>
        <v>1056496.4397478844</v>
      </c>
      <c r="P27" s="118"/>
      <c r="Q27" s="123">
        <f t="shared" si="3"/>
        <v>1056496.4397478849</v>
      </c>
    </row>
    <row r="28" spans="1:17" ht="13.5" thickTop="1" x14ac:dyDescent="0.2">
      <c r="E28" s="124"/>
      <c r="F28" s="118"/>
      <c r="L28" s="124"/>
      <c r="M28" s="118"/>
      <c r="O28" s="124"/>
      <c r="P28" s="118"/>
      <c r="Q28" s="123"/>
    </row>
    <row r="29" spans="1:17" x14ac:dyDescent="0.2">
      <c r="A29" s="12" t="s">
        <v>222</v>
      </c>
      <c r="B29" s="12" t="s">
        <v>6</v>
      </c>
      <c r="E29" s="123">
        <f>E23+E25</f>
        <v>-90805291.714399755</v>
      </c>
      <c r="F29" s="12" t="s">
        <v>225</v>
      </c>
      <c r="L29" s="123">
        <f>L23+L25</f>
        <v>-91434275.267631739</v>
      </c>
      <c r="M29" s="12" t="s">
        <v>225</v>
      </c>
      <c r="O29" s="123">
        <f>O23+O25</f>
        <v>-628983.55323198065</v>
      </c>
      <c r="P29" s="12" t="s">
        <v>225</v>
      </c>
      <c r="Q29" s="123">
        <f t="shared" si="3"/>
        <v>-628983.55323198438</v>
      </c>
    </row>
    <row r="30" spans="1:17" x14ac:dyDescent="0.2">
      <c r="A30" s="12" t="s">
        <v>222</v>
      </c>
      <c r="B30" s="12" t="s">
        <v>9</v>
      </c>
      <c r="E30" s="123">
        <f>+E24+E26</f>
        <v>105615616.79029313</v>
      </c>
      <c r="F30" s="12" t="s">
        <v>226</v>
      </c>
      <c r="L30" s="123">
        <f>+L24+L26</f>
        <v>107301096.783273</v>
      </c>
      <c r="M30" s="12" t="s">
        <v>226</v>
      </c>
      <c r="O30" s="123">
        <f>+O24+O26</f>
        <v>1685479.9929798651</v>
      </c>
      <c r="P30" s="12" t="s">
        <v>226</v>
      </c>
      <c r="Q30" s="123">
        <f t="shared" si="3"/>
        <v>1685479.9929798692</v>
      </c>
    </row>
    <row r="31" spans="1:17" x14ac:dyDescent="0.2">
      <c r="Q31" s="123"/>
    </row>
    <row r="32" spans="1:17" x14ac:dyDescent="0.2">
      <c r="Q32" s="123"/>
    </row>
    <row r="33" spans="1:17" x14ac:dyDescent="0.2">
      <c r="A33" s="12" t="s">
        <v>8</v>
      </c>
      <c r="E33" s="123">
        <f>-(+E13+E15)</f>
        <v>-14810325.075893331</v>
      </c>
      <c r="L33" s="123">
        <f>-(+L13+L15)</f>
        <v>-15866821.515641224</v>
      </c>
      <c r="O33" s="123">
        <f>-(+O13+O15)</f>
        <v>-1056496.4397478914</v>
      </c>
      <c r="Q33" s="123">
        <f t="shared" si="3"/>
        <v>-1056496.4397478923</v>
      </c>
    </row>
    <row r="36" spans="1:17" x14ac:dyDescent="0.2">
      <c r="E36" s="123">
        <f>E27+E33</f>
        <v>4.2840838432312012E-8</v>
      </c>
      <c r="L36" s="123">
        <f>L27+L33</f>
        <v>3.5390257835388184E-8</v>
      </c>
      <c r="O36" s="123">
        <f>O27+O33</f>
        <v>-6.9849193096160889E-9</v>
      </c>
      <c r="Q36" s="123">
        <f>Q27+Q33</f>
        <v>-7.4505805969238281E-9</v>
      </c>
    </row>
  </sheetData>
  <mergeCells count="2">
    <mergeCell ref="A8:F8"/>
    <mergeCell ref="H8:M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3"/>
  <sheetViews>
    <sheetView zoomScale="99" zoomScaleNormal="99" workbookViewId="0">
      <selection sqref="A1:A2"/>
    </sheetView>
  </sheetViews>
  <sheetFormatPr defaultColWidth="8.7109375" defaultRowHeight="12.75" x14ac:dyDescent="0.2"/>
  <cols>
    <col min="1" max="1" width="8.42578125" style="12" customWidth="1"/>
    <col min="2" max="2" width="7.7109375" style="12" bestFit="1" customWidth="1"/>
    <col min="3" max="3" width="10.42578125" style="12" bestFit="1" customWidth="1"/>
    <col min="4" max="4" width="21" style="12" bestFit="1" customWidth="1"/>
    <col min="5" max="5" width="13.5703125" style="12" bestFit="1" customWidth="1"/>
    <col min="6" max="6" width="14.140625" style="12" bestFit="1" customWidth="1"/>
    <col min="7" max="7" width="12.5703125" style="12" bestFit="1" customWidth="1"/>
    <col min="8" max="8" width="11.140625" style="5" customWidth="1"/>
    <col min="9" max="9" width="9" style="12" customWidth="1"/>
    <col min="10" max="10" width="12" style="12" customWidth="1"/>
    <col min="11" max="11" width="22.42578125" style="12" customWidth="1"/>
    <col min="12" max="12" width="17.5703125" style="12" customWidth="1"/>
    <col min="13" max="13" width="16.5703125" style="12" customWidth="1"/>
    <col min="14" max="14" width="12.5703125" style="12" bestFit="1" customWidth="1"/>
    <col min="15" max="15" width="13.28515625" style="12" bestFit="1" customWidth="1"/>
    <col min="16" max="16" width="10.7109375" style="12" bestFit="1" customWidth="1"/>
    <col min="17" max="17" width="10.140625" style="12" bestFit="1" customWidth="1"/>
    <col min="18" max="18" width="13.28515625" style="12" bestFit="1" customWidth="1"/>
    <col min="19" max="19" width="10" style="12" customWidth="1"/>
    <col min="20" max="21" width="12" style="12" customWidth="1"/>
    <col min="22" max="22" width="10.5703125" style="12" bestFit="1" customWidth="1"/>
    <col min="23" max="23" width="11.5703125" style="12" bestFit="1" customWidth="1"/>
    <col min="24" max="24" width="11.5703125" style="12" customWidth="1"/>
    <col min="25" max="25" width="12.140625" style="12" bestFit="1" customWidth="1"/>
    <col min="26" max="26" width="10.7109375" style="12" customWidth="1"/>
    <col min="27" max="27" width="11" style="12" customWidth="1"/>
    <col min="28" max="35" width="10" style="12" customWidth="1"/>
    <col min="36" max="38" width="10.5703125" style="12" customWidth="1"/>
    <col min="39" max="39" width="10.5703125" style="12" bestFit="1" customWidth="1" collapsed="1"/>
    <col min="40" max="40" width="10" style="12" bestFit="1" customWidth="1"/>
    <col min="41" max="41" width="9.140625" style="12" bestFit="1" customWidth="1"/>
    <col min="42" max="42" width="13.42578125" style="12" bestFit="1" customWidth="1"/>
    <col min="43" max="16384" width="8.7109375" style="12"/>
  </cols>
  <sheetData>
    <row r="1" spans="1:16" ht="15" x14ac:dyDescent="0.25">
      <c r="A1" s="170" t="s">
        <v>240</v>
      </c>
    </row>
    <row r="2" spans="1:16" ht="15" x14ac:dyDescent="0.25">
      <c r="A2" s="170" t="s">
        <v>237</v>
      </c>
    </row>
    <row r="8" spans="1:16" x14ac:dyDescent="0.2">
      <c r="A8" s="160" t="s">
        <v>16</v>
      </c>
      <c r="B8" s="160"/>
      <c r="C8" s="160"/>
      <c r="D8" s="160"/>
      <c r="E8" s="160"/>
      <c r="F8" s="160"/>
      <c r="H8" s="160" t="s">
        <v>181</v>
      </c>
      <c r="I8" s="160"/>
      <c r="J8" s="160"/>
      <c r="K8" s="160"/>
      <c r="L8" s="160"/>
      <c r="M8" s="160"/>
    </row>
    <row r="9" spans="1:16" s="1" customFormat="1" x14ac:dyDescent="0.2">
      <c r="A9" s="21" t="s">
        <v>0</v>
      </c>
      <c r="B9" s="21" t="s">
        <v>1</v>
      </c>
      <c r="C9" s="21" t="s">
        <v>2</v>
      </c>
      <c r="D9" s="22" t="s">
        <v>12</v>
      </c>
      <c r="E9" s="22" t="s">
        <v>13</v>
      </c>
      <c r="F9" s="22" t="s">
        <v>14</v>
      </c>
      <c r="H9" s="1" t="s">
        <v>0</v>
      </c>
      <c r="I9" s="21" t="s">
        <v>1</v>
      </c>
      <c r="J9" s="21" t="s">
        <v>2</v>
      </c>
      <c r="K9" s="22" t="s">
        <v>12</v>
      </c>
      <c r="L9" s="22" t="s">
        <v>13</v>
      </c>
      <c r="M9" s="22" t="s">
        <v>14</v>
      </c>
      <c r="O9" s="71" t="s">
        <v>183</v>
      </c>
    </row>
    <row r="10" spans="1:16" s="5" customFormat="1" x14ac:dyDescent="0.2">
      <c r="A10" s="2" t="s">
        <v>5</v>
      </c>
      <c r="B10" s="3" t="s">
        <v>6</v>
      </c>
      <c r="C10" s="3" t="s">
        <v>7</v>
      </c>
      <c r="D10" s="4">
        <v>12704472.120000001</v>
      </c>
      <c r="E10" s="4">
        <v>1608333.6960793184</v>
      </c>
      <c r="F10" s="15">
        <f>E10-D10</f>
        <v>-11096138.423920684</v>
      </c>
      <c r="H10" s="2" t="s">
        <v>5</v>
      </c>
      <c r="I10" s="60" t="s">
        <v>6</v>
      </c>
      <c r="J10" s="60" t="s">
        <v>7</v>
      </c>
      <c r="K10" s="4">
        <v>12704472.120000001</v>
      </c>
      <c r="L10" s="61">
        <v>1531768.7023073889</v>
      </c>
      <c r="M10" s="15">
        <f>L10-K10</f>
        <v>-11172703.417692613</v>
      </c>
      <c r="O10" s="72">
        <f>L10-E10</f>
        <v>-76564.993771929527</v>
      </c>
      <c r="P10" s="156"/>
    </row>
    <row r="11" spans="1:16" s="5" customFormat="1" x14ac:dyDescent="0.2">
      <c r="A11" s="6" t="s">
        <v>5</v>
      </c>
      <c r="B11" s="7" t="s">
        <v>6</v>
      </c>
      <c r="C11" s="7" t="s">
        <v>18</v>
      </c>
      <c r="D11" s="8">
        <v>0</v>
      </c>
      <c r="E11" s="8">
        <v>8834428.0978141241</v>
      </c>
      <c r="F11" s="16">
        <f t="shared" ref="F11:F13" si="0">E11-D11</f>
        <v>8834428.0978141241</v>
      </c>
      <c r="H11" s="6" t="s">
        <v>5</v>
      </c>
      <c r="I11" s="64" t="s">
        <v>6</v>
      </c>
      <c r="J11" s="7" t="s">
        <v>18</v>
      </c>
      <c r="K11" s="8">
        <v>0</v>
      </c>
      <c r="L11" s="65">
        <v>8275344.9120449871</v>
      </c>
      <c r="M11" s="16">
        <f t="shared" ref="M11:M13" si="1">L11-K11</f>
        <v>8275344.9120449871</v>
      </c>
      <c r="O11" s="73">
        <f>L11-E11</f>
        <v>-559083.185769137</v>
      </c>
      <c r="P11" s="156"/>
    </row>
    <row r="12" spans="1:16" s="5" customFormat="1" x14ac:dyDescent="0.2">
      <c r="A12" s="6" t="s">
        <v>5</v>
      </c>
      <c r="B12" s="7" t="s">
        <v>9</v>
      </c>
      <c r="C12" s="7" t="s">
        <v>7</v>
      </c>
      <c r="D12" s="19">
        <v>12683144.399999999</v>
      </c>
      <c r="E12" s="8">
        <v>35126678.950000003</v>
      </c>
      <c r="F12" s="16">
        <f t="shared" si="0"/>
        <v>22443534.550000004</v>
      </c>
      <c r="H12" s="6" t="s">
        <v>5</v>
      </c>
      <c r="I12" s="64" t="s">
        <v>9</v>
      </c>
      <c r="J12" s="64" t="s">
        <v>7</v>
      </c>
      <c r="K12" s="19">
        <v>12683144.399999999</v>
      </c>
      <c r="L12" s="65">
        <v>34767899.288382247</v>
      </c>
      <c r="M12" s="16">
        <f t="shared" si="1"/>
        <v>22084754.888382249</v>
      </c>
      <c r="O12" s="73">
        <f t="shared" ref="O12:O17" si="2">L12-E12</f>
        <v>-358779.66161775589</v>
      </c>
      <c r="P12" s="156"/>
    </row>
    <row r="13" spans="1:16" s="5" customFormat="1" x14ac:dyDescent="0.2">
      <c r="A13" s="6" t="s">
        <v>5</v>
      </c>
      <c r="B13" s="7" t="s">
        <v>9</v>
      </c>
      <c r="C13" s="7" t="s">
        <v>8</v>
      </c>
      <c r="D13" s="19">
        <v>793601.64</v>
      </c>
      <c r="E13" s="8">
        <v>861313.09596105316</v>
      </c>
      <c r="F13" s="16">
        <f t="shared" si="0"/>
        <v>67711.455961053143</v>
      </c>
      <c r="H13" s="6" t="s">
        <v>5</v>
      </c>
      <c r="I13" s="64" t="s">
        <v>9</v>
      </c>
      <c r="J13" s="64" t="s">
        <v>8</v>
      </c>
      <c r="K13" s="19">
        <v>793601.64</v>
      </c>
      <c r="L13" s="65">
        <v>707849.59273871081</v>
      </c>
      <c r="M13" s="16">
        <f t="shared" si="1"/>
        <v>-85752.047261289204</v>
      </c>
      <c r="O13" s="73">
        <f t="shared" si="2"/>
        <v>-153463.50322234235</v>
      </c>
      <c r="P13" s="156"/>
    </row>
    <row r="14" spans="1:16" s="5" customFormat="1" x14ac:dyDescent="0.2">
      <c r="A14" s="6" t="s">
        <v>10</v>
      </c>
      <c r="B14" s="7" t="s">
        <v>6</v>
      </c>
      <c r="C14" s="7" t="s">
        <v>7</v>
      </c>
      <c r="D14" s="8">
        <v>0</v>
      </c>
      <c r="E14" s="8">
        <v>2966291.0025001285</v>
      </c>
      <c r="F14" s="16">
        <f>E14-D14</f>
        <v>2966291.0025001285</v>
      </c>
      <c r="H14" s="6" t="s">
        <v>10</v>
      </c>
      <c r="I14" s="64" t="s">
        <v>6</v>
      </c>
      <c r="J14" s="64" t="s">
        <v>7</v>
      </c>
      <c r="K14" s="8">
        <v>0</v>
      </c>
      <c r="L14" s="65">
        <v>2750504.5778002595</v>
      </c>
      <c r="M14" s="16">
        <f>L14-K14</f>
        <v>2750504.5778002595</v>
      </c>
      <c r="O14" s="73">
        <f t="shared" si="2"/>
        <v>-215786.42469986901</v>
      </c>
      <c r="P14" s="156"/>
    </row>
    <row r="15" spans="1:16" s="5" customFormat="1" x14ac:dyDescent="0.2">
      <c r="A15" s="6" t="s">
        <v>10</v>
      </c>
      <c r="B15" s="7" t="s">
        <v>6</v>
      </c>
      <c r="C15" s="7" t="s">
        <v>8</v>
      </c>
      <c r="D15" s="8">
        <v>658327.92000000004</v>
      </c>
      <c r="E15" s="8">
        <v>2892361.2158898981</v>
      </c>
      <c r="F15" s="16">
        <f t="shared" ref="F15:F17" si="3">E15-D15</f>
        <v>2234033.2958898982</v>
      </c>
      <c r="H15" s="6" t="s">
        <v>10</v>
      </c>
      <c r="I15" s="64" t="s">
        <v>6</v>
      </c>
      <c r="J15" s="64" t="s">
        <v>8</v>
      </c>
      <c r="K15" s="8">
        <v>658327.92000000004</v>
      </c>
      <c r="L15" s="65">
        <v>2709319.3137915693</v>
      </c>
      <c r="M15" s="16">
        <f t="shared" ref="M15:M17" si="4">L15-K15</f>
        <v>2050991.3937915694</v>
      </c>
      <c r="O15" s="73">
        <f t="shared" si="2"/>
        <v>-183041.90209832881</v>
      </c>
      <c r="P15" s="156"/>
    </row>
    <row r="16" spans="1:16" s="5" customFormat="1" x14ac:dyDescent="0.2">
      <c r="A16" s="6" t="s">
        <v>10</v>
      </c>
      <c r="B16" s="7" t="s">
        <v>9</v>
      </c>
      <c r="C16" s="7" t="s">
        <v>7</v>
      </c>
      <c r="D16" s="8">
        <v>0</v>
      </c>
      <c r="E16" s="8">
        <v>1103152.8825243623</v>
      </c>
      <c r="F16" s="16">
        <f t="shared" si="3"/>
        <v>1103152.8825243623</v>
      </c>
      <c r="H16" s="6" t="s">
        <v>10</v>
      </c>
      <c r="I16" s="64" t="s">
        <v>9</v>
      </c>
      <c r="J16" s="64" t="s">
        <v>7</v>
      </c>
      <c r="K16" s="8">
        <v>0</v>
      </c>
      <c r="L16" s="65">
        <v>1171934.0094407599</v>
      </c>
      <c r="M16" s="16">
        <f t="shared" si="4"/>
        <v>1171934.0094407599</v>
      </c>
      <c r="O16" s="73">
        <f t="shared" si="2"/>
        <v>68781.126916397596</v>
      </c>
      <c r="P16" s="156"/>
    </row>
    <row r="17" spans="1:42" s="5" customFormat="1" x14ac:dyDescent="0.2">
      <c r="A17" s="9" t="s">
        <v>10</v>
      </c>
      <c r="B17" s="10" t="s">
        <v>9</v>
      </c>
      <c r="C17" s="10" t="s">
        <v>8</v>
      </c>
      <c r="D17" s="11">
        <v>0</v>
      </c>
      <c r="E17" s="11">
        <v>0</v>
      </c>
      <c r="F17" s="17">
        <f t="shared" si="3"/>
        <v>0</v>
      </c>
      <c r="H17" s="9" t="s">
        <v>10</v>
      </c>
      <c r="I17" s="68" t="s">
        <v>9</v>
      </c>
      <c r="J17" s="68" t="s">
        <v>8</v>
      </c>
      <c r="K17" s="11">
        <v>0</v>
      </c>
      <c r="L17" s="69">
        <v>0</v>
      </c>
      <c r="M17" s="17">
        <f t="shared" si="4"/>
        <v>0</v>
      </c>
      <c r="O17" s="74">
        <f t="shared" si="2"/>
        <v>0</v>
      </c>
    </row>
    <row r="18" spans="1:42" s="5" customFormat="1" ht="13.5" thickBot="1" x14ac:dyDescent="0.25">
      <c r="D18" s="14">
        <f>SUM(D10:D17)</f>
        <v>26839546.080000002</v>
      </c>
      <c r="E18" s="14">
        <f>SUM(E10:E17)</f>
        <v>53392558.940768898</v>
      </c>
      <c r="F18" s="14">
        <f>SUM(F10:F17)</f>
        <v>26553012.860768888</v>
      </c>
      <c r="I18" s="12"/>
      <c r="J18" s="12"/>
      <c r="K18" s="14">
        <f>SUM(K10:K17)</f>
        <v>26839546.080000002</v>
      </c>
      <c r="L18" s="14">
        <f>SUM(L10:L17)</f>
        <v>51914620.396505915</v>
      </c>
      <c r="M18" s="14">
        <f>SUM(M10:M17)</f>
        <v>25075074.31650592</v>
      </c>
      <c r="O18" s="14">
        <f>SUM(O10:O17)</f>
        <v>-1477938.544262965</v>
      </c>
    </row>
    <row r="19" spans="1:42" ht="13.5" thickTop="1" x14ac:dyDescent="0.2">
      <c r="G19" s="12" t="s">
        <v>218</v>
      </c>
      <c r="N19" s="12" t="s">
        <v>218</v>
      </c>
      <c r="P19" s="12" t="s">
        <v>218</v>
      </c>
      <c r="R19" s="12" t="s">
        <v>197</v>
      </c>
    </row>
    <row r="20" spans="1:42" x14ac:dyDescent="0.2">
      <c r="D20" s="12" t="s">
        <v>194</v>
      </c>
      <c r="F20" s="13">
        <f>F10+F11+F14</f>
        <v>704580.67639356898</v>
      </c>
      <c r="G20" s="13">
        <f>F20/12</f>
        <v>58715.056366130746</v>
      </c>
      <c r="K20" s="12" t="s">
        <v>194</v>
      </c>
      <c r="M20" s="13">
        <f>M10+M11+M14</f>
        <v>-146853.92784736631</v>
      </c>
      <c r="N20" s="13">
        <f>M20/12</f>
        <v>-12237.82732061386</v>
      </c>
      <c r="O20" s="13">
        <f>O10+O11+O14</f>
        <v>-851434.60424093553</v>
      </c>
      <c r="P20" s="13">
        <f>O20/12</f>
        <v>-70952.883686744623</v>
      </c>
      <c r="R20" s="13">
        <f>M20-F20</f>
        <v>-851434.6042409353</v>
      </c>
    </row>
    <row r="21" spans="1:42" x14ac:dyDescent="0.2">
      <c r="D21" s="12" t="s">
        <v>9</v>
      </c>
      <c r="F21" s="13">
        <f>F12+F16</f>
        <v>23546687.432524368</v>
      </c>
      <c r="G21" s="13">
        <f>F21/12</f>
        <v>1962223.952710364</v>
      </c>
      <c r="K21" s="12" t="s">
        <v>9</v>
      </c>
      <c r="M21" s="123">
        <f>M12+M16</f>
        <v>23256688.89782301</v>
      </c>
      <c r="N21" s="13">
        <f>M21/12</f>
        <v>1938057.4081519174</v>
      </c>
      <c r="O21" s="13">
        <f>O12+O16</f>
        <v>-289998.53470135829</v>
      </c>
      <c r="P21" s="13">
        <f>O21/12</f>
        <v>-24166.544558446523</v>
      </c>
      <c r="R21" s="13">
        <f>M21-F21</f>
        <v>-289998.53470135853</v>
      </c>
    </row>
    <row r="22" spans="1:42" ht="13.5" thickBot="1" x14ac:dyDescent="0.25">
      <c r="D22" s="12" t="s">
        <v>195</v>
      </c>
      <c r="F22" s="115">
        <f>SUM(F20:F21)</f>
        <v>24251268.108917937</v>
      </c>
      <c r="K22" s="12" t="s">
        <v>196</v>
      </c>
      <c r="M22" s="115">
        <f>SUM(M20:M21)</f>
        <v>23109834.969975643</v>
      </c>
      <c r="O22" s="115">
        <f>SUM(O20:O21)</f>
        <v>-1141433.1389422938</v>
      </c>
      <c r="P22" s="13">
        <f>SUM(P20:P21)</f>
        <v>-95119.428245191142</v>
      </c>
      <c r="R22" s="13">
        <f>M22-F22</f>
        <v>-1141433.1389422938</v>
      </c>
    </row>
    <row r="23" spans="1:42" ht="13.5" thickTop="1" x14ac:dyDescent="0.2"/>
    <row r="24" spans="1:42" x14ac:dyDescent="0.2">
      <c r="D24" s="12" t="s">
        <v>198</v>
      </c>
      <c r="K24" s="12" t="s">
        <v>198</v>
      </c>
    </row>
    <row r="25" spans="1:42" x14ac:dyDescent="0.2">
      <c r="D25" s="12" t="s">
        <v>8</v>
      </c>
      <c r="F25" s="13">
        <f>F13+F15+F17</f>
        <v>2301744.7518509515</v>
      </c>
      <c r="K25" s="12" t="s">
        <v>8</v>
      </c>
      <c r="M25" s="13">
        <f>M13+M15+M17</f>
        <v>1965239.3465302801</v>
      </c>
      <c r="O25" s="13">
        <f>O13+O15+O17</f>
        <v>-336505.40532067115</v>
      </c>
      <c r="R25" s="13">
        <f>M25-F25</f>
        <v>-336505.40532067139</v>
      </c>
    </row>
    <row r="26" spans="1:42" x14ac:dyDescent="0.2">
      <c r="F26" s="13">
        <f>F22+F25</f>
        <v>26553012.860768888</v>
      </c>
      <c r="M26" s="13">
        <f>M22+M25</f>
        <v>25075074.316505924</v>
      </c>
      <c r="O26" s="13">
        <f>O22+O25</f>
        <v>-1477938.544262965</v>
      </c>
    </row>
    <row r="27" spans="1:42" x14ac:dyDescent="0.2">
      <c r="A27" s="12" t="s">
        <v>11</v>
      </c>
    </row>
    <row r="30" spans="1:42" s="117" customFormat="1" x14ac:dyDescent="0.2"/>
    <row r="31" spans="1:42" s="5" customFormat="1" x14ac:dyDescent="0.2">
      <c r="V31" s="161">
        <v>2022</v>
      </c>
      <c r="W31" s="161"/>
      <c r="X31" s="161"/>
      <c r="Y31" s="161"/>
      <c r="AM31" s="161">
        <v>2023</v>
      </c>
      <c r="AN31" s="161"/>
      <c r="AO31" s="161"/>
      <c r="AP31" s="161"/>
    </row>
    <row r="32" spans="1:42" s="5" customFormat="1" x14ac:dyDescent="0.2">
      <c r="E32" s="125" t="s">
        <v>227</v>
      </c>
      <c r="I32" s="131">
        <v>44531</v>
      </c>
      <c r="J32" s="131">
        <f>I32+31</f>
        <v>44562</v>
      </c>
      <c r="K32" s="131">
        <f t="shared" ref="K32:U32" si="5">J32+31</f>
        <v>44593</v>
      </c>
      <c r="L32" s="131">
        <f t="shared" si="5"/>
        <v>44624</v>
      </c>
      <c r="M32" s="131">
        <f t="shared" si="5"/>
        <v>44655</v>
      </c>
      <c r="N32" s="131">
        <f t="shared" si="5"/>
        <v>44686</v>
      </c>
      <c r="O32" s="131">
        <f t="shared" si="5"/>
        <v>44717</v>
      </c>
      <c r="P32" s="131">
        <f t="shared" si="5"/>
        <v>44748</v>
      </c>
      <c r="Q32" s="131">
        <f t="shared" si="5"/>
        <v>44779</v>
      </c>
      <c r="R32" s="131">
        <f t="shared" si="5"/>
        <v>44810</v>
      </c>
      <c r="S32" s="131">
        <f t="shared" si="5"/>
        <v>44841</v>
      </c>
      <c r="T32" s="131">
        <f t="shared" si="5"/>
        <v>44872</v>
      </c>
      <c r="U32" s="131">
        <f t="shared" si="5"/>
        <v>44903</v>
      </c>
      <c r="V32" s="1" t="s">
        <v>229</v>
      </c>
      <c r="W32" s="1" t="s">
        <v>230</v>
      </c>
      <c r="X32" s="1" t="s">
        <v>233</v>
      </c>
      <c r="Y32" s="1" t="s">
        <v>228</v>
      </c>
      <c r="AA32" s="126">
        <v>44934</v>
      </c>
      <c r="AB32" s="126">
        <v>44965</v>
      </c>
      <c r="AC32" s="126">
        <v>44996</v>
      </c>
      <c r="AD32" s="126">
        <v>45027</v>
      </c>
      <c r="AE32" s="126">
        <v>45058</v>
      </c>
      <c r="AF32" s="126">
        <v>45089</v>
      </c>
      <c r="AG32" s="126">
        <v>45120</v>
      </c>
      <c r="AH32" s="126">
        <v>45151</v>
      </c>
      <c r="AI32" s="126">
        <v>45182</v>
      </c>
      <c r="AJ32" s="126">
        <v>45213</v>
      </c>
      <c r="AK32" s="126">
        <v>45244</v>
      </c>
      <c r="AL32" s="126">
        <v>45275</v>
      </c>
      <c r="AM32" s="1" t="s">
        <v>229</v>
      </c>
      <c r="AN32" s="1" t="s">
        <v>232</v>
      </c>
      <c r="AO32" s="1" t="s">
        <v>233</v>
      </c>
      <c r="AP32" s="1" t="s">
        <v>231</v>
      </c>
    </row>
    <row r="33" spans="1:42" s="5" customFormat="1" x14ac:dyDescent="0.2">
      <c r="B33" s="125" t="s">
        <v>188</v>
      </c>
      <c r="E33" s="125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"/>
      <c r="W33" s="1"/>
      <c r="X33" s="1"/>
      <c r="Y33" s="1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"/>
      <c r="AN33" s="1"/>
      <c r="AO33" s="1"/>
      <c r="AP33" s="1"/>
    </row>
    <row r="34" spans="1:42" s="136" customFormat="1" ht="15" x14ac:dyDescent="0.25">
      <c r="A34" s="132"/>
      <c r="B34" s="133" t="s">
        <v>199</v>
      </c>
      <c r="C34" s="134"/>
      <c r="D34" s="134"/>
      <c r="E34" s="134">
        <v>403</v>
      </c>
      <c r="F34" s="135" t="s">
        <v>200</v>
      </c>
      <c r="G34" s="116" t="s">
        <v>201</v>
      </c>
      <c r="J34" s="137">
        <f>P20</f>
        <v>-70952.883686744623</v>
      </c>
      <c r="K34" s="137">
        <f>+J34</f>
        <v>-70952.883686744623</v>
      </c>
      <c r="L34" s="137">
        <f t="shared" ref="L34:U35" si="6">+K34</f>
        <v>-70952.883686744623</v>
      </c>
      <c r="M34" s="137">
        <f t="shared" si="6"/>
        <v>-70952.883686744623</v>
      </c>
      <c r="N34" s="137">
        <f t="shared" si="6"/>
        <v>-70952.883686744623</v>
      </c>
      <c r="O34" s="137">
        <f t="shared" si="6"/>
        <v>-70952.883686744623</v>
      </c>
      <c r="P34" s="137">
        <f t="shared" si="6"/>
        <v>-70952.883686744623</v>
      </c>
      <c r="Q34" s="137">
        <f t="shared" si="6"/>
        <v>-70952.883686744623</v>
      </c>
      <c r="R34" s="137">
        <f t="shared" si="6"/>
        <v>-70952.883686744623</v>
      </c>
      <c r="S34" s="137">
        <f t="shared" si="6"/>
        <v>-70952.883686744623</v>
      </c>
      <c r="T34" s="137">
        <f t="shared" si="6"/>
        <v>-70952.883686744623</v>
      </c>
      <c r="U34" s="137">
        <f t="shared" si="6"/>
        <v>-70952.883686744623</v>
      </c>
      <c r="V34" s="138">
        <f>SUM(J34:U34)</f>
        <v>-851434.60424093541</v>
      </c>
      <c r="X34" s="128">
        <v>0.9589622270905005</v>
      </c>
      <c r="Y34" s="139">
        <f>X34*V34</f>
        <v>-816493.62430480635</v>
      </c>
      <c r="Z34" s="139"/>
      <c r="AA34" s="137">
        <f>+U34</f>
        <v>-70952.883686744623</v>
      </c>
      <c r="AB34" s="137">
        <f>+AA34</f>
        <v>-70952.883686744623</v>
      </c>
      <c r="AC34" s="137">
        <f t="shared" ref="AC34:AL35" si="7">+AB34</f>
        <v>-70952.883686744623</v>
      </c>
      <c r="AD34" s="137">
        <f t="shared" si="7"/>
        <v>-70952.883686744623</v>
      </c>
      <c r="AE34" s="137">
        <f t="shared" si="7"/>
        <v>-70952.883686744623</v>
      </c>
      <c r="AF34" s="137">
        <f t="shared" si="7"/>
        <v>-70952.883686744623</v>
      </c>
      <c r="AG34" s="137">
        <f t="shared" si="7"/>
        <v>-70952.883686744623</v>
      </c>
      <c r="AH34" s="137">
        <f t="shared" si="7"/>
        <v>-70952.883686744623</v>
      </c>
      <c r="AI34" s="137">
        <f t="shared" si="7"/>
        <v>-70952.883686744623</v>
      </c>
      <c r="AJ34" s="137">
        <f t="shared" si="7"/>
        <v>-70952.883686744623</v>
      </c>
      <c r="AK34" s="137">
        <f t="shared" si="7"/>
        <v>-70952.883686744623</v>
      </c>
      <c r="AL34" s="137">
        <f t="shared" si="7"/>
        <v>-70952.883686744623</v>
      </c>
      <c r="AM34" s="137">
        <f>SUM(AA34:AL34)</f>
        <v>-851434.60424093541</v>
      </c>
      <c r="AO34" s="129">
        <v>0.95885269951527552</v>
      </c>
      <c r="AP34" s="137">
        <f>AM34*AO34</f>
        <v>-816400.36873714114</v>
      </c>
    </row>
    <row r="35" spans="1:42" s="136" customFormat="1" ht="15" x14ac:dyDescent="0.25">
      <c r="A35" s="140"/>
      <c r="B35" s="133" t="s">
        <v>202</v>
      </c>
      <c r="C35" s="134"/>
      <c r="D35" s="134"/>
      <c r="E35" s="134">
        <v>403</v>
      </c>
      <c r="F35" s="135" t="s">
        <v>200</v>
      </c>
      <c r="G35" s="116" t="s">
        <v>203</v>
      </c>
      <c r="J35" s="141">
        <f>P21</f>
        <v>-24166.544558446523</v>
      </c>
      <c r="K35" s="141">
        <f>+J35</f>
        <v>-24166.544558446523</v>
      </c>
      <c r="L35" s="141">
        <f t="shared" si="6"/>
        <v>-24166.544558446523</v>
      </c>
      <c r="M35" s="141">
        <f t="shared" si="6"/>
        <v>-24166.544558446523</v>
      </c>
      <c r="N35" s="141">
        <f t="shared" si="6"/>
        <v>-24166.544558446523</v>
      </c>
      <c r="O35" s="141">
        <f t="shared" si="6"/>
        <v>-24166.544558446523</v>
      </c>
      <c r="P35" s="141">
        <f t="shared" si="6"/>
        <v>-24166.544558446523</v>
      </c>
      <c r="Q35" s="141">
        <f t="shared" si="6"/>
        <v>-24166.544558446523</v>
      </c>
      <c r="R35" s="141">
        <f t="shared" si="6"/>
        <v>-24166.544558446523</v>
      </c>
      <c r="S35" s="141">
        <f t="shared" si="6"/>
        <v>-24166.544558446523</v>
      </c>
      <c r="T35" s="141">
        <f t="shared" si="6"/>
        <v>-24166.544558446523</v>
      </c>
      <c r="U35" s="141">
        <f t="shared" si="6"/>
        <v>-24166.544558446523</v>
      </c>
      <c r="V35" s="141">
        <f t="shared" ref="V35" si="8">SUM(J35:U35)</f>
        <v>-289998.53470135829</v>
      </c>
      <c r="W35" s="139"/>
      <c r="X35" s="128">
        <v>0.95540350265701879</v>
      </c>
      <c r="Y35" s="142">
        <f>X35*V35</f>
        <v>-277065.61581908073</v>
      </c>
      <c r="Z35" s="139"/>
      <c r="AA35" s="143">
        <f>+U35</f>
        <v>-24166.544558446523</v>
      </c>
      <c r="AB35" s="143">
        <f>+AA35</f>
        <v>-24166.544558446523</v>
      </c>
      <c r="AC35" s="143">
        <f t="shared" si="7"/>
        <v>-24166.544558446523</v>
      </c>
      <c r="AD35" s="143">
        <f t="shared" si="7"/>
        <v>-24166.544558446523</v>
      </c>
      <c r="AE35" s="143">
        <f t="shared" si="7"/>
        <v>-24166.544558446523</v>
      </c>
      <c r="AF35" s="143">
        <f t="shared" si="7"/>
        <v>-24166.544558446523</v>
      </c>
      <c r="AG35" s="143">
        <f t="shared" si="7"/>
        <v>-24166.544558446523</v>
      </c>
      <c r="AH35" s="143">
        <f t="shared" si="7"/>
        <v>-24166.544558446523</v>
      </c>
      <c r="AI35" s="143">
        <f t="shared" si="7"/>
        <v>-24166.544558446523</v>
      </c>
      <c r="AJ35" s="143">
        <f t="shared" si="7"/>
        <v>-24166.544558446523</v>
      </c>
      <c r="AK35" s="143">
        <f t="shared" si="7"/>
        <v>-24166.544558446523</v>
      </c>
      <c r="AL35" s="143">
        <f t="shared" si="7"/>
        <v>-24166.544558446523</v>
      </c>
      <c r="AM35" s="141">
        <f>SUM(AA35:AL35)</f>
        <v>-289998.53470135829</v>
      </c>
      <c r="AO35" s="129">
        <v>0.9551509416993974</v>
      </c>
      <c r="AP35" s="141">
        <f>AM35*AO35</f>
        <v>-276992.37351144775</v>
      </c>
    </row>
    <row r="36" spans="1:42" s="136" customFormat="1" x14ac:dyDescent="0.2">
      <c r="A36" s="140"/>
      <c r="B36" s="133" t="s">
        <v>174</v>
      </c>
      <c r="C36" s="134"/>
      <c r="D36" s="134"/>
      <c r="E36" s="134"/>
      <c r="F36" s="135"/>
      <c r="G36" s="135"/>
      <c r="I36" s="135"/>
      <c r="J36" s="137">
        <f t="shared" ref="J36:Y36" si="9">SUM(J34:J35)</f>
        <v>-95119.428245191142</v>
      </c>
      <c r="K36" s="137">
        <f t="shared" si="9"/>
        <v>-95119.428245191142</v>
      </c>
      <c r="L36" s="137">
        <f t="shared" si="9"/>
        <v>-95119.428245191142</v>
      </c>
      <c r="M36" s="137">
        <f t="shared" si="9"/>
        <v>-95119.428245191142</v>
      </c>
      <c r="N36" s="137">
        <f t="shared" si="9"/>
        <v>-95119.428245191142</v>
      </c>
      <c r="O36" s="137">
        <f t="shared" si="9"/>
        <v>-95119.428245191142</v>
      </c>
      <c r="P36" s="137">
        <f t="shared" si="9"/>
        <v>-95119.428245191142</v>
      </c>
      <c r="Q36" s="137">
        <f t="shared" si="9"/>
        <v>-95119.428245191142</v>
      </c>
      <c r="R36" s="137">
        <f t="shared" si="9"/>
        <v>-95119.428245191142</v>
      </c>
      <c r="S36" s="137">
        <f t="shared" si="9"/>
        <v>-95119.428245191142</v>
      </c>
      <c r="T36" s="137">
        <f t="shared" si="9"/>
        <v>-95119.428245191142</v>
      </c>
      <c r="U36" s="137">
        <f t="shared" si="9"/>
        <v>-95119.428245191142</v>
      </c>
      <c r="V36" s="137">
        <f t="shared" si="9"/>
        <v>-1141433.1389422938</v>
      </c>
      <c r="W36" s="139"/>
      <c r="X36" s="144"/>
      <c r="Y36" s="137">
        <f t="shared" si="9"/>
        <v>-1093559.2401238871</v>
      </c>
      <c r="Z36" s="137"/>
      <c r="AA36" s="137">
        <f t="shared" ref="AA36:AM36" si="10">SUM(AA34:AA35)</f>
        <v>-95119.428245191142</v>
      </c>
      <c r="AB36" s="137">
        <f t="shared" si="10"/>
        <v>-95119.428245191142</v>
      </c>
      <c r="AC36" s="137">
        <f t="shared" si="10"/>
        <v>-95119.428245191142</v>
      </c>
      <c r="AD36" s="137">
        <f t="shared" si="10"/>
        <v>-95119.428245191142</v>
      </c>
      <c r="AE36" s="137">
        <f t="shared" si="10"/>
        <v>-95119.428245191142</v>
      </c>
      <c r="AF36" s="137">
        <f t="shared" si="10"/>
        <v>-95119.428245191142</v>
      </c>
      <c r="AG36" s="137">
        <f t="shared" si="10"/>
        <v>-95119.428245191142</v>
      </c>
      <c r="AH36" s="137">
        <f t="shared" si="10"/>
        <v>-95119.428245191142</v>
      </c>
      <c r="AI36" s="137">
        <f t="shared" si="10"/>
        <v>-95119.428245191142</v>
      </c>
      <c r="AJ36" s="137">
        <f t="shared" si="10"/>
        <v>-95119.428245191142</v>
      </c>
      <c r="AK36" s="137">
        <f t="shared" si="10"/>
        <v>-95119.428245191142</v>
      </c>
      <c r="AL36" s="137">
        <f>SUM(AL34:AL35)</f>
        <v>-95119.428245191142</v>
      </c>
      <c r="AM36" s="137">
        <f t="shared" si="10"/>
        <v>-1141433.1389422938</v>
      </c>
      <c r="AN36" s="139"/>
      <c r="AP36" s="137">
        <f>SUM(AP34:AP35)</f>
        <v>-1093392.7422485889</v>
      </c>
    </row>
    <row r="37" spans="1:42" s="136" customFormat="1" x14ac:dyDescent="0.2">
      <c r="A37" s="140"/>
      <c r="B37" s="133"/>
      <c r="C37" s="134"/>
      <c r="D37" s="134"/>
      <c r="E37" s="134"/>
      <c r="F37" s="135"/>
      <c r="G37" s="135"/>
      <c r="I37" s="135"/>
      <c r="V37" s="145"/>
      <c r="W37" s="139"/>
      <c r="X37" s="144"/>
      <c r="AM37" s="145"/>
      <c r="AN37" s="139"/>
    </row>
    <row r="38" spans="1:42" s="136" customFormat="1" ht="15" x14ac:dyDescent="0.25">
      <c r="A38" s="140"/>
      <c r="B38" s="133" t="s">
        <v>204</v>
      </c>
      <c r="C38" s="134"/>
      <c r="D38" s="134"/>
      <c r="E38" s="134">
        <v>108</v>
      </c>
      <c r="F38" s="135" t="s">
        <v>205</v>
      </c>
      <c r="G38" s="116" t="s">
        <v>206</v>
      </c>
      <c r="I38" s="146">
        <v>0</v>
      </c>
      <c r="J38" s="147">
        <f>-J34</f>
        <v>70952.883686744623</v>
      </c>
      <c r="K38" s="147">
        <f>J38-K34</f>
        <v>141905.76737348925</v>
      </c>
      <c r="L38" s="147">
        <f t="shared" ref="L38:U38" si="11">K38-L34</f>
        <v>212858.65106023388</v>
      </c>
      <c r="M38" s="147">
        <f t="shared" si="11"/>
        <v>283811.53474697849</v>
      </c>
      <c r="N38" s="147">
        <f t="shared" si="11"/>
        <v>354764.4184337231</v>
      </c>
      <c r="O38" s="147">
        <f t="shared" si="11"/>
        <v>425717.30212046771</v>
      </c>
      <c r="P38" s="147">
        <f t="shared" si="11"/>
        <v>496670.18580721231</v>
      </c>
      <c r="Q38" s="147">
        <f t="shared" si="11"/>
        <v>567623.06949395698</v>
      </c>
      <c r="R38" s="147">
        <f t="shared" si="11"/>
        <v>638575.95318070159</v>
      </c>
      <c r="S38" s="147">
        <f t="shared" si="11"/>
        <v>709528.8368674462</v>
      </c>
      <c r="T38" s="147">
        <f t="shared" si="11"/>
        <v>780481.7205541908</v>
      </c>
      <c r="U38" s="147">
        <f t="shared" si="11"/>
        <v>851434.60424093541</v>
      </c>
      <c r="V38" s="135"/>
      <c r="W38" s="138">
        <f>SUM(I38:U38)/13</f>
        <v>425717.30212046771</v>
      </c>
      <c r="X38" s="130">
        <v>0.9589622270905005</v>
      </c>
      <c r="Y38" s="139">
        <f>X38*W38</f>
        <v>408246.81215240317</v>
      </c>
      <c r="AA38" s="147">
        <f>+U38-AA34</f>
        <v>922387.48792768002</v>
      </c>
      <c r="AB38" s="147">
        <f t="shared" ref="AB38:AK38" si="12">+AA38-AB34</f>
        <v>993340.37161442463</v>
      </c>
      <c r="AC38" s="147">
        <f t="shared" si="12"/>
        <v>1064293.2553011694</v>
      </c>
      <c r="AD38" s="147">
        <f t="shared" si="12"/>
        <v>1135246.138987914</v>
      </c>
      <c r="AE38" s="147">
        <f t="shared" si="12"/>
        <v>1206199.0226746586</v>
      </c>
      <c r="AF38" s="147">
        <f t="shared" si="12"/>
        <v>1277151.9063614032</v>
      </c>
      <c r="AG38" s="147">
        <f t="shared" si="12"/>
        <v>1348104.7900481478</v>
      </c>
      <c r="AH38" s="147">
        <f t="shared" si="12"/>
        <v>1419057.6737348924</v>
      </c>
      <c r="AI38" s="147">
        <f t="shared" si="12"/>
        <v>1490010.557421637</v>
      </c>
      <c r="AJ38" s="147">
        <f t="shared" si="12"/>
        <v>1560963.4411083816</v>
      </c>
      <c r="AK38" s="147">
        <f t="shared" si="12"/>
        <v>1631916.3247951262</v>
      </c>
      <c r="AL38" s="147">
        <f>+AK38-AI34</f>
        <v>1702869.2084818708</v>
      </c>
      <c r="AM38" s="135"/>
      <c r="AN38" s="137">
        <f>(U38+SUM(AA38:AL38))/13</f>
        <v>1277151.9063614032</v>
      </c>
      <c r="AO38" s="129">
        <v>0.95885269951527552</v>
      </c>
      <c r="AP38" s="137">
        <f>AN38*AO38</f>
        <v>1224600.5531057117</v>
      </c>
    </row>
    <row r="39" spans="1:42" s="136" customFormat="1" ht="15" x14ac:dyDescent="0.25">
      <c r="A39" s="140"/>
      <c r="B39" s="133" t="s">
        <v>207</v>
      </c>
      <c r="C39" s="134"/>
      <c r="D39" s="134"/>
      <c r="E39" s="134">
        <v>108</v>
      </c>
      <c r="F39" s="135" t="s">
        <v>205</v>
      </c>
      <c r="G39" s="116" t="s">
        <v>208</v>
      </c>
      <c r="I39" s="141">
        <v>0</v>
      </c>
      <c r="J39" s="141">
        <f>-J35</f>
        <v>24166.544558446523</v>
      </c>
      <c r="K39" s="141">
        <f t="shared" ref="K39:U39" si="13">J39-K35</f>
        <v>48333.089116893047</v>
      </c>
      <c r="L39" s="141">
        <f t="shared" si="13"/>
        <v>72499.633675339574</v>
      </c>
      <c r="M39" s="141">
        <f t="shared" si="13"/>
        <v>96666.178233786093</v>
      </c>
      <c r="N39" s="141">
        <f t="shared" si="13"/>
        <v>120832.72279223261</v>
      </c>
      <c r="O39" s="141">
        <f t="shared" si="13"/>
        <v>144999.26735067915</v>
      </c>
      <c r="P39" s="141">
        <f t="shared" si="13"/>
        <v>169165.81190912568</v>
      </c>
      <c r="Q39" s="141">
        <f t="shared" si="13"/>
        <v>193332.35646757222</v>
      </c>
      <c r="R39" s="141">
        <f t="shared" si="13"/>
        <v>217498.90102601875</v>
      </c>
      <c r="S39" s="141">
        <f t="shared" si="13"/>
        <v>241665.44558446528</v>
      </c>
      <c r="T39" s="141">
        <f t="shared" si="13"/>
        <v>265831.99014291179</v>
      </c>
      <c r="U39" s="141">
        <f t="shared" si="13"/>
        <v>289998.53470135829</v>
      </c>
      <c r="V39" s="137"/>
      <c r="W39" s="141">
        <f>SUM(I39:U39)/13</f>
        <v>144999.26735067915</v>
      </c>
      <c r="X39" s="130">
        <v>0.95540350265701879</v>
      </c>
      <c r="Y39" s="142">
        <f>X39*W39</f>
        <v>138532.80790954037</v>
      </c>
      <c r="AA39" s="143">
        <f>+U39-AA35</f>
        <v>314165.0792598048</v>
      </c>
      <c r="AB39" s="143">
        <f t="shared" ref="AB39:AK39" si="14">+AA39-AB35</f>
        <v>338331.6238182513</v>
      </c>
      <c r="AC39" s="143">
        <f t="shared" si="14"/>
        <v>362498.16837669781</v>
      </c>
      <c r="AD39" s="143">
        <f t="shared" si="14"/>
        <v>386664.71293514431</v>
      </c>
      <c r="AE39" s="143">
        <f t="shared" si="14"/>
        <v>410831.25749359082</v>
      </c>
      <c r="AF39" s="143">
        <f t="shared" si="14"/>
        <v>434997.80205203732</v>
      </c>
      <c r="AG39" s="143">
        <f t="shared" si="14"/>
        <v>459164.34661048383</v>
      </c>
      <c r="AH39" s="143">
        <f t="shared" si="14"/>
        <v>483330.89116893033</v>
      </c>
      <c r="AI39" s="143">
        <f t="shared" si="14"/>
        <v>507497.43572737684</v>
      </c>
      <c r="AJ39" s="143">
        <f t="shared" si="14"/>
        <v>531663.98028582335</v>
      </c>
      <c r="AK39" s="143">
        <f t="shared" si="14"/>
        <v>555830.52484426985</v>
      </c>
      <c r="AL39" s="143">
        <f>+AK39-AI35</f>
        <v>579997.06940271636</v>
      </c>
      <c r="AM39" s="135"/>
      <c r="AN39" s="143">
        <f>(U39+SUM(AA39:AL39))/13</f>
        <v>434997.80205203727</v>
      </c>
      <c r="AO39" s="130">
        <v>0.9551509416993974</v>
      </c>
      <c r="AP39" s="141">
        <f>AN39*AO39</f>
        <v>415488.56026717147</v>
      </c>
    </row>
    <row r="40" spans="1:42" s="136" customFormat="1" x14ac:dyDescent="0.2">
      <c r="A40" s="140"/>
      <c r="B40" s="133" t="s">
        <v>174</v>
      </c>
      <c r="C40" s="134"/>
      <c r="D40" s="134"/>
      <c r="E40" s="134"/>
      <c r="F40" s="135"/>
      <c r="G40" s="135"/>
      <c r="I40" s="148">
        <f t="shared" ref="I40:U40" si="15">SUM(I38:I39)</f>
        <v>0</v>
      </c>
      <c r="J40" s="137">
        <f t="shared" si="15"/>
        <v>95119.428245191142</v>
      </c>
      <c r="K40" s="137">
        <f t="shared" si="15"/>
        <v>190238.85649038228</v>
      </c>
      <c r="L40" s="137">
        <f t="shared" si="15"/>
        <v>285358.28473557346</v>
      </c>
      <c r="M40" s="137">
        <f t="shared" si="15"/>
        <v>380477.71298076457</v>
      </c>
      <c r="N40" s="137">
        <f t="shared" si="15"/>
        <v>475597.14122595568</v>
      </c>
      <c r="O40" s="137">
        <f t="shared" si="15"/>
        <v>570716.56947114691</v>
      </c>
      <c r="P40" s="137">
        <f t="shared" si="15"/>
        <v>665835.99771633802</v>
      </c>
      <c r="Q40" s="137">
        <f t="shared" si="15"/>
        <v>760955.42596152914</v>
      </c>
      <c r="R40" s="137">
        <f t="shared" si="15"/>
        <v>856074.85420672037</v>
      </c>
      <c r="S40" s="137">
        <f t="shared" si="15"/>
        <v>951194.28245191148</v>
      </c>
      <c r="T40" s="137">
        <f t="shared" si="15"/>
        <v>1046313.7106971026</v>
      </c>
      <c r="U40" s="137">
        <f t="shared" si="15"/>
        <v>1141433.1389422938</v>
      </c>
      <c r="V40" s="135"/>
      <c r="W40" s="137">
        <f t="shared" ref="W40" si="16">SUM(I40:U40)/13</f>
        <v>570716.56947114691</v>
      </c>
      <c r="X40" s="144"/>
      <c r="Y40" s="139">
        <f>SUM(Y38:Y39)</f>
        <v>546779.62006194354</v>
      </c>
      <c r="AA40" s="147">
        <f>SUM(AA38:AA39)</f>
        <v>1236552.5671874848</v>
      </c>
      <c r="AB40" s="147">
        <f t="shared" ref="AB40:AK40" si="17">SUM(AB38:AB39)</f>
        <v>1331671.9954326758</v>
      </c>
      <c r="AC40" s="147">
        <f t="shared" si="17"/>
        <v>1426791.4236778673</v>
      </c>
      <c r="AD40" s="147">
        <f t="shared" si="17"/>
        <v>1521910.8519230583</v>
      </c>
      <c r="AE40" s="147">
        <f t="shared" si="17"/>
        <v>1617030.2801682493</v>
      </c>
      <c r="AF40" s="147">
        <f t="shared" si="17"/>
        <v>1712149.7084134405</v>
      </c>
      <c r="AG40" s="147">
        <f t="shared" si="17"/>
        <v>1807269.1366586317</v>
      </c>
      <c r="AH40" s="147">
        <f t="shared" si="17"/>
        <v>1902388.5649038227</v>
      </c>
      <c r="AI40" s="147">
        <f t="shared" si="17"/>
        <v>1997507.9931490137</v>
      </c>
      <c r="AJ40" s="147">
        <f t="shared" si="17"/>
        <v>2092627.421394205</v>
      </c>
      <c r="AK40" s="147">
        <f t="shared" si="17"/>
        <v>2187746.8496393962</v>
      </c>
      <c r="AL40" s="147">
        <f>SUM(AL38:AL39)</f>
        <v>2282866.2778845872</v>
      </c>
      <c r="AM40" s="135"/>
      <c r="AN40" s="147">
        <f>SUM(AN38:AN39)</f>
        <v>1712149.7084134405</v>
      </c>
      <c r="AP40" s="137">
        <f>SUM(AP38:AP39)</f>
        <v>1640089.1133728833</v>
      </c>
    </row>
    <row r="41" spans="1:42" s="136" customFormat="1" x14ac:dyDescent="0.2">
      <c r="A41" s="140"/>
      <c r="B41" s="133"/>
      <c r="C41" s="134"/>
      <c r="D41" s="134"/>
      <c r="E41" s="134"/>
      <c r="F41" s="135"/>
      <c r="G41" s="135"/>
      <c r="I41" s="148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5"/>
      <c r="W41" s="137"/>
      <c r="X41" s="144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35"/>
      <c r="AN41" s="137"/>
    </row>
    <row r="42" spans="1:42" s="136" customFormat="1" x14ac:dyDescent="0.2">
      <c r="A42" s="140"/>
      <c r="B42" s="162" t="s">
        <v>234</v>
      </c>
      <c r="C42" s="162"/>
      <c r="D42" s="162"/>
      <c r="E42" s="162"/>
      <c r="F42" s="162"/>
      <c r="G42" s="135"/>
      <c r="I42" s="148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5"/>
      <c r="W42" s="137"/>
      <c r="X42" s="144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35"/>
      <c r="AN42" s="137"/>
    </row>
    <row r="43" spans="1:42" s="136" customFormat="1" ht="15" x14ac:dyDescent="0.25">
      <c r="A43" s="140"/>
      <c r="B43" s="133" t="s">
        <v>204</v>
      </c>
      <c r="C43" s="134"/>
      <c r="D43" s="134"/>
      <c r="E43" s="134">
        <v>108</v>
      </c>
      <c r="F43" s="135" t="s">
        <v>205</v>
      </c>
      <c r="G43" s="116" t="s">
        <v>209</v>
      </c>
      <c r="I43" s="149">
        <v>0</v>
      </c>
      <c r="J43" s="149">
        <f>'Accumulated - Combined'!O29</f>
        <v>-628983.55323198065</v>
      </c>
      <c r="K43" s="149">
        <f>J43</f>
        <v>-628983.55323198065</v>
      </c>
      <c r="L43" s="149">
        <f t="shared" ref="L43:U44" si="18">K43</f>
        <v>-628983.55323198065</v>
      </c>
      <c r="M43" s="149">
        <f t="shared" si="18"/>
        <v>-628983.55323198065</v>
      </c>
      <c r="N43" s="149">
        <f t="shared" si="18"/>
        <v>-628983.55323198065</v>
      </c>
      <c r="O43" s="149">
        <f t="shared" si="18"/>
        <v>-628983.55323198065</v>
      </c>
      <c r="P43" s="149">
        <f t="shared" si="18"/>
        <v>-628983.55323198065</v>
      </c>
      <c r="Q43" s="149">
        <f t="shared" si="18"/>
        <v>-628983.55323198065</v>
      </c>
      <c r="R43" s="149">
        <f t="shared" si="18"/>
        <v>-628983.55323198065</v>
      </c>
      <c r="S43" s="149">
        <f t="shared" si="18"/>
        <v>-628983.55323198065</v>
      </c>
      <c r="T43" s="149">
        <f t="shared" si="18"/>
        <v>-628983.55323198065</v>
      </c>
      <c r="U43" s="149">
        <f t="shared" si="18"/>
        <v>-628983.55323198065</v>
      </c>
      <c r="V43" s="150"/>
      <c r="W43" s="149">
        <f>SUM(I43:U43)/13</f>
        <v>-580600.20298336679</v>
      </c>
      <c r="X43" s="130">
        <v>0.9589622270905005</v>
      </c>
      <c r="Y43" s="147">
        <f>W43*X43</f>
        <v>-556773.66370212613</v>
      </c>
      <c r="Z43" s="147"/>
      <c r="AA43" s="149">
        <f>U43</f>
        <v>-628983.55323198065</v>
      </c>
      <c r="AB43" s="149">
        <f>AA43</f>
        <v>-628983.55323198065</v>
      </c>
      <c r="AC43" s="149">
        <f t="shared" ref="AC43:AL44" si="19">AB43</f>
        <v>-628983.55323198065</v>
      </c>
      <c r="AD43" s="149">
        <f t="shared" si="19"/>
        <v>-628983.55323198065</v>
      </c>
      <c r="AE43" s="149">
        <f t="shared" si="19"/>
        <v>-628983.55323198065</v>
      </c>
      <c r="AF43" s="149">
        <f t="shared" si="19"/>
        <v>-628983.55323198065</v>
      </c>
      <c r="AG43" s="149">
        <f t="shared" si="19"/>
        <v>-628983.55323198065</v>
      </c>
      <c r="AH43" s="149">
        <f t="shared" si="19"/>
        <v>-628983.55323198065</v>
      </c>
      <c r="AI43" s="149">
        <f t="shared" si="19"/>
        <v>-628983.55323198065</v>
      </c>
      <c r="AJ43" s="149">
        <f t="shared" si="19"/>
        <v>-628983.55323198065</v>
      </c>
      <c r="AK43" s="149">
        <f t="shared" si="19"/>
        <v>-628983.55323198065</v>
      </c>
      <c r="AL43" s="149">
        <f t="shared" ref="AL43" si="20">AH43</f>
        <v>-628983.55323198065</v>
      </c>
      <c r="AM43" s="150"/>
      <c r="AN43" s="149">
        <f>(U43+SUM(AA43:AL43))/13</f>
        <v>-628983.55323198065</v>
      </c>
      <c r="AO43" s="129">
        <v>0.95885269951527552</v>
      </c>
      <c r="AP43" s="149">
        <f>AN43*AO43</f>
        <v>-603102.57796719461</v>
      </c>
    </row>
    <row r="44" spans="1:42" s="136" customFormat="1" ht="15" x14ac:dyDescent="0.25">
      <c r="A44" s="140"/>
      <c r="B44" s="133" t="s">
        <v>207</v>
      </c>
      <c r="C44" s="134"/>
      <c r="D44" s="134"/>
      <c r="E44" s="134">
        <v>108</v>
      </c>
      <c r="F44" s="135" t="s">
        <v>205</v>
      </c>
      <c r="G44" s="116" t="s">
        <v>210</v>
      </c>
      <c r="I44" s="141">
        <v>0</v>
      </c>
      <c r="J44" s="141">
        <f>'Accumulated - Combined'!O30</f>
        <v>1685479.9929798651</v>
      </c>
      <c r="K44" s="141">
        <f>J44</f>
        <v>1685479.9929798651</v>
      </c>
      <c r="L44" s="141">
        <f t="shared" si="18"/>
        <v>1685479.9929798651</v>
      </c>
      <c r="M44" s="141">
        <f t="shared" si="18"/>
        <v>1685479.9929798651</v>
      </c>
      <c r="N44" s="141">
        <f t="shared" si="18"/>
        <v>1685479.9929798651</v>
      </c>
      <c r="O44" s="141">
        <f t="shared" si="18"/>
        <v>1685479.9929798651</v>
      </c>
      <c r="P44" s="141">
        <f t="shared" si="18"/>
        <v>1685479.9929798651</v>
      </c>
      <c r="Q44" s="141">
        <f t="shared" si="18"/>
        <v>1685479.9929798651</v>
      </c>
      <c r="R44" s="141">
        <f t="shared" si="18"/>
        <v>1685479.9929798651</v>
      </c>
      <c r="S44" s="141">
        <f t="shared" si="18"/>
        <v>1685479.9929798651</v>
      </c>
      <c r="T44" s="141">
        <f t="shared" si="18"/>
        <v>1685479.9929798651</v>
      </c>
      <c r="U44" s="141">
        <f t="shared" si="18"/>
        <v>1685479.9929798651</v>
      </c>
      <c r="V44" s="137"/>
      <c r="W44" s="141">
        <f>SUM(I44:U44)/13</f>
        <v>1555827.6858275679</v>
      </c>
      <c r="X44" s="130">
        <v>0.95540350265701879</v>
      </c>
      <c r="Y44" s="142">
        <f>W44*X44</f>
        <v>1486443.2205704222</v>
      </c>
      <c r="Z44" s="147"/>
      <c r="AA44" s="143">
        <f>U44</f>
        <v>1685479.9929798651</v>
      </c>
      <c r="AB44" s="143">
        <f>AA44</f>
        <v>1685479.9929798651</v>
      </c>
      <c r="AC44" s="143">
        <f t="shared" si="19"/>
        <v>1685479.9929798651</v>
      </c>
      <c r="AD44" s="143">
        <f t="shared" si="19"/>
        <v>1685479.9929798651</v>
      </c>
      <c r="AE44" s="143">
        <f t="shared" si="19"/>
        <v>1685479.9929798651</v>
      </c>
      <c r="AF44" s="143">
        <f t="shared" si="19"/>
        <v>1685479.9929798651</v>
      </c>
      <c r="AG44" s="143">
        <f t="shared" si="19"/>
        <v>1685479.9929798651</v>
      </c>
      <c r="AH44" s="143">
        <f t="shared" si="19"/>
        <v>1685479.9929798651</v>
      </c>
      <c r="AI44" s="143">
        <f t="shared" si="19"/>
        <v>1685479.9929798651</v>
      </c>
      <c r="AJ44" s="143">
        <f t="shared" si="19"/>
        <v>1685479.9929798651</v>
      </c>
      <c r="AK44" s="143">
        <f t="shared" si="19"/>
        <v>1685479.9929798651</v>
      </c>
      <c r="AL44" s="143">
        <f t="shared" si="19"/>
        <v>1685479.9929798651</v>
      </c>
      <c r="AM44" s="150"/>
      <c r="AN44" s="141">
        <f>(U44+SUM(AA44:AL44))/13</f>
        <v>1685479.9929798653</v>
      </c>
      <c r="AO44" s="130">
        <v>0.95515094169939729</v>
      </c>
      <c r="AP44" s="141">
        <f>AN44*AO44</f>
        <v>1609887.8025102119</v>
      </c>
    </row>
    <row r="45" spans="1:42" s="136" customFormat="1" x14ac:dyDescent="0.2">
      <c r="A45" s="140"/>
      <c r="B45" s="133" t="s">
        <v>174</v>
      </c>
      <c r="C45" s="134"/>
      <c r="D45" s="134"/>
      <c r="E45" s="134"/>
      <c r="F45" s="135"/>
      <c r="G45" s="135"/>
      <c r="I45" s="137">
        <f t="shared" ref="I45:U45" si="21">SUM(I43:I44)</f>
        <v>0</v>
      </c>
      <c r="J45" s="137">
        <f t="shared" si="21"/>
        <v>1056496.4397478844</v>
      </c>
      <c r="K45" s="137">
        <f t="shared" si="21"/>
        <v>1056496.4397478844</v>
      </c>
      <c r="L45" s="137">
        <f t="shared" si="21"/>
        <v>1056496.4397478844</v>
      </c>
      <c r="M45" s="137">
        <f t="shared" si="21"/>
        <v>1056496.4397478844</v>
      </c>
      <c r="N45" s="137">
        <f t="shared" si="21"/>
        <v>1056496.4397478844</v>
      </c>
      <c r="O45" s="137">
        <f t="shared" si="21"/>
        <v>1056496.4397478844</v>
      </c>
      <c r="P45" s="137">
        <f t="shared" si="21"/>
        <v>1056496.4397478844</v>
      </c>
      <c r="Q45" s="137">
        <f t="shared" si="21"/>
        <v>1056496.4397478844</v>
      </c>
      <c r="R45" s="137">
        <f t="shared" si="21"/>
        <v>1056496.4397478844</v>
      </c>
      <c r="S45" s="137">
        <f t="shared" si="21"/>
        <v>1056496.4397478844</v>
      </c>
      <c r="T45" s="137">
        <f t="shared" si="21"/>
        <v>1056496.4397478844</v>
      </c>
      <c r="U45" s="137">
        <f t="shared" si="21"/>
        <v>1056496.4397478844</v>
      </c>
      <c r="V45" s="150"/>
      <c r="W45" s="137">
        <f t="shared" ref="W45" si="22">SUM(I45:U45)/13</f>
        <v>975227.48284420127</v>
      </c>
      <c r="X45" s="144"/>
      <c r="Y45" s="139">
        <f>SUM(Y43:Y44)</f>
        <v>929669.55686829612</v>
      </c>
      <c r="Z45" s="147"/>
      <c r="AA45" s="147">
        <f>SUM(AA43:AA44)</f>
        <v>1056496.4397478844</v>
      </c>
      <c r="AB45" s="147">
        <f t="shared" ref="AB45:AK45" si="23">SUM(AB43:AB44)</f>
        <v>1056496.4397478844</v>
      </c>
      <c r="AC45" s="147">
        <f t="shared" si="23"/>
        <v>1056496.4397478844</v>
      </c>
      <c r="AD45" s="147">
        <f t="shared" si="23"/>
        <v>1056496.4397478844</v>
      </c>
      <c r="AE45" s="147">
        <f t="shared" si="23"/>
        <v>1056496.4397478844</v>
      </c>
      <c r="AF45" s="147">
        <f t="shared" si="23"/>
        <v>1056496.4397478844</v>
      </c>
      <c r="AG45" s="147">
        <f t="shared" si="23"/>
        <v>1056496.4397478844</v>
      </c>
      <c r="AH45" s="147">
        <f t="shared" si="23"/>
        <v>1056496.4397478844</v>
      </c>
      <c r="AI45" s="147">
        <f t="shared" si="23"/>
        <v>1056496.4397478844</v>
      </c>
      <c r="AJ45" s="147">
        <f t="shared" si="23"/>
        <v>1056496.4397478844</v>
      </c>
      <c r="AK45" s="147">
        <f t="shared" si="23"/>
        <v>1056496.4397478844</v>
      </c>
      <c r="AL45" s="147">
        <f>SUM(AL43:AL44)</f>
        <v>1056496.4397478844</v>
      </c>
      <c r="AM45" s="150"/>
      <c r="AN45" s="137">
        <f>SUM(AN43:AN44)</f>
        <v>1056496.4397478846</v>
      </c>
      <c r="AP45" s="137">
        <f>SUM(AP43:AP44)</f>
        <v>1006785.2245430173</v>
      </c>
    </row>
    <row r="46" spans="1:42" s="136" customFormat="1" ht="14.45" customHeight="1" x14ac:dyDescent="0.2">
      <c r="A46" s="140"/>
      <c r="B46" s="133"/>
      <c r="C46" s="134"/>
      <c r="D46" s="134"/>
      <c r="E46" s="134"/>
      <c r="F46" s="135"/>
      <c r="G46" s="135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50"/>
      <c r="W46" s="137"/>
      <c r="X46" s="144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50"/>
      <c r="AN46" s="137"/>
    </row>
    <row r="47" spans="1:42" s="136" customFormat="1" x14ac:dyDescent="0.2">
      <c r="A47" s="140"/>
      <c r="B47" s="162" t="s">
        <v>211</v>
      </c>
      <c r="C47" s="162"/>
      <c r="D47" s="162"/>
      <c r="E47" s="162"/>
      <c r="F47" s="162"/>
      <c r="G47" s="162"/>
      <c r="H47" s="162"/>
      <c r="I47" s="162"/>
      <c r="J47" s="162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50"/>
      <c r="W47" s="149"/>
      <c r="X47" s="144"/>
      <c r="Y47" s="147"/>
      <c r="Z47" s="147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50"/>
      <c r="AN47" s="149"/>
      <c r="AO47" s="139"/>
    </row>
    <row r="48" spans="1:42" s="136" customFormat="1" ht="15" x14ac:dyDescent="0.25">
      <c r="A48" s="140"/>
      <c r="B48" s="134" t="s">
        <v>212</v>
      </c>
      <c r="C48" s="134"/>
      <c r="D48" s="134"/>
      <c r="E48" s="134">
        <v>403</v>
      </c>
      <c r="F48" s="135" t="s">
        <v>200</v>
      </c>
      <c r="G48" s="116" t="s">
        <v>213</v>
      </c>
      <c r="I48" s="149"/>
      <c r="J48" s="149">
        <f>-O11/12</f>
        <v>46590.265480761416</v>
      </c>
      <c r="K48" s="149">
        <f>J48</f>
        <v>46590.265480761416</v>
      </c>
      <c r="L48" s="149">
        <f t="shared" ref="L48:U48" si="24">K48</f>
        <v>46590.265480761416</v>
      </c>
      <c r="M48" s="149">
        <f t="shared" si="24"/>
        <v>46590.265480761416</v>
      </c>
      <c r="N48" s="149">
        <f t="shared" si="24"/>
        <v>46590.265480761416</v>
      </c>
      <c r="O48" s="149">
        <f t="shared" si="24"/>
        <v>46590.265480761416</v>
      </c>
      <c r="P48" s="149">
        <f t="shared" si="24"/>
        <v>46590.265480761416</v>
      </c>
      <c r="Q48" s="149">
        <f t="shared" si="24"/>
        <v>46590.265480761416</v>
      </c>
      <c r="R48" s="149">
        <f t="shared" si="24"/>
        <v>46590.265480761416</v>
      </c>
      <c r="S48" s="149">
        <f t="shared" si="24"/>
        <v>46590.265480761416</v>
      </c>
      <c r="T48" s="149">
        <f t="shared" si="24"/>
        <v>46590.265480761416</v>
      </c>
      <c r="U48" s="149">
        <f t="shared" si="24"/>
        <v>46590.265480761416</v>
      </c>
      <c r="V48" s="149">
        <f>SUM(J48:U48)</f>
        <v>559083.185769137</v>
      </c>
      <c r="W48" s="149"/>
      <c r="X48" s="151">
        <v>0.95931425880082788</v>
      </c>
      <c r="Y48" s="139">
        <f>X48*V48</f>
        <v>536336.47196412517</v>
      </c>
      <c r="Z48" s="147"/>
      <c r="AA48" s="149">
        <f>U48</f>
        <v>46590.265480761416</v>
      </c>
      <c r="AB48" s="149">
        <f>AA48</f>
        <v>46590.265480761416</v>
      </c>
      <c r="AC48" s="149">
        <f t="shared" ref="AC48:AL48" si="25">AB48</f>
        <v>46590.265480761416</v>
      </c>
      <c r="AD48" s="149">
        <f t="shared" si="25"/>
        <v>46590.265480761416</v>
      </c>
      <c r="AE48" s="149">
        <f t="shared" si="25"/>
        <v>46590.265480761416</v>
      </c>
      <c r="AF48" s="149">
        <f t="shared" si="25"/>
        <v>46590.265480761416</v>
      </c>
      <c r="AG48" s="149">
        <f t="shared" si="25"/>
        <v>46590.265480761416</v>
      </c>
      <c r="AH48" s="149">
        <f t="shared" si="25"/>
        <v>46590.265480761416</v>
      </c>
      <c r="AI48" s="149">
        <f t="shared" si="25"/>
        <v>46590.265480761416</v>
      </c>
      <c r="AJ48" s="149">
        <f t="shared" si="25"/>
        <v>46590.265480761416</v>
      </c>
      <c r="AK48" s="149">
        <f t="shared" si="25"/>
        <v>46590.265480761416</v>
      </c>
      <c r="AL48" s="149">
        <f t="shared" si="25"/>
        <v>46590.265480761416</v>
      </c>
      <c r="AM48" s="149">
        <f>SUM(AA48:AL48)</f>
        <v>559083.185769137</v>
      </c>
      <c r="AN48" s="149"/>
      <c r="AO48" s="129">
        <v>0.95893600012442171</v>
      </c>
      <c r="AP48" s="147">
        <f>AM48*AO48</f>
        <v>536124.99389827519</v>
      </c>
    </row>
    <row r="49" spans="1:42" s="136" customFormat="1" x14ac:dyDescent="0.2">
      <c r="A49" s="140"/>
      <c r="B49" s="134"/>
      <c r="C49" s="134"/>
      <c r="D49" s="134"/>
      <c r="E49" s="134"/>
      <c r="F49" s="135"/>
      <c r="G49" s="135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51"/>
      <c r="Y49" s="139"/>
      <c r="Z49" s="147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29"/>
      <c r="AP49" s="147"/>
    </row>
    <row r="50" spans="1:42" s="136" customFormat="1" ht="15" x14ac:dyDescent="0.25">
      <c r="A50" s="140"/>
      <c r="B50" s="133" t="s">
        <v>214</v>
      </c>
      <c r="C50" s="134"/>
      <c r="D50" s="134"/>
      <c r="E50" s="134">
        <v>108</v>
      </c>
      <c r="F50" s="135" t="s">
        <v>205</v>
      </c>
      <c r="G50" s="116" t="s">
        <v>215</v>
      </c>
      <c r="I50" s="149">
        <v>0</v>
      </c>
      <c r="J50" s="149">
        <f>-J48</f>
        <v>-46590.265480761416</v>
      </c>
      <c r="K50" s="149">
        <f t="shared" ref="K50:U50" si="26">+J50-K48</f>
        <v>-93180.530961522833</v>
      </c>
      <c r="L50" s="149">
        <f>+K50-L48</f>
        <v>-139770.79644228425</v>
      </c>
      <c r="M50" s="149">
        <f t="shared" si="26"/>
        <v>-186361.06192304567</v>
      </c>
      <c r="N50" s="149">
        <f t="shared" si="26"/>
        <v>-232951.32740380708</v>
      </c>
      <c r="O50" s="149">
        <f t="shared" si="26"/>
        <v>-279541.5928845685</v>
      </c>
      <c r="P50" s="149">
        <f t="shared" si="26"/>
        <v>-326131.85836532991</v>
      </c>
      <c r="Q50" s="149">
        <f t="shared" si="26"/>
        <v>-372722.12384609133</v>
      </c>
      <c r="R50" s="149">
        <f t="shared" si="26"/>
        <v>-419312.38932685275</v>
      </c>
      <c r="S50" s="149">
        <f t="shared" si="26"/>
        <v>-465902.65480761416</v>
      </c>
      <c r="T50" s="149">
        <f t="shared" si="26"/>
        <v>-512492.92028837558</v>
      </c>
      <c r="U50" s="149">
        <f t="shared" si="26"/>
        <v>-559083.185769137</v>
      </c>
      <c r="V50" s="150"/>
      <c r="W50" s="149">
        <f>SUM(I50:U50)/13</f>
        <v>-279541.5928845685</v>
      </c>
      <c r="X50" s="130">
        <v>0.95931425880082788</v>
      </c>
      <c r="Y50" s="147">
        <f>W50*X50</f>
        <v>-268168.23598206259</v>
      </c>
      <c r="Z50" s="147"/>
      <c r="AA50" s="149">
        <f>+U50-AA48</f>
        <v>-605673.45124989841</v>
      </c>
      <c r="AB50" s="149">
        <f t="shared" ref="AB50:AK50" si="27">+AA50-AB48</f>
        <v>-652263.71673065983</v>
      </c>
      <c r="AC50" s="149">
        <f t="shared" si="27"/>
        <v>-698853.98221142124</v>
      </c>
      <c r="AD50" s="149">
        <f t="shared" si="27"/>
        <v>-745444.24769218266</v>
      </c>
      <c r="AE50" s="149">
        <f t="shared" si="27"/>
        <v>-792034.51317294408</v>
      </c>
      <c r="AF50" s="149">
        <f t="shared" si="27"/>
        <v>-838624.77865370549</v>
      </c>
      <c r="AG50" s="149">
        <f t="shared" si="27"/>
        <v>-885215.04413446691</v>
      </c>
      <c r="AH50" s="149">
        <f t="shared" si="27"/>
        <v>-931805.30961522833</v>
      </c>
      <c r="AI50" s="149">
        <f t="shared" si="27"/>
        <v>-978395.57509598974</v>
      </c>
      <c r="AJ50" s="149">
        <f t="shared" si="27"/>
        <v>-1024985.8405767512</v>
      </c>
      <c r="AK50" s="149">
        <f t="shared" si="27"/>
        <v>-1071576.1060575126</v>
      </c>
      <c r="AL50" s="149">
        <f>+AK50-AL48</f>
        <v>-1118166.371538274</v>
      </c>
      <c r="AM50" s="150"/>
      <c r="AN50" s="149">
        <f>(U50+SUM(AA50:AL50))/13</f>
        <v>-838624.77865370549</v>
      </c>
      <c r="AO50" s="129">
        <v>0.95893600012442171</v>
      </c>
      <c r="AP50" s="147">
        <f>AN50*AO50</f>
        <v>-804187.49084741285</v>
      </c>
    </row>
    <row r="51" spans="1:42" s="136" customFormat="1" ht="15" x14ac:dyDescent="0.25">
      <c r="A51" s="140"/>
      <c r="B51" s="133" t="s">
        <v>216</v>
      </c>
      <c r="C51" s="134"/>
      <c r="D51" s="134"/>
      <c r="E51" s="134">
        <v>108</v>
      </c>
      <c r="F51" s="135" t="s">
        <v>205</v>
      </c>
      <c r="G51" s="116" t="s">
        <v>217</v>
      </c>
      <c r="I51" s="149">
        <v>0</v>
      </c>
      <c r="J51" s="149">
        <f>'Accumulated - Combined'!O11</f>
        <v>3437719.7857573181</v>
      </c>
      <c r="K51" s="149">
        <f>J51</f>
        <v>3437719.7857573181</v>
      </c>
      <c r="L51" s="149">
        <f t="shared" ref="L51:U51" si="28">K51</f>
        <v>3437719.7857573181</v>
      </c>
      <c r="M51" s="149">
        <f t="shared" si="28"/>
        <v>3437719.7857573181</v>
      </c>
      <c r="N51" s="149">
        <f t="shared" si="28"/>
        <v>3437719.7857573181</v>
      </c>
      <c r="O51" s="149">
        <f t="shared" si="28"/>
        <v>3437719.7857573181</v>
      </c>
      <c r="P51" s="149">
        <f t="shared" si="28"/>
        <v>3437719.7857573181</v>
      </c>
      <c r="Q51" s="149">
        <f t="shared" si="28"/>
        <v>3437719.7857573181</v>
      </c>
      <c r="R51" s="149">
        <f t="shared" si="28"/>
        <v>3437719.7857573181</v>
      </c>
      <c r="S51" s="149">
        <f t="shared" si="28"/>
        <v>3437719.7857573181</v>
      </c>
      <c r="T51" s="149">
        <f t="shared" si="28"/>
        <v>3437719.7857573181</v>
      </c>
      <c r="U51" s="149">
        <f t="shared" si="28"/>
        <v>3437719.7857573181</v>
      </c>
      <c r="V51" s="150"/>
      <c r="W51" s="149">
        <f>SUM(I51:U51)/13</f>
        <v>3173279.8022375247</v>
      </c>
      <c r="X51" s="130">
        <v>0.95931425880082788</v>
      </c>
      <c r="Y51" s="147">
        <f>W51*X51</f>
        <v>3044172.5614511287</v>
      </c>
      <c r="Z51" s="147"/>
      <c r="AA51" s="149">
        <f>U51</f>
        <v>3437719.7857573181</v>
      </c>
      <c r="AB51" s="149">
        <f>AA51</f>
        <v>3437719.7857573181</v>
      </c>
      <c r="AC51" s="149">
        <f t="shared" ref="AC51:AL51" si="29">AB51</f>
        <v>3437719.7857573181</v>
      </c>
      <c r="AD51" s="149">
        <f t="shared" si="29"/>
        <v>3437719.7857573181</v>
      </c>
      <c r="AE51" s="149">
        <f t="shared" si="29"/>
        <v>3437719.7857573181</v>
      </c>
      <c r="AF51" s="149">
        <f t="shared" si="29"/>
        <v>3437719.7857573181</v>
      </c>
      <c r="AG51" s="149">
        <f t="shared" si="29"/>
        <v>3437719.7857573181</v>
      </c>
      <c r="AH51" s="149">
        <f t="shared" si="29"/>
        <v>3437719.7857573181</v>
      </c>
      <c r="AI51" s="149">
        <f t="shared" si="29"/>
        <v>3437719.7857573181</v>
      </c>
      <c r="AJ51" s="149">
        <f t="shared" si="29"/>
        <v>3437719.7857573181</v>
      </c>
      <c r="AK51" s="149">
        <f t="shared" si="29"/>
        <v>3437719.7857573181</v>
      </c>
      <c r="AL51" s="149">
        <f t="shared" si="29"/>
        <v>3437719.7857573181</v>
      </c>
      <c r="AM51" s="150"/>
      <c r="AN51" s="149">
        <f>(U51+SUM(AA51:AL51))/13</f>
        <v>3437719.7857573181</v>
      </c>
      <c r="AO51" s="130">
        <v>0.95893600012442159</v>
      </c>
      <c r="AP51" s="143">
        <f>AN51*AO51</f>
        <v>3296553.2609027061</v>
      </c>
    </row>
    <row r="52" spans="1:42" s="136" customFormat="1" x14ac:dyDescent="0.2">
      <c r="A52" s="140"/>
      <c r="B52" s="133"/>
      <c r="C52" s="134"/>
      <c r="D52" s="134"/>
      <c r="E52" s="134"/>
      <c r="F52" s="135"/>
      <c r="G52" s="135"/>
      <c r="H52" s="144"/>
      <c r="I52" s="150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49"/>
      <c r="W52" s="147"/>
      <c r="X52" s="147"/>
      <c r="Y52" s="147">
        <f>SUM(Y50:Y51)</f>
        <v>2776004.3254690659</v>
      </c>
      <c r="Z52" s="14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49"/>
      <c r="AN52" s="147"/>
      <c r="AP52" s="147">
        <f>SUM(AP50:AP51)</f>
        <v>2492365.7700552931</v>
      </c>
    </row>
    <row r="53" spans="1:42" s="136" customFormat="1" x14ac:dyDescent="0.2">
      <c r="A53" s="140"/>
      <c r="B53" s="133"/>
      <c r="C53" s="134"/>
      <c r="D53" s="134"/>
      <c r="E53" s="134"/>
      <c r="F53" s="135"/>
      <c r="G53" s="135"/>
      <c r="H53" s="144"/>
      <c r="I53" s="150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49"/>
      <c r="W53" s="147"/>
      <c r="X53" s="147"/>
      <c r="Y53" s="147"/>
      <c r="Z53" s="14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49"/>
      <c r="AN53" s="147"/>
    </row>
  </sheetData>
  <mergeCells count="6">
    <mergeCell ref="AM31:AP31"/>
    <mergeCell ref="B42:F42"/>
    <mergeCell ref="B47:J47"/>
    <mergeCell ref="V31:Y31"/>
    <mergeCell ref="A8:F8"/>
    <mergeCell ref="H8:M8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73"/>
  <sheetViews>
    <sheetView zoomScaleNormal="100" workbookViewId="0">
      <pane ySplit="9" topLeftCell="A10" activePane="bottomLeft" state="frozen"/>
      <selection sqref="A1:A2"/>
      <selection pane="bottomLeft" sqref="A1:A2"/>
    </sheetView>
  </sheetViews>
  <sheetFormatPr defaultColWidth="8.28515625" defaultRowHeight="15" x14ac:dyDescent="0.25"/>
  <cols>
    <col min="1" max="1" width="12.5703125" style="24" customWidth="1"/>
    <col min="2" max="2" width="17.85546875" style="24" customWidth="1"/>
    <col min="3" max="3" width="11" style="24" customWidth="1"/>
    <col min="4" max="4" width="15.28515625" style="24" bestFit="1" customWidth="1"/>
    <col min="5" max="5" width="26.85546875" style="24" customWidth="1"/>
    <col min="6" max="6" width="13.7109375" style="24" customWidth="1"/>
    <col min="7" max="7" width="14" style="29" customWidth="1"/>
    <col min="8" max="8" width="13.42578125" style="29" bestFit="1" customWidth="1"/>
    <col min="9" max="10" width="6.85546875" style="24" bestFit="1" customWidth="1"/>
    <col min="11" max="11" width="8.5703125" style="24" bestFit="1" customWidth="1"/>
    <col min="12" max="12" width="6.5703125" style="24" bestFit="1" customWidth="1"/>
    <col min="13" max="13" width="16.7109375" style="24" bestFit="1" customWidth="1"/>
    <col min="14" max="14" width="26.85546875" style="24" bestFit="1" customWidth="1"/>
    <col min="15" max="16" width="11.140625" style="24" bestFit="1" customWidth="1"/>
    <col min="17" max="17" width="12.5703125" style="24" bestFit="1" customWidth="1"/>
    <col min="18" max="18" width="9.5703125" style="24" bestFit="1" customWidth="1"/>
    <col min="20" max="16384" width="8.28515625" style="24"/>
  </cols>
  <sheetData>
    <row r="1" spans="1:17" x14ac:dyDescent="0.25">
      <c r="A1" s="170" t="s">
        <v>241</v>
      </c>
    </row>
    <row r="2" spans="1:17" x14ac:dyDescent="0.25">
      <c r="A2" s="170" t="s">
        <v>237</v>
      </c>
    </row>
    <row r="8" spans="1:17" x14ac:dyDescent="0.25">
      <c r="A8" s="163" t="s">
        <v>16</v>
      </c>
      <c r="B8" s="164"/>
      <c r="C8" s="164"/>
      <c r="D8" s="164"/>
      <c r="E8" s="164"/>
      <c r="F8" s="164"/>
      <c r="G8" s="164"/>
      <c r="H8" s="165"/>
      <c r="J8" s="163" t="s">
        <v>181</v>
      </c>
      <c r="K8" s="164"/>
      <c r="L8" s="164"/>
      <c r="M8" s="164"/>
      <c r="N8" s="164"/>
      <c r="O8" s="164"/>
      <c r="P8" s="164"/>
      <c r="Q8" s="165"/>
    </row>
    <row r="9" spans="1:17" s="25" customFormat="1" ht="22.5" x14ac:dyDescent="0.2">
      <c r="A9" s="25" t="s">
        <v>0</v>
      </c>
      <c r="B9" s="25" t="s">
        <v>18</v>
      </c>
      <c r="C9" s="25" t="s">
        <v>1</v>
      </c>
      <c r="D9" s="25" t="s">
        <v>19</v>
      </c>
      <c r="E9" s="25" t="s">
        <v>20</v>
      </c>
      <c r="F9" s="25" t="s">
        <v>12</v>
      </c>
      <c r="G9" s="26" t="s">
        <v>13</v>
      </c>
      <c r="H9" s="27" t="s">
        <v>22</v>
      </c>
      <c r="J9" s="96" t="s">
        <v>0</v>
      </c>
      <c r="K9" s="96" t="s">
        <v>18</v>
      </c>
      <c r="L9" s="96" t="s">
        <v>1</v>
      </c>
      <c r="M9" s="96" t="s">
        <v>19</v>
      </c>
      <c r="N9" s="97" t="s">
        <v>20</v>
      </c>
      <c r="O9" s="25" t="s">
        <v>12</v>
      </c>
      <c r="P9" s="26" t="s">
        <v>13</v>
      </c>
      <c r="Q9" s="27" t="s">
        <v>22</v>
      </c>
    </row>
    <row r="10" spans="1:17" x14ac:dyDescent="0.25">
      <c r="A10" s="24" t="s">
        <v>5</v>
      </c>
      <c r="B10" s="24" t="s">
        <v>7</v>
      </c>
      <c r="C10" s="24" t="s">
        <v>9</v>
      </c>
      <c r="D10" s="24" t="s">
        <v>23</v>
      </c>
      <c r="E10" s="28" t="s">
        <v>24</v>
      </c>
      <c r="F10" s="29">
        <v>439796.96556451102</v>
      </c>
      <c r="G10" s="29">
        <v>375146.18013020256</v>
      </c>
      <c r="H10" s="30">
        <v>-2198985</v>
      </c>
      <c r="J10" s="99" t="s">
        <v>5</v>
      </c>
      <c r="K10" s="99" t="s">
        <v>7</v>
      </c>
      <c r="L10" s="99" t="s">
        <v>9</v>
      </c>
      <c r="M10" s="99" t="s">
        <v>23</v>
      </c>
      <c r="N10" s="28" t="s">
        <v>24</v>
      </c>
      <c r="O10" s="29">
        <v>439796.96556451102</v>
      </c>
      <c r="P10" s="100">
        <v>378595.95128035184</v>
      </c>
      <c r="Q10" s="101">
        <v>-2198985</v>
      </c>
    </row>
    <row r="11" spans="1:17" x14ac:dyDescent="0.25">
      <c r="A11" s="24" t="s">
        <v>5</v>
      </c>
      <c r="B11" s="24" t="s">
        <v>7</v>
      </c>
      <c r="C11" s="24" t="s">
        <v>9</v>
      </c>
      <c r="D11" s="24" t="s">
        <v>23</v>
      </c>
      <c r="E11" s="28" t="s">
        <v>25</v>
      </c>
      <c r="F11" s="29">
        <v>387069.46763397427</v>
      </c>
      <c r="G11" s="29">
        <v>341948.85119527875</v>
      </c>
      <c r="H11" s="30">
        <v>-1935347.4</v>
      </c>
      <c r="J11" s="99" t="s">
        <v>5</v>
      </c>
      <c r="K11" s="99" t="s">
        <v>7</v>
      </c>
      <c r="L11" s="99" t="s">
        <v>9</v>
      </c>
      <c r="M11" s="99" t="s">
        <v>23</v>
      </c>
      <c r="N11" s="28" t="s">
        <v>25</v>
      </c>
      <c r="O11" s="29">
        <v>387069.46763397427</v>
      </c>
      <c r="P11" s="100">
        <v>329821.95126686507</v>
      </c>
      <c r="Q11" s="101">
        <v>-1935347.4</v>
      </c>
    </row>
    <row r="12" spans="1:17" x14ac:dyDescent="0.25">
      <c r="A12" s="24" t="s">
        <v>5</v>
      </c>
      <c r="B12" s="24" t="s">
        <v>7</v>
      </c>
      <c r="C12" s="24" t="s">
        <v>6</v>
      </c>
      <c r="D12" s="24" t="s">
        <v>26</v>
      </c>
      <c r="E12" s="24" t="s">
        <v>27</v>
      </c>
      <c r="F12" s="29">
        <v>1130062.5</v>
      </c>
      <c r="G12" s="29">
        <v>0</v>
      </c>
      <c r="H12" s="31">
        <v>70213.239999999802</v>
      </c>
      <c r="J12" s="99" t="s">
        <v>5</v>
      </c>
      <c r="K12" s="99" t="s">
        <v>7</v>
      </c>
      <c r="L12" s="99" t="s">
        <v>6</v>
      </c>
      <c r="M12" s="99" t="s">
        <v>26</v>
      </c>
      <c r="N12" s="99" t="s">
        <v>27</v>
      </c>
      <c r="O12" s="29">
        <v>1130062.5</v>
      </c>
      <c r="P12" s="100">
        <v>0</v>
      </c>
      <c r="Q12" s="102">
        <v>70213.239999999802</v>
      </c>
    </row>
    <row r="13" spans="1:17" x14ac:dyDescent="0.25">
      <c r="A13" s="24" t="s">
        <v>5</v>
      </c>
      <c r="B13" s="24" t="s">
        <v>7</v>
      </c>
      <c r="C13" s="24" t="s">
        <v>9</v>
      </c>
      <c r="D13" s="24" t="s">
        <v>28</v>
      </c>
      <c r="E13" s="28" t="s">
        <v>29</v>
      </c>
      <c r="F13" s="29">
        <v>0</v>
      </c>
      <c r="G13" s="29">
        <v>141313.27423435211</v>
      </c>
      <c r="H13" s="30">
        <v>0</v>
      </c>
      <c r="J13" s="99" t="s">
        <v>5</v>
      </c>
      <c r="K13" s="99" t="s">
        <v>7</v>
      </c>
      <c r="L13" s="99" t="s">
        <v>9</v>
      </c>
      <c r="M13" s="99" t="s">
        <v>28</v>
      </c>
      <c r="N13" s="28" t="s">
        <v>29</v>
      </c>
      <c r="O13" s="29">
        <v>0</v>
      </c>
      <c r="P13" s="100">
        <v>140078.12881077209</v>
      </c>
      <c r="Q13" s="101"/>
    </row>
    <row r="14" spans="1:17" x14ac:dyDescent="0.25">
      <c r="A14" s="24" t="s">
        <v>5</v>
      </c>
      <c r="B14" s="24" t="s">
        <v>7</v>
      </c>
      <c r="C14" s="24" t="s">
        <v>9</v>
      </c>
      <c r="D14" s="24" t="s">
        <v>28</v>
      </c>
      <c r="E14" s="28" t="s">
        <v>30</v>
      </c>
      <c r="F14" s="29">
        <v>0</v>
      </c>
      <c r="G14" s="29">
        <v>162447.9454057918</v>
      </c>
      <c r="H14" s="30">
        <v>0</v>
      </c>
      <c r="J14" s="99" t="s">
        <v>5</v>
      </c>
      <c r="K14" s="99" t="s">
        <v>7</v>
      </c>
      <c r="L14" s="99" t="s">
        <v>9</v>
      </c>
      <c r="M14" s="99" t="s">
        <v>28</v>
      </c>
      <c r="N14" s="28" t="s">
        <v>30</v>
      </c>
      <c r="O14" s="29">
        <v>0</v>
      </c>
      <c r="P14" s="100">
        <v>141954.63202333468</v>
      </c>
      <c r="Q14" s="101"/>
    </row>
    <row r="15" spans="1:17" x14ac:dyDescent="0.25">
      <c r="A15" s="24" t="s">
        <v>5</v>
      </c>
      <c r="B15" s="24" t="s">
        <v>7</v>
      </c>
      <c r="C15" s="24" t="s">
        <v>9</v>
      </c>
      <c r="D15" s="24" t="s">
        <v>31</v>
      </c>
      <c r="E15" s="28" t="s">
        <v>32</v>
      </c>
      <c r="F15" s="29">
        <v>905086.56243033637</v>
      </c>
      <c r="G15" s="29">
        <v>1056737.0880922785</v>
      </c>
      <c r="H15" s="30">
        <v>-16962372.940000001</v>
      </c>
      <c r="J15" s="99" t="s">
        <v>5</v>
      </c>
      <c r="K15" s="99" t="s">
        <v>7</v>
      </c>
      <c r="L15" s="99" t="s">
        <v>9</v>
      </c>
      <c r="M15" s="99" t="s">
        <v>31</v>
      </c>
      <c r="N15" s="28" t="s">
        <v>32</v>
      </c>
      <c r="O15" s="29">
        <v>905086.56243033637</v>
      </c>
      <c r="P15" s="100">
        <v>1021519.6308945224</v>
      </c>
      <c r="Q15" s="101">
        <v>-16962372.940000001</v>
      </c>
    </row>
    <row r="16" spans="1:17" x14ac:dyDescent="0.25">
      <c r="A16" s="24" t="s">
        <v>5</v>
      </c>
      <c r="B16" s="24" t="s">
        <v>7</v>
      </c>
      <c r="C16" s="24" t="s">
        <v>9</v>
      </c>
      <c r="D16" s="24" t="s">
        <v>31</v>
      </c>
      <c r="E16" s="28" t="s">
        <v>33</v>
      </c>
      <c r="F16" s="29">
        <v>39036.025977636375</v>
      </c>
      <c r="G16" s="29">
        <v>6229.1097545796365</v>
      </c>
      <c r="H16" s="30">
        <v>1698244.44</v>
      </c>
      <c r="J16" s="99" t="s">
        <v>5</v>
      </c>
      <c r="K16" s="99" t="s">
        <v>7</v>
      </c>
      <c r="L16" s="99" t="s">
        <v>9</v>
      </c>
      <c r="M16" s="99" t="s">
        <v>31</v>
      </c>
      <c r="N16" s="28" t="s">
        <v>33</v>
      </c>
      <c r="O16" s="29">
        <v>39036.025977636375</v>
      </c>
      <c r="P16" s="100">
        <v>3408.4414283315818</v>
      </c>
      <c r="Q16" s="101">
        <v>1698244.44</v>
      </c>
    </row>
    <row r="17" spans="1:17" x14ac:dyDescent="0.25">
      <c r="A17" s="24" t="s">
        <v>5</v>
      </c>
      <c r="B17" s="24" t="s">
        <v>7</v>
      </c>
      <c r="C17" s="24" t="s">
        <v>9</v>
      </c>
      <c r="D17" s="24" t="s">
        <v>31</v>
      </c>
      <c r="E17" s="28" t="s">
        <v>34</v>
      </c>
      <c r="F17" s="29">
        <v>386256.28870669025</v>
      </c>
      <c r="G17" s="29">
        <v>458781.25906967669</v>
      </c>
      <c r="H17" s="30">
        <v>-11387101.470000001</v>
      </c>
      <c r="J17" s="99" t="s">
        <v>5</v>
      </c>
      <c r="K17" s="99" t="s">
        <v>7</v>
      </c>
      <c r="L17" s="99" t="s">
        <v>9</v>
      </c>
      <c r="M17" s="99" t="s">
        <v>31</v>
      </c>
      <c r="N17" s="28" t="s">
        <v>34</v>
      </c>
      <c r="O17" s="29">
        <v>386256.28870669025</v>
      </c>
      <c r="P17" s="100">
        <v>408984.54220825108</v>
      </c>
      <c r="Q17" s="101">
        <v>-11387101.470000001</v>
      </c>
    </row>
    <row r="18" spans="1:17" x14ac:dyDescent="0.25">
      <c r="A18" s="24" t="s">
        <v>5</v>
      </c>
      <c r="B18" s="24" t="s">
        <v>7</v>
      </c>
      <c r="C18" s="24" t="s">
        <v>9</v>
      </c>
      <c r="D18" s="24" t="s">
        <v>31</v>
      </c>
      <c r="E18" s="28" t="s">
        <v>35</v>
      </c>
      <c r="F18" s="29">
        <v>157718.78213830438</v>
      </c>
      <c r="G18" s="29">
        <v>142316.06551029492</v>
      </c>
      <c r="H18" s="30">
        <v>-2362973.08314479</v>
      </c>
      <c r="J18" s="99" t="s">
        <v>5</v>
      </c>
      <c r="K18" s="99" t="s">
        <v>7</v>
      </c>
      <c r="L18" s="99" t="s">
        <v>9</v>
      </c>
      <c r="M18" s="99" t="s">
        <v>31</v>
      </c>
      <c r="N18" s="28" t="s">
        <v>35</v>
      </c>
      <c r="O18" s="29">
        <v>157718.78213830438</v>
      </c>
      <c r="P18" s="100">
        <v>127788.17729375712</v>
      </c>
      <c r="Q18" s="101">
        <v>-2362973.08314479</v>
      </c>
    </row>
    <row r="19" spans="1:17" x14ac:dyDescent="0.25">
      <c r="A19" s="24" t="s">
        <v>5</v>
      </c>
      <c r="B19" s="24" t="s">
        <v>7</v>
      </c>
      <c r="C19" s="24" t="s">
        <v>6</v>
      </c>
      <c r="D19" s="24" t="s">
        <v>36</v>
      </c>
      <c r="E19" s="24" t="s">
        <v>37</v>
      </c>
      <c r="F19" s="29">
        <v>0</v>
      </c>
      <c r="G19" s="29">
        <v>0</v>
      </c>
      <c r="H19" s="31">
        <v>22503843.23</v>
      </c>
      <c r="J19" s="99" t="s">
        <v>5</v>
      </c>
      <c r="K19" s="99" t="s">
        <v>7</v>
      </c>
      <c r="L19" s="99" t="s">
        <v>6</v>
      </c>
      <c r="M19" s="99" t="s">
        <v>36</v>
      </c>
      <c r="N19" s="99" t="s">
        <v>37</v>
      </c>
      <c r="O19" s="29">
        <v>0</v>
      </c>
      <c r="P19" s="100">
        <v>0</v>
      </c>
      <c r="Q19" s="102">
        <v>22503843.23</v>
      </c>
    </row>
    <row r="20" spans="1:17" x14ac:dyDescent="0.25">
      <c r="A20" s="24" t="s">
        <v>5</v>
      </c>
      <c r="B20" s="24" t="s">
        <v>7</v>
      </c>
      <c r="C20" s="24" t="s">
        <v>9</v>
      </c>
      <c r="D20" s="24" t="s">
        <v>38</v>
      </c>
      <c r="E20" s="28" t="s">
        <v>39</v>
      </c>
      <c r="F20" s="29">
        <v>1681633.1869602811</v>
      </c>
      <c r="G20" s="29">
        <v>541251.10293331428</v>
      </c>
      <c r="H20" s="30">
        <v>-8389058.6999999993</v>
      </c>
      <c r="J20" s="99" t="s">
        <v>5</v>
      </c>
      <c r="K20" s="99" t="s">
        <v>7</v>
      </c>
      <c r="L20" s="99" t="s">
        <v>9</v>
      </c>
      <c r="M20" s="99" t="s">
        <v>38</v>
      </c>
      <c r="N20" s="28" t="s">
        <v>39</v>
      </c>
      <c r="O20" s="29">
        <v>1681633.1869602811</v>
      </c>
      <c r="P20" s="100">
        <v>463990.2200359081</v>
      </c>
      <c r="Q20" s="101">
        <v>-10639335.055352896</v>
      </c>
    </row>
    <row r="21" spans="1:17" x14ac:dyDescent="0.25">
      <c r="A21" s="24" t="s">
        <v>5</v>
      </c>
      <c r="B21" s="24" t="s">
        <v>7</v>
      </c>
      <c r="C21" s="24" t="s">
        <v>9</v>
      </c>
      <c r="D21" s="24" t="s">
        <v>38</v>
      </c>
      <c r="E21" s="28" t="s">
        <v>40</v>
      </c>
      <c r="F21" s="29">
        <v>37408.981983937592</v>
      </c>
      <c r="G21" s="29">
        <v>13378.661238432745</v>
      </c>
      <c r="H21" s="30">
        <v>7898697.4800000004</v>
      </c>
      <c r="J21" s="99" t="s">
        <v>5</v>
      </c>
      <c r="K21" s="99" t="s">
        <v>7</v>
      </c>
      <c r="L21" s="99" t="s">
        <v>9</v>
      </c>
      <c r="M21" s="99" t="s">
        <v>38</v>
      </c>
      <c r="N21" s="28" t="s">
        <v>40</v>
      </c>
      <c r="O21" s="29">
        <v>37408.981983937592</v>
      </c>
      <c r="P21" s="100">
        <v>7328.5075563299251</v>
      </c>
      <c r="Q21" s="101">
        <v>7898697.4800000004</v>
      </c>
    </row>
    <row r="22" spans="1:17" x14ac:dyDescent="0.25">
      <c r="A22" s="24" t="s">
        <v>5</v>
      </c>
      <c r="B22" s="24" t="s">
        <v>7</v>
      </c>
      <c r="C22" s="24" t="s">
        <v>9</v>
      </c>
      <c r="D22" s="24" t="s">
        <v>38</v>
      </c>
      <c r="E22" s="28" t="s">
        <v>41</v>
      </c>
      <c r="F22" s="29">
        <v>160888.71644560795</v>
      </c>
      <c r="G22" s="29">
        <v>0</v>
      </c>
      <c r="H22" s="30">
        <v>5789528.8962094001</v>
      </c>
      <c r="J22" s="99" t="s">
        <v>5</v>
      </c>
      <c r="K22" s="99" t="s">
        <v>7</v>
      </c>
      <c r="L22" s="99" t="s">
        <v>9</v>
      </c>
      <c r="M22" s="99" t="s">
        <v>38</v>
      </c>
      <c r="N22" s="28" t="s">
        <v>41</v>
      </c>
      <c r="O22" s="29">
        <v>160888.71644560795</v>
      </c>
      <c r="P22" s="100">
        <v>0</v>
      </c>
      <c r="Q22" s="101">
        <v>6914667.0738858487</v>
      </c>
    </row>
    <row r="23" spans="1:17" x14ac:dyDescent="0.25">
      <c r="A23" s="24" t="s">
        <v>5</v>
      </c>
      <c r="B23" s="24" t="s">
        <v>7</v>
      </c>
      <c r="C23" s="24" t="s">
        <v>9</v>
      </c>
      <c r="D23" s="24" t="s">
        <v>38</v>
      </c>
      <c r="E23" s="28" t="s">
        <v>42</v>
      </c>
      <c r="F23" s="29">
        <v>160703.43862512038</v>
      </c>
      <c r="G23" s="29">
        <v>0</v>
      </c>
      <c r="H23" s="30">
        <v>5795831.1631783005</v>
      </c>
      <c r="J23" s="99" t="s">
        <v>5</v>
      </c>
      <c r="K23" s="99" t="s">
        <v>7</v>
      </c>
      <c r="L23" s="99" t="s">
        <v>9</v>
      </c>
      <c r="M23" s="99" t="s">
        <v>38</v>
      </c>
      <c r="N23" s="28" t="s">
        <v>42</v>
      </c>
      <c r="O23" s="29">
        <v>160703.43862512038</v>
      </c>
      <c r="P23" s="100">
        <v>0</v>
      </c>
      <c r="Q23" s="101">
        <v>6920969.3408547491</v>
      </c>
    </row>
    <row r="24" spans="1:17" x14ac:dyDescent="0.25">
      <c r="A24" s="24" t="s">
        <v>5</v>
      </c>
      <c r="B24" s="24" t="s">
        <v>7</v>
      </c>
      <c r="C24" s="24" t="s">
        <v>9</v>
      </c>
      <c r="D24" s="24" t="s">
        <v>38</v>
      </c>
      <c r="E24" s="28" t="s">
        <v>43</v>
      </c>
      <c r="F24" s="29">
        <v>221122.97399389488</v>
      </c>
      <c r="G24" s="29">
        <v>131817.6781395601</v>
      </c>
      <c r="H24" s="30">
        <v>-1105614.6000000001</v>
      </c>
      <c r="J24" s="99" t="s">
        <v>5</v>
      </c>
      <c r="K24" s="99" t="s">
        <v>7</v>
      </c>
      <c r="L24" s="99" t="s">
        <v>9</v>
      </c>
      <c r="M24" s="99" t="s">
        <v>38</v>
      </c>
      <c r="N24" s="28" t="s">
        <v>43</v>
      </c>
      <c r="O24" s="29">
        <v>221122.97399389488</v>
      </c>
      <c r="P24" s="100">
        <v>69830.880543548643</v>
      </c>
      <c r="Q24" s="101">
        <v>-1105614.6000000001</v>
      </c>
    </row>
    <row r="25" spans="1:17" x14ac:dyDescent="0.25">
      <c r="A25" s="24" t="s">
        <v>5</v>
      </c>
      <c r="B25" s="24" t="s">
        <v>7</v>
      </c>
      <c r="C25" s="24" t="s">
        <v>9</v>
      </c>
      <c r="D25" s="24" t="s">
        <v>44</v>
      </c>
      <c r="E25" s="28" t="s">
        <v>45</v>
      </c>
      <c r="F25" s="29">
        <v>0</v>
      </c>
      <c r="G25" s="29">
        <v>768283.66126831435</v>
      </c>
      <c r="H25" s="30">
        <v>0</v>
      </c>
      <c r="J25" s="99" t="s">
        <v>5</v>
      </c>
      <c r="K25" s="99" t="s">
        <v>7</v>
      </c>
      <c r="L25" s="99" t="s">
        <v>9</v>
      </c>
      <c r="M25" s="99" t="s">
        <v>44</v>
      </c>
      <c r="N25" s="28" t="s">
        <v>45</v>
      </c>
      <c r="O25" s="29">
        <v>0</v>
      </c>
      <c r="P25" s="100">
        <v>754887.48368249368</v>
      </c>
      <c r="Q25" s="101">
        <v>0</v>
      </c>
    </row>
    <row r="26" spans="1:17" x14ac:dyDescent="0.25">
      <c r="A26" s="24" t="s">
        <v>5</v>
      </c>
      <c r="B26" s="24" t="s">
        <v>7</v>
      </c>
      <c r="C26" s="24" t="s">
        <v>9</v>
      </c>
      <c r="D26" s="24" t="s">
        <v>44</v>
      </c>
      <c r="E26" s="32" t="s">
        <v>179</v>
      </c>
      <c r="F26" s="29">
        <v>0</v>
      </c>
      <c r="G26" s="29">
        <v>1249510.8431058286</v>
      </c>
      <c r="H26" s="30">
        <v>0</v>
      </c>
      <c r="J26" s="99" t="s">
        <v>5</v>
      </c>
      <c r="K26" s="99" t="s">
        <v>7</v>
      </c>
      <c r="L26" s="99" t="s">
        <v>9</v>
      </c>
      <c r="M26" s="99" t="s">
        <v>46</v>
      </c>
      <c r="N26" s="103" t="s">
        <v>179</v>
      </c>
      <c r="O26" s="29">
        <v>0</v>
      </c>
      <c r="P26" s="100">
        <v>1235374.8486792278</v>
      </c>
      <c r="Q26" s="101"/>
    </row>
    <row r="27" spans="1:17" x14ac:dyDescent="0.25">
      <c r="A27" s="24" t="s">
        <v>5</v>
      </c>
      <c r="B27" s="24" t="s">
        <v>7</v>
      </c>
      <c r="C27" s="24" t="s">
        <v>6</v>
      </c>
      <c r="D27" s="24" t="s">
        <v>44</v>
      </c>
      <c r="E27" s="28" t="s">
        <v>47</v>
      </c>
      <c r="F27" s="29">
        <v>286139.98956312041</v>
      </c>
      <c r="G27" s="29">
        <v>0</v>
      </c>
      <c r="H27" s="30">
        <v>18995448.443619329</v>
      </c>
      <c r="J27" s="99" t="s">
        <v>5</v>
      </c>
      <c r="K27" s="99" t="s">
        <v>7</v>
      </c>
      <c r="L27" s="99" t="s">
        <v>6</v>
      </c>
      <c r="M27" s="99" t="s">
        <v>44</v>
      </c>
      <c r="N27" s="28" t="s">
        <v>47</v>
      </c>
      <c r="O27" s="29">
        <v>286139.98956312041</v>
      </c>
      <c r="P27" s="100">
        <v>0</v>
      </c>
      <c r="Q27" s="101">
        <v>18995448.443619329</v>
      </c>
    </row>
    <row r="28" spans="1:17" x14ac:dyDescent="0.25">
      <c r="A28" s="24" t="s">
        <v>5</v>
      </c>
      <c r="B28" s="24" t="s">
        <v>7</v>
      </c>
      <c r="C28" s="24" t="s">
        <v>6</v>
      </c>
      <c r="D28" s="24" t="s">
        <v>44</v>
      </c>
      <c r="E28" s="28" t="s">
        <v>48</v>
      </c>
      <c r="F28" s="29">
        <v>291750.57759376994</v>
      </c>
      <c r="G28" s="29">
        <v>0</v>
      </c>
      <c r="H28" s="30">
        <v>19042222.018043138</v>
      </c>
      <c r="J28" s="99" t="s">
        <v>5</v>
      </c>
      <c r="K28" s="99" t="s">
        <v>7</v>
      </c>
      <c r="L28" s="99" t="s">
        <v>6</v>
      </c>
      <c r="M28" s="99" t="s">
        <v>44</v>
      </c>
      <c r="N28" s="28" t="s">
        <v>48</v>
      </c>
      <c r="O28" s="29">
        <v>291750.57759376994</v>
      </c>
      <c r="P28" s="100">
        <v>0</v>
      </c>
      <c r="Q28" s="101">
        <v>19042222.018043138</v>
      </c>
    </row>
    <row r="29" spans="1:17" x14ac:dyDescent="0.25">
      <c r="A29" s="24" t="s">
        <v>5</v>
      </c>
      <c r="B29" s="24" t="s">
        <v>7</v>
      </c>
      <c r="C29" s="24" t="s">
        <v>9</v>
      </c>
      <c r="D29" s="24" t="s">
        <v>44</v>
      </c>
      <c r="E29" s="28" t="s">
        <v>49</v>
      </c>
      <c r="F29" s="29">
        <v>427667.09125896945</v>
      </c>
      <c r="G29" s="29">
        <v>272284.29265768529</v>
      </c>
      <c r="H29" s="30">
        <v>-2138335.2000000002</v>
      </c>
      <c r="J29" s="99" t="s">
        <v>5</v>
      </c>
      <c r="K29" s="99" t="s">
        <v>7</v>
      </c>
      <c r="L29" s="99" t="s">
        <v>9</v>
      </c>
      <c r="M29" s="99" t="s">
        <v>44</v>
      </c>
      <c r="N29" s="28" t="s">
        <v>49</v>
      </c>
      <c r="O29" s="29">
        <v>427667.09125896945</v>
      </c>
      <c r="P29" s="100">
        <v>218195.22895484298</v>
      </c>
      <c r="Q29" s="101">
        <v>-2138335.2000000002</v>
      </c>
    </row>
    <row r="30" spans="1:17" x14ac:dyDescent="0.25">
      <c r="A30" s="24" t="s">
        <v>5</v>
      </c>
      <c r="B30" s="24" t="s">
        <v>7</v>
      </c>
      <c r="C30" s="24" t="s">
        <v>9</v>
      </c>
      <c r="D30" s="24" t="s">
        <v>50</v>
      </c>
      <c r="E30" s="28" t="s">
        <v>51</v>
      </c>
      <c r="F30" s="29">
        <v>0</v>
      </c>
      <c r="G30" s="29">
        <v>1852818.8661257934</v>
      </c>
      <c r="H30" s="30">
        <v>-22546456</v>
      </c>
      <c r="J30" s="99" t="s">
        <v>5</v>
      </c>
      <c r="K30" s="99" t="s">
        <v>7</v>
      </c>
      <c r="L30" s="99" t="s">
        <v>9</v>
      </c>
      <c r="M30" s="99" t="s">
        <v>50</v>
      </c>
      <c r="N30" s="28" t="s">
        <v>51</v>
      </c>
      <c r="O30" s="29">
        <v>0</v>
      </c>
      <c r="P30" s="100">
        <v>1683717.5477098464</v>
      </c>
      <c r="Q30" s="101">
        <v>-22546456</v>
      </c>
    </row>
    <row r="31" spans="1:17" x14ac:dyDescent="0.25">
      <c r="A31" s="24" t="s">
        <v>5</v>
      </c>
      <c r="B31" s="24" t="s">
        <v>8</v>
      </c>
      <c r="C31" s="24" t="s">
        <v>9</v>
      </c>
      <c r="D31" s="24" t="s">
        <v>50</v>
      </c>
      <c r="E31" s="28" t="s">
        <v>52</v>
      </c>
      <c r="F31" s="29">
        <v>594661.81386110384</v>
      </c>
      <c r="G31" s="29">
        <v>760261.46567183884</v>
      </c>
      <c r="H31" s="30">
        <v>-5079140</v>
      </c>
      <c r="J31" s="99" t="s">
        <v>5</v>
      </c>
      <c r="K31" s="99" t="s">
        <v>8</v>
      </c>
      <c r="L31" s="99" t="s">
        <v>9</v>
      </c>
      <c r="M31" s="99" t="s">
        <v>50</v>
      </c>
      <c r="N31" s="28" t="s">
        <v>52</v>
      </c>
      <c r="O31" s="29">
        <v>594661.81386110384</v>
      </c>
      <c r="P31" s="100">
        <v>612262.12013912643</v>
      </c>
      <c r="Q31" s="101">
        <v>-5079140</v>
      </c>
    </row>
    <row r="32" spans="1:17" x14ac:dyDescent="0.25">
      <c r="A32" s="24" t="s">
        <v>5</v>
      </c>
      <c r="B32" s="24" t="s">
        <v>7</v>
      </c>
      <c r="C32" s="24" t="s">
        <v>6</v>
      </c>
      <c r="D32" s="24" t="s">
        <v>50</v>
      </c>
      <c r="E32" s="28" t="s">
        <v>53</v>
      </c>
      <c r="F32" s="29">
        <v>290330.51093489374</v>
      </c>
      <c r="G32" s="29">
        <v>1.0710209608078003E-8</v>
      </c>
      <c r="H32" s="30">
        <v>22407011.078013599</v>
      </c>
      <c r="J32" s="99" t="s">
        <v>5</v>
      </c>
      <c r="K32" s="99" t="s">
        <v>7</v>
      </c>
      <c r="L32" s="99" t="s">
        <v>6</v>
      </c>
      <c r="M32" s="99" t="s">
        <v>50</v>
      </c>
      <c r="N32" s="28" t="s">
        <v>53</v>
      </c>
      <c r="O32" s="29">
        <v>290330.51093489374</v>
      </c>
      <c r="P32" s="100">
        <v>1.0710209608078003E-8</v>
      </c>
      <c r="Q32" s="101">
        <v>22407011.078013599</v>
      </c>
    </row>
    <row r="33" spans="1:17" x14ac:dyDescent="0.25">
      <c r="A33" s="24" t="s">
        <v>5</v>
      </c>
      <c r="B33" s="24" t="s">
        <v>7</v>
      </c>
      <c r="C33" s="24" t="s">
        <v>6</v>
      </c>
      <c r="D33" s="24" t="s">
        <v>50</v>
      </c>
      <c r="E33" s="28" t="s">
        <v>54</v>
      </c>
      <c r="F33" s="29">
        <v>296137.12115359167</v>
      </c>
      <c r="G33" s="29">
        <v>-2.2351741790771484E-8</v>
      </c>
      <c r="H33" s="30">
        <v>22483447.4702341</v>
      </c>
      <c r="J33" s="99" t="s">
        <v>5</v>
      </c>
      <c r="K33" s="99" t="s">
        <v>7</v>
      </c>
      <c r="L33" s="99" t="s">
        <v>6</v>
      </c>
      <c r="M33" s="99" t="s">
        <v>50</v>
      </c>
      <c r="N33" s="28" t="s">
        <v>54</v>
      </c>
      <c r="O33" s="29">
        <v>296137.12115359167</v>
      </c>
      <c r="P33" s="100">
        <v>-2.2351741790771484E-8</v>
      </c>
      <c r="Q33" s="101">
        <v>22483447.4702341</v>
      </c>
    </row>
    <row r="34" spans="1:17" x14ac:dyDescent="0.25">
      <c r="A34" s="24" t="s">
        <v>5</v>
      </c>
      <c r="B34" s="24" t="s">
        <v>7</v>
      </c>
      <c r="C34" s="24" t="s">
        <v>9</v>
      </c>
      <c r="D34" s="24" t="s">
        <v>50</v>
      </c>
      <c r="E34" s="28" t="s">
        <v>55</v>
      </c>
      <c r="F34" s="29">
        <v>110543.70277323158</v>
      </c>
      <c r="G34" s="29">
        <v>60607.412561650934</v>
      </c>
      <c r="H34" s="30">
        <v>-2137586.2547812401</v>
      </c>
      <c r="J34" s="99" t="s">
        <v>5</v>
      </c>
      <c r="K34" s="99" t="s">
        <v>7</v>
      </c>
      <c r="L34" s="99" t="s">
        <v>9</v>
      </c>
      <c r="M34" s="99" t="s">
        <v>50</v>
      </c>
      <c r="N34" s="28" t="s">
        <v>55</v>
      </c>
      <c r="O34" s="29">
        <v>110543.70277323158</v>
      </c>
      <c r="P34" s="100">
        <v>33112.707685286339</v>
      </c>
      <c r="Q34" s="101">
        <v>-2936276.8083449402</v>
      </c>
    </row>
    <row r="35" spans="1:17" x14ac:dyDescent="0.25">
      <c r="A35" s="24" t="s">
        <v>5</v>
      </c>
      <c r="B35" s="24" t="s">
        <v>7</v>
      </c>
      <c r="C35" s="24" t="s">
        <v>9</v>
      </c>
      <c r="D35" s="24" t="s">
        <v>50</v>
      </c>
      <c r="E35" s="28" t="s">
        <v>56</v>
      </c>
      <c r="F35" s="29">
        <v>110535.32105003904</v>
      </c>
      <c r="G35" s="29">
        <v>60844.780956212628</v>
      </c>
      <c r="H35" s="30">
        <v>-2125295.5891053099</v>
      </c>
      <c r="J35" s="99" t="s">
        <v>5</v>
      </c>
      <c r="K35" s="99" t="s">
        <v>7</v>
      </c>
      <c r="L35" s="99" t="s">
        <v>9</v>
      </c>
      <c r="M35" s="99" t="s">
        <v>50</v>
      </c>
      <c r="N35" s="28" t="s">
        <v>56</v>
      </c>
      <c r="O35" s="29">
        <v>110535.32105003904</v>
      </c>
      <c r="P35" s="100">
        <v>34032.97836944001</v>
      </c>
      <c r="Q35" s="101">
        <v>-2905578.6869185702</v>
      </c>
    </row>
    <row r="36" spans="1:17" x14ac:dyDescent="0.25">
      <c r="A36" s="24" t="s">
        <v>5</v>
      </c>
      <c r="B36" s="24" t="s">
        <v>7</v>
      </c>
      <c r="C36" s="24" t="s">
        <v>9</v>
      </c>
      <c r="D36" s="24" t="s">
        <v>50</v>
      </c>
      <c r="E36" s="28" t="s">
        <v>57</v>
      </c>
      <c r="F36" s="29">
        <v>425447.92464182031</v>
      </c>
      <c r="G36" s="29">
        <v>338424.26235344808</v>
      </c>
      <c r="H36" s="30">
        <v>-2127239.4</v>
      </c>
      <c r="J36" s="99" t="s">
        <v>5</v>
      </c>
      <c r="K36" s="99" t="s">
        <v>7</v>
      </c>
      <c r="L36" s="99" t="s">
        <v>9</v>
      </c>
      <c r="M36" s="99" t="s">
        <v>50</v>
      </c>
      <c r="N36" s="28" t="s">
        <v>57</v>
      </c>
      <c r="O36" s="29">
        <v>425447.92464182031</v>
      </c>
      <c r="P36" s="100">
        <v>226786.78408467415</v>
      </c>
      <c r="Q36" s="101">
        <v>-2127239.4</v>
      </c>
    </row>
    <row r="37" spans="1:17" x14ac:dyDescent="0.25">
      <c r="A37" s="24" t="s">
        <v>5</v>
      </c>
      <c r="B37" s="24" t="s">
        <v>7</v>
      </c>
      <c r="C37" s="24" t="s">
        <v>6</v>
      </c>
      <c r="D37" s="24" t="s">
        <v>58</v>
      </c>
      <c r="E37" s="33" t="s">
        <v>59</v>
      </c>
      <c r="F37" s="29">
        <v>0</v>
      </c>
      <c r="G37" s="29">
        <v>0</v>
      </c>
      <c r="H37" s="30">
        <v>1184370.22</v>
      </c>
      <c r="J37" s="99" t="s">
        <v>5</v>
      </c>
      <c r="K37" s="99" t="s">
        <v>7</v>
      </c>
      <c r="L37" s="99" t="s">
        <v>6</v>
      </c>
      <c r="M37" s="99" t="s">
        <v>58</v>
      </c>
      <c r="N37" s="33" t="s">
        <v>59</v>
      </c>
      <c r="O37" s="29">
        <v>0</v>
      </c>
      <c r="P37" s="100">
        <v>0</v>
      </c>
      <c r="Q37" s="101">
        <v>1184370.22</v>
      </c>
    </row>
    <row r="38" spans="1:17" x14ac:dyDescent="0.25">
      <c r="A38" s="24" t="s">
        <v>5</v>
      </c>
      <c r="B38" s="24" t="s">
        <v>7</v>
      </c>
      <c r="C38" s="24" t="s">
        <v>6</v>
      </c>
      <c r="D38" s="24" t="s">
        <v>58</v>
      </c>
      <c r="E38" s="34" t="s">
        <v>60</v>
      </c>
      <c r="F38" s="29">
        <v>2120091.6865346571</v>
      </c>
      <c r="G38" s="29">
        <v>0</v>
      </c>
      <c r="H38" s="30">
        <v>-33827110.520000003</v>
      </c>
      <c r="J38" s="99" t="s">
        <v>5</v>
      </c>
      <c r="K38" s="99" t="s">
        <v>7</v>
      </c>
      <c r="L38" s="99" t="s">
        <v>6</v>
      </c>
      <c r="M38" s="99" t="s">
        <v>58</v>
      </c>
      <c r="N38" s="34" t="s">
        <v>60</v>
      </c>
      <c r="O38" s="29">
        <v>2120091.6865346571</v>
      </c>
      <c r="P38" s="100">
        <v>0</v>
      </c>
      <c r="Q38" s="101">
        <v>-33827110.520000003</v>
      </c>
    </row>
    <row r="39" spans="1:17" x14ac:dyDescent="0.25">
      <c r="A39" s="24" t="s">
        <v>5</v>
      </c>
      <c r="B39" s="24" t="s">
        <v>7</v>
      </c>
      <c r="C39" s="24" t="s">
        <v>6</v>
      </c>
      <c r="D39" s="24" t="s">
        <v>58</v>
      </c>
      <c r="E39" s="34" t="s">
        <v>61</v>
      </c>
      <c r="F39" s="29">
        <v>2381153.3096504812</v>
      </c>
      <c r="G39" s="29">
        <v>0</v>
      </c>
      <c r="H39" s="30">
        <v>-24538810.789999999</v>
      </c>
      <c r="J39" s="99" t="s">
        <v>5</v>
      </c>
      <c r="K39" s="99" t="s">
        <v>7</v>
      </c>
      <c r="L39" s="99" t="s">
        <v>6</v>
      </c>
      <c r="M39" s="99" t="s">
        <v>58</v>
      </c>
      <c r="N39" s="34" t="s">
        <v>61</v>
      </c>
      <c r="O39" s="29">
        <v>2381153.3096504812</v>
      </c>
      <c r="P39" s="100">
        <v>0</v>
      </c>
      <c r="Q39" s="101">
        <v>-24538810.789999999</v>
      </c>
    </row>
    <row r="40" spans="1:17" x14ac:dyDescent="0.25">
      <c r="A40" s="24" t="s">
        <v>5</v>
      </c>
      <c r="B40" s="24" t="s">
        <v>7</v>
      </c>
      <c r="C40" s="24" t="s">
        <v>6</v>
      </c>
      <c r="D40" s="24" t="s">
        <v>58</v>
      </c>
      <c r="E40" s="35" t="s">
        <v>62</v>
      </c>
      <c r="F40" s="29">
        <v>0</v>
      </c>
      <c r="G40" s="29">
        <v>0</v>
      </c>
      <c r="H40" s="30">
        <v>728993.15999999805</v>
      </c>
      <c r="J40" s="99" t="s">
        <v>5</v>
      </c>
      <c r="K40" s="99" t="s">
        <v>7</v>
      </c>
      <c r="L40" s="99" t="s">
        <v>6</v>
      </c>
      <c r="M40" s="99" t="s">
        <v>58</v>
      </c>
      <c r="N40" s="35" t="s">
        <v>62</v>
      </c>
      <c r="O40" s="29">
        <v>0</v>
      </c>
      <c r="P40" s="100">
        <v>0</v>
      </c>
      <c r="Q40" s="101">
        <v>728993.15999999805</v>
      </c>
    </row>
    <row r="41" spans="1:17" x14ac:dyDescent="0.25">
      <c r="A41" s="24" t="s">
        <v>5</v>
      </c>
      <c r="B41" s="24" t="s">
        <v>7</v>
      </c>
      <c r="C41" s="24" t="s">
        <v>9</v>
      </c>
      <c r="D41" s="24" t="s">
        <v>58</v>
      </c>
      <c r="E41" s="34" t="s">
        <v>63</v>
      </c>
      <c r="F41" s="29">
        <v>0</v>
      </c>
      <c r="G41" s="29">
        <v>0</v>
      </c>
      <c r="H41" s="30">
        <v>498426.04</v>
      </c>
      <c r="J41" s="99" t="s">
        <v>5</v>
      </c>
      <c r="K41" s="99" t="s">
        <v>7</v>
      </c>
      <c r="L41" s="99" t="s">
        <v>9</v>
      </c>
      <c r="M41" s="99" t="s">
        <v>58</v>
      </c>
      <c r="N41" s="34" t="s">
        <v>63</v>
      </c>
      <c r="O41" s="29">
        <v>0</v>
      </c>
      <c r="P41" s="100">
        <v>0</v>
      </c>
      <c r="Q41" s="101">
        <v>498426.04</v>
      </c>
    </row>
    <row r="42" spans="1:17" x14ac:dyDescent="0.25">
      <c r="A42" s="24" t="s">
        <v>5</v>
      </c>
      <c r="B42" s="24" t="s">
        <v>7</v>
      </c>
      <c r="C42" s="24" t="s">
        <v>6</v>
      </c>
      <c r="D42" s="24" t="s">
        <v>58</v>
      </c>
      <c r="E42" s="36" t="s">
        <v>64</v>
      </c>
      <c r="F42" s="29">
        <v>0</v>
      </c>
      <c r="G42" s="29">
        <v>0</v>
      </c>
      <c r="H42" s="30">
        <v>-937.9</v>
      </c>
      <c r="J42" s="99" t="s">
        <v>5</v>
      </c>
      <c r="K42" s="99" t="s">
        <v>7</v>
      </c>
      <c r="L42" s="99" t="s">
        <v>6</v>
      </c>
      <c r="M42" s="99" t="s">
        <v>58</v>
      </c>
      <c r="N42" s="36" t="s">
        <v>64</v>
      </c>
      <c r="O42" s="29">
        <v>0</v>
      </c>
      <c r="P42" s="100">
        <v>0</v>
      </c>
      <c r="Q42" s="101">
        <v>-937.9</v>
      </c>
    </row>
    <row r="43" spans="1:17" x14ac:dyDescent="0.25">
      <c r="A43" s="24" t="s">
        <v>5</v>
      </c>
      <c r="B43" s="24" t="s">
        <v>7</v>
      </c>
      <c r="C43" s="24" t="s">
        <v>6</v>
      </c>
      <c r="D43" s="24" t="s">
        <v>58</v>
      </c>
      <c r="E43" s="37" t="s">
        <v>65</v>
      </c>
      <c r="F43" s="29">
        <v>786478.44057850307</v>
      </c>
      <c r="G43" s="29">
        <v>0</v>
      </c>
      <c r="H43" s="30">
        <v>-3932392.1999999997</v>
      </c>
      <c r="J43" s="99" t="s">
        <v>5</v>
      </c>
      <c r="K43" s="99" t="s">
        <v>7</v>
      </c>
      <c r="L43" s="99" t="s">
        <v>6</v>
      </c>
      <c r="M43" s="99" t="s">
        <v>58</v>
      </c>
      <c r="N43" s="37" t="s">
        <v>65</v>
      </c>
      <c r="O43" s="29">
        <v>786478.44057850307</v>
      </c>
      <c r="P43" s="100">
        <v>0</v>
      </c>
      <c r="Q43" s="101">
        <v>-3932392.1999999997</v>
      </c>
    </row>
    <row r="44" spans="1:17" x14ac:dyDescent="0.25">
      <c r="A44" s="24" t="s">
        <v>5</v>
      </c>
      <c r="B44" s="24" t="s">
        <v>7</v>
      </c>
      <c r="C44" s="24" t="s">
        <v>6</v>
      </c>
      <c r="D44" s="24" t="s">
        <v>58</v>
      </c>
      <c r="E44" s="37" t="s">
        <v>66</v>
      </c>
      <c r="F44" s="29">
        <v>815845.81461302238</v>
      </c>
      <c r="G44" s="29">
        <v>0</v>
      </c>
      <c r="H44" s="30">
        <v>21285945.140000004</v>
      </c>
      <c r="J44" s="99" t="s">
        <v>5</v>
      </c>
      <c r="K44" s="99" t="s">
        <v>7</v>
      </c>
      <c r="L44" s="99" t="s">
        <v>6</v>
      </c>
      <c r="M44" s="99" t="s">
        <v>58</v>
      </c>
      <c r="N44" s="37" t="s">
        <v>66</v>
      </c>
      <c r="O44" s="29">
        <v>815845.81461302238</v>
      </c>
      <c r="P44" s="100">
        <v>0</v>
      </c>
      <c r="Q44" s="101">
        <v>21285945.140000004</v>
      </c>
    </row>
    <row r="45" spans="1:17" x14ac:dyDescent="0.25">
      <c r="A45" s="24" t="s">
        <v>5</v>
      </c>
      <c r="B45" s="24" t="s">
        <v>7</v>
      </c>
      <c r="C45" s="24" t="s">
        <v>6</v>
      </c>
      <c r="D45" s="24" t="s">
        <v>58</v>
      </c>
      <c r="E45" s="37" t="s">
        <v>67</v>
      </c>
      <c r="F45" s="29">
        <v>1029988.9340428873</v>
      </c>
      <c r="G45" s="29">
        <v>0</v>
      </c>
      <c r="H45" s="30">
        <v>4466004.9199999981</v>
      </c>
      <c r="J45" s="99" t="s">
        <v>5</v>
      </c>
      <c r="K45" s="99" t="s">
        <v>7</v>
      </c>
      <c r="L45" s="99" t="s">
        <v>6</v>
      </c>
      <c r="M45" s="99" t="s">
        <v>58</v>
      </c>
      <c r="N45" s="37" t="s">
        <v>67</v>
      </c>
      <c r="O45" s="29">
        <v>1029988.9340428873</v>
      </c>
      <c r="P45" s="100">
        <v>0</v>
      </c>
      <c r="Q45" s="101">
        <v>4466004.9199999981</v>
      </c>
    </row>
    <row r="46" spans="1:17" x14ac:dyDescent="0.25">
      <c r="A46" s="24" t="s">
        <v>5</v>
      </c>
      <c r="B46" s="24" t="s">
        <v>7</v>
      </c>
      <c r="C46" s="24" t="s">
        <v>9</v>
      </c>
      <c r="D46" s="24" t="s">
        <v>68</v>
      </c>
      <c r="E46" s="28" t="s">
        <v>69</v>
      </c>
      <c r="F46" s="29">
        <v>140169.22007809288</v>
      </c>
      <c r="G46" s="29">
        <v>779887.13652711408</v>
      </c>
      <c r="H46" s="30">
        <v>-700846.2</v>
      </c>
      <c r="J46" s="99" t="s">
        <v>5</v>
      </c>
      <c r="K46" s="99" t="s">
        <v>7</v>
      </c>
      <c r="L46" s="99" t="s">
        <v>9</v>
      </c>
      <c r="M46" s="99" t="s">
        <v>68</v>
      </c>
      <c r="N46" s="28" t="s">
        <v>69</v>
      </c>
      <c r="O46" s="29">
        <v>140169.22007809288</v>
      </c>
      <c r="P46" s="100">
        <v>778877.33801363409</v>
      </c>
      <c r="Q46" s="101">
        <v>-700846.2</v>
      </c>
    </row>
    <row r="47" spans="1:17" x14ac:dyDescent="0.25">
      <c r="A47" s="24" t="s">
        <v>5</v>
      </c>
      <c r="B47" s="24" t="s">
        <v>7</v>
      </c>
      <c r="C47" s="24" t="s">
        <v>9</v>
      </c>
      <c r="D47" s="24" t="s">
        <v>68</v>
      </c>
      <c r="E47" s="28" t="s">
        <v>70</v>
      </c>
      <c r="F47" s="29">
        <v>172790.68837305252</v>
      </c>
      <c r="G47" s="29">
        <v>300116.42105921521</v>
      </c>
      <c r="H47" s="30">
        <v>-863953.2</v>
      </c>
      <c r="J47" s="99" t="s">
        <v>5</v>
      </c>
      <c r="K47" s="99" t="s">
        <v>7</v>
      </c>
      <c r="L47" s="99" t="s">
        <v>9</v>
      </c>
      <c r="M47" s="99" t="s">
        <v>68</v>
      </c>
      <c r="N47" s="28" t="s">
        <v>70</v>
      </c>
      <c r="O47" s="29">
        <v>172790.68837305252</v>
      </c>
      <c r="P47" s="100">
        <v>265693.46018963738</v>
      </c>
      <c r="Q47" s="101">
        <v>-863953.2</v>
      </c>
    </row>
    <row r="48" spans="1:17" x14ac:dyDescent="0.25">
      <c r="A48" s="24" t="s">
        <v>5</v>
      </c>
      <c r="B48" s="24" t="s">
        <v>7</v>
      </c>
      <c r="C48" s="24" t="s">
        <v>9</v>
      </c>
      <c r="D48" s="24" t="s">
        <v>71</v>
      </c>
      <c r="E48" s="28" t="s">
        <v>72</v>
      </c>
      <c r="F48" s="29">
        <v>319563.16072815203</v>
      </c>
      <c r="G48" s="29">
        <v>331875.66500144772</v>
      </c>
      <c r="H48" s="30">
        <v>-1597815.5999999999</v>
      </c>
      <c r="J48" s="99" t="s">
        <v>5</v>
      </c>
      <c r="K48" s="99" t="s">
        <v>7</v>
      </c>
      <c r="L48" s="99" t="s">
        <v>9</v>
      </c>
      <c r="M48" s="99" t="s">
        <v>71</v>
      </c>
      <c r="N48" s="28" t="s">
        <v>72</v>
      </c>
      <c r="O48" s="29">
        <v>319563.16072815203</v>
      </c>
      <c r="P48" s="100">
        <v>328206.68477635784</v>
      </c>
      <c r="Q48" s="101">
        <v>-1597815.5999999999</v>
      </c>
    </row>
    <row r="49" spans="1:17" x14ac:dyDescent="0.25">
      <c r="A49" s="24" t="s">
        <v>5</v>
      </c>
      <c r="B49" s="24" t="s">
        <v>7</v>
      </c>
      <c r="C49" s="24" t="s">
        <v>9</v>
      </c>
      <c r="D49" s="24" t="s">
        <v>71</v>
      </c>
      <c r="E49" s="28" t="s">
        <v>73</v>
      </c>
      <c r="F49" s="29">
        <v>413730.32831764896</v>
      </c>
      <c r="G49" s="29">
        <v>0</v>
      </c>
      <c r="H49" s="30">
        <v>-67504.339999999895</v>
      </c>
      <c r="J49" s="99" t="s">
        <v>5</v>
      </c>
      <c r="K49" s="99" t="s">
        <v>7</v>
      </c>
      <c r="L49" s="99" t="s">
        <v>9</v>
      </c>
      <c r="M49" s="99" t="s">
        <v>71</v>
      </c>
      <c r="N49" s="28" t="s">
        <v>73</v>
      </c>
      <c r="O49" s="29">
        <v>413730.32831764896</v>
      </c>
      <c r="P49" s="100">
        <v>0</v>
      </c>
      <c r="Q49" s="101">
        <v>-67504.339999999895</v>
      </c>
    </row>
    <row r="50" spans="1:17" x14ac:dyDescent="0.25">
      <c r="A50" s="24" t="s">
        <v>5</v>
      </c>
      <c r="B50" s="24" t="s">
        <v>7</v>
      </c>
      <c r="C50" s="24" t="s">
        <v>9</v>
      </c>
      <c r="D50" s="24" t="s">
        <v>71</v>
      </c>
      <c r="E50" s="28" t="s">
        <v>74</v>
      </c>
      <c r="F50" s="29">
        <v>325345.22100867727</v>
      </c>
      <c r="G50" s="29">
        <v>192320.97679434714</v>
      </c>
      <c r="H50" s="30">
        <v>-1626726</v>
      </c>
      <c r="J50" s="99" t="s">
        <v>5</v>
      </c>
      <c r="K50" s="99" t="s">
        <v>7</v>
      </c>
      <c r="L50" s="99" t="s">
        <v>9</v>
      </c>
      <c r="M50" s="99" t="s">
        <v>71</v>
      </c>
      <c r="N50" s="28" t="s">
        <v>74</v>
      </c>
      <c r="O50" s="29">
        <v>325345.22100867727</v>
      </c>
      <c r="P50" s="100">
        <v>163565.819400924</v>
      </c>
      <c r="Q50" s="101">
        <v>-1626726</v>
      </c>
    </row>
    <row r="51" spans="1:17" x14ac:dyDescent="0.25">
      <c r="A51" s="24" t="s">
        <v>5</v>
      </c>
      <c r="B51" s="24" t="s">
        <v>7</v>
      </c>
      <c r="C51" s="24" t="s">
        <v>9</v>
      </c>
      <c r="D51" s="24" t="s">
        <v>75</v>
      </c>
      <c r="E51" s="28" t="s">
        <v>76</v>
      </c>
      <c r="F51" s="29">
        <v>318266.80726719927</v>
      </c>
      <c r="G51" s="29">
        <v>216313.62133764266</v>
      </c>
      <c r="H51" s="30">
        <v>-1591333.7999999998</v>
      </c>
      <c r="J51" s="99" t="s">
        <v>5</v>
      </c>
      <c r="K51" s="99" t="s">
        <v>7</v>
      </c>
      <c r="L51" s="99" t="s">
        <v>9</v>
      </c>
      <c r="M51" s="99" t="s">
        <v>75</v>
      </c>
      <c r="N51" s="28" t="s">
        <v>76</v>
      </c>
      <c r="O51" s="29">
        <v>318266.80726719927</v>
      </c>
      <c r="P51" s="100">
        <v>212219.30064755504</v>
      </c>
      <c r="Q51" s="101">
        <v>-1591333.7999999998</v>
      </c>
    </row>
    <row r="52" spans="1:17" x14ac:dyDescent="0.25">
      <c r="A52" s="24" t="s">
        <v>5</v>
      </c>
      <c r="B52" s="24" t="s">
        <v>7</v>
      </c>
      <c r="C52" s="24" t="s">
        <v>9</v>
      </c>
      <c r="D52" s="24" t="s">
        <v>75</v>
      </c>
      <c r="E52" s="28" t="s">
        <v>77</v>
      </c>
      <c r="F52" s="29">
        <v>377046.32972107845</v>
      </c>
      <c r="G52" s="29">
        <v>36251.057542733244</v>
      </c>
      <c r="H52" s="30">
        <v>-1885231.7999999998</v>
      </c>
      <c r="J52" s="99" t="s">
        <v>5</v>
      </c>
      <c r="K52" s="99" t="s">
        <v>7</v>
      </c>
      <c r="L52" s="99" t="s">
        <v>9</v>
      </c>
      <c r="M52" s="99" t="s">
        <v>75</v>
      </c>
      <c r="N52" s="28" t="s">
        <v>77</v>
      </c>
      <c r="O52" s="29">
        <v>377046.32972107845</v>
      </c>
      <c r="P52" s="100">
        <v>138514.56299971178</v>
      </c>
      <c r="Q52" s="101">
        <v>-1885231.7999999998</v>
      </c>
    </row>
    <row r="53" spans="1:17" x14ac:dyDescent="0.25">
      <c r="A53" s="24" t="s">
        <v>5</v>
      </c>
      <c r="B53" s="24" t="s">
        <v>7</v>
      </c>
      <c r="C53" s="24" t="s">
        <v>9</v>
      </c>
      <c r="D53" s="24" t="s">
        <v>78</v>
      </c>
      <c r="E53" s="28" t="s">
        <v>79</v>
      </c>
      <c r="F53" s="29">
        <v>411074.9833086509</v>
      </c>
      <c r="G53" s="29">
        <v>461742.18951918569</v>
      </c>
      <c r="H53" s="30">
        <v>-10793405.65</v>
      </c>
      <c r="J53" s="99" t="s">
        <v>5</v>
      </c>
      <c r="K53" s="99" t="s">
        <v>7</v>
      </c>
      <c r="L53" s="99" t="s">
        <v>9</v>
      </c>
      <c r="M53" s="99" t="s">
        <v>78</v>
      </c>
      <c r="N53" s="28" t="s">
        <v>79</v>
      </c>
      <c r="O53" s="29">
        <v>411074.9833086509</v>
      </c>
      <c r="P53" s="100">
        <v>464917.09308827721</v>
      </c>
      <c r="Q53" s="101">
        <v>-10793405.65</v>
      </c>
    </row>
    <row r="54" spans="1:17" x14ac:dyDescent="0.25">
      <c r="A54" s="24" t="s">
        <v>5</v>
      </c>
      <c r="B54" s="24" t="s">
        <v>7</v>
      </c>
      <c r="C54" s="24" t="s">
        <v>9</v>
      </c>
      <c r="D54" s="24" t="s">
        <v>78</v>
      </c>
      <c r="E54" s="28" t="s">
        <v>80</v>
      </c>
      <c r="F54" s="29">
        <v>338153.04948584916</v>
      </c>
      <c r="G54" s="29">
        <v>402934.09658206347</v>
      </c>
      <c r="H54" s="30">
        <v>-5437403.4876443306</v>
      </c>
      <c r="J54" s="99" t="s">
        <v>5</v>
      </c>
      <c r="K54" s="99" t="s">
        <v>7</v>
      </c>
      <c r="L54" s="99" t="s">
        <v>9</v>
      </c>
      <c r="M54" s="99" t="s">
        <v>78</v>
      </c>
      <c r="N54" s="28" t="s">
        <v>80</v>
      </c>
      <c r="O54" s="29">
        <v>338153.04948584916</v>
      </c>
      <c r="P54" s="100">
        <v>368890.92847807723</v>
      </c>
      <c r="Q54" s="101">
        <v>-5437403.4876443306</v>
      </c>
    </row>
    <row r="55" spans="1:17" x14ac:dyDescent="0.25">
      <c r="A55" s="24" t="s">
        <v>5</v>
      </c>
      <c r="B55" s="24" t="s">
        <v>7</v>
      </c>
      <c r="C55" s="24" t="s">
        <v>9</v>
      </c>
      <c r="D55" s="24" t="s">
        <v>78</v>
      </c>
      <c r="E55" s="28" t="s">
        <v>81</v>
      </c>
      <c r="F55" s="29">
        <v>271212.02018422127</v>
      </c>
      <c r="G55" s="29">
        <v>426555.47565844422</v>
      </c>
      <c r="H55" s="30">
        <v>-7982488.2294700705</v>
      </c>
      <c r="J55" s="99" t="s">
        <v>5</v>
      </c>
      <c r="K55" s="99" t="s">
        <v>7</v>
      </c>
      <c r="L55" s="99" t="s">
        <v>9</v>
      </c>
      <c r="M55" s="99" t="s">
        <v>78</v>
      </c>
      <c r="N55" s="28" t="s">
        <v>81</v>
      </c>
      <c r="O55" s="29">
        <v>271212.02018422127</v>
      </c>
      <c r="P55" s="100">
        <v>390279.92450206843</v>
      </c>
      <c r="Q55" s="101">
        <v>-7982488.2294700705</v>
      </c>
    </row>
    <row r="56" spans="1:17" x14ac:dyDescent="0.25">
      <c r="A56" s="24" t="s">
        <v>5</v>
      </c>
      <c r="B56" s="24" t="s">
        <v>8</v>
      </c>
      <c r="C56" s="24" t="s">
        <v>6</v>
      </c>
      <c r="D56" s="24" t="s">
        <v>82</v>
      </c>
      <c r="E56" s="28" t="s">
        <v>83</v>
      </c>
      <c r="F56" s="29">
        <v>0</v>
      </c>
      <c r="G56" s="29">
        <v>8834428.0978141241</v>
      </c>
      <c r="H56" s="30">
        <v>59384141.255338773</v>
      </c>
      <c r="J56" s="99" t="s">
        <v>5</v>
      </c>
      <c r="K56" s="99" t="s">
        <v>8</v>
      </c>
      <c r="L56" s="99" t="s">
        <v>6</v>
      </c>
      <c r="M56" s="99" t="s">
        <v>82</v>
      </c>
      <c r="N56" s="28" t="s">
        <v>83</v>
      </c>
      <c r="O56" s="29">
        <v>0</v>
      </c>
      <c r="P56" s="100">
        <v>8275344.9120449871</v>
      </c>
      <c r="Q56" s="101">
        <v>62821861.041096091</v>
      </c>
    </row>
    <row r="57" spans="1:17" x14ac:dyDescent="0.25">
      <c r="A57" s="24" t="s">
        <v>5</v>
      </c>
      <c r="B57" s="24" t="s">
        <v>7</v>
      </c>
      <c r="C57" s="24" t="s">
        <v>6</v>
      </c>
      <c r="D57" s="24" t="s">
        <v>82</v>
      </c>
      <c r="E57" s="28" t="s">
        <v>84</v>
      </c>
      <c r="F57" s="29">
        <v>31798.891859556614</v>
      </c>
      <c r="G57" s="29">
        <v>56699.383771130277</v>
      </c>
      <c r="H57" s="30">
        <v>-1445885.7230972401</v>
      </c>
      <c r="J57" s="99" t="s">
        <v>5</v>
      </c>
      <c r="K57" s="99" t="s">
        <v>7</v>
      </c>
      <c r="L57" s="99" t="s">
        <v>6</v>
      </c>
      <c r="M57" s="99" t="s">
        <v>82</v>
      </c>
      <c r="N57" s="28" t="s">
        <v>84</v>
      </c>
      <c r="O57" s="29">
        <v>31798.891859556614</v>
      </c>
      <c r="P57" s="100">
        <v>51214.353775822034</v>
      </c>
      <c r="Q57" s="101">
        <v>-1445885.7230972401</v>
      </c>
    </row>
    <row r="58" spans="1:17" x14ac:dyDescent="0.25">
      <c r="A58" s="24" t="s">
        <v>5</v>
      </c>
      <c r="B58" s="24" t="s">
        <v>7</v>
      </c>
      <c r="C58" s="24" t="s">
        <v>6</v>
      </c>
      <c r="D58" s="24" t="s">
        <v>82</v>
      </c>
      <c r="E58" s="28" t="s">
        <v>85</v>
      </c>
      <c r="F58" s="29">
        <v>1800260.597710073</v>
      </c>
      <c r="G58" s="29">
        <v>553941.86002390436</v>
      </c>
      <c r="H58" s="30">
        <v>-12476865.7020048</v>
      </c>
      <c r="J58" s="99" t="s">
        <v>5</v>
      </c>
      <c r="K58" s="99" t="s">
        <v>7</v>
      </c>
      <c r="L58" s="99" t="s">
        <v>6</v>
      </c>
      <c r="M58" s="99" t="s">
        <v>82</v>
      </c>
      <c r="N58" s="28" t="s">
        <v>85</v>
      </c>
      <c r="O58" s="29">
        <v>1800260.597710073</v>
      </c>
      <c r="P58" s="100">
        <v>552616.25302490371</v>
      </c>
      <c r="Q58" s="101">
        <v>-12476865.7020048</v>
      </c>
    </row>
    <row r="59" spans="1:17" x14ac:dyDescent="0.25">
      <c r="A59" s="24" t="s">
        <v>5</v>
      </c>
      <c r="B59" s="24" t="s">
        <v>7</v>
      </c>
      <c r="C59" s="24" t="s">
        <v>6</v>
      </c>
      <c r="D59" s="24" t="s">
        <v>82</v>
      </c>
      <c r="E59" s="28" t="s">
        <v>86</v>
      </c>
      <c r="F59" s="29">
        <v>485496.7159651519</v>
      </c>
      <c r="G59" s="29">
        <v>997692.45228429721</v>
      </c>
      <c r="H59" s="30">
        <v>-21518467.120000001</v>
      </c>
      <c r="J59" s="99" t="s">
        <v>5</v>
      </c>
      <c r="K59" s="99" t="s">
        <v>7</v>
      </c>
      <c r="L59" s="99" t="s">
        <v>6</v>
      </c>
      <c r="M59" s="99" t="s">
        <v>82</v>
      </c>
      <c r="N59" s="28" t="s">
        <v>86</v>
      </c>
      <c r="O59" s="29">
        <v>485496.7159651519</v>
      </c>
      <c r="P59" s="100">
        <v>927938.09550667671</v>
      </c>
      <c r="Q59" s="101">
        <v>-21518467.120000001</v>
      </c>
    </row>
    <row r="60" spans="1:17" x14ac:dyDescent="0.25">
      <c r="A60" s="24" t="s">
        <v>5</v>
      </c>
      <c r="B60" s="24" t="s">
        <v>7</v>
      </c>
      <c r="C60" s="24" t="s">
        <v>6</v>
      </c>
      <c r="D60" s="24" t="s">
        <v>87</v>
      </c>
      <c r="E60" s="28" t="s">
        <v>88</v>
      </c>
      <c r="F60" s="29">
        <v>723308.44181230338</v>
      </c>
      <c r="G60" s="29">
        <v>-1.862645149230957E-9</v>
      </c>
      <c r="H60" s="30">
        <v>1572176.8</v>
      </c>
      <c r="J60" s="99" t="s">
        <v>5</v>
      </c>
      <c r="K60" s="99" t="s">
        <v>7</v>
      </c>
      <c r="L60" s="99" t="s">
        <v>6</v>
      </c>
      <c r="M60" s="99" t="s">
        <v>87</v>
      </c>
      <c r="N60" s="28" t="s">
        <v>88</v>
      </c>
      <c r="O60" s="29">
        <v>723308.44181230338</v>
      </c>
      <c r="P60" s="100">
        <v>-1.862645149230957E-9</v>
      </c>
      <c r="Q60" s="101">
        <v>1572176.8</v>
      </c>
    </row>
    <row r="61" spans="1:17" x14ac:dyDescent="0.25">
      <c r="A61" s="24" t="s">
        <v>5</v>
      </c>
      <c r="B61" s="24" t="s">
        <v>7</v>
      </c>
      <c r="C61" s="24" t="s">
        <v>6</v>
      </c>
      <c r="D61" s="24" t="s">
        <v>87</v>
      </c>
      <c r="E61" s="28" t="s">
        <v>89</v>
      </c>
      <c r="F61" s="29">
        <v>34407.773537942849</v>
      </c>
      <c r="G61" s="29">
        <v>0</v>
      </c>
      <c r="H61" s="30">
        <v>-1568018.07354102</v>
      </c>
      <c r="J61" s="99" t="s">
        <v>5</v>
      </c>
      <c r="K61" s="99" t="s">
        <v>7</v>
      </c>
      <c r="L61" s="99" t="s">
        <v>6</v>
      </c>
      <c r="M61" s="99" t="s">
        <v>87</v>
      </c>
      <c r="N61" s="28" t="s">
        <v>89</v>
      </c>
      <c r="O61" s="29">
        <v>34407.773537942849</v>
      </c>
      <c r="P61" s="100">
        <v>0</v>
      </c>
      <c r="Q61" s="101">
        <v>-1568018.07354102</v>
      </c>
    </row>
    <row r="62" spans="1:17" x14ac:dyDescent="0.25">
      <c r="A62" s="24" t="s">
        <v>5</v>
      </c>
      <c r="B62" s="24" t="s">
        <v>7</v>
      </c>
      <c r="C62" s="24" t="s">
        <v>6</v>
      </c>
      <c r="D62" s="24" t="s">
        <v>87</v>
      </c>
      <c r="E62" s="28" t="s">
        <v>90</v>
      </c>
      <c r="F62" s="29">
        <v>99614.283519040589</v>
      </c>
      <c r="G62" s="29">
        <v>0</v>
      </c>
      <c r="H62" s="30">
        <v>-4825190.18576336</v>
      </c>
      <c r="J62" s="99" t="s">
        <v>5</v>
      </c>
      <c r="K62" s="99" t="s">
        <v>7</v>
      </c>
      <c r="L62" s="99" t="s">
        <v>6</v>
      </c>
      <c r="M62" s="99" t="s">
        <v>87</v>
      </c>
      <c r="N62" s="28" t="s">
        <v>90</v>
      </c>
      <c r="O62" s="29">
        <v>99614.283519040589</v>
      </c>
      <c r="P62" s="100">
        <v>0</v>
      </c>
      <c r="Q62" s="101">
        <v>-4825190.18576336</v>
      </c>
    </row>
    <row r="63" spans="1:17" x14ac:dyDescent="0.25">
      <c r="A63" s="24" t="s">
        <v>5</v>
      </c>
      <c r="B63" s="24" t="s">
        <v>7</v>
      </c>
      <c r="C63" s="24" t="s">
        <v>6</v>
      </c>
      <c r="D63" s="24" t="s">
        <v>87</v>
      </c>
      <c r="E63" s="28" t="s">
        <v>91</v>
      </c>
      <c r="F63" s="29">
        <v>101606.56918942153</v>
      </c>
      <c r="G63" s="29">
        <v>0</v>
      </c>
      <c r="H63" s="30">
        <v>-4774571.7227626704</v>
      </c>
      <c r="J63" s="99" t="s">
        <v>5</v>
      </c>
      <c r="K63" s="99" t="s">
        <v>7</v>
      </c>
      <c r="L63" s="99" t="s">
        <v>6</v>
      </c>
      <c r="M63" s="99" t="s">
        <v>87</v>
      </c>
      <c r="N63" s="28" t="s">
        <v>91</v>
      </c>
      <c r="O63" s="29">
        <v>101606.56918942153</v>
      </c>
      <c r="P63" s="100">
        <v>0</v>
      </c>
      <c r="Q63" s="101">
        <v>-4774571.7227626704</v>
      </c>
    </row>
    <row r="64" spans="1:17" x14ac:dyDescent="0.25">
      <c r="A64" s="24" t="s">
        <v>5</v>
      </c>
      <c r="B64" s="24" t="s">
        <v>7</v>
      </c>
      <c r="C64" s="24" t="s">
        <v>9</v>
      </c>
      <c r="D64" s="24" t="s">
        <v>92</v>
      </c>
      <c r="E64" s="24" t="s">
        <v>93</v>
      </c>
      <c r="F64" s="29">
        <v>0</v>
      </c>
      <c r="G64" s="29">
        <v>373867.02755999286</v>
      </c>
      <c r="H64" s="31">
        <v>0</v>
      </c>
      <c r="J64" s="99" t="s">
        <v>5</v>
      </c>
      <c r="K64" s="99" t="s">
        <v>7</v>
      </c>
      <c r="L64" s="99" t="s">
        <v>9</v>
      </c>
      <c r="M64" s="99" t="s">
        <v>92</v>
      </c>
      <c r="N64" s="99" t="s">
        <v>93</v>
      </c>
      <c r="O64" s="29">
        <v>0</v>
      </c>
      <c r="P64" s="100">
        <v>364328.4966270859</v>
      </c>
      <c r="Q64" s="102"/>
    </row>
    <row r="65" spans="1:17" x14ac:dyDescent="0.25">
      <c r="A65" s="24" t="s">
        <v>5</v>
      </c>
      <c r="B65" s="24" t="s">
        <v>7</v>
      </c>
      <c r="C65" s="24" t="s">
        <v>9</v>
      </c>
      <c r="D65" s="24" t="s">
        <v>92</v>
      </c>
      <c r="E65" s="28" t="s">
        <v>94</v>
      </c>
      <c r="F65" s="29">
        <v>380368.92724113504</v>
      </c>
      <c r="G65" s="29">
        <v>421401.72909512115</v>
      </c>
      <c r="H65" s="30">
        <v>-1901844.6</v>
      </c>
      <c r="J65" s="99" t="s">
        <v>5</v>
      </c>
      <c r="K65" s="99" t="s">
        <v>7</v>
      </c>
      <c r="L65" s="99" t="s">
        <v>9</v>
      </c>
      <c r="M65" s="99" t="s">
        <v>92</v>
      </c>
      <c r="N65" s="28" t="s">
        <v>94</v>
      </c>
      <c r="O65" s="29">
        <v>380368.92724113504</v>
      </c>
      <c r="P65" s="100">
        <v>400861.40331980458</v>
      </c>
      <c r="Q65" s="101">
        <v>-1901844.6</v>
      </c>
    </row>
    <row r="66" spans="1:17" x14ac:dyDescent="0.25">
      <c r="A66" s="24" t="s">
        <v>5</v>
      </c>
      <c r="B66" s="24" t="s">
        <v>7</v>
      </c>
      <c r="C66" s="24" t="s">
        <v>9</v>
      </c>
      <c r="D66" s="24" t="s">
        <v>92</v>
      </c>
      <c r="E66" s="24" t="s">
        <v>95</v>
      </c>
      <c r="F66" s="29">
        <v>0</v>
      </c>
      <c r="G66" s="29">
        <v>407641.5856972551</v>
      </c>
      <c r="H66" s="31">
        <v>0</v>
      </c>
      <c r="J66" s="99" t="s">
        <v>5</v>
      </c>
      <c r="K66" s="99" t="s">
        <v>7</v>
      </c>
      <c r="L66" s="99" t="s">
        <v>9</v>
      </c>
      <c r="M66" s="99" t="s">
        <v>92</v>
      </c>
      <c r="N66" s="99" t="s">
        <v>95</v>
      </c>
      <c r="O66" s="29">
        <v>0</v>
      </c>
      <c r="P66" s="100">
        <v>404909.98436304805</v>
      </c>
      <c r="Q66" s="102"/>
    </row>
    <row r="67" spans="1:17" x14ac:dyDescent="0.25">
      <c r="A67" s="24" t="s">
        <v>5</v>
      </c>
      <c r="B67" s="24" t="s">
        <v>7</v>
      </c>
      <c r="C67" s="24" t="s">
        <v>9</v>
      </c>
      <c r="D67" s="24" t="s">
        <v>92</v>
      </c>
      <c r="E67" s="24" t="s">
        <v>96</v>
      </c>
      <c r="F67" s="29">
        <v>0</v>
      </c>
      <c r="G67" s="29">
        <v>399679.75637996208</v>
      </c>
      <c r="H67" s="31">
        <v>0</v>
      </c>
      <c r="J67" s="99" t="s">
        <v>5</v>
      </c>
      <c r="K67" s="99" t="s">
        <v>7</v>
      </c>
      <c r="L67" s="99" t="s">
        <v>9</v>
      </c>
      <c r="M67" s="99" t="s">
        <v>92</v>
      </c>
      <c r="N67" s="99" t="s">
        <v>96</v>
      </c>
      <c r="O67" s="29">
        <v>0</v>
      </c>
      <c r="P67" s="100">
        <v>374291.56265028048</v>
      </c>
      <c r="Q67" s="102"/>
    </row>
    <row r="68" spans="1:17" x14ac:dyDescent="0.25">
      <c r="A68" s="24" t="s">
        <v>5</v>
      </c>
      <c r="B68" s="24" t="s">
        <v>7</v>
      </c>
      <c r="C68" s="24" t="s">
        <v>9</v>
      </c>
      <c r="D68" s="24" t="s">
        <v>92</v>
      </c>
      <c r="E68" s="24" t="s">
        <v>97</v>
      </c>
      <c r="F68" s="29">
        <v>0</v>
      </c>
      <c r="G68" s="29">
        <v>366364.79403042741</v>
      </c>
      <c r="H68" s="31">
        <v>0</v>
      </c>
      <c r="J68" s="99" t="s">
        <v>5</v>
      </c>
      <c r="K68" s="99" t="s">
        <v>7</v>
      </c>
      <c r="L68" s="99" t="s">
        <v>9</v>
      </c>
      <c r="M68" s="99" t="s">
        <v>92</v>
      </c>
      <c r="N68" s="99" t="s">
        <v>97</v>
      </c>
      <c r="O68" s="29">
        <v>0</v>
      </c>
      <c r="P68" s="100">
        <v>363423.56637762499</v>
      </c>
      <c r="Q68" s="102"/>
    </row>
    <row r="69" spans="1:17" x14ac:dyDescent="0.25">
      <c r="A69" s="24" t="s">
        <v>5</v>
      </c>
      <c r="B69" s="24" t="s">
        <v>7</v>
      </c>
      <c r="C69" s="24" t="s">
        <v>9</v>
      </c>
      <c r="D69" s="24" t="s">
        <v>92</v>
      </c>
      <c r="E69" s="24" t="s">
        <v>98</v>
      </c>
      <c r="F69" s="29">
        <v>0</v>
      </c>
      <c r="G69" s="29">
        <v>289782.97922278021</v>
      </c>
      <c r="H69" s="31">
        <v>0</v>
      </c>
      <c r="J69" s="99" t="s">
        <v>5</v>
      </c>
      <c r="K69" s="99" t="s">
        <v>7</v>
      </c>
      <c r="L69" s="99" t="s">
        <v>9</v>
      </c>
      <c r="M69" s="99" t="s">
        <v>92</v>
      </c>
      <c r="N69" s="99" t="s">
        <v>98</v>
      </c>
      <c r="O69" s="29">
        <v>0</v>
      </c>
      <c r="P69" s="100">
        <v>286572.17397911701</v>
      </c>
      <c r="Q69" s="102"/>
    </row>
    <row r="70" spans="1:17" x14ac:dyDescent="0.25">
      <c r="A70" s="24" t="s">
        <v>5</v>
      </c>
      <c r="B70" s="24" t="s">
        <v>7</v>
      </c>
      <c r="C70" s="24" t="s">
        <v>9</v>
      </c>
      <c r="D70" s="24" t="s">
        <v>92</v>
      </c>
      <c r="E70" s="28" t="s">
        <v>99</v>
      </c>
      <c r="F70" s="29">
        <v>380368.92724113504</v>
      </c>
      <c r="G70" s="29">
        <v>401726.0368191108</v>
      </c>
      <c r="H70" s="30">
        <v>-1901844.6</v>
      </c>
      <c r="J70" s="99" t="s">
        <v>5</v>
      </c>
      <c r="K70" s="99" t="s">
        <v>7</v>
      </c>
      <c r="L70" s="99" t="s">
        <v>9</v>
      </c>
      <c r="M70" s="99" t="s">
        <v>92</v>
      </c>
      <c r="N70" s="28" t="s">
        <v>99</v>
      </c>
      <c r="O70" s="29">
        <v>380368.92724113504</v>
      </c>
      <c r="P70" s="100">
        <v>391001.74811702693</v>
      </c>
      <c r="Q70" s="101">
        <v>-1901844.6</v>
      </c>
    </row>
    <row r="71" spans="1:17" x14ac:dyDescent="0.25">
      <c r="A71" s="24" t="s">
        <v>5</v>
      </c>
      <c r="B71" s="24" t="s">
        <v>7</v>
      </c>
      <c r="C71" s="24" t="s">
        <v>9</v>
      </c>
      <c r="D71" s="24" t="s">
        <v>92</v>
      </c>
      <c r="E71" s="24" t="s">
        <v>100</v>
      </c>
      <c r="F71" s="29">
        <v>0</v>
      </c>
      <c r="G71" s="29">
        <v>378600.85064873158</v>
      </c>
      <c r="H71" s="31">
        <v>0</v>
      </c>
      <c r="J71" s="99" t="s">
        <v>5</v>
      </c>
      <c r="K71" s="99" t="s">
        <v>7</v>
      </c>
      <c r="L71" s="99" t="s">
        <v>9</v>
      </c>
      <c r="M71" s="99" t="s">
        <v>92</v>
      </c>
      <c r="N71" s="99" t="s">
        <v>100</v>
      </c>
      <c r="O71" s="29">
        <v>0</v>
      </c>
      <c r="P71" s="100">
        <v>374113.46102672623</v>
      </c>
      <c r="Q71" s="102"/>
    </row>
    <row r="72" spans="1:17" x14ac:dyDescent="0.25">
      <c r="A72" s="24" t="s">
        <v>5</v>
      </c>
      <c r="B72" s="24" t="s">
        <v>8</v>
      </c>
      <c r="C72" s="24" t="s">
        <v>9</v>
      </c>
      <c r="D72" s="24" t="s">
        <v>92</v>
      </c>
      <c r="E72" s="38" t="s">
        <v>101</v>
      </c>
      <c r="F72" s="29">
        <v>146240.88442803311</v>
      </c>
      <c r="G72" s="29">
        <v>79519.442141040767</v>
      </c>
      <c r="H72" s="30">
        <v>-24250.648015392399</v>
      </c>
      <c r="J72" s="99" t="s">
        <v>5</v>
      </c>
      <c r="K72" s="99" t="s">
        <v>8</v>
      </c>
      <c r="L72" s="99" t="s">
        <v>9</v>
      </c>
      <c r="M72" s="99" t="s">
        <v>92</v>
      </c>
      <c r="N72" s="104" t="s">
        <v>101</v>
      </c>
      <c r="O72" s="29">
        <v>146240.88442803311</v>
      </c>
      <c r="P72" s="100">
        <v>77099.164441915578</v>
      </c>
      <c r="Q72" s="101">
        <v>-56360.0874052906</v>
      </c>
    </row>
    <row r="73" spans="1:17" x14ac:dyDescent="0.25">
      <c r="A73" s="24" t="s">
        <v>5</v>
      </c>
      <c r="B73" s="24" t="s">
        <v>7</v>
      </c>
      <c r="C73" s="24" t="s">
        <v>9</v>
      </c>
      <c r="D73" s="24" t="s">
        <v>92</v>
      </c>
      <c r="E73" s="24" t="s">
        <v>102</v>
      </c>
      <c r="F73" s="29">
        <v>0</v>
      </c>
      <c r="G73" s="29">
        <v>262297.3951000853</v>
      </c>
      <c r="H73" s="31">
        <v>0</v>
      </c>
      <c r="J73" s="99" t="s">
        <v>5</v>
      </c>
      <c r="K73" s="99" t="s">
        <v>7</v>
      </c>
      <c r="L73" s="99" t="s">
        <v>9</v>
      </c>
      <c r="M73" s="99" t="s">
        <v>92</v>
      </c>
      <c r="N73" s="99" t="s">
        <v>102</v>
      </c>
      <c r="O73" s="29">
        <v>0</v>
      </c>
      <c r="P73" s="100">
        <v>310996.88111453812</v>
      </c>
      <c r="Q73" s="102"/>
    </row>
    <row r="74" spans="1:17" x14ac:dyDescent="0.25">
      <c r="A74" s="24" t="s">
        <v>5</v>
      </c>
      <c r="B74" s="24" t="s">
        <v>7</v>
      </c>
      <c r="C74" s="24" t="s">
        <v>9</v>
      </c>
      <c r="D74" s="24" t="s">
        <v>92</v>
      </c>
      <c r="E74" s="24" t="s">
        <v>103</v>
      </c>
      <c r="F74" s="29">
        <v>0</v>
      </c>
      <c r="G74" s="29">
        <v>367570.18735951622</v>
      </c>
      <c r="H74" s="31">
        <v>0</v>
      </c>
      <c r="J74" s="99" t="s">
        <v>5</v>
      </c>
      <c r="K74" s="99" t="s">
        <v>7</v>
      </c>
      <c r="L74" s="99" t="s">
        <v>9</v>
      </c>
      <c r="M74" s="99" t="s">
        <v>92</v>
      </c>
      <c r="N74" s="99" t="s">
        <v>103</v>
      </c>
      <c r="O74" s="29">
        <v>0</v>
      </c>
      <c r="P74" s="100">
        <v>392720.45981832506</v>
      </c>
      <c r="Q74" s="102"/>
    </row>
    <row r="75" spans="1:17" x14ac:dyDescent="0.25">
      <c r="A75" s="24" t="s">
        <v>5</v>
      </c>
      <c r="B75" s="24" t="s">
        <v>7</v>
      </c>
      <c r="C75" s="24" t="s">
        <v>9</v>
      </c>
      <c r="D75" s="24" t="s">
        <v>92</v>
      </c>
      <c r="E75" s="24" t="s">
        <v>104</v>
      </c>
      <c r="F75" s="29">
        <v>0</v>
      </c>
      <c r="G75" s="29">
        <v>394265.34831810818</v>
      </c>
      <c r="H75" s="31">
        <v>0</v>
      </c>
      <c r="J75" s="99" t="s">
        <v>5</v>
      </c>
      <c r="K75" s="99" t="s">
        <v>7</v>
      </c>
      <c r="L75" s="99" t="s">
        <v>9</v>
      </c>
      <c r="M75" s="99" t="s">
        <v>92</v>
      </c>
      <c r="N75" s="99" t="s">
        <v>104</v>
      </c>
      <c r="O75" s="29">
        <v>0</v>
      </c>
      <c r="P75" s="100">
        <v>373334.14086742781</v>
      </c>
      <c r="Q75" s="102"/>
    </row>
    <row r="76" spans="1:17" x14ac:dyDescent="0.25">
      <c r="A76" s="24" t="s">
        <v>5</v>
      </c>
      <c r="B76" s="24" t="s">
        <v>7</v>
      </c>
      <c r="C76" s="24" t="s">
        <v>9</v>
      </c>
      <c r="D76" s="24" t="s">
        <v>92</v>
      </c>
      <c r="E76" s="24" t="s">
        <v>105</v>
      </c>
      <c r="F76" s="29">
        <v>0</v>
      </c>
      <c r="G76" s="29">
        <v>277076.84184850386</v>
      </c>
      <c r="H76" s="31">
        <v>0</v>
      </c>
      <c r="J76" s="99" t="s">
        <v>5</v>
      </c>
      <c r="K76" s="99" t="s">
        <v>7</v>
      </c>
      <c r="L76" s="99" t="s">
        <v>9</v>
      </c>
      <c r="M76" s="99" t="s">
        <v>92</v>
      </c>
      <c r="N76" s="99" t="s">
        <v>105</v>
      </c>
      <c r="O76" s="29">
        <v>0</v>
      </c>
      <c r="P76" s="100">
        <v>298295.40302466007</v>
      </c>
      <c r="Q76" s="102"/>
    </row>
    <row r="77" spans="1:17" x14ac:dyDescent="0.25">
      <c r="A77" s="24" t="s">
        <v>5</v>
      </c>
      <c r="B77" s="24" t="s">
        <v>7</v>
      </c>
      <c r="C77" s="24" t="s">
        <v>9</v>
      </c>
      <c r="D77" s="24" t="s">
        <v>92</v>
      </c>
      <c r="E77" s="24" t="s">
        <v>106</v>
      </c>
      <c r="F77" s="29">
        <v>0</v>
      </c>
      <c r="G77" s="29">
        <v>425154.4232742067</v>
      </c>
      <c r="H77" s="31">
        <v>0</v>
      </c>
      <c r="J77" s="99" t="s">
        <v>5</v>
      </c>
      <c r="K77" s="99" t="s">
        <v>7</v>
      </c>
      <c r="L77" s="99" t="s">
        <v>9</v>
      </c>
      <c r="M77" s="99" t="s">
        <v>92</v>
      </c>
      <c r="N77" s="99" t="s">
        <v>106</v>
      </c>
      <c r="O77" s="29">
        <v>0</v>
      </c>
      <c r="P77" s="100">
        <v>422446.55868764204</v>
      </c>
      <c r="Q77" s="102"/>
    </row>
    <row r="78" spans="1:17" x14ac:dyDescent="0.25">
      <c r="A78" s="24" t="s">
        <v>5</v>
      </c>
      <c r="B78" s="24" t="s">
        <v>7</v>
      </c>
      <c r="C78" s="24" t="s">
        <v>9</v>
      </c>
      <c r="D78" s="24" t="s">
        <v>92</v>
      </c>
      <c r="E78" s="24" t="s">
        <v>107</v>
      </c>
      <c r="F78" s="29">
        <v>0</v>
      </c>
      <c r="G78" s="29">
        <v>448687.15677146363</v>
      </c>
      <c r="H78" s="31">
        <v>0</v>
      </c>
      <c r="J78" s="99" t="s">
        <v>5</v>
      </c>
      <c r="K78" s="99" t="s">
        <v>7</v>
      </c>
      <c r="L78" s="99" t="s">
        <v>9</v>
      </c>
      <c r="M78" s="99" t="s">
        <v>92</v>
      </c>
      <c r="N78" s="99" t="s">
        <v>107</v>
      </c>
      <c r="O78" s="29">
        <v>0</v>
      </c>
      <c r="P78" s="100">
        <v>438024.42780013569</v>
      </c>
      <c r="Q78" s="102"/>
    </row>
    <row r="79" spans="1:17" x14ac:dyDescent="0.25">
      <c r="A79" s="24" t="s">
        <v>5</v>
      </c>
      <c r="B79" s="24" t="s">
        <v>7</v>
      </c>
      <c r="C79" s="24" t="s">
        <v>9</v>
      </c>
      <c r="D79" s="24" t="s">
        <v>92</v>
      </c>
      <c r="E79" s="24" t="s">
        <v>108</v>
      </c>
      <c r="F79" s="29">
        <v>0</v>
      </c>
      <c r="G79" s="29">
        <v>296687.98839819827</v>
      </c>
      <c r="H79" s="31">
        <v>0</v>
      </c>
      <c r="J79" s="99" t="s">
        <v>5</v>
      </c>
      <c r="K79" s="99" t="s">
        <v>7</v>
      </c>
      <c r="L79" s="99" t="s">
        <v>9</v>
      </c>
      <c r="M79" s="99" t="s">
        <v>92</v>
      </c>
      <c r="N79" s="99" t="s">
        <v>108</v>
      </c>
      <c r="O79" s="29">
        <v>0</v>
      </c>
      <c r="P79" s="100">
        <v>322549.68340164481</v>
      </c>
      <c r="Q79" s="102"/>
    </row>
    <row r="80" spans="1:17" x14ac:dyDescent="0.25">
      <c r="A80" s="24" t="s">
        <v>5</v>
      </c>
      <c r="B80" s="24" t="s">
        <v>7</v>
      </c>
      <c r="C80" s="24" t="s">
        <v>9</v>
      </c>
      <c r="D80" s="24" t="s">
        <v>92</v>
      </c>
      <c r="E80" s="24" t="s">
        <v>109</v>
      </c>
      <c r="F80" s="29">
        <v>0</v>
      </c>
      <c r="G80" s="29">
        <v>367570.18735951622</v>
      </c>
      <c r="H80" s="31">
        <v>0</v>
      </c>
      <c r="J80" s="99" t="s">
        <v>5</v>
      </c>
      <c r="K80" s="99" t="s">
        <v>7</v>
      </c>
      <c r="L80" s="99" t="s">
        <v>9</v>
      </c>
      <c r="M80" s="99" t="s">
        <v>92</v>
      </c>
      <c r="N80" s="99" t="s">
        <v>109</v>
      </c>
      <c r="O80" s="29">
        <v>0</v>
      </c>
      <c r="P80" s="100">
        <v>392720.45981832506</v>
      </c>
      <c r="Q80" s="102"/>
    </row>
    <row r="81" spans="1:17" x14ac:dyDescent="0.25">
      <c r="A81" s="24" t="s">
        <v>5</v>
      </c>
      <c r="B81" s="24" t="s">
        <v>7</v>
      </c>
      <c r="C81" s="24" t="s">
        <v>9</v>
      </c>
      <c r="D81" s="24" t="s">
        <v>92</v>
      </c>
      <c r="E81" s="24" t="s">
        <v>110</v>
      </c>
      <c r="F81" s="29">
        <v>0</v>
      </c>
      <c r="G81" s="29">
        <v>395636.04101573757</v>
      </c>
      <c r="H81" s="31">
        <v>0</v>
      </c>
      <c r="J81" s="99" t="s">
        <v>5</v>
      </c>
      <c r="K81" s="99" t="s">
        <v>7</v>
      </c>
      <c r="L81" s="99" t="s">
        <v>9</v>
      </c>
      <c r="M81" s="99" t="s">
        <v>92</v>
      </c>
      <c r="N81" s="99" t="s">
        <v>110</v>
      </c>
      <c r="O81" s="29">
        <v>0</v>
      </c>
      <c r="P81" s="100">
        <v>383413.19881689193</v>
      </c>
      <c r="Q81" s="102"/>
    </row>
    <row r="82" spans="1:17" x14ac:dyDescent="0.25">
      <c r="A82" s="24" t="s">
        <v>5</v>
      </c>
      <c r="B82" s="24" t="s">
        <v>7</v>
      </c>
      <c r="C82" s="24" t="s">
        <v>9</v>
      </c>
      <c r="D82" s="24" t="s">
        <v>92</v>
      </c>
      <c r="E82" s="24" t="s">
        <v>111</v>
      </c>
      <c r="F82" s="29">
        <v>0</v>
      </c>
      <c r="G82" s="29">
        <v>367570.18735951622</v>
      </c>
      <c r="H82" s="31">
        <v>0</v>
      </c>
      <c r="J82" s="99" t="s">
        <v>5</v>
      </c>
      <c r="K82" s="99" t="s">
        <v>7</v>
      </c>
      <c r="L82" s="99" t="s">
        <v>9</v>
      </c>
      <c r="M82" s="99" t="s">
        <v>92</v>
      </c>
      <c r="N82" s="99" t="s">
        <v>111</v>
      </c>
      <c r="O82" s="29">
        <v>0</v>
      </c>
      <c r="P82" s="100">
        <v>392720.45981832506</v>
      </c>
      <c r="Q82" s="102"/>
    </row>
    <row r="83" spans="1:17" x14ac:dyDescent="0.25">
      <c r="A83" s="24" t="s">
        <v>5</v>
      </c>
      <c r="B83" s="24" t="s">
        <v>7</v>
      </c>
      <c r="C83" s="24" t="s">
        <v>9</v>
      </c>
      <c r="D83" s="24" t="s">
        <v>92</v>
      </c>
      <c r="E83" s="28" t="s">
        <v>112</v>
      </c>
      <c r="F83" s="29">
        <v>380368.92724113504</v>
      </c>
      <c r="G83" s="29">
        <v>424585.13946501969</v>
      </c>
      <c r="H83" s="30">
        <v>-1901844.6</v>
      </c>
      <c r="J83" s="99" t="s">
        <v>5</v>
      </c>
      <c r="K83" s="99" t="s">
        <v>7</v>
      </c>
      <c r="L83" s="99" t="s">
        <v>9</v>
      </c>
      <c r="M83" s="99" t="s">
        <v>92</v>
      </c>
      <c r="N83" s="28" t="s">
        <v>112</v>
      </c>
      <c r="O83" s="29">
        <v>380368.92724113504</v>
      </c>
      <c r="P83" s="100">
        <v>416724.61608849885</v>
      </c>
      <c r="Q83" s="101">
        <v>-1901844.6</v>
      </c>
    </row>
    <row r="84" spans="1:17" x14ac:dyDescent="0.25">
      <c r="A84" s="24" t="s">
        <v>5</v>
      </c>
      <c r="B84" s="24" t="s">
        <v>7</v>
      </c>
      <c r="C84" s="24" t="s">
        <v>9</v>
      </c>
      <c r="D84" s="24" t="s">
        <v>92</v>
      </c>
      <c r="E84" s="24" t="s">
        <v>113</v>
      </c>
      <c r="F84" s="29">
        <v>0</v>
      </c>
      <c r="G84" s="29">
        <v>313580.12981426576</v>
      </c>
      <c r="H84" s="31">
        <v>0</v>
      </c>
      <c r="J84" s="99" t="s">
        <v>5</v>
      </c>
      <c r="K84" s="99" t="s">
        <v>7</v>
      </c>
      <c r="L84" s="99" t="s">
        <v>9</v>
      </c>
      <c r="M84" s="99" t="s">
        <v>92</v>
      </c>
      <c r="N84" s="99" t="s">
        <v>113</v>
      </c>
      <c r="O84" s="29">
        <v>0</v>
      </c>
      <c r="P84" s="100">
        <v>303655.61362239346</v>
      </c>
      <c r="Q84" s="102"/>
    </row>
    <row r="85" spans="1:17" x14ac:dyDescent="0.25">
      <c r="A85" s="24" t="s">
        <v>5</v>
      </c>
      <c r="B85" s="24" t="s">
        <v>7</v>
      </c>
      <c r="C85" s="24" t="s">
        <v>9</v>
      </c>
      <c r="D85" s="24" t="s">
        <v>92</v>
      </c>
      <c r="E85" s="24" t="s">
        <v>114</v>
      </c>
      <c r="F85" s="29">
        <v>0</v>
      </c>
      <c r="G85" s="29">
        <v>367570.18735951622</v>
      </c>
      <c r="H85" s="31">
        <v>0</v>
      </c>
      <c r="J85" s="99" t="s">
        <v>5</v>
      </c>
      <c r="K85" s="99" t="s">
        <v>7</v>
      </c>
      <c r="L85" s="99" t="s">
        <v>9</v>
      </c>
      <c r="M85" s="99" t="s">
        <v>92</v>
      </c>
      <c r="N85" s="99" t="s">
        <v>114</v>
      </c>
      <c r="O85" s="29">
        <v>0</v>
      </c>
      <c r="P85" s="100">
        <v>392720.45981832506</v>
      </c>
      <c r="Q85" s="102"/>
    </row>
    <row r="86" spans="1:17" x14ac:dyDescent="0.25">
      <c r="A86" s="24" t="s">
        <v>5</v>
      </c>
      <c r="B86" s="24" t="s">
        <v>7</v>
      </c>
      <c r="C86" s="24" t="s">
        <v>9</v>
      </c>
      <c r="D86" s="24" t="s">
        <v>92</v>
      </c>
      <c r="E86" s="24" t="s">
        <v>115</v>
      </c>
      <c r="F86" s="29">
        <v>0</v>
      </c>
      <c r="G86" s="29">
        <v>342272.89513269288</v>
      </c>
      <c r="H86" s="31">
        <v>0</v>
      </c>
      <c r="J86" s="99" t="s">
        <v>5</v>
      </c>
      <c r="K86" s="99" t="s">
        <v>7</v>
      </c>
      <c r="L86" s="99" t="s">
        <v>9</v>
      </c>
      <c r="M86" s="99" t="s">
        <v>92</v>
      </c>
      <c r="N86" s="99" t="s">
        <v>115</v>
      </c>
      <c r="O86" s="29">
        <v>0</v>
      </c>
      <c r="P86" s="100">
        <v>335534.90502603637</v>
      </c>
      <c r="Q86" s="102"/>
    </row>
    <row r="87" spans="1:17" x14ac:dyDescent="0.25">
      <c r="A87" s="24" t="s">
        <v>5</v>
      </c>
      <c r="B87" s="24" t="s">
        <v>7</v>
      </c>
      <c r="C87" s="24" t="s">
        <v>9</v>
      </c>
      <c r="D87" s="24" t="s">
        <v>92</v>
      </c>
      <c r="E87" s="24" t="s">
        <v>116</v>
      </c>
      <c r="F87" s="29">
        <v>0</v>
      </c>
      <c r="G87" s="29">
        <v>404785.22844195494</v>
      </c>
      <c r="H87" s="31">
        <v>0</v>
      </c>
      <c r="J87" s="99" t="s">
        <v>5</v>
      </c>
      <c r="K87" s="99" t="s">
        <v>7</v>
      </c>
      <c r="L87" s="99" t="s">
        <v>9</v>
      </c>
      <c r="M87" s="99" t="s">
        <v>92</v>
      </c>
      <c r="N87" s="99" t="s">
        <v>116</v>
      </c>
      <c r="O87" s="29">
        <v>0</v>
      </c>
      <c r="P87" s="100">
        <v>404007.79732675152</v>
      </c>
      <c r="Q87" s="102"/>
    </row>
    <row r="88" spans="1:17" x14ac:dyDescent="0.25">
      <c r="A88" s="24" t="s">
        <v>5</v>
      </c>
      <c r="B88" s="24" t="s">
        <v>7</v>
      </c>
      <c r="C88" s="24" t="s">
        <v>9</v>
      </c>
      <c r="D88" s="24" t="s">
        <v>92</v>
      </c>
      <c r="E88" s="24" t="s">
        <v>117</v>
      </c>
      <c r="F88" s="29">
        <v>0</v>
      </c>
      <c r="G88" s="29">
        <v>402472.10907506151</v>
      </c>
      <c r="H88" s="31">
        <v>0</v>
      </c>
      <c r="J88" s="99" t="s">
        <v>5</v>
      </c>
      <c r="K88" s="99" t="s">
        <v>7</v>
      </c>
      <c r="L88" s="99" t="s">
        <v>9</v>
      </c>
      <c r="M88" s="99" t="s">
        <v>92</v>
      </c>
      <c r="N88" s="99" t="s">
        <v>117</v>
      </c>
      <c r="O88" s="29">
        <v>0</v>
      </c>
      <c r="P88" s="100">
        <v>398209.64976696344</v>
      </c>
      <c r="Q88" s="102"/>
    </row>
    <row r="89" spans="1:17" x14ac:dyDescent="0.25">
      <c r="A89" s="24" t="s">
        <v>5</v>
      </c>
      <c r="B89" s="24" t="s">
        <v>7</v>
      </c>
      <c r="C89" s="24" t="s">
        <v>9</v>
      </c>
      <c r="D89" s="24" t="s">
        <v>92</v>
      </c>
      <c r="E89" s="24" t="s">
        <v>118</v>
      </c>
      <c r="F89" s="29">
        <v>0</v>
      </c>
      <c r="G89" s="29">
        <v>2884543.5129937604</v>
      </c>
      <c r="H89" s="30">
        <v>0</v>
      </c>
      <c r="J89" s="99" t="s">
        <v>5</v>
      </c>
      <c r="K89" s="99" t="s">
        <v>7</v>
      </c>
      <c r="L89" s="99" t="s">
        <v>9</v>
      </c>
      <c r="M89" s="99" t="s">
        <v>92</v>
      </c>
      <c r="N89" s="99" t="s">
        <v>118</v>
      </c>
      <c r="O89" s="29">
        <v>0</v>
      </c>
      <c r="P89" s="100">
        <v>3081067.3125728932</v>
      </c>
      <c r="Q89" s="101"/>
    </row>
    <row r="90" spans="1:17" x14ac:dyDescent="0.25">
      <c r="A90" s="24" t="s">
        <v>5</v>
      </c>
      <c r="B90" s="24" t="s">
        <v>7</v>
      </c>
      <c r="C90" s="24" t="s">
        <v>9</v>
      </c>
      <c r="D90" s="24" t="s">
        <v>92</v>
      </c>
      <c r="E90" s="24" t="s">
        <v>119</v>
      </c>
      <c r="F90" s="29">
        <v>0</v>
      </c>
      <c r="G90" s="29">
        <v>2200037.0738211405</v>
      </c>
      <c r="H90" s="31">
        <v>0</v>
      </c>
      <c r="J90" s="99" t="s">
        <v>5</v>
      </c>
      <c r="K90" s="99" t="s">
        <v>7</v>
      </c>
      <c r="L90" s="99" t="s">
        <v>9</v>
      </c>
      <c r="M90" s="99" t="s">
        <v>92</v>
      </c>
      <c r="N90" s="99" t="s">
        <v>119</v>
      </c>
      <c r="O90" s="29">
        <v>0</v>
      </c>
      <c r="P90" s="100">
        <v>2349135.7835003249</v>
      </c>
      <c r="Q90" s="102"/>
    </row>
    <row r="91" spans="1:17" x14ac:dyDescent="0.25">
      <c r="A91" s="24" t="s">
        <v>5</v>
      </c>
      <c r="B91" s="24" t="s">
        <v>7</v>
      </c>
      <c r="C91" s="24" t="s">
        <v>9</v>
      </c>
      <c r="D91" s="24" t="s">
        <v>92</v>
      </c>
      <c r="E91" s="24" t="s">
        <v>120</v>
      </c>
      <c r="F91" s="29">
        <v>0</v>
      </c>
      <c r="G91" s="29">
        <v>2747434.1698209643</v>
      </c>
      <c r="H91" s="31">
        <v>0</v>
      </c>
      <c r="J91" s="99" t="s">
        <v>5</v>
      </c>
      <c r="K91" s="99" t="s">
        <v>7</v>
      </c>
      <c r="L91" s="99" t="s">
        <v>9</v>
      </c>
      <c r="M91" s="99" t="s">
        <v>92</v>
      </c>
      <c r="N91" s="99" t="s">
        <v>120</v>
      </c>
      <c r="O91" s="29">
        <v>0</v>
      </c>
      <c r="P91" s="100">
        <v>2934344.9215989644</v>
      </c>
      <c r="Q91" s="102"/>
    </row>
    <row r="92" spans="1:17" x14ac:dyDescent="0.25">
      <c r="A92" s="24" t="s">
        <v>5</v>
      </c>
      <c r="B92" s="24" t="s">
        <v>7</v>
      </c>
      <c r="C92" s="24" t="s">
        <v>9</v>
      </c>
      <c r="D92" s="24" t="s">
        <v>92</v>
      </c>
      <c r="E92" s="24" t="s">
        <v>121</v>
      </c>
      <c r="F92" s="29">
        <v>0</v>
      </c>
      <c r="G92" s="29">
        <v>1827749.6690282433</v>
      </c>
      <c r="H92" s="30">
        <v>0</v>
      </c>
      <c r="J92" s="99" t="s">
        <v>5</v>
      </c>
      <c r="K92" s="99" t="s">
        <v>7</v>
      </c>
      <c r="L92" s="99" t="s">
        <v>9</v>
      </c>
      <c r="M92" s="99" t="s">
        <v>92</v>
      </c>
      <c r="N92" s="99" t="s">
        <v>121</v>
      </c>
      <c r="O92" s="29">
        <v>0</v>
      </c>
      <c r="P92" s="100">
        <v>1952635.4500116361</v>
      </c>
      <c r="Q92" s="101"/>
    </row>
    <row r="93" spans="1:17" x14ac:dyDescent="0.25">
      <c r="A93" s="24" t="s">
        <v>5</v>
      </c>
      <c r="B93" s="24" t="s">
        <v>7</v>
      </c>
      <c r="C93" s="24" t="s">
        <v>9</v>
      </c>
      <c r="D93" s="24" t="s">
        <v>92</v>
      </c>
      <c r="E93" s="24" t="s">
        <v>122</v>
      </c>
      <c r="F93" s="29">
        <v>0</v>
      </c>
      <c r="G93" s="29">
        <v>637626.01902122132</v>
      </c>
      <c r="H93" s="31">
        <v>0</v>
      </c>
      <c r="J93" s="99" t="s">
        <v>5</v>
      </c>
      <c r="K93" s="99" t="s">
        <v>7</v>
      </c>
      <c r="L93" s="99" t="s">
        <v>9</v>
      </c>
      <c r="M93" s="99" t="s">
        <v>92</v>
      </c>
      <c r="N93" s="99" t="s">
        <v>122</v>
      </c>
      <c r="O93" s="29">
        <v>0</v>
      </c>
      <c r="P93" s="100">
        <v>681404.67861172429</v>
      </c>
      <c r="Q93" s="102"/>
    </row>
    <row r="94" spans="1:17" x14ac:dyDescent="0.25">
      <c r="A94" s="24" t="s">
        <v>5</v>
      </c>
      <c r="B94" s="24" t="s">
        <v>7</v>
      </c>
      <c r="C94" s="24" t="s">
        <v>9</v>
      </c>
      <c r="D94" s="24" t="s">
        <v>92</v>
      </c>
      <c r="E94" s="24" t="s">
        <v>123</v>
      </c>
      <c r="F94" s="29">
        <v>0</v>
      </c>
      <c r="G94" s="29">
        <v>287786.90134394832</v>
      </c>
      <c r="H94" s="31">
        <v>0</v>
      </c>
      <c r="J94" s="99" t="s">
        <v>5</v>
      </c>
      <c r="K94" s="99" t="s">
        <v>7</v>
      </c>
      <c r="L94" s="99" t="s">
        <v>9</v>
      </c>
      <c r="M94" s="99" t="s">
        <v>92</v>
      </c>
      <c r="N94" s="99" t="s">
        <v>123</v>
      </c>
      <c r="O94" s="29">
        <v>0</v>
      </c>
      <c r="P94" s="100">
        <v>287043.42110302905</v>
      </c>
      <c r="Q94" s="102"/>
    </row>
    <row r="95" spans="1:17" x14ac:dyDescent="0.25">
      <c r="A95" s="24" t="s">
        <v>5</v>
      </c>
      <c r="B95" s="24" t="s">
        <v>8</v>
      </c>
      <c r="C95" s="24" t="s">
        <v>9</v>
      </c>
      <c r="D95" s="24" t="s">
        <v>92</v>
      </c>
      <c r="E95" s="28" t="s">
        <v>124</v>
      </c>
      <c r="F95" s="29">
        <v>52698.932632169002</v>
      </c>
      <c r="G95" s="29">
        <v>21532.188148173529</v>
      </c>
      <c r="H95" s="30">
        <v>-176985.785207963</v>
      </c>
      <c r="J95" s="99" t="s">
        <v>5</v>
      </c>
      <c r="K95" s="99" t="s">
        <v>8</v>
      </c>
      <c r="L95" s="99" t="s">
        <v>9</v>
      </c>
      <c r="M95" s="99" t="s">
        <v>92</v>
      </c>
      <c r="N95" s="28" t="s">
        <v>124</v>
      </c>
      <c r="O95" s="29">
        <v>52698.932632169002</v>
      </c>
      <c r="P95" s="100">
        <v>18488.308157668853</v>
      </c>
      <c r="Q95" s="101">
        <v>-213877.47867275399</v>
      </c>
    </row>
    <row r="96" spans="1:17" x14ac:dyDescent="0.25">
      <c r="A96" s="24" t="s">
        <v>5</v>
      </c>
      <c r="B96" s="24" t="s">
        <v>7</v>
      </c>
      <c r="C96" s="24" t="s">
        <v>9</v>
      </c>
      <c r="D96" s="24" t="s">
        <v>92</v>
      </c>
      <c r="E96" s="24" t="s">
        <v>125</v>
      </c>
      <c r="F96" s="29">
        <v>0</v>
      </c>
      <c r="G96" s="29">
        <v>413000.54177840159</v>
      </c>
      <c r="H96" s="31">
        <v>0</v>
      </c>
      <c r="J96" s="99" t="s">
        <v>5</v>
      </c>
      <c r="K96" s="99" t="s">
        <v>7</v>
      </c>
      <c r="L96" s="99" t="s">
        <v>9</v>
      </c>
      <c r="M96" s="99" t="s">
        <v>92</v>
      </c>
      <c r="N96" s="99" t="s">
        <v>125</v>
      </c>
      <c r="O96" s="29">
        <v>0</v>
      </c>
      <c r="P96" s="100">
        <v>409933.17377380701</v>
      </c>
      <c r="Q96" s="102"/>
    </row>
    <row r="97" spans="1:17" x14ac:dyDescent="0.25">
      <c r="A97" s="24" t="s">
        <v>5</v>
      </c>
      <c r="B97" s="24" t="s">
        <v>7</v>
      </c>
      <c r="C97" s="24" t="s">
        <v>9</v>
      </c>
      <c r="D97" s="24" t="s">
        <v>92</v>
      </c>
      <c r="E97" s="24" t="s">
        <v>126</v>
      </c>
      <c r="F97" s="29">
        <v>0</v>
      </c>
      <c r="G97" s="29">
        <v>274229.86120522412</v>
      </c>
      <c r="H97" s="31">
        <v>0</v>
      </c>
      <c r="J97" s="99" t="s">
        <v>5</v>
      </c>
      <c r="K97" s="99" t="s">
        <v>7</v>
      </c>
      <c r="L97" s="99" t="s">
        <v>9</v>
      </c>
      <c r="M97" s="99" t="s">
        <v>92</v>
      </c>
      <c r="N97" s="99" t="s">
        <v>126</v>
      </c>
      <c r="O97" s="29">
        <v>0</v>
      </c>
      <c r="P97" s="100">
        <v>265427.16249597643</v>
      </c>
      <c r="Q97" s="102"/>
    </row>
    <row r="98" spans="1:17" x14ac:dyDescent="0.25">
      <c r="A98" s="24" t="s">
        <v>5</v>
      </c>
      <c r="B98" s="24" t="s">
        <v>7</v>
      </c>
      <c r="C98" s="24" t="s">
        <v>9</v>
      </c>
      <c r="D98" s="24" t="s">
        <v>92</v>
      </c>
      <c r="E98" s="24" t="s">
        <v>127</v>
      </c>
      <c r="F98" s="29">
        <v>0</v>
      </c>
      <c r="G98" s="29">
        <v>367570.18735951622</v>
      </c>
      <c r="H98" s="31">
        <v>0</v>
      </c>
      <c r="J98" s="99" t="s">
        <v>5</v>
      </c>
      <c r="K98" s="99" t="s">
        <v>7</v>
      </c>
      <c r="L98" s="99" t="s">
        <v>9</v>
      </c>
      <c r="M98" s="99" t="s">
        <v>92</v>
      </c>
      <c r="N98" s="99" t="s">
        <v>127</v>
      </c>
      <c r="O98" s="29">
        <v>0</v>
      </c>
      <c r="P98" s="100">
        <v>392720.45981832506</v>
      </c>
      <c r="Q98" s="102"/>
    </row>
    <row r="99" spans="1:17" x14ac:dyDescent="0.25">
      <c r="A99" s="24" t="s">
        <v>5</v>
      </c>
      <c r="B99" s="24" t="s">
        <v>7</v>
      </c>
      <c r="C99" s="24" t="s">
        <v>9</v>
      </c>
      <c r="D99" s="24" t="s">
        <v>92</v>
      </c>
      <c r="E99" s="24" t="s">
        <v>128</v>
      </c>
      <c r="F99" s="29">
        <v>0</v>
      </c>
      <c r="G99" s="29">
        <v>336509.12218671833</v>
      </c>
      <c r="H99" s="31">
        <v>0</v>
      </c>
      <c r="J99" s="99" t="s">
        <v>5</v>
      </c>
      <c r="K99" s="99" t="s">
        <v>7</v>
      </c>
      <c r="L99" s="99" t="s">
        <v>9</v>
      </c>
      <c r="M99" s="99" t="s">
        <v>92</v>
      </c>
      <c r="N99" s="99" t="s">
        <v>128</v>
      </c>
      <c r="O99" s="29">
        <v>0</v>
      </c>
      <c r="P99" s="100">
        <v>329403.24029854167</v>
      </c>
      <c r="Q99" s="102"/>
    </row>
    <row r="100" spans="1:17" x14ac:dyDescent="0.25">
      <c r="A100" s="24" t="s">
        <v>5</v>
      </c>
      <c r="B100" s="24" t="s">
        <v>7</v>
      </c>
      <c r="C100" s="24" t="s">
        <v>9</v>
      </c>
      <c r="D100" s="24" t="s">
        <v>92</v>
      </c>
      <c r="E100" s="24" t="s">
        <v>129</v>
      </c>
      <c r="F100" s="29">
        <v>0</v>
      </c>
      <c r="G100" s="29">
        <v>367570.18735951622</v>
      </c>
      <c r="H100" s="31">
        <v>0</v>
      </c>
      <c r="J100" s="99" t="s">
        <v>5</v>
      </c>
      <c r="K100" s="99" t="s">
        <v>7</v>
      </c>
      <c r="L100" s="99" t="s">
        <v>9</v>
      </c>
      <c r="M100" s="99" t="s">
        <v>92</v>
      </c>
      <c r="N100" s="99" t="s">
        <v>129</v>
      </c>
      <c r="O100" s="29">
        <v>0</v>
      </c>
      <c r="P100" s="100">
        <v>392720.45981832506</v>
      </c>
      <c r="Q100" s="102"/>
    </row>
    <row r="101" spans="1:17" x14ac:dyDescent="0.25">
      <c r="A101" s="24" t="s">
        <v>5</v>
      </c>
      <c r="B101" s="24" t="s">
        <v>7</v>
      </c>
      <c r="C101" s="24" t="s">
        <v>9</v>
      </c>
      <c r="D101" s="24" t="s">
        <v>92</v>
      </c>
      <c r="E101" s="24" t="s">
        <v>130</v>
      </c>
      <c r="F101" s="29">
        <v>0</v>
      </c>
      <c r="G101" s="29">
        <v>397328.36828265112</v>
      </c>
      <c r="H101" s="31">
        <v>0</v>
      </c>
      <c r="J101" s="99" t="s">
        <v>5</v>
      </c>
      <c r="K101" s="99" t="s">
        <v>7</v>
      </c>
      <c r="L101" s="99" t="s">
        <v>9</v>
      </c>
      <c r="M101" s="99" t="s">
        <v>92</v>
      </c>
      <c r="N101" s="99" t="s">
        <v>130</v>
      </c>
      <c r="O101" s="29">
        <v>0</v>
      </c>
      <c r="P101" s="100">
        <v>380012.21167845302</v>
      </c>
      <c r="Q101" s="102"/>
    </row>
    <row r="102" spans="1:17" x14ac:dyDescent="0.25">
      <c r="A102" s="24" t="s">
        <v>5</v>
      </c>
      <c r="B102" s="24" t="s">
        <v>7</v>
      </c>
      <c r="C102" s="24" t="s">
        <v>9</v>
      </c>
      <c r="D102" s="24" t="s">
        <v>131</v>
      </c>
      <c r="E102" s="28" t="s">
        <v>132</v>
      </c>
      <c r="F102" s="29">
        <v>0</v>
      </c>
      <c r="G102" s="29">
        <v>214784.78684947011</v>
      </c>
      <c r="H102" s="30">
        <v>0</v>
      </c>
      <c r="J102" s="99" t="s">
        <v>5</v>
      </c>
      <c r="K102" s="99" t="s">
        <v>7</v>
      </c>
      <c r="L102" s="99" t="s">
        <v>9</v>
      </c>
      <c r="M102" s="99" t="s">
        <v>131</v>
      </c>
      <c r="N102" s="28" t="s">
        <v>132</v>
      </c>
      <c r="O102" s="29">
        <v>0</v>
      </c>
      <c r="P102" s="100">
        <v>223821.59883451357</v>
      </c>
      <c r="Q102" s="101">
        <v>0</v>
      </c>
    </row>
    <row r="103" spans="1:17" x14ac:dyDescent="0.25">
      <c r="A103" s="24" t="s">
        <v>5</v>
      </c>
      <c r="B103" s="24" t="s">
        <v>7</v>
      </c>
      <c r="C103" s="24" t="s">
        <v>9</v>
      </c>
      <c r="D103" s="24" t="s">
        <v>131</v>
      </c>
      <c r="E103" s="28" t="s">
        <v>133</v>
      </c>
      <c r="F103" s="29">
        <v>0</v>
      </c>
      <c r="G103" s="29">
        <v>37321.322671569651</v>
      </c>
      <c r="H103" s="30">
        <v>0</v>
      </c>
      <c r="J103" s="99" t="s">
        <v>5</v>
      </c>
      <c r="K103" s="99" t="s">
        <v>7</v>
      </c>
      <c r="L103" s="99" t="s">
        <v>9</v>
      </c>
      <c r="M103" s="99" t="s">
        <v>131</v>
      </c>
      <c r="N103" s="28" t="s">
        <v>133</v>
      </c>
      <c r="O103" s="29">
        <v>0</v>
      </c>
      <c r="P103" s="100">
        <v>49985.062200922679</v>
      </c>
      <c r="Q103" s="101">
        <v>0</v>
      </c>
    </row>
    <row r="104" spans="1:17" x14ac:dyDescent="0.25">
      <c r="A104" s="24" t="s">
        <v>5</v>
      </c>
      <c r="B104" s="24" t="s">
        <v>7</v>
      </c>
      <c r="C104" s="24" t="s">
        <v>9</v>
      </c>
      <c r="D104" s="24" t="s">
        <v>131</v>
      </c>
      <c r="E104" s="28" t="s">
        <v>134</v>
      </c>
      <c r="F104" s="29">
        <v>0</v>
      </c>
      <c r="G104" s="29">
        <v>37321.322671569651</v>
      </c>
      <c r="H104" s="30">
        <v>0</v>
      </c>
      <c r="J104" s="99" t="s">
        <v>5</v>
      </c>
      <c r="K104" s="99" t="s">
        <v>7</v>
      </c>
      <c r="L104" s="99" t="s">
        <v>9</v>
      </c>
      <c r="M104" s="99" t="s">
        <v>131</v>
      </c>
      <c r="N104" s="28" t="s">
        <v>134</v>
      </c>
      <c r="O104" s="29">
        <v>0</v>
      </c>
      <c r="P104" s="100">
        <v>49985.062200922679</v>
      </c>
      <c r="Q104" s="101">
        <v>0</v>
      </c>
    </row>
    <row r="105" spans="1:17" x14ac:dyDescent="0.25">
      <c r="A105" s="24" t="s">
        <v>5</v>
      </c>
      <c r="B105" s="24" t="s">
        <v>7</v>
      </c>
      <c r="C105" s="24" t="s">
        <v>9</v>
      </c>
      <c r="D105" s="24" t="s">
        <v>131</v>
      </c>
      <c r="E105" s="28" t="s">
        <v>135</v>
      </c>
      <c r="F105" s="29">
        <v>626577.66723505594</v>
      </c>
      <c r="G105" s="29">
        <v>152891.99411303431</v>
      </c>
      <c r="H105" s="30">
        <v>-3132888.5999999996</v>
      </c>
      <c r="J105" s="99" t="s">
        <v>5</v>
      </c>
      <c r="K105" s="99" t="s">
        <v>7</v>
      </c>
      <c r="L105" s="99" t="s">
        <v>9</v>
      </c>
      <c r="M105" s="99" t="s">
        <v>131</v>
      </c>
      <c r="N105" s="28" t="s">
        <v>135</v>
      </c>
      <c r="O105" s="29">
        <v>626577.66723505594</v>
      </c>
      <c r="P105" s="100">
        <v>150788.49922509014</v>
      </c>
      <c r="Q105" s="101">
        <v>-3132888.5999999996</v>
      </c>
    </row>
    <row r="106" spans="1:17" x14ac:dyDescent="0.25">
      <c r="A106" s="24" t="s">
        <v>5</v>
      </c>
      <c r="B106" s="24" t="s">
        <v>7</v>
      </c>
      <c r="C106" s="24" t="s">
        <v>9</v>
      </c>
      <c r="D106" s="24" t="s">
        <v>136</v>
      </c>
      <c r="E106" s="28" t="s">
        <v>137</v>
      </c>
      <c r="F106" s="29">
        <v>1023233.6333689806</v>
      </c>
      <c r="G106" s="29">
        <v>692849.88420838607</v>
      </c>
      <c r="H106" s="30">
        <v>-5116168.2</v>
      </c>
      <c r="J106" s="99" t="s">
        <v>5</v>
      </c>
      <c r="K106" s="99" t="s">
        <v>7</v>
      </c>
      <c r="L106" s="99" t="s">
        <v>9</v>
      </c>
      <c r="M106" s="99" t="s">
        <v>136</v>
      </c>
      <c r="N106" s="28" t="s">
        <v>137</v>
      </c>
      <c r="O106" s="29">
        <v>1023233.6333689806</v>
      </c>
      <c r="P106" s="100">
        <v>591421.98803468572</v>
      </c>
      <c r="Q106" s="101">
        <v>-5116168.2</v>
      </c>
    </row>
    <row r="107" spans="1:17" x14ac:dyDescent="0.25">
      <c r="A107" s="24" t="s">
        <v>5</v>
      </c>
      <c r="B107" s="24" t="s">
        <v>7</v>
      </c>
      <c r="C107" s="24" t="s">
        <v>9</v>
      </c>
      <c r="D107" s="24" t="s">
        <v>136</v>
      </c>
      <c r="E107" s="28" t="s">
        <v>138</v>
      </c>
      <c r="F107" s="29">
        <v>387333.3515033187</v>
      </c>
      <c r="G107" s="29">
        <v>415675.66289069271</v>
      </c>
      <c r="H107" s="30">
        <v>-1936666.7999999998</v>
      </c>
      <c r="J107" s="99" t="s">
        <v>5</v>
      </c>
      <c r="K107" s="99" t="s">
        <v>7</v>
      </c>
      <c r="L107" s="99" t="s">
        <v>9</v>
      </c>
      <c r="M107" s="99" t="s">
        <v>136</v>
      </c>
      <c r="N107" s="28" t="s">
        <v>138</v>
      </c>
      <c r="O107" s="29">
        <v>387333.3515033187</v>
      </c>
      <c r="P107" s="100">
        <v>309794.36147347477</v>
      </c>
      <c r="Q107" s="101">
        <v>-1936666.7999999998</v>
      </c>
    </row>
    <row r="108" spans="1:17" x14ac:dyDescent="0.25">
      <c r="A108" s="24" t="s">
        <v>5</v>
      </c>
      <c r="B108" s="24" t="s">
        <v>7</v>
      </c>
      <c r="C108" s="24" t="s">
        <v>9</v>
      </c>
      <c r="D108" s="24" t="s">
        <v>136</v>
      </c>
      <c r="E108" s="28" t="s">
        <v>139</v>
      </c>
      <c r="F108" s="29">
        <v>388871.94247850182</v>
      </c>
      <c r="G108" s="29">
        <v>415675.66289069271</v>
      </c>
      <c r="H108" s="30">
        <v>-1944360</v>
      </c>
      <c r="J108" s="99" t="s">
        <v>5</v>
      </c>
      <c r="K108" s="99" t="s">
        <v>7</v>
      </c>
      <c r="L108" s="99" t="s">
        <v>9</v>
      </c>
      <c r="M108" s="99" t="s">
        <v>136</v>
      </c>
      <c r="N108" s="28" t="s">
        <v>139</v>
      </c>
      <c r="O108" s="29">
        <v>388871.94247850182</v>
      </c>
      <c r="P108" s="100">
        <v>309794.36147347477</v>
      </c>
      <c r="Q108" s="101">
        <v>-1944360</v>
      </c>
    </row>
    <row r="109" spans="1:17" x14ac:dyDescent="0.25">
      <c r="A109" s="24" t="s">
        <v>5</v>
      </c>
      <c r="B109" s="24" t="s">
        <v>7</v>
      </c>
      <c r="C109" s="24" t="s">
        <v>9</v>
      </c>
      <c r="D109" s="24" t="s">
        <v>136</v>
      </c>
      <c r="E109" s="28" t="s">
        <v>140</v>
      </c>
      <c r="F109" s="29">
        <v>377753.86213901918</v>
      </c>
      <c r="G109" s="29">
        <v>399788.52284147224</v>
      </c>
      <c r="H109" s="30">
        <v>-1888769.4000000001</v>
      </c>
      <c r="J109" s="99" t="s">
        <v>5</v>
      </c>
      <c r="K109" s="99" t="s">
        <v>7</v>
      </c>
      <c r="L109" s="99" t="s">
        <v>9</v>
      </c>
      <c r="M109" s="99" t="s">
        <v>136</v>
      </c>
      <c r="N109" s="28" t="s">
        <v>140</v>
      </c>
      <c r="O109" s="29">
        <v>377753.86213901918</v>
      </c>
      <c r="P109" s="100">
        <v>298309.21377552376</v>
      </c>
      <c r="Q109" s="101">
        <v>-1888769.4000000001</v>
      </c>
    </row>
    <row r="110" spans="1:17" x14ac:dyDescent="0.25">
      <c r="A110" s="24" t="s">
        <v>10</v>
      </c>
      <c r="B110" s="24" t="s">
        <v>8</v>
      </c>
      <c r="C110" s="24" t="s">
        <v>6</v>
      </c>
      <c r="D110" s="24" t="s">
        <v>141</v>
      </c>
      <c r="E110" s="24" t="s">
        <v>142</v>
      </c>
      <c r="F110" s="29">
        <v>307875.96000000002</v>
      </c>
      <c r="G110" s="29">
        <v>0</v>
      </c>
      <c r="H110" s="30">
        <v>-16607932.82</v>
      </c>
      <c r="J110" s="99" t="s">
        <v>10</v>
      </c>
      <c r="K110" s="99" t="s">
        <v>8</v>
      </c>
      <c r="L110" s="99" t="s">
        <v>6</v>
      </c>
      <c r="M110" s="99" t="s">
        <v>141</v>
      </c>
      <c r="N110" s="99" t="s">
        <v>142</v>
      </c>
      <c r="O110" s="29">
        <v>307875.96000000002</v>
      </c>
      <c r="P110" s="100">
        <v>0</v>
      </c>
      <c r="Q110" s="101">
        <v>-16607932.82</v>
      </c>
    </row>
    <row r="111" spans="1:17" x14ac:dyDescent="0.25">
      <c r="A111" s="24" t="s">
        <v>10</v>
      </c>
      <c r="B111" s="24" t="s">
        <v>7</v>
      </c>
      <c r="C111" s="24" t="s">
        <v>6</v>
      </c>
      <c r="D111" s="24" t="s">
        <v>141</v>
      </c>
      <c r="E111" s="24" t="s">
        <v>143</v>
      </c>
      <c r="F111" s="29">
        <v>0</v>
      </c>
      <c r="G111" s="29">
        <v>33040.239002611605</v>
      </c>
      <c r="H111" s="31">
        <v>2077040.24719022</v>
      </c>
      <c r="J111" s="99" t="s">
        <v>10</v>
      </c>
      <c r="K111" s="99" t="s">
        <v>7</v>
      </c>
      <c r="L111" s="99" t="s">
        <v>6</v>
      </c>
      <c r="M111" s="99" t="s">
        <v>141</v>
      </c>
      <c r="N111" s="99" t="s">
        <v>143</v>
      </c>
      <c r="O111" s="29">
        <v>0</v>
      </c>
      <c r="P111" s="100">
        <v>32705.071053101583</v>
      </c>
      <c r="Q111" s="102">
        <v>2056000.80238691</v>
      </c>
    </row>
    <row r="112" spans="1:17" x14ac:dyDescent="0.25">
      <c r="A112" s="24" t="s">
        <v>10</v>
      </c>
      <c r="B112" s="24" t="s">
        <v>7</v>
      </c>
      <c r="C112" s="24" t="s">
        <v>6</v>
      </c>
      <c r="D112" s="24" t="s">
        <v>141</v>
      </c>
      <c r="E112" s="24" t="s">
        <v>144</v>
      </c>
      <c r="F112" s="29">
        <v>0</v>
      </c>
      <c r="G112" s="29">
        <v>1058350.6659870138</v>
      </c>
      <c r="H112" s="30">
        <v>-20608037.810000002</v>
      </c>
      <c r="J112" s="99" t="s">
        <v>10</v>
      </c>
      <c r="K112" s="99" t="s">
        <v>7</v>
      </c>
      <c r="L112" s="99" t="s">
        <v>6</v>
      </c>
      <c r="M112" s="99" t="s">
        <v>141</v>
      </c>
      <c r="N112" s="99" t="s">
        <v>144</v>
      </c>
      <c r="O112" s="29">
        <v>0</v>
      </c>
      <c r="P112" s="100">
        <v>1054317.6662860434</v>
      </c>
      <c r="Q112" s="101">
        <v>-20608037.810000002</v>
      </c>
    </row>
    <row r="113" spans="1:17" x14ac:dyDescent="0.25">
      <c r="A113" s="24" t="s">
        <v>10</v>
      </c>
      <c r="B113" s="24" t="s">
        <v>7</v>
      </c>
      <c r="C113" s="24" t="s">
        <v>6</v>
      </c>
      <c r="D113" s="24" t="s">
        <v>141</v>
      </c>
      <c r="E113" s="24" t="s">
        <v>145</v>
      </c>
      <c r="F113" s="29">
        <v>0</v>
      </c>
      <c r="G113" s="29">
        <v>34981.332749937195</v>
      </c>
      <c r="H113" s="31">
        <v>2891790.1739948699</v>
      </c>
      <c r="J113" s="99" t="s">
        <v>10</v>
      </c>
      <c r="K113" s="99" t="s">
        <v>7</v>
      </c>
      <c r="L113" s="99" t="s">
        <v>6</v>
      </c>
      <c r="M113" s="99" t="s">
        <v>141</v>
      </c>
      <c r="N113" s="99" t="s">
        <v>145</v>
      </c>
      <c r="O113" s="29">
        <v>0</v>
      </c>
      <c r="P113" s="100">
        <v>30914.864141205922</v>
      </c>
      <c r="Q113" s="102">
        <v>2555628.7690062602</v>
      </c>
    </row>
    <row r="114" spans="1:17" x14ac:dyDescent="0.25">
      <c r="A114" s="24" t="s">
        <v>10</v>
      </c>
      <c r="B114" s="24" t="s">
        <v>7</v>
      </c>
      <c r="C114" s="24" t="s">
        <v>6</v>
      </c>
      <c r="D114" s="24" t="s">
        <v>141</v>
      </c>
      <c r="E114" s="24" t="s">
        <v>146</v>
      </c>
      <c r="F114" s="29">
        <v>0</v>
      </c>
      <c r="G114" s="29">
        <v>49202.90101021048</v>
      </c>
      <c r="H114" s="31">
        <v>2992538.3126735599</v>
      </c>
      <c r="J114" s="99" t="s">
        <v>10</v>
      </c>
      <c r="K114" s="99" t="s">
        <v>7</v>
      </c>
      <c r="L114" s="99" t="s">
        <v>6</v>
      </c>
      <c r="M114" s="99" t="s">
        <v>141</v>
      </c>
      <c r="N114" s="99" t="s">
        <v>146</v>
      </c>
      <c r="O114" s="29">
        <v>0</v>
      </c>
      <c r="P114" s="100">
        <v>43722.008329219352</v>
      </c>
      <c r="Q114" s="102">
        <v>2659584.53054338</v>
      </c>
    </row>
    <row r="115" spans="1:17" x14ac:dyDescent="0.25">
      <c r="A115" s="24" t="s">
        <v>10</v>
      </c>
      <c r="B115" s="24" t="s">
        <v>7</v>
      </c>
      <c r="C115" s="24" t="s">
        <v>6</v>
      </c>
      <c r="D115" s="24" t="s">
        <v>141</v>
      </c>
      <c r="E115" s="24" t="s">
        <v>147</v>
      </c>
      <c r="F115" s="29">
        <v>0</v>
      </c>
      <c r="G115" s="29">
        <v>163907.55132727174</v>
      </c>
      <c r="H115" s="31">
        <v>9871899.7900218591</v>
      </c>
      <c r="J115" s="99" t="s">
        <v>10</v>
      </c>
      <c r="K115" s="99" t="s">
        <v>7</v>
      </c>
      <c r="L115" s="99" t="s">
        <v>6</v>
      </c>
      <c r="M115" s="99" t="s">
        <v>141</v>
      </c>
      <c r="N115" s="99" t="s">
        <v>147</v>
      </c>
      <c r="O115" s="29">
        <v>0</v>
      </c>
      <c r="P115" s="100">
        <v>146726.73871950459</v>
      </c>
      <c r="Q115" s="102">
        <v>8931879.5810988192</v>
      </c>
    </row>
    <row r="116" spans="1:17" x14ac:dyDescent="0.25">
      <c r="A116" s="24" t="s">
        <v>10</v>
      </c>
      <c r="B116" s="24" t="s">
        <v>7</v>
      </c>
      <c r="C116" s="24" t="s">
        <v>6</v>
      </c>
      <c r="D116" s="24" t="s">
        <v>141</v>
      </c>
      <c r="E116" s="24" t="s">
        <v>148</v>
      </c>
      <c r="F116" s="29">
        <v>0</v>
      </c>
      <c r="G116" s="29">
        <v>201828.01722111533</v>
      </c>
      <c r="H116" s="31">
        <v>12302314.552439401</v>
      </c>
      <c r="J116" s="99" t="s">
        <v>10</v>
      </c>
      <c r="K116" s="99" t="s">
        <v>7</v>
      </c>
      <c r="L116" s="99" t="s">
        <v>6</v>
      </c>
      <c r="M116" s="99" t="s">
        <v>141</v>
      </c>
      <c r="N116" s="99" t="s">
        <v>148</v>
      </c>
      <c r="O116" s="29">
        <v>0</v>
      </c>
      <c r="P116" s="100">
        <v>179349.54446728027</v>
      </c>
      <c r="Q116" s="102">
        <v>11123753.160759199</v>
      </c>
    </row>
    <row r="117" spans="1:17" x14ac:dyDescent="0.25">
      <c r="A117" s="24" t="s">
        <v>10</v>
      </c>
      <c r="B117" s="24" t="s">
        <v>7</v>
      </c>
      <c r="C117" s="24" t="s">
        <v>6</v>
      </c>
      <c r="D117" s="24" t="s">
        <v>141</v>
      </c>
      <c r="E117" s="24" t="s">
        <v>149</v>
      </c>
      <c r="F117" s="29">
        <v>0</v>
      </c>
      <c r="G117" s="29">
        <v>93647.932169252163</v>
      </c>
      <c r="H117" s="31">
        <v>0</v>
      </c>
      <c r="J117" s="99" t="s">
        <v>10</v>
      </c>
      <c r="K117" s="99" t="s">
        <v>7</v>
      </c>
      <c r="L117" s="99" t="s">
        <v>9</v>
      </c>
      <c r="M117" s="99" t="s">
        <v>141</v>
      </c>
      <c r="N117" s="99" t="s">
        <v>149</v>
      </c>
      <c r="O117" s="29">
        <v>0</v>
      </c>
      <c r="P117" s="100">
        <v>76675.009194089187</v>
      </c>
      <c r="Q117" s="102"/>
    </row>
    <row r="118" spans="1:17" x14ac:dyDescent="0.25">
      <c r="A118" s="24" t="s">
        <v>10</v>
      </c>
      <c r="B118" s="24" t="s">
        <v>8</v>
      </c>
      <c r="C118" s="24" t="s">
        <v>6</v>
      </c>
      <c r="D118" s="24" t="s">
        <v>150</v>
      </c>
      <c r="E118" s="24" t="s">
        <v>151</v>
      </c>
      <c r="F118" s="29">
        <v>317178.96000000002</v>
      </c>
      <c r="G118" s="29">
        <v>0</v>
      </c>
      <c r="H118" s="31">
        <v>14619707.800000001</v>
      </c>
      <c r="J118" s="99" t="s">
        <v>10</v>
      </c>
      <c r="K118" s="99" t="s">
        <v>8</v>
      </c>
      <c r="L118" s="99" t="s">
        <v>6</v>
      </c>
      <c r="M118" s="99" t="s">
        <v>150</v>
      </c>
      <c r="N118" s="99" t="s">
        <v>151</v>
      </c>
      <c r="O118" s="29">
        <v>317178.96000000002</v>
      </c>
      <c r="P118" s="100">
        <v>0</v>
      </c>
      <c r="Q118" s="102">
        <v>14619707.800000001</v>
      </c>
    </row>
    <row r="119" spans="1:17" x14ac:dyDescent="0.25">
      <c r="A119" s="24" t="s">
        <v>10</v>
      </c>
      <c r="B119" s="24" t="s">
        <v>7</v>
      </c>
      <c r="C119" s="24" t="s">
        <v>6</v>
      </c>
      <c r="D119" s="24" t="s">
        <v>150</v>
      </c>
      <c r="E119" s="24" t="s">
        <v>152</v>
      </c>
      <c r="F119" s="29">
        <v>0</v>
      </c>
      <c r="G119" s="29">
        <v>137076.55053077274</v>
      </c>
      <c r="H119" s="31">
        <v>0</v>
      </c>
      <c r="J119" s="99" t="s">
        <v>10</v>
      </c>
      <c r="K119" s="99" t="s">
        <v>7</v>
      </c>
      <c r="L119" s="99" t="s">
        <v>6</v>
      </c>
      <c r="M119" s="99" t="s">
        <v>150</v>
      </c>
      <c r="N119" s="99" t="s">
        <v>152</v>
      </c>
      <c r="O119" s="29">
        <v>0</v>
      </c>
      <c r="P119" s="100">
        <v>136353.77190878429</v>
      </c>
      <c r="Q119" s="102"/>
    </row>
    <row r="120" spans="1:17" x14ac:dyDescent="0.25">
      <c r="A120" s="24" t="s">
        <v>10</v>
      </c>
      <c r="B120" s="24" t="s">
        <v>7</v>
      </c>
      <c r="C120" s="24" t="s">
        <v>6</v>
      </c>
      <c r="D120" s="24" t="s">
        <v>150</v>
      </c>
      <c r="E120" s="24" t="s">
        <v>153</v>
      </c>
      <c r="F120" s="29">
        <v>0</v>
      </c>
      <c r="G120" s="29">
        <v>290866.77823254146</v>
      </c>
      <c r="H120" s="31">
        <v>-18818271.299999997</v>
      </c>
      <c r="J120" s="99" t="s">
        <v>10</v>
      </c>
      <c r="K120" s="99" t="s">
        <v>7</v>
      </c>
      <c r="L120" s="99" t="s">
        <v>6</v>
      </c>
      <c r="M120" s="99" t="s">
        <v>150</v>
      </c>
      <c r="N120" s="99" t="s">
        <v>153</v>
      </c>
      <c r="O120" s="29">
        <v>0</v>
      </c>
      <c r="P120" s="100">
        <v>290043.31729475118</v>
      </c>
      <c r="Q120" s="102">
        <v>-18818271.299999997</v>
      </c>
    </row>
    <row r="121" spans="1:17" x14ac:dyDescent="0.25">
      <c r="A121" s="24" t="s">
        <v>10</v>
      </c>
      <c r="B121" s="24" t="s">
        <v>7</v>
      </c>
      <c r="C121" s="24" t="s">
        <v>6</v>
      </c>
      <c r="D121" s="24" t="s">
        <v>150</v>
      </c>
      <c r="E121" s="24" t="s">
        <v>154</v>
      </c>
      <c r="F121" s="29">
        <v>0</v>
      </c>
      <c r="G121" s="29">
        <v>201213.52357047846</v>
      </c>
      <c r="H121" s="31">
        <v>0</v>
      </c>
      <c r="J121" s="99" t="s">
        <v>10</v>
      </c>
      <c r="K121" s="99" t="s">
        <v>7</v>
      </c>
      <c r="L121" s="99" t="s">
        <v>6</v>
      </c>
      <c r="M121" s="99" t="s">
        <v>150</v>
      </c>
      <c r="N121" s="99" t="s">
        <v>154</v>
      </c>
      <c r="O121" s="29">
        <v>0</v>
      </c>
      <c r="P121" s="100">
        <v>180237.82473748407</v>
      </c>
      <c r="Q121" s="102"/>
    </row>
    <row r="122" spans="1:17" x14ac:dyDescent="0.25">
      <c r="A122" s="24" t="s">
        <v>10</v>
      </c>
      <c r="B122" s="24" t="s">
        <v>7</v>
      </c>
      <c r="C122" s="24" t="s">
        <v>6</v>
      </c>
      <c r="D122" s="24" t="s">
        <v>150</v>
      </c>
      <c r="E122" s="24" t="s">
        <v>155</v>
      </c>
      <c r="F122" s="29">
        <v>0</v>
      </c>
      <c r="G122" s="29">
        <v>201431.54965526453</v>
      </c>
      <c r="H122" s="31">
        <v>0</v>
      </c>
      <c r="J122" s="99" t="s">
        <v>10</v>
      </c>
      <c r="K122" s="99" t="s">
        <v>7</v>
      </c>
      <c r="L122" s="99" t="s">
        <v>6</v>
      </c>
      <c r="M122" s="99" t="s">
        <v>150</v>
      </c>
      <c r="N122" s="99" t="s">
        <v>155</v>
      </c>
      <c r="O122" s="29">
        <v>0</v>
      </c>
      <c r="P122" s="100">
        <v>180548.71560034467</v>
      </c>
      <c r="Q122" s="102"/>
    </row>
    <row r="123" spans="1:17" x14ac:dyDescent="0.25">
      <c r="A123" s="24" t="s">
        <v>10</v>
      </c>
      <c r="B123" s="24" t="s">
        <v>7</v>
      </c>
      <c r="C123" s="24" t="s">
        <v>6</v>
      </c>
      <c r="D123" s="24" t="s">
        <v>58</v>
      </c>
      <c r="E123" s="34" t="s">
        <v>156</v>
      </c>
      <c r="F123" s="29">
        <v>0</v>
      </c>
      <c r="G123" s="29">
        <v>0</v>
      </c>
      <c r="H123" s="30">
        <v>29887</v>
      </c>
      <c r="J123" s="99" t="s">
        <v>10</v>
      </c>
      <c r="K123" s="99" t="s">
        <v>7</v>
      </c>
      <c r="L123" s="99" t="s">
        <v>6</v>
      </c>
      <c r="M123" s="99" t="s">
        <v>58</v>
      </c>
      <c r="N123" s="34" t="s">
        <v>156</v>
      </c>
      <c r="O123" s="29">
        <v>0</v>
      </c>
      <c r="P123" s="100">
        <v>0</v>
      </c>
      <c r="Q123" s="101">
        <v>29887</v>
      </c>
    </row>
    <row r="124" spans="1:17" x14ac:dyDescent="0.25">
      <c r="A124" s="24" t="s">
        <v>10</v>
      </c>
      <c r="B124" s="24" t="s">
        <v>7</v>
      </c>
      <c r="C124" s="24" t="s">
        <v>9</v>
      </c>
      <c r="D124" s="24" t="s">
        <v>157</v>
      </c>
      <c r="E124" s="24" t="s">
        <v>158</v>
      </c>
      <c r="F124" s="29">
        <v>0</v>
      </c>
      <c r="G124" s="29">
        <v>1881.2965041719306</v>
      </c>
      <c r="H124" s="31">
        <v>43269.819595954403</v>
      </c>
      <c r="J124" s="99" t="s">
        <v>10</v>
      </c>
      <c r="K124" s="99" t="s">
        <v>7</v>
      </c>
      <c r="L124" s="99" t="s">
        <v>9</v>
      </c>
      <c r="M124" s="99" t="s">
        <v>157</v>
      </c>
      <c r="N124" s="99" t="s">
        <v>158</v>
      </c>
      <c r="O124" s="29">
        <v>0</v>
      </c>
      <c r="P124" s="100">
        <v>1895.9735343572634</v>
      </c>
      <c r="Q124" s="102">
        <v>43607.391290216801</v>
      </c>
    </row>
    <row r="125" spans="1:17" x14ac:dyDescent="0.25">
      <c r="A125" s="24" t="s">
        <v>10</v>
      </c>
      <c r="B125" s="24" t="s">
        <v>7</v>
      </c>
      <c r="C125" s="24" t="s">
        <v>9</v>
      </c>
      <c r="D125" s="24" t="s">
        <v>157</v>
      </c>
      <c r="E125" s="24" t="s">
        <v>159</v>
      </c>
      <c r="F125" s="29">
        <v>0</v>
      </c>
      <c r="G125" s="29">
        <v>1464.9732953438886</v>
      </c>
      <c r="H125" s="31">
        <v>33694.385792909401</v>
      </c>
      <c r="J125" s="99" t="s">
        <v>10</v>
      </c>
      <c r="K125" s="99" t="s">
        <v>7</v>
      </c>
      <c r="L125" s="99" t="s">
        <v>9</v>
      </c>
      <c r="M125" s="99" t="s">
        <v>157</v>
      </c>
      <c r="N125" s="99" t="s">
        <v>159</v>
      </c>
      <c r="O125" s="29">
        <v>0</v>
      </c>
      <c r="P125" s="100">
        <v>61.379858935947169</v>
      </c>
      <c r="Q125" s="102">
        <v>1411.7367555267999</v>
      </c>
    </row>
    <row r="126" spans="1:17" x14ac:dyDescent="0.25">
      <c r="A126" s="24" t="s">
        <v>10</v>
      </c>
      <c r="B126" s="24" t="s">
        <v>7</v>
      </c>
      <c r="C126" s="24" t="s">
        <v>9</v>
      </c>
      <c r="D126" s="24" t="s">
        <v>157</v>
      </c>
      <c r="E126" s="24" t="s">
        <v>160</v>
      </c>
      <c r="F126" s="29">
        <v>0</v>
      </c>
      <c r="G126" s="29">
        <v>1464.9732953438886</v>
      </c>
      <c r="H126" s="31">
        <v>33694.385792909401</v>
      </c>
      <c r="J126" s="99" t="s">
        <v>10</v>
      </c>
      <c r="K126" s="99" t="s">
        <v>7</v>
      </c>
      <c r="L126" s="99" t="s">
        <v>9</v>
      </c>
      <c r="M126" s="99" t="s">
        <v>157</v>
      </c>
      <c r="N126" s="99" t="s">
        <v>160</v>
      </c>
      <c r="O126" s="29">
        <v>0</v>
      </c>
      <c r="P126" s="100">
        <v>61.379858935947169</v>
      </c>
      <c r="Q126" s="102">
        <v>1411.7367555267999</v>
      </c>
    </row>
    <row r="127" spans="1:17" ht="12.75" customHeight="1" x14ac:dyDescent="0.25">
      <c r="A127" s="24" t="s">
        <v>10</v>
      </c>
      <c r="B127" s="24" t="s">
        <v>7</v>
      </c>
      <c r="C127" s="24" t="s">
        <v>9</v>
      </c>
      <c r="D127" s="24" t="s">
        <v>157</v>
      </c>
      <c r="E127" s="24" t="s">
        <v>161</v>
      </c>
      <c r="F127" s="29">
        <v>0</v>
      </c>
      <c r="G127" s="29">
        <v>1464.9732953438886</v>
      </c>
      <c r="H127" s="31">
        <v>33694.385792909401</v>
      </c>
      <c r="J127" s="99" t="s">
        <v>10</v>
      </c>
      <c r="K127" s="99" t="s">
        <v>7</v>
      </c>
      <c r="L127" s="99" t="s">
        <v>9</v>
      </c>
      <c r="M127" s="99" t="s">
        <v>157</v>
      </c>
      <c r="N127" s="99" t="s">
        <v>161</v>
      </c>
      <c r="O127" s="29">
        <v>0</v>
      </c>
      <c r="P127" s="100">
        <v>61.379858935947169</v>
      </c>
      <c r="Q127" s="102">
        <v>1411.7367555267999</v>
      </c>
    </row>
    <row r="128" spans="1:17" ht="12.75" customHeight="1" x14ac:dyDescent="0.25">
      <c r="A128" s="24" t="s">
        <v>10</v>
      </c>
      <c r="B128" s="24" t="s">
        <v>7</v>
      </c>
      <c r="C128" s="24" t="s">
        <v>9</v>
      </c>
      <c r="D128" s="24" t="s">
        <v>162</v>
      </c>
      <c r="E128" s="24" t="s">
        <v>163</v>
      </c>
      <c r="F128" s="29">
        <v>0</v>
      </c>
      <c r="G128" s="29">
        <v>21137.754377596502</v>
      </c>
      <c r="H128" s="31">
        <v>246762.95749025</v>
      </c>
      <c r="J128" s="99" t="s">
        <v>10</v>
      </c>
      <c r="K128" s="99" t="s">
        <v>7</v>
      </c>
      <c r="L128" s="99" t="s">
        <v>9</v>
      </c>
      <c r="M128" s="99" t="s">
        <v>162</v>
      </c>
      <c r="N128" s="99" t="s">
        <v>163</v>
      </c>
      <c r="O128" s="29">
        <v>0</v>
      </c>
      <c r="P128" s="100">
        <v>20251.909065091226</v>
      </c>
      <c r="Q128" s="102">
        <v>236766.99130523301</v>
      </c>
    </row>
    <row r="129" spans="1:17" x14ac:dyDescent="0.25">
      <c r="A129" s="24" t="s">
        <v>10</v>
      </c>
      <c r="B129" s="24" t="s">
        <v>8</v>
      </c>
      <c r="C129" s="24" t="s">
        <v>6</v>
      </c>
      <c r="D129" s="24" t="s">
        <v>82</v>
      </c>
      <c r="E129" s="39" t="s">
        <v>164</v>
      </c>
      <c r="F129" s="29">
        <v>33273</v>
      </c>
      <c r="G129" s="29">
        <v>2892361.2158898981</v>
      </c>
      <c r="H129" s="30">
        <v>22078926.529116686</v>
      </c>
      <c r="J129" s="99" t="s">
        <v>10</v>
      </c>
      <c r="K129" s="99" t="s">
        <v>8</v>
      </c>
      <c r="L129" s="99" t="s">
        <v>6</v>
      </c>
      <c r="M129" s="99" t="s">
        <v>82</v>
      </c>
      <c r="N129" s="105" t="s">
        <v>164</v>
      </c>
      <c r="O129" s="29">
        <v>33273</v>
      </c>
      <c r="P129" s="100">
        <v>2709319.3137915693</v>
      </c>
      <c r="Q129" s="101">
        <v>23204424.101719268</v>
      </c>
    </row>
    <row r="130" spans="1:17" x14ac:dyDescent="0.25">
      <c r="A130" s="24" t="s">
        <v>10</v>
      </c>
      <c r="B130" s="24" t="s">
        <v>7</v>
      </c>
      <c r="C130" s="24" t="s">
        <v>6</v>
      </c>
      <c r="D130" s="24" t="s">
        <v>82</v>
      </c>
      <c r="E130" s="28" t="s">
        <v>165</v>
      </c>
      <c r="F130" s="29">
        <v>0</v>
      </c>
      <c r="G130" s="29">
        <v>18563.182219463841</v>
      </c>
      <c r="H130" s="31">
        <v>0</v>
      </c>
      <c r="J130" s="99" t="s">
        <v>10</v>
      </c>
      <c r="K130" s="99" t="s">
        <v>7</v>
      </c>
      <c r="L130" s="99" t="s">
        <v>6</v>
      </c>
      <c r="M130" s="99" t="s">
        <v>82</v>
      </c>
      <c r="N130" s="28" t="s">
        <v>165</v>
      </c>
      <c r="O130" s="29">
        <v>0</v>
      </c>
      <c r="P130" s="100">
        <v>16767.402362435176</v>
      </c>
      <c r="Q130" s="102"/>
    </row>
    <row r="131" spans="1:17" x14ac:dyDescent="0.25">
      <c r="A131" s="24" t="s">
        <v>10</v>
      </c>
      <c r="B131" s="24" t="s">
        <v>7</v>
      </c>
      <c r="C131" s="24" t="s">
        <v>6</v>
      </c>
      <c r="D131" s="24" t="s">
        <v>82</v>
      </c>
      <c r="E131" s="39" t="s">
        <v>166</v>
      </c>
      <c r="F131" s="29">
        <v>0</v>
      </c>
      <c r="G131" s="29">
        <v>180264.72698227427</v>
      </c>
      <c r="H131" s="30">
        <v>-6318231.5700000003</v>
      </c>
      <c r="J131" s="99" t="s">
        <v>10</v>
      </c>
      <c r="K131" s="99" t="s">
        <v>7</v>
      </c>
      <c r="L131" s="99" t="s">
        <v>6</v>
      </c>
      <c r="M131" s="99" t="s">
        <v>82</v>
      </c>
      <c r="N131" s="105" t="s">
        <v>166</v>
      </c>
      <c r="O131" s="29">
        <v>0</v>
      </c>
      <c r="P131" s="100">
        <v>179830.72815378939</v>
      </c>
      <c r="Q131" s="101">
        <v>-6318231.5700000003</v>
      </c>
    </row>
    <row r="132" spans="1:17" x14ac:dyDescent="0.25">
      <c r="A132" s="24" t="s">
        <v>10</v>
      </c>
      <c r="B132" s="24" t="s">
        <v>7</v>
      </c>
      <c r="C132" s="24" t="s">
        <v>6</v>
      </c>
      <c r="D132" s="24" t="s">
        <v>82</v>
      </c>
      <c r="E132" s="28" t="s">
        <v>167</v>
      </c>
      <c r="F132" s="29">
        <v>0</v>
      </c>
      <c r="G132" s="29">
        <v>301916.051841921</v>
      </c>
      <c r="H132" s="31">
        <v>0</v>
      </c>
      <c r="J132" s="99" t="s">
        <v>10</v>
      </c>
      <c r="K132" s="99" t="s">
        <v>7</v>
      </c>
      <c r="L132" s="99" t="s">
        <v>6</v>
      </c>
      <c r="M132" s="99" t="s">
        <v>82</v>
      </c>
      <c r="N132" s="28" t="s">
        <v>167</v>
      </c>
      <c r="O132" s="29">
        <v>0</v>
      </c>
      <c r="P132" s="100">
        <v>278986.92474631511</v>
      </c>
      <c r="Q132" s="102"/>
    </row>
    <row r="133" spans="1:17" x14ac:dyDescent="0.25">
      <c r="A133" s="24" t="s">
        <v>10</v>
      </c>
      <c r="B133" s="24" t="s">
        <v>7</v>
      </c>
      <c r="C133" s="24" t="s">
        <v>6</v>
      </c>
      <c r="D133" s="24" t="s">
        <v>168</v>
      </c>
      <c r="E133" s="24" t="s">
        <v>169</v>
      </c>
      <c r="F133" s="29">
        <v>0</v>
      </c>
      <c r="G133" s="29">
        <v>0</v>
      </c>
      <c r="H133" s="31">
        <v>20090682.710000001</v>
      </c>
      <c r="J133" s="99" t="s">
        <v>10</v>
      </c>
      <c r="K133" s="99" t="s">
        <v>7</v>
      </c>
      <c r="L133" s="99" t="s">
        <v>6</v>
      </c>
      <c r="M133" s="99" t="s">
        <v>168</v>
      </c>
      <c r="N133" s="99" t="s">
        <v>169</v>
      </c>
      <c r="O133" s="29">
        <v>0</v>
      </c>
      <c r="P133" s="100">
        <v>0</v>
      </c>
      <c r="Q133" s="102">
        <v>20090682.710000001</v>
      </c>
    </row>
    <row r="134" spans="1:17" x14ac:dyDescent="0.25">
      <c r="A134" s="24" t="s">
        <v>10</v>
      </c>
      <c r="B134" s="24" t="s">
        <v>7</v>
      </c>
      <c r="C134" s="24" t="s">
        <v>6</v>
      </c>
      <c r="D134" s="24" t="s">
        <v>170</v>
      </c>
      <c r="E134" s="24" t="s">
        <v>171</v>
      </c>
      <c r="F134" s="29">
        <v>0</v>
      </c>
      <c r="G134" s="29">
        <v>0</v>
      </c>
      <c r="H134" s="31">
        <v>1078112.57</v>
      </c>
      <c r="J134" s="99" t="s">
        <v>10</v>
      </c>
      <c r="K134" s="99" t="s">
        <v>7</v>
      </c>
      <c r="L134" s="99" t="s">
        <v>6</v>
      </c>
      <c r="M134" s="99" t="s">
        <v>170</v>
      </c>
      <c r="N134" s="99" t="s">
        <v>171</v>
      </c>
      <c r="O134" s="29">
        <v>0</v>
      </c>
      <c r="P134" s="100">
        <v>0</v>
      </c>
      <c r="Q134" s="102">
        <v>1078112.57</v>
      </c>
    </row>
    <row r="135" spans="1:17" x14ac:dyDescent="0.25">
      <c r="A135" s="24" t="s">
        <v>10</v>
      </c>
      <c r="B135" s="24" t="s">
        <v>7</v>
      </c>
      <c r="C135" s="24" t="s">
        <v>9</v>
      </c>
      <c r="D135" s="24" t="s">
        <v>92</v>
      </c>
      <c r="E135" s="24" t="s">
        <v>178</v>
      </c>
      <c r="F135" s="29">
        <v>0</v>
      </c>
      <c r="G135" s="29">
        <v>354603.0335081222</v>
      </c>
      <c r="H135" s="31">
        <v>0</v>
      </c>
      <c r="J135" s="99" t="s">
        <v>10</v>
      </c>
      <c r="K135" s="99" t="s">
        <v>7</v>
      </c>
      <c r="L135" s="99" t="s">
        <v>9</v>
      </c>
      <c r="M135" s="99" t="s">
        <v>92</v>
      </c>
      <c r="N135" s="99" t="s">
        <v>178</v>
      </c>
      <c r="O135" s="29">
        <v>0</v>
      </c>
      <c r="P135" s="100">
        <v>302660.14992719109</v>
      </c>
      <c r="Q135" s="102"/>
    </row>
    <row r="136" spans="1:17" x14ac:dyDescent="0.25">
      <c r="A136" s="24" t="s">
        <v>10</v>
      </c>
      <c r="B136" s="24" t="s">
        <v>7</v>
      </c>
      <c r="C136" s="24" t="s">
        <v>9</v>
      </c>
      <c r="D136" s="24" t="s">
        <v>92</v>
      </c>
      <c r="E136" s="24" t="s">
        <v>173</v>
      </c>
      <c r="F136" s="29">
        <v>0</v>
      </c>
      <c r="G136" s="29">
        <v>721135.8782484401</v>
      </c>
      <c r="H136" s="30">
        <v>0</v>
      </c>
      <c r="J136" s="99" t="s">
        <v>10</v>
      </c>
      <c r="K136" s="99" t="s">
        <v>7</v>
      </c>
      <c r="L136" s="99" t="s">
        <v>9</v>
      </c>
      <c r="M136" s="99" t="s">
        <v>92</v>
      </c>
      <c r="N136" s="99" t="s">
        <v>173</v>
      </c>
      <c r="O136" s="29">
        <v>0</v>
      </c>
      <c r="P136" s="100">
        <v>770266.82814322331</v>
      </c>
      <c r="Q136" s="101"/>
    </row>
    <row r="137" spans="1:17" x14ac:dyDescent="0.25">
      <c r="E137" s="36"/>
      <c r="F137" s="36"/>
      <c r="H137" s="30"/>
      <c r="O137" s="36"/>
    </row>
    <row r="138" spans="1:17" ht="15.75" thickBot="1" x14ac:dyDescent="0.3">
      <c r="E138" s="40" t="s">
        <v>174</v>
      </c>
      <c r="F138" s="41">
        <f>SUM(F10:F137)</f>
        <v>26839546.186284982</v>
      </c>
      <c r="G138" s="41">
        <f>SUM(G10:G137)</f>
        <v>53392558.944408752</v>
      </c>
      <c r="H138" s="41">
        <f>SUM(H10:H137)</f>
        <v>-1.885928213596344E-8</v>
      </c>
      <c r="N138" s="40" t="s">
        <v>174</v>
      </c>
      <c r="O138" s="41">
        <f>SUM(O10:O137)</f>
        <v>26839546.186284982</v>
      </c>
      <c r="P138" s="41">
        <f>SUM(P10:P137)</f>
        <v>51914620.396505915</v>
      </c>
      <c r="Q138" s="41">
        <f>SUM(Q10:Q137)</f>
        <v>-2.2584572434425354E-8</v>
      </c>
    </row>
    <row r="139" spans="1:17" ht="15.75" thickTop="1" x14ac:dyDescent="0.25"/>
    <row r="141" spans="1:17" x14ac:dyDescent="0.25">
      <c r="A141" s="42" t="s">
        <v>5</v>
      </c>
      <c r="B141" s="43" t="s">
        <v>6</v>
      </c>
      <c r="C141" s="43" t="s">
        <v>7</v>
      </c>
      <c r="D141" s="43"/>
      <c r="E141" s="43"/>
      <c r="F141" s="44">
        <f>SUMIFS($F$10:$F$136,$B$10:$B$136,C141,$C$10:$C$136,B141,$A$10:$A$136,A141)</f>
        <v>12704472.158258418</v>
      </c>
      <c r="G141" s="44">
        <f t="shared" ref="G141:G148" si="0">SUMIFS($G$10:$G$136,$B$10:$B$136,C141,$C$10:$C$136,B141,$A$10:$A$136,A141)</f>
        <v>1608333.6960793184</v>
      </c>
      <c r="H141" s="45">
        <f t="shared" ref="H141:H148" si="1">SUMIFS($H$10:$H$136,$B$10:$B$136,C141,$C$10:$C$136,B141,$A$10:$A$136,A141)</f>
        <v>25831425.782741066</v>
      </c>
      <c r="J141" s="42" t="s">
        <v>5</v>
      </c>
      <c r="K141" s="43" t="s">
        <v>6</v>
      </c>
      <c r="L141" s="43" t="s">
        <v>7</v>
      </c>
      <c r="M141" s="43"/>
      <c r="N141" s="43"/>
      <c r="O141" s="44">
        <f>SUMIFS($O$10:$O$136,$K$10:$K$136,L141,$L$10:$L$136,K141,$J$10:$J$136,J141)</f>
        <v>12704472.158258418</v>
      </c>
      <c r="P141" s="44">
        <f t="shared" ref="P141:P148" si="2">SUMIFS($G$10:$G$136,$B$10:$B$136,L141,$C$10:$C$136,K141,$A$10:$A$136,J141)</f>
        <v>1608333.6960793184</v>
      </c>
      <c r="Q141" s="45">
        <f t="shared" ref="Q141:Q148" si="3">SUMIFS($H$10:$H$136,$B$10:$B$136,L141,$C$10:$C$136,K141,$A$10:$A$136,J141)</f>
        <v>25831425.782741066</v>
      </c>
    </row>
    <row r="142" spans="1:17" x14ac:dyDescent="0.25">
      <c r="A142" s="46" t="s">
        <v>5</v>
      </c>
      <c r="B142" s="47" t="s">
        <v>6</v>
      </c>
      <c r="C142" s="47" t="s">
        <v>8</v>
      </c>
      <c r="D142" s="47"/>
      <c r="E142" s="47"/>
      <c r="F142" s="48">
        <f t="shared" ref="F142:F148" si="4">SUMIFS($F$10:$F$136,$B$10:$B$136,C142,$C$10:$C$136,B142,$A$10:$A$136,A142)</f>
        <v>0</v>
      </c>
      <c r="G142" s="48">
        <f t="shared" si="0"/>
        <v>8834428.0978141241</v>
      </c>
      <c r="H142" s="49">
        <f t="shared" si="1"/>
        <v>59384141.255338773</v>
      </c>
      <c r="J142" s="46" t="s">
        <v>5</v>
      </c>
      <c r="K142" s="47" t="s">
        <v>6</v>
      </c>
      <c r="L142" s="47" t="s">
        <v>8</v>
      </c>
      <c r="M142" s="47"/>
      <c r="N142" s="47"/>
      <c r="O142" s="48">
        <f t="shared" ref="O142:O145" si="5">SUMIFS($F$10:$F$136,$B$10:$B$136,L142,$C$10:$C$136,K142,$A$10:$A$136,J142)</f>
        <v>0</v>
      </c>
      <c r="P142" s="48">
        <f t="shared" si="2"/>
        <v>8834428.0978141241</v>
      </c>
      <c r="Q142" s="49">
        <f t="shared" si="3"/>
        <v>59384141.255338773</v>
      </c>
    </row>
    <row r="143" spans="1:17" x14ac:dyDescent="0.25">
      <c r="A143" s="46" t="s">
        <v>5</v>
      </c>
      <c r="B143" s="47" t="s">
        <v>9</v>
      </c>
      <c r="C143" s="47" t="s">
        <v>7</v>
      </c>
      <c r="D143" s="47"/>
      <c r="E143" s="47"/>
      <c r="F143" s="48">
        <f t="shared" si="4"/>
        <v>12683144.47710526</v>
      </c>
      <c r="G143" s="48">
        <f t="shared" si="0"/>
        <v>35126678.953639828</v>
      </c>
      <c r="H143" s="49">
        <f t="shared" si="1"/>
        <v>-106006732.72475803</v>
      </c>
      <c r="J143" s="46" t="s">
        <v>5</v>
      </c>
      <c r="K143" s="47" t="s">
        <v>9</v>
      </c>
      <c r="L143" s="47" t="s">
        <v>7</v>
      </c>
      <c r="M143" s="47"/>
      <c r="N143" s="47"/>
      <c r="O143" s="48">
        <f t="shared" si="5"/>
        <v>12683144.47710526</v>
      </c>
      <c r="P143" s="48">
        <f t="shared" si="2"/>
        <v>35126678.953639828</v>
      </c>
      <c r="Q143" s="49">
        <f t="shared" si="3"/>
        <v>-106006732.72475803</v>
      </c>
    </row>
    <row r="144" spans="1:17" x14ac:dyDescent="0.25">
      <c r="A144" s="50" t="s">
        <v>5</v>
      </c>
      <c r="B144" s="51" t="s">
        <v>9</v>
      </c>
      <c r="C144" s="51" t="s">
        <v>8</v>
      </c>
      <c r="D144" s="51"/>
      <c r="E144" s="51"/>
      <c r="F144" s="52">
        <f t="shared" si="4"/>
        <v>793601.63092130597</v>
      </c>
      <c r="G144" s="52">
        <f t="shared" si="0"/>
        <v>861313.09596105316</v>
      </c>
      <c r="H144" s="53">
        <f t="shared" si="1"/>
        <v>-5280376.4332233546</v>
      </c>
      <c r="J144" s="50" t="s">
        <v>5</v>
      </c>
      <c r="K144" s="51" t="s">
        <v>9</v>
      </c>
      <c r="L144" s="51" t="s">
        <v>8</v>
      </c>
      <c r="M144" s="51"/>
      <c r="N144" s="51"/>
      <c r="O144" s="52">
        <f t="shared" si="5"/>
        <v>793601.63092130597</v>
      </c>
      <c r="P144" s="52">
        <f t="shared" si="2"/>
        <v>861313.09596105316</v>
      </c>
      <c r="Q144" s="53">
        <f t="shared" si="3"/>
        <v>-5280376.4332233546</v>
      </c>
    </row>
    <row r="145" spans="1:17" x14ac:dyDescent="0.25">
      <c r="A145" s="42" t="s">
        <v>10</v>
      </c>
      <c r="B145" s="43" t="s">
        <v>6</v>
      </c>
      <c r="C145" s="43" t="s">
        <v>7</v>
      </c>
      <c r="D145" s="43"/>
      <c r="E145" s="43"/>
      <c r="F145" s="44">
        <f t="shared" si="4"/>
        <v>0</v>
      </c>
      <c r="G145" s="44">
        <f t="shared" si="0"/>
        <v>2966291.0025001285</v>
      </c>
      <c r="H145" s="45">
        <f t="shared" si="1"/>
        <v>5589724.6763199084</v>
      </c>
      <c r="J145" s="42" t="s">
        <v>10</v>
      </c>
      <c r="K145" s="43" t="s">
        <v>6</v>
      </c>
      <c r="L145" s="43" t="s">
        <v>7</v>
      </c>
      <c r="M145" s="43"/>
      <c r="N145" s="43"/>
      <c r="O145" s="44">
        <f t="shared" si="5"/>
        <v>0</v>
      </c>
      <c r="P145" s="44">
        <f t="shared" si="2"/>
        <v>2966291.0025001285</v>
      </c>
      <c r="Q145" s="45">
        <f t="shared" si="3"/>
        <v>5589724.6763199084</v>
      </c>
    </row>
    <row r="146" spans="1:17" x14ac:dyDescent="0.25">
      <c r="A146" s="46" t="s">
        <v>10</v>
      </c>
      <c r="B146" s="47" t="s">
        <v>6</v>
      </c>
      <c r="C146" s="47" t="s">
        <v>8</v>
      </c>
      <c r="D146" s="47"/>
      <c r="E146" s="47"/>
      <c r="F146" s="48">
        <f>SUMIFS($F$10:$F$136,$B$10:$B$136,C146,$C$10:$C$136,B146,$A$10:$A$136,A146)</f>
        <v>658327.92000000004</v>
      </c>
      <c r="G146" s="48">
        <f t="shared" si="0"/>
        <v>2892361.2158898981</v>
      </c>
      <c r="H146" s="49">
        <f t="shared" si="1"/>
        <v>20090701.509116687</v>
      </c>
      <c r="J146" s="46" t="s">
        <v>10</v>
      </c>
      <c r="K146" s="47" t="s">
        <v>6</v>
      </c>
      <c r="L146" s="47" t="s">
        <v>8</v>
      </c>
      <c r="M146" s="47"/>
      <c r="N146" s="47"/>
      <c r="O146" s="48">
        <f>SUMIFS($F$10:$F$136,$B$10:$B$136,L146,$C$10:$C$136,K146,$A$10:$A$136,J146)</f>
        <v>658327.92000000004</v>
      </c>
      <c r="P146" s="48">
        <f t="shared" si="2"/>
        <v>2892361.2158898981</v>
      </c>
      <c r="Q146" s="49">
        <f t="shared" si="3"/>
        <v>20090701.509116687</v>
      </c>
    </row>
    <row r="147" spans="1:17" x14ac:dyDescent="0.25">
      <c r="A147" s="46" t="s">
        <v>10</v>
      </c>
      <c r="B147" s="47" t="s">
        <v>9</v>
      </c>
      <c r="C147" s="47" t="s">
        <v>7</v>
      </c>
      <c r="D147" s="47"/>
      <c r="E147" s="47"/>
      <c r="F147" s="48">
        <f t="shared" si="4"/>
        <v>0</v>
      </c>
      <c r="G147" s="48">
        <f t="shared" si="0"/>
        <v>1103152.8825243623</v>
      </c>
      <c r="H147" s="49">
        <f t="shared" si="1"/>
        <v>391115.93446493259</v>
      </c>
      <c r="J147" s="46" t="s">
        <v>10</v>
      </c>
      <c r="K147" s="47" t="s">
        <v>9</v>
      </c>
      <c r="L147" s="47" t="s">
        <v>7</v>
      </c>
      <c r="M147" s="47"/>
      <c r="N147" s="47"/>
      <c r="O147" s="48">
        <f t="shared" ref="O147:O148" si="6">SUMIFS($F$10:$F$136,$B$10:$B$136,L147,$C$10:$C$136,K147,$A$10:$A$136,J147)</f>
        <v>0</v>
      </c>
      <c r="P147" s="48">
        <f t="shared" si="2"/>
        <v>1103152.8825243623</v>
      </c>
      <c r="Q147" s="49">
        <f t="shared" si="3"/>
        <v>391115.93446493259</v>
      </c>
    </row>
    <row r="148" spans="1:17" x14ac:dyDescent="0.25">
      <c r="A148" s="50" t="s">
        <v>10</v>
      </c>
      <c r="B148" s="51" t="s">
        <v>9</v>
      </c>
      <c r="C148" s="51" t="s">
        <v>8</v>
      </c>
      <c r="D148" s="51"/>
      <c r="E148" s="51"/>
      <c r="F148" s="52">
        <f t="shared" si="4"/>
        <v>0</v>
      </c>
      <c r="G148" s="52">
        <f t="shared" si="0"/>
        <v>0</v>
      </c>
      <c r="H148" s="53">
        <f t="shared" si="1"/>
        <v>0</v>
      </c>
      <c r="J148" s="50" t="s">
        <v>10</v>
      </c>
      <c r="K148" s="51" t="s">
        <v>9</v>
      </c>
      <c r="L148" s="51" t="s">
        <v>8</v>
      </c>
      <c r="M148" s="51"/>
      <c r="N148" s="51"/>
      <c r="O148" s="52">
        <f t="shared" si="6"/>
        <v>0</v>
      </c>
      <c r="P148" s="52">
        <f t="shared" si="2"/>
        <v>0</v>
      </c>
      <c r="Q148" s="53">
        <f t="shared" si="3"/>
        <v>0</v>
      </c>
    </row>
    <row r="149" spans="1:17" x14ac:dyDescent="0.25">
      <c r="A149" s="54" t="s">
        <v>11</v>
      </c>
      <c r="J149" s="54" t="s">
        <v>11</v>
      </c>
    </row>
    <row r="153" spans="1:17" x14ac:dyDescent="0.25">
      <c r="A153" s="55" t="s">
        <v>175</v>
      </c>
      <c r="B153" t="s">
        <v>177</v>
      </c>
    </row>
    <row r="154" spans="1:17" x14ac:dyDescent="0.25">
      <c r="A154" s="56" t="s">
        <v>9</v>
      </c>
      <c r="B154" s="57">
        <v>735322.48338837735</v>
      </c>
    </row>
    <row r="155" spans="1:17" x14ac:dyDescent="0.25">
      <c r="A155" s="56" t="s">
        <v>6</v>
      </c>
      <c r="B155" s="57">
        <v>2675467.2001471939</v>
      </c>
    </row>
    <row r="156" spans="1:17" x14ac:dyDescent="0.25">
      <c r="A156" s="56" t="s">
        <v>176</v>
      </c>
      <c r="B156" s="57">
        <v>3410789.6835355712</v>
      </c>
      <c r="P156"/>
    </row>
    <row r="157" spans="1:17" x14ac:dyDescent="0.25">
      <c r="A157"/>
      <c r="B157"/>
      <c r="G157" s="24"/>
      <c r="H157" s="24"/>
      <c r="P157"/>
    </row>
    <row r="158" spans="1:17" x14ac:dyDescent="0.25">
      <c r="G158" s="24"/>
      <c r="H158" s="24"/>
      <c r="P158"/>
    </row>
    <row r="159" spans="1:17" x14ac:dyDescent="0.25">
      <c r="G159" s="24"/>
      <c r="H159" s="24"/>
      <c r="P159"/>
    </row>
    <row r="160" spans="1:17" x14ac:dyDescent="0.25">
      <c r="G160" s="24"/>
      <c r="H160" s="24"/>
      <c r="P160"/>
    </row>
    <row r="161" spans="7:16" x14ac:dyDescent="0.25">
      <c r="G161" s="24"/>
      <c r="H161" s="24"/>
      <c r="M161"/>
      <c r="N161"/>
      <c r="O161"/>
      <c r="P161"/>
    </row>
    <row r="162" spans="7:16" x14ac:dyDescent="0.25">
      <c r="G162" s="24"/>
      <c r="H162" s="24"/>
      <c r="M162"/>
      <c r="N162"/>
      <c r="O162"/>
      <c r="P162"/>
    </row>
    <row r="163" spans="7:16" x14ac:dyDescent="0.25">
      <c r="G163" s="24"/>
      <c r="H163" s="24"/>
      <c r="M163"/>
      <c r="N163"/>
      <c r="O163"/>
      <c r="P163"/>
    </row>
    <row r="164" spans="7:16" x14ac:dyDescent="0.25">
      <c r="G164" s="24"/>
      <c r="H164" s="24"/>
      <c r="M164"/>
      <c r="N164"/>
      <c r="O164"/>
      <c r="P164"/>
    </row>
    <row r="165" spans="7:16" x14ac:dyDescent="0.25">
      <c r="G165" s="24"/>
      <c r="H165" s="24"/>
      <c r="M165"/>
      <c r="N165"/>
      <c r="O165"/>
      <c r="P165"/>
    </row>
    <row r="166" spans="7:16" x14ac:dyDescent="0.25">
      <c r="G166" s="24"/>
      <c r="H166" s="24"/>
      <c r="M166"/>
      <c r="N166"/>
      <c r="O166"/>
      <c r="P166"/>
    </row>
    <row r="167" spans="7:16" x14ac:dyDescent="0.25">
      <c r="G167" s="24"/>
      <c r="H167" s="24"/>
      <c r="M167"/>
      <c r="N167"/>
      <c r="O167"/>
      <c r="P167"/>
    </row>
    <row r="168" spans="7:16" x14ac:dyDescent="0.25">
      <c r="G168" s="24"/>
      <c r="H168" s="24"/>
      <c r="M168"/>
      <c r="N168"/>
      <c r="O168"/>
      <c r="P168"/>
    </row>
    <row r="169" spans="7:16" x14ac:dyDescent="0.25">
      <c r="G169" s="24"/>
      <c r="H169" s="24"/>
      <c r="M169"/>
      <c r="N169"/>
      <c r="O169"/>
      <c r="P169"/>
    </row>
    <row r="170" spans="7:16" x14ac:dyDescent="0.25">
      <c r="G170" s="24"/>
      <c r="H170" s="24"/>
      <c r="M170"/>
      <c r="N170"/>
      <c r="O170"/>
      <c r="P170"/>
    </row>
    <row r="171" spans="7:16" x14ac:dyDescent="0.25">
      <c r="M171"/>
      <c r="N171"/>
      <c r="O171"/>
      <c r="P171"/>
    </row>
    <row r="172" spans="7:16" x14ac:dyDescent="0.25">
      <c r="M172"/>
      <c r="N172"/>
      <c r="O172"/>
      <c r="P172"/>
    </row>
    <row r="173" spans="7:16" x14ac:dyDescent="0.25">
      <c r="M173"/>
      <c r="N173"/>
      <c r="O173"/>
      <c r="P173"/>
    </row>
  </sheetData>
  <autoFilter ref="A9:H136" xr:uid="{00000000-0009-0000-0000-000002000000}"/>
  <mergeCells count="2">
    <mergeCell ref="A8:H8"/>
    <mergeCell ref="J8:Q8"/>
  </mergeCells>
  <pageMargins left="0.7" right="0.7" top="0.75" bottom="0.75" header="0.3" footer="0.3"/>
  <pageSetup paperSize="17" scale="41" fitToHeight="3" orientation="landscape" r:id="rId2"/>
  <customProperties>
    <customPr name="_pios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"/>
  <sheetViews>
    <sheetView workbookViewId="0">
      <selection sqref="A1:A2"/>
    </sheetView>
  </sheetViews>
  <sheetFormatPr defaultColWidth="8.7109375" defaultRowHeight="12.75" x14ac:dyDescent="0.2"/>
  <cols>
    <col min="1" max="1" width="8" style="12" bestFit="1" customWidth="1"/>
    <col min="2" max="2" width="7.42578125" style="12" bestFit="1" customWidth="1"/>
    <col min="3" max="3" width="10.140625" style="12" bestFit="1" customWidth="1"/>
    <col min="4" max="4" width="18.140625" style="12" customWidth="1"/>
    <col min="5" max="5" width="15.140625" style="12" bestFit="1" customWidth="1"/>
    <col min="6" max="6" width="20" style="12" customWidth="1"/>
    <col min="7" max="7" width="8.7109375" style="12"/>
    <col min="8" max="8" width="8" style="12" bestFit="1" customWidth="1"/>
    <col min="9" max="9" width="7.42578125" style="12" bestFit="1" customWidth="1"/>
    <col min="10" max="10" width="10.140625" style="12" bestFit="1" customWidth="1"/>
    <col min="11" max="11" width="18.140625" style="12" customWidth="1"/>
    <col min="12" max="12" width="15.140625" style="12" bestFit="1" customWidth="1"/>
    <col min="13" max="13" width="20" style="12" customWidth="1"/>
    <col min="14" max="14" width="8.7109375" style="12"/>
    <col min="15" max="15" width="13.140625" style="12" bestFit="1" customWidth="1"/>
    <col min="16" max="16" width="8.7109375" style="12"/>
    <col min="17" max="17" width="12" style="12" bestFit="1" customWidth="1"/>
    <col min="18" max="16384" width="8.7109375" style="12"/>
  </cols>
  <sheetData>
    <row r="1" spans="1:15" ht="15" x14ac:dyDescent="0.25">
      <c r="A1" s="170" t="s">
        <v>242</v>
      </c>
    </row>
    <row r="2" spans="1:15" ht="15" x14ac:dyDescent="0.25">
      <c r="A2" s="170" t="s">
        <v>237</v>
      </c>
    </row>
    <row r="7" spans="1:15" x14ac:dyDescent="0.2">
      <c r="A7" s="166" t="s">
        <v>17</v>
      </c>
      <c r="B7" s="166"/>
      <c r="C7" s="166"/>
      <c r="D7" s="166"/>
      <c r="E7" s="166"/>
      <c r="F7" s="166"/>
      <c r="H7" s="166" t="s">
        <v>189</v>
      </c>
      <c r="I7" s="166"/>
      <c r="J7" s="166"/>
      <c r="K7" s="166"/>
      <c r="L7" s="166"/>
      <c r="M7" s="166"/>
    </row>
    <row r="8" spans="1:15" s="1" customFormat="1" ht="38.25" x14ac:dyDescent="0.2">
      <c r="A8" s="21" t="s">
        <v>0</v>
      </c>
      <c r="B8" s="21" t="s">
        <v>1</v>
      </c>
      <c r="C8" s="21" t="s">
        <v>2</v>
      </c>
      <c r="D8" s="22" t="s">
        <v>3</v>
      </c>
      <c r="E8" s="22" t="s">
        <v>15</v>
      </c>
      <c r="F8" s="22" t="s">
        <v>4</v>
      </c>
      <c r="H8" s="21" t="s">
        <v>0</v>
      </c>
      <c r="I8" s="21" t="s">
        <v>1</v>
      </c>
      <c r="J8" s="21" t="s">
        <v>2</v>
      </c>
      <c r="K8" s="22" t="s">
        <v>3</v>
      </c>
      <c r="L8" s="22" t="s">
        <v>15</v>
      </c>
      <c r="M8" s="22" t="s">
        <v>4</v>
      </c>
      <c r="O8" s="71" t="s">
        <v>183</v>
      </c>
    </row>
    <row r="9" spans="1:15" s="5" customFormat="1" x14ac:dyDescent="0.2">
      <c r="A9" s="2" t="s">
        <v>5</v>
      </c>
      <c r="B9" s="3" t="s">
        <v>6</v>
      </c>
      <c r="C9" s="3" t="s">
        <v>7</v>
      </c>
      <c r="D9" s="4">
        <v>84468574.217258915</v>
      </c>
      <c r="E9" s="4">
        <v>25831425.782741066</v>
      </c>
      <c r="F9" s="15">
        <f t="shared" ref="F9:F12" si="0">D9+E9</f>
        <v>110299999.99999999</v>
      </c>
      <c r="H9" s="2" t="s">
        <v>5</v>
      </c>
      <c r="I9" s="3" t="s">
        <v>6</v>
      </c>
      <c r="J9" s="3" t="s">
        <v>7</v>
      </c>
      <c r="K9" s="4">
        <v>84468574.217258915</v>
      </c>
      <c r="L9" s="4">
        <v>25831425.782741066</v>
      </c>
      <c r="M9" s="15">
        <f t="shared" ref="M9:M12" si="1">K9+L9</f>
        <v>110299999.99999999</v>
      </c>
      <c r="O9" s="106">
        <f>L9-E9</f>
        <v>0</v>
      </c>
    </row>
    <row r="10" spans="1:15" s="5" customFormat="1" x14ac:dyDescent="0.2">
      <c r="A10" s="6" t="s">
        <v>5</v>
      </c>
      <c r="B10" s="7" t="s">
        <v>6</v>
      </c>
      <c r="C10" s="7" t="s">
        <v>7</v>
      </c>
      <c r="D10" s="8">
        <v>0</v>
      </c>
      <c r="E10" s="8">
        <v>85455683.375240296</v>
      </c>
      <c r="F10" s="16">
        <f t="shared" si="0"/>
        <v>85455683.375240296</v>
      </c>
      <c r="H10" s="6" t="s">
        <v>5</v>
      </c>
      <c r="I10" s="7" t="s">
        <v>6</v>
      </c>
      <c r="J10" s="7" t="s">
        <v>7</v>
      </c>
      <c r="K10" s="8">
        <v>0</v>
      </c>
      <c r="L10" s="8">
        <v>87103658.159471974</v>
      </c>
      <c r="M10" s="16">
        <f t="shared" si="1"/>
        <v>87103658.159471974</v>
      </c>
      <c r="O10" s="107">
        <f t="shared" ref="O10:O13" si="2">L10-E10</f>
        <v>1647974.7842316777</v>
      </c>
    </row>
    <row r="11" spans="1:15" s="5" customFormat="1" x14ac:dyDescent="0.2">
      <c r="A11" s="6" t="s">
        <v>5</v>
      </c>
      <c r="B11" s="7" t="s">
        <v>9</v>
      </c>
      <c r="C11" s="7" t="s">
        <v>7</v>
      </c>
      <c r="D11" s="19">
        <v>109990039.61753896</v>
      </c>
      <c r="E11" s="8">
        <v>-106006732.72475806</v>
      </c>
      <c r="F11" s="16">
        <f t="shared" si="0"/>
        <v>3983306.8927809</v>
      </c>
      <c r="H11" s="6" t="s">
        <v>5</v>
      </c>
      <c r="I11" s="7" t="s">
        <v>9</v>
      </c>
      <c r="J11" s="7" t="s">
        <v>7</v>
      </c>
      <c r="K11" s="19">
        <v>109990039.61753896</v>
      </c>
      <c r="L11" s="8">
        <v>-107585706.37613502</v>
      </c>
      <c r="M11" s="16">
        <f t="shared" si="1"/>
        <v>2404333.2414039373</v>
      </c>
      <c r="O11" s="107">
        <f t="shared" si="2"/>
        <v>-1578973.6513769627</v>
      </c>
    </row>
    <row r="12" spans="1:15" s="5" customFormat="1" x14ac:dyDescent="0.2">
      <c r="A12" s="9" t="s">
        <v>5</v>
      </c>
      <c r="B12" s="10" t="s">
        <v>9</v>
      </c>
      <c r="C12" s="10" t="s">
        <v>8</v>
      </c>
      <c r="D12" s="20">
        <v>6818667.2000000002</v>
      </c>
      <c r="E12" s="11">
        <v>-5280376.4332233546</v>
      </c>
      <c r="F12" s="17">
        <f t="shared" si="0"/>
        <v>1538290.7667766456</v>
      </c>
      <c r="H12" s="9" t="s">
        <v>5</v>
      </c>
      <c r="I12" s="10" t="s">
        <v>9</v>
      </c>
      <c r="J12" s="10" t="s">
        <v>8</v>
      </c>
      <c r="K12" s="20">
        <v>6818667.2000000002</v>
      </c>
      <c r="L12" s="11">
        <v>-5349377.5660780445</v>
      </c>
      <c r="M12" s="17">
        <f t="shared" si="1"/>
        <v>1469289.6339219557</v>
      </c>
      <c r="O12" s="108">
        <f t="shared" si="2"/>
        <v>-69001.132854689844</v>
      </c>
    </row>
    <row r="13" spans="1:15" s="5" customFormat="1" ht="13.5" thickBot="1" x14ac:dyDescent="0.25">
      <c r="A13" s="6"/>
      <c r="B13" s="7"/>
      <c r="C13" s="7"/>
      <c r="D13" s="18">
        <f>SUM(D9:D12)</f>
        <v>201277281.03479785</v>
      </c>
      <c r="E13" s="18">
        <f t="shared" ref="E13:F13" si="3">SUM(E9:E12)</f>
        <v>-4.7497451305389404E-8</v>
      </c>
      <c r="F13" s="18">
        <f t="shared" si="3"/>
        <v>201277281.03479782</v>
      </c>
      <c r="H13" s="6"/>
      <c r="I13" s="7"/>
      <c r="J13" s="7"/>
      <c r="K13" s="18">
        <f>SUM(K9:K12)</f>
        <v>201277281.03479785</v>
      </c>
      <c r="L13" s="18">
        <f t="shared" ref="L13:M13" si="4">SUM(L9:L12)</f>
        <v>-2.2351741790771484E-8</v>
      </c>
      <c r="M13" s="18">
        <f t="shared" si="4"/>
        <v>201277281.03479785</v>
      </c>
      <c r="O13" s="18">
        <f t="shared" si="2"/>
        <v>2.514570951461792E-8</v>
      </c>
    </row>
    <row r="14" spans="1:15" s="5" customFormat="1" ht="13.5" thickTop="1" x14ac:dyDescent="0.2">
      <c r="A14" s="6"/>
      <c r="B14" s="7"/>
      <c r="C14" s="7"/>
      <c r="D14" s="13"/>
      <c r="E14" s="8"/>
      <c r="F14" s="8"/>
      <c r="H14" s="6"/>
      <c r="I14" s="7"/>
      <c r="J14" s="7"/>
      <c r="K14" s="13"/>
      <c r="L14" s="8"/>
      <c r="M14" s="8"/>
      <c r="O14" s="109"/>
    </row>
    <row r="15" spans="1:15" s="1" customFormat="1" ht="38.25" x14ac:dyDescent="0.2">
      <c r="A15" s="21" t="s">
        <v>0</v>
      </c>
      <c r="B15" s="21" t="s">
        <v>1</v>
      </c>
      <c r="C15" s="21" t="s">
        <v>2</v>
      </c>
      <c r="D15" s="22" t="s">
        <v>3</v>
      </c>
      <c r="E15" s="22" t="s">
        <v>15</v>
      </c>
      <c r="F15" s="22" t="s">
        <v>4</v>
      </c>
      <c r="H15" s="21" t="s">
        <v>0</v>
      </c>
      <c r="I15" s="21" t="s">
        <v>1</v>
      </c>
      <c r="J15" s="21" t="s">
        <v>2</v>
      </c>
      <c r="K15" s="22" t="s">
        <v>3</v>
      </c>
      <c r="L15" s="22" t="s">
        <v>15</v>
      </c>
      <c r="M15" s="22" t="s">
        <v>4</v>
      </c>
      <c r="O15" s="109"/>
    </row>
    <row r="16" spans="1:15" s="5" customFormat="1" x14ac:dyDescent="0.2">
      <c r="A16" s="2" t="s">
        <v>10</v>
      </c>
      <c r="B16" s="3" t="s">
        <v>6</v>
      </c>
      <c r="C16" s="3" t="s">
        <v>7</v>
      </c>
      <c r="D16" s="4">
        <v>64176155.599999994</v>
      </c>
      <c r="E16" s="4">
        <v>-1039654.9058200906</v>
      </c>
      <c r="F16" s="15">
        <f>D16+E16</f>
        <v>63136500.6941799</v>
      </c>
      <c r="H16" s="2" t="s">
        <v>10</v>
      </c>
      <c r="I16" s="3" t="s">
        <v>6</v>
      </c>
      <c r="J16" s="3" t="s">
        <v>7</v>
      </c>
      <c r="K16" s="4">
        <v>64176155.599999994</v>
      </c>
      <c r="L16" s="4">
        <v>-933148.56421719142</v>
      </c>
      <c r="M16" s="15">
        <f>K16+L16</f>
        <v>63243007.035782799</v>
      </c>
      <c r="O16" s="106">
        <f>L16-E16</f>
        <v>106506.34160289913</v>
      </c>
    </row>
    <row r="17" spans="1:17" s="5" customFormat="1" x14ac:dyDescent="0.2">
      <c r="A17" s="6" t="s">
        <v>10</v>
      </c>
      <c r="B17" s="7" t="s">
        <v>6</v>
      </c>
      <c r="C17" s="7" t="s">
        <v>8</v>
      </c>
      <c r="D17" s="8">
        <v>35335498.028644845</v>
      </c>
      <c r="E17" s="8">
        <v>648538.97135516023</v>
      </c>
      <c r="F17" s="16">
        <f t="shared" ref="F17:F19" si="5">D17+E17</f>
        <v>35984037.000000007</v>
      </c>
      <c r="H17" s="6" t="s">
        <v>10</v>
      </c>
      <c r="I17" s="7" t="s">
        <v>6</v>
      </c>
      <c r="J17" s="7" t="s">
        <v>8</v>
      </c>
      <c r="K17" s="8">
        <v>35335498.028644845</v>
      </c>
      <c r="L17" s="8">
        <v>648538.97135516023</v>
      </c>
      <c r="M17" s="16">
        <f t="shared" ref="M17:M19" si="6">K17+L17</f>
        <v>35984037.000000007</v>
      </c>
      <c r="O17" s="107">
        <f t="shared" ref="O17:O20" si="7">L17-E17</f>
        <v>0</v>
      </c>
    </row>
    <row r="18" spans="1:17" s="5" customFormat="1" x14ac:dyDescent="0.2">
      <c r="A18" s="6" t="s">
        <v>10</v>
      </c>
      <c r="B18" s="7" t="s">
        <v>9</v>
      </c>
      <c r="C18" s="7" t="s">
        <v>7</v>
      </c>
      <c r="D18" s="8">
        <v>0</v>
      </c>
      <c r="E18" s="8">
        <v>391115.93446493259</v>
      </c>
      <c r="F18" s="16">
        <f t="shared" si="5"/>
        <v>391115.93446493259</v>
      </c>
      <c r="H18" s="6" t="s">
        <v>10</v>
      </c>
      <c r="I18" s="7" t="s">
        <v>9</v>
      </c>
      <c r="J18" s="7" t="s">
        <v>7</v>
      </c>
      <c r="K18" s="8">
        <v>0</v>
      </c>
      <c r="L18" s="8">
        <v>284609.5928620302</v>
      </c>
      <c r="M18" s="16">
        <f t="shared" si="6"/>
        <v>284609.5928620302</v>
      </c>
      <c r="O18" s="107">
        <f t="shared" si="7"/>
        <v>-106506.34160290239</v>
      </c>
    </row>
    <row r="19" spans="1:17" s="5" customFormat="1" x14ac:dyDescent="0.2">
      <c r="A19" s="9" t="s">
        <v>10</v>
      </c>
      <c r="B19" s="10" t="s">
        <v>9</v>
      </c>
      <c r="C19" s="10" t="s">
        <v>8</v>
      </c>
      <c r="D19" s="11">
        <v>0</v>
      </c>
      <c r="E19" s="11">
        <v>0</v>
      </c>
      <c r="F19" s="17">
        <f t="shared" si="5"/>
        <v>0</v>
      </c>
      <c r="H19" s="9" t="s">
        <v>10</v>
      </c>
      <c r="I19" s="10" t="s">
        <v>9</v>
      </c>
      <c r="J19" s="10" t="s">
        <v>8</v>
      </c>
      <c r="K19" s="11">
        <v>0</v>
      </c>
      <c r="L19" s="11">
        <v>0</v>
      </c>
      <c r="M19" s="17">
        <f t="shared" si="6"/>
        <v>0</v>
      </c>
      <c r="O19" s="108">
        <f t="shared" si="7"/>
        <v>0</v>
      </c>
    </row>
    <row r="20" spans="1:17" s="5" customFormat="1" ht="13.5" thickBot="1" x14ac:dyDescent="0.25">
      <c r="D20" s="14">
        <f>SUM(D16:D19)</f>
        <v>99511653.628644839</v>
      </c>
      <c r="E20" s="14">
        <f t="shared" ref="E20:F20" si="8">SUM(E16:E19)</f>
        <v>2.2700987756252289E-9</v>
      </c>
      <c r="F20" s="14">
        <f t="shared" si="8"/>
        <v>99511653.628644839</v>
      </c>
      <c r="K20" s="14">
        <f>SUM(K16:K19)</f>
        <v>99511653.628644839</v>
      </c>
      <c r="L20" s="14">
        <f t="shared" ref="L20:M20" si="9">SUM(L16:L19)</f>
        <v>-9.8953023552894592E-10</v>
      </c>
      <c r="M20" s="14">
        <f t="shared" si="9"/>
        <v>99511653.628644839</v>
      </c>
      <c r="O20" s="18">
        <f t="shared" si="7"/>
        <v>-3.2596290111541748E-9</v>
      </c>
    </row>
    <row r="21" spans="1:17" ht="13.5" thickTop="1" x14ac:dyDescent="0.2">
      <c r="O21" s="5"/>
    </row>
    <row r="22" spans="1:17" x14ac:dyDescent="0.2">
      <c r="A22" s="12" t="s">
        <v>11</v>
      </c>
      <c r="H22" s="12" t="s">
        <v>11</v>
      </c>
      <c r="O22" s="5"/>
    </row>
    <row r="23" spans="1:17" x14ac:dyDescent="0.2">
      <c r="O23" s="5"/>
    </row>
    <row r="24" spans="1:17" x14ac:dyDescent="0.2">
      <c r="A24" s="12" t="s">
        <v>5</v>
      </c>
      <c r="D24" s="12" t="s">
        <v>6</v>
      </c>
      <c r="E24" s="13">
        <f>-(E9+E10)</f>
        <v>-111287109.15798137</v>
      </c>
      <c r="F24" s="12" t="s">
        <v>225</v>
      </c>
      <c r="K24" s="12" t="s">
        <v>6</v>
      </c>
      <c r="L24" s="13">
        <f>-(L9+L10)</f>
        <v>-112935083.94221304</v>
      </c>
      <c r="O24" s="123">
        <f>-(O9+O10)</f>
        <v>-1647974.7842316777</v>
      </c>
      <c r="Q24" s="123">
        <f>L24-E24</f>
        <v>-1647974.7842316777</v>
      </c>
    </row>
    <row r="25" spans="1:17" x14ac:dyDescent="0.2">
      <c r="D25" s="12" t="s">
        <v>9</v>
      </c>
      <c r="E25" s="13">
        <f>-E11</f>
        <v>106006732.72475806</v>
      </c>
      <c r="F25" s="12" t="s">
        <v>226</v>
      </c>
      <c r="K25" s="12" t="s">
        <v>9</v>
      </c>
      <c r="L25" s="13">
        <f>-L11</f>
        <v>107585706.37613502</v>
      </c>
      <c r="O25" s="123">
        <f>-O11</f>
        <v>1578973.6513769627</v>
      </c>
      <c r="Q25" s="123">
        <f>L25-E25</f>
        <v>1578973.6513769627</v>
      </c>
    </row>
    <row r="26" spans="1:17" x14ac:dyDescent="0.2">
      <c r="E26" s="123">
        <f>SUM(E24:E25)</f>
        <v>-5280376.4332233071</v>
      </c>
      <c r="L26" s="13">
        <f>SUM(L24:L25)</f>
        <v>-5349377.5660780221</v>
      </c>
      <c r="O26" s="123">
        <f>SUM(O24:O25)</f>
        <v>-69001.13285471499</v>
      </c>
      <c r="Q26" s="123">
        <f>L26-E26</f>
        <v>-69001.13285471499</v>
      </c>
    </row>
    <row r="28" spans="1:17" x14ac:dyDescent="0.2">
      <c r="A28" s="12" t="s">
        <v>10</v>
      </c>
      <c r="D28" s="12" t="s">
        <v>6</v>
      </c>
      <c r="E28" s="13">
        <f>-E16</f>
        <v>1039654.9058200906</v>
      </c>
      <c r="F28" s="12" t="s">
        <v>226</v>
      </c>
      <c r="K28" s="12" t="s">
        <v>6</v>
      </c>
      <c r="L28" s="13">
        <f>-L16</f>
        <v>933148.56421719142</v>
      </c>
      <c r="O28" s="13">
        <f>-O16</f>
        <v>-106506.34160289913</v>
      </c>
      <c r="Q28" s="123">
        <f>L28-E28</f>
        <v>-106506.34160289913</v>
      </c>
    </row>
    <row r="29" spans="1:17" x14ac:dyDescent="0.2">
      <c r="D29" s="12" t="s">
        <v>9</v>
      </c>
      <c r="E29" s="13">
        <f>-E18</f>
        <v>-391115.93446493259</v>
      </c>
      <c r="F29" s="12" t="s">
        <v>225</v>
      </c>
      <c r="K29" s="12" t="s">
        <v>9</v>
      </c>
      <c r="L29" s="13">
        <f>-L18</f>
        <v>-284609.5928620302</v>
      </c>
      <c r="O29" s="13">
        <f>-O18</f>
        <v>106506.34160290239</v>
      </c>
      <c r="Q29" s="123">
        <f>L29-E29</f>
        <v>106506.34160290239</v>
      </c>
    </row>
  </sheetData>
  <mergeCells count="2">
    <mergeCell ref="A7:F7"/>
    <mergeCell ref="H7:M7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72"/>
  <sheetViews>
    <sheetView workbookViewId="0">
      <selection sqref="A1:A2"/>
    </sheetView>
  </sheetViews>
  <sheetFormatPr defaultColWidth="8.7109375" defaultRowHeight="12.75" x14ac:dyDescent="0.2"/>
  <cols>
    <col min="1" max="1" width="9.140625" style="12" customWidth="1"/>
    <col min="2" max="2" width="7.7109375" style="12" bestFit="1" customWidth="1"/>
    <col min="3" max="3" width="10.42578125" style="12" bestFit="1" customWidth="1"/>
    <col min="4" max="5" width="13.5703125" style="12" bestFit="1" customWidth="1"/>
    <col min="6" max="6" width="14.140625" style="12" bestFit="1" customWidth="1"/>
    <col min="7" max="7" width="12.42578125" style="12" bestFit="1" customWidth="1"/>
    <col min="8" max="8" width="8.7109375" style="12"/>
    <col min="9" max="9" width="8.85546875" style="12" customWidth="1"/>
    <col min="10" max="10" width="10.5703125" style="12" customWidth="1"/>
    <col min="11" max="11" width="13.5703125" style="12" bestFit="1" customWidth="1"/>
    <col min="12" max="12" width="13.5703125" style="12" customWidth="1"/>
    <col min="13" max="13" width="14.140625" style="12" bestFit="1" customWidth="1"/>
    <col min="14" max="14" width="12.28515625" style="12" customWidth="1"/>
    <col min="15" max="15" width="10.5703125" style="12" customWidth="1"/>
    <col min="16" max="16" width="11.5703125" style="12" customWidth="1"/>
    <col min="17" max="21" width="10.5703125" style="12" customWidth="1"/>
    <col min="22" max="22" width="10.140625" style="12" bestFit="1" customWidth="1"/>
    <col min="23" max="23" width="10.5703125" style="12" bestFit="1" customWidth="1"/>
    <col min="24" max="24" width="9.7109375" style="12" bestFit="1" customWidth="1"/>
    <col min="25" max="25" width="11" style="12" bestFit="1" customWidth="1"/>
    <col min="26" max="26" width="8.7109375" style="12"/>
    <col min="27" max="38" width="10.5703125" style="12" customWidth="1"/>
    <col min="39" max="39" width="9.140625" style="12" bestFit="1" customWidth="1" collapsed="1"/>
    <col min="40" max="40" width="10.5703125" style="12" bestFit="1" customWidth="1"/>
    <col min="41" max="41" width="9.7109375" style="12" bestFit="1" customWidth="1"/>
    <col min="42" max="42" width="10.7109375" style="12" bestFit="1" customWidth="1"/>
    <col min="43" max="43" width="12" style="12" bestFit="1" customWidth="1"/>
    <col min="44" max="16384" width="8.7109375" style="12"/>
  </cols>
  <sheetData>
    <row r="1" spans="1:16" ht="15" x14ac:dyDescent="0.25">
      <c r="A1" s="170" t="s">
        <v>243</v>
      </c>
    </row>
    <row r="2" spans="1:16" ht="15" x14ac:dyDescent="0.25">
      <c r="A2" s="170" t="s">
        <v>237</v>
      </c>
    </row>
    <row r="7" spans="1:16" x14ac:dyDescent="0.2">
      <c r="A7" s="166" t="s">
        <v>17</v>
      </c>
      <c r="B7" s="166"/>
      <c r="C7" s="166"/>
      <c r="D7" s="166"/>
      <c r="E7" s="166"/>
      <c r="F7" s="166"/>
      <c r="H7" s="166" t="s">
        <v>189</v>
      </c>
      <c r="I7" s="166"/>
      <c r="J7" s="166"/>
      <c r="K7" s="166"/>
      <c r="L7" s="166"/>
      <c r="M7" s="166"/>
    </row>
    <row r="8" spans="1:16" s="1" customFormat="1" x14ac:dyDescent="0.2">
      <c r="A8" s="21" t="s">
        <v>0</v>
      </c>
      <c r="B8" s="21" t="s">
        <v>1</v>
      </c>
      <c r="C8" s="21" t="s">
        <v>2</v>
      </c>
      <c r="D8" s="22" t="s">
        <v>12</v>
      </c>
      <c r="E8" s="22" t="s">
        <v>13</v>
      </c>
      <c r="F8" s="22" t="s">
        <v>14</v>
      </c>
      <c r="H8" s="21" t="s">
        <v>0</v>
      </c>
      <c r="I8" s="21" t="s">
        <v>1</v>
      </c>
      <c r="J8" s="21" t="s">
        <v>2</v>
      </c>
      <c r="K8" s="22" t="s">
        <v>12</v>
      </c>
      <c r="L8" s="22" t="s">
        <v>13</v>
      </c>
      <c r="M8" s="22" t="s">
        <v>14</v>
      </c>
      <c r="O8" s="127"/>
      <c r="P8" s="71" t="s">
        <v>183</v>
      </c>
    </row>
    <row r="9" spans="1:16" s="5" customFormat="1" x14ac:dyDescent="0.2">
      <c r="A9" s="2" t="s">
        <v>5</v>
      </c>
      <c r="B9" s="3" t="s">
        <v>6</v>
      </c>
      <c r="C9" s="3" t="s">
        <v>7</v>
      </c>
      <c r="D9" s="4">
        <v>12704472.120000001</v>
      </c>
      <c r="E9" s="4">
        <v>1608333.6960793184</v>
      </c>
      <c r="F9" s="15">
        <f>E9-D9</f>
        <v>-11096138.423920684</v>
      </c>
      <c r="H9" s="2" t="s">
        <v>5</v>
      </c>
      <c r="I9" s="3" t="s">
        <v>6</v>
      </c>
      <c r="J9" s="3" t="s">
        <v>7</v>
      </c>
      <c r="K9" s="4">
        <v>12704472.120000001</v>
      </c>
      <c r="L9" s="4">
        <v>1531768.7023073889</v>
      </c>
      <c r="M9" s="15">
        <f>L9-K9</f>
        <v>-11172703.417692613</v>
      </c>
      <c r="P9" s="72">
        <f>L9-E9</f>
        <v>-76564.993771929527</v>
      </c>
    </row>
    <row r="10" spans="1:16" s="5" customFormat="1" x14ac:dyDescent="0.2">
      <c r="A10" s="6" t="s">
        <v>5</v>
      </c>
      <c r="B10" s="7" t="s">
        <v>6</v>
      </c>
      <c r="C10" s="7" t="s">
        <v>7</v>
      </c>
      <c r="D10" s="8">
        <v>0</v>
      </c>
      <c r="E10" s="8">
        <v>4923390.9902202161</v>
      </c>
      <c r="F10" s="16">
        <f t="shared" ref="F10:F12" si="0">E10-D10</f>
        <v>4923390.9902202161</v>
      </c>
      <c r="G10" s="156"/>
      <c r="H10" s="6" t="s">
        <v>5</v>
      </c>
      <c r="I10" s="7" t="s">
        <v>6</v>
      </c>
      <c r="J10" s="7" t="s">
        <v>7</v>
      </c>
      <c r="K10" s="8">
        <v>0</v>
      </c>
      <c r="L10" s="8">
        <v>4727760.9172966853</v>
      </c>
      <c r="M10" s="16">
        <f t="shared" ref="M10:M12" si="1">L10-K10</f>
        <v>4727760.9172966853</v>
      </c>
      <c r="N10" s="156"/>
      <c r="P10" s="73">
        <f t="shared" ref="P10:P12" si="2">L10-E10</f>
        <v>-195630.07292353082</v>
      </c>
    </row>
    <row r="11" spans="1:16" s="5" customFormat="1" x14ac:dyDescent="0.2">
      <c r="A11" s="6" t="s">
        <v>5</v>
      </c>
      <c r="B11" s="7" t="s">
        <v>9</v>
      </c>
      <c r="C11" s="7" t="s">
        <v>7</v>
      </c>
      <c r="D11" s="19">
        <v>12683144.399999999</v>
      </c>
      <c r="E11" s="8">
        <v>35126678.950000003</v>
      </c>
      <c r="F11" s="16">
        <f t="shared" si="0"/>
        <v>22443534.550000004</v>
      </c>
      <c r="H11" s="6" t="s">
        <v>5</v>
      </c>
      <c r="I11" s="7" t="s">
        <v>9</v>
      </c>
      <c r="J11" s="7" t="s">
        <v>7</v>
      </c>
      <c r="K11" s="19">
        <v>12683144.399999999</v>
      </c>
      <c r="L11" s="8">
        <v>34767899.288382247</v>
      </c>
      <c r="M11" s="16">
        <f t="shared" si="1"/>
        <v>22084754.888382249</v>
      </c>
      <c r="P11" s="73">
        <f t="shared" si="2"/>
        <v>-358779.66161775589</v>
      </c>
    </row>
    <row r="12" spans="1:16" s="5" customFormat="1" x14ac:dyDescent="0.2">
      <c r="A12" s="9" t="s">
        <v>5</v>
      </c>
      <c r="B12" s="10" t="s">
        <v>9</v>
      </c>
      <c r="C12" s="10" t="s">
        <v>8</v>
      </c>
      <c r="D12" s="20">
        <v>793601.64</v>
      </c>
      <c r="E12" s="11">
        <v>861313.09596105316</v>
      </c>
      <c r="F12" s="17">
        <f t="shared" si="0"/>
        <v>67711.455961053143</v>
      </c>
      <c r="H12" s="9" t="s">
        <v>5</v>
      </c>
      <c r="I12" s="10" t="s">
        <v>9</v>
      </c>
      <c r="J12" s="10" t="s">
        <v>8</v>
      </c>
      <c r="K12" s="20">
        <v>793601.64</v>
      </c>
      <c r="L12" s="11">
        <v>707849.59273871081</v>
      </c>
      <c r="M12" s="17">
        <f t="shared" si="1"/>
        <v>-85752.047261289204</v>
      </c>
      <c r="P12" s="74">
        <f t="shared" si="2"/>
        <v>-153463.50322234235</v>
      </c>
    </row>
    <row r="13" spans="1:16" s="5" customFormat="1" ht="13.5" thickBot="1" x14ac:dyDescent="0.25">
      <c r="A13" s="6"/>
      <c r="B13" s="7"/>
      <c r="C13" s="7"/>
      <c r="D13" s="18">
        <f>SUM(D9:D12)</f>
        <v>26181218.16</v>
      </c>
      <c r="E13" s="18">
        <f t="shared" ref="E13:F13" si="3">SUM(E9:E12)</f>
        <v>42519716.732260592</v>
      </c>
      <c r="F13" s="18">
        <f t="shared" si="3"/>
        <v>16338498.572260588</v>
      </c>
      <c r="H13" s="6"/>
      <c r="I13" s="7"/>
      <c r="J13" s="7"/>
      <c r="K13" s="18">
        <f>SUM(K9:K12)</f>
        <v>26181218.16</v>
      </c>
      <c r="L13" s="18">
        <f t="shared" ref="L13:P13" si="4">SUM(L9:L12)</f>
        <v>41735278.500725031</v>
      </c>
      <c r="M13" s="18">
        <f t="shared" si="4"/>
        <v>15554060.340725033</v>
      </c>
      <c r="P13" s="18">
        <f t="shared" si="4"/>
        <v>-784438.23153555859</v>
      </c>
    </row>
    <row r="14" spans="1:16" s="5" customFormat="1" ht="13.5" thickTop="1" x14ac:dyDescent="0.2">
      <c r="A14" s="6"/>
      <c r="B14" s="7"/>
      <c r="C14" s="7"/>
      <c r="D14" s="13"/>
      <c r="E14" s="8"/>
      <c r="F14" s="8"/>
      <c r="H14" s="6"/>
      <c r="I14" s="7"/>
      <c r="J14" s="7"/>
      <c r="K14" s="13"/>
      <c r="L14" s="8"/>
      <c r="M14" s="8"/>
    </row>
    <row r="15" spans="1:16" s="5" customFormat="1" x14ac:dyDescent="0.2">
      <c r="A15" s="21" t="s">
        <v>0</v>
      </c>
      <c r="B15" s="21" t="s">
        <v>1</v>
      </c>
      <c r="C15" s="21" t="s">
        <v>2</v>
      </c>
      <c r="D15" s="22" t="s">
        <v>12</v>
      </c>
      <c r="E15" s="22" t="s">
        <v>13</v>
      </c>
      <c r="F15" s="22" t="s">
        <v>14</v>
      </c>
      <c r="H15" s="21" t="s">
        <v>0</v>
      </c>
      <c r="I15" s="21" t="s">
        <v>1</v>
      </c>
      <c r="J15" s="21" t="s">
        <v>2</v>
      </c>
      <c r="K15" s="22" t="s">
        <v>12</v>
      </c>
      <c r="L15" s="22" t="s">
        <v>13</v>
      </c>
      <c r="M15" s="22" t="s">
        <v>14</v>
      </c>
    </row>
    <row r="16" spans="1:16" s="5" customFormat="1" x14ac:dyDescent="0.2">
      <c r="A16" s="2" t="s">
        <v>10</v>
      </c>
      <c r="B16" s="3" t="s">
        <v>6</v>
      </c>
      <c r="C16" s="3" t="s">
        <v>7</v>
      </c>
      <c r="D16" s="4">
        <v>0</v>
      </c>
      <c r="E16" s="4">
        <v>3273376.8691798202</v>
      </c>
      <c r="F16" s="15">
        <f>E16-D16</f>
        <v>3273376.8691798202</v>
      </c>
      <c r="H16" s="2" t="s">
        <v>10</v>
      </c>
      <c r="I16" s="3" t="s">
        <v>6</v>
      </c>
      <c r="J16" s="3" t="s">
        <v>7</v>
      </c>
      <c r="K16" s="4">
        <v>0</v>
      </c>
      <c r="L16" s="4">
        <v>2919587.2764645717</v>
      </c>
      <c r="M16" s="15">
        <f>L16-K16</f>
        <v>2919587.2764645717</v>
      </c>
      <c r="P16" s="72">
        <f>L16-E16</f>
        <v>-353789.59271524847</v>
      </c>
    </row>
    <row r="17" spans="1:19" s="5" customFormat="1" x14ac:dyDescent="0.2">
      <c r="A17" s="6" t="s">
        <v>10</v>
      </c>
      <c r="B17" s="7" t="s">
        <v>6</v>
      </c>
      <c r="C17" s="7" t="s">
        <v>8</v>
      </c>
      <c r="D17" s="8">
        <v>658327.92000000004</v>
      </c>
      <c r="E17" s="8">
        <v>7464685.0086784652</v>
      </c>
      <c r="F17" s="16">
        <f t="shared" ref="F17:F19" si="5">E17-D17</f>
        <v>6806357.0886784652</v>
      </c>
      <c r="H17" s="6" t="s">
        <v>10</v>
      </c>
      <c r="I17" s="7" t="s">
        <v>6</v>
      </c>
      <c r="J17" s="7" t="s">
        <v>8</v>
      </c>
      <c r="K17" s="8">
        <v>658327.92000000004</v>
      </c>
      <c r="L17" s="8">
        <v>7464685.0086784652</v>
      </c>
      <c r="M17" s="16">
        <f t="shared" ref="M17:M19" si="6">L17-K17</f>
        <v>6806357.0886784652</v>
      </c>
      <c r="P17" s="73">
        <f t="shared" ref="P17:P19" si="7">L17-E17</f>
        <v>0</v>
      </c>
    </row>
    <row r="18" spans="1:19" s="5" customFormat="1" x14ac:dyDescent="0.2">
      <c r="A18" s="6" t="s">
        <v>10</v>
      </c>
      <c r="B18" s="7" t="s">
        <v>9</v>
      </c>
      <c r="C18" s="7" t="s">
        <v>7</v>
      </c>
      <c r="D18" s="8">
        <v>0</v>
      </c>
      <c r="E18" s="8">
        <v>1103152.8825243623</v>
      </c>
      <c r="F18" s="16">
        <f t="shared" si="5"/>
        <v>1103152.8825243623</v>
      </c>
      <c r="H18" s="6" t="s">
        <v>10</v>
      </c>
      <c r="I18" s="7" t="s">
        <v>9</v>
      </c>
      <c r="J18" s="7" t="s">
        <v>7</v>
      </c>
      <c r="K18" s="8">
        <v>0</v>
      </c>
      <c r="L18" s="8">
        <v>1171934.0094407599</v>
      </c>
      <c r="M18" s="16">
        <f t="shared" si="6"/>
        <v>1171934.0094407599</v>
      </c>
      <c r="P18" s="73">
        <f t="shared" si="7"/>
        <v>68781.126916397596</v>
      </c>
    </row>
    <row r="19" spans="1:19" s="5" customFormat="1" x14ac:dyDescent="0.2">
      <c r="A19" s="9" t="s">
        <v>10</v>
      </c>
      <c r="B19" s="10" t="s">
        <v>9</v>
      </c>
      <c r="C19" s="10" t="s">
        <v>8</v>
      </c>
      <c r="D19" s="11">
        <v>0</v>
      </c>
      <c r="E19" s="11">
        <v>0</v>
      </c>
      <c r="F19" s="17">
        <f t="shared" si="5"/>
        <v>0</v>
      </c>
      <c r="H19" s="9" t="s">
        <v>10</v>
      </c>
      <c r="I19" s="10" t="s">
        <v>9</v>
      </c>
      <c r="J19" s="10" t="s">
        <v>8</v>
      </c>
      <c r="K19" s="11">
        <v>0</v>
      </c>
      <c r="L19" s="11">
        <v>0</v>
      </c>
      <c r="M19" s="17">
        <f t="shared" si="6"/>
        <v>0</v>
      </c>
      <c r="P19" s="74">
        <f t="shared" si="7"/>
        <v>0</v>
      </c>
    </row>
    <row r="20" spans="1:19" s="5" customFormat="1" ht="13.5" thickBot="1" x14ac:dyDescent="0.25">
      <c r="D20" s="14">
        <f>SUM(D16:D19)</f>
        <v>658327.92000000004</v>
      </c>
      <c r="E20" s="14">
        <f t="shared" ref="E20:F20" si="8">SUM(E16:E19)</f>
        <v>11841214.760382647</v>
      </c>
      <c r="F20" s="14">
        <f t="shared" si="8"/>
        <v>11182886.840382647</v>
      </c>
      <c r="K20" s="14">
        <f>SUM(K16:K19)</f>
        <v>658327.92000000004</v>
      </c>
      <c r="L20" s="14">
        <f t="shared" ref="L20:M20" si="9">SUM(L16:L19)</f>
        <v>11556206.294583796</v>
      </c>
      <c r="M20" s="14">
        <f t="shared" si="9"/>
        <v>10897878.374583796</v>
      </c>
      <c r="P20" s="18">
        <f t="shared" ref="P20" si="10">SUM(P16:P19)</f>
        <v>-285008.46579885087</v>
      </c>
    </row>
    <row r="21" spans="1:19" ht="13.5" thickTop="1" x14ac:dyDescent="0.2"/>
    <row r="22" spans="1:19" x14ac:dyDescent="0.2">
      <c r="C22" s="12" t="s">
        <v>5</v>
      </c>
      <c r="D22" s="12" t="s">
        <v>194</v>
      </c>
      <c r="E22" s="13"/>
      <c r="F22" s="123">
        <f>F9+F10</f>
        <v>-6172747.4337004675</v>
      </c>
      <c r="G22" s="154">
        <f>F22/12</f>
        <v>-514395.61947503895</v>
      </c>
      <c r="M22" s="123">
        <f>M9+M10</f>
        <v>-6444942.5003959276</v>
      </c>
      <c r="N22" s="13">
        <f>M22/12</f>
        <v>-537078.54169966059</v>
      </c>
      <c r="O22" s="13"/>
      <c r="P22" s="123">
        <f>P9+P10</f>
        <v>-272195.06669546035</v>
      </c>
      <c r="Q22" s="123">
        <f>P22/12</f>
        <v>-22682.922224621696</v>
      </c>
      <c r="S22" s="123">
        <f>M22-F22</f>
        <v>-272195.06669546012</v>
      </c>
    </row>
    <row r="23" spans="1:19" x14ac:dyDescent="0.2">
      <c r="C23" s="12" t="s">
        <v>5</v>
      </c>
      <c r="D23" s="12" t="s">
        <v>9</v>
      </c>
      <c r="E23" s="13"/>
      <c r="F23" s="123">
        <f>F11</f>
        <v>22443534.550000004</v>
      </c>
      <c r="G23" s="154">
        <f t="shared" ref="G23:G24" si="11">F23/12</f>
        <v>1870294.5458333336</v>
      </c>
      <c r="M23" s="123">
        <f>M11</f>
        <v>22084754.888382249</v>
      </c>
      <c r="N23" s="13">
        <f t="shared" ref="N23:Q24" si="12">M23/12</f>
        <v>1840396.2406985208</v>
      </c>
      <c r="O23" s="13"/>
      <c r="P23" s="123">
        <f>P11</f>
        <v>-358779.66161775589</v>
      </c>
      <c r="Q23" s="123">
        <f t="shared" si="12"/>
        <v>-29898.305134812992</v>
      </c>
      <c r="S23" s="123">
        <f t="shared" ref="S23:S28" si="13">M23-F23</f>
        <v>-358779.66161775589</v>
      </c>
    </row>
    <row r="24" spans="1:19" ht="13.5" thickBot="1" x14ac:dyDescent="0.25">
      <c r="D24" s="153" t="s">
        <v>195</v>
      </c>
      <c r="E24" s="23"/>
      <c r="F24" s="115">
        <f>SUM(F22:F23)</f>
        <v>16270787.116299536</v>
      </c>
      <c r="G24" s="154">
        <f t="shared" si="11"/>
        <v>1355898.9263582947</v>
      </c>
      <c r="M24" s="115">
        <f>SUM(M22:M23)</f>
        <v>15639812.387986321</v>
      </c>
      <c r="N24" s="13">
        <f t="shared" si="12"/>
        <v>1303317.6989988601</v>
      </c>
      <c r="O24" s="13"/>
      <c r="P24" s="115">
        <f>SUM(P22:P23)</f>
        <v>-630974.72831321624</v>
      </c>
      <c r="Q24" s="123">
        <f t="shared" si="12"/>
        <v>-52581.227359434684</v>
      </c>
      <c r="S24" s="123">
        <f t="shared" si="13"/>
        <v>-630974.72831321508</v>
      </c>
    </row>
    <row r="25" spans="1:19" ht="13.5" thickTop="1" x14ac:dyDescent="0.2">
      <c r="E25" s="13"/>
      <c r="F25" s="123"/>
      <c r="G25" s="154"/>
      <c r="M25" s="123"/>
      <c r="P25" s="123"/>
      <c r="Q25" s="123"/>
      <c r="S25" s="123"/>
    </row>
    <row r="26" spans="1:19" x14ac:dyDescent="0.2">
      <c r="C26" s="12" t="s">
        <v>10</v>
      </c>
      <c r="D26" s="12" t="s">
        <v>194</v>
      </c>
      <c r="E26" s="13"/>
      <c r="F26" s="123">
        <f>F16</f>
        <v>3273376.8691798202</v>
      </c>
      <c r="G26" s="154">
        <f>F26/12</f>
        <v>272781.40576498501</v>
      </c>
      <c r="M26" s="123">
        <f>M16</f>
        <v>2919587.2764645717</v>
      </c>
      <c r="N26" s="13">
        <f>M26/12</f>
        <v>243298.93970538097</v>
      </c>
      <c r="O26" s="13"/>
      <c r="P26" s="123">
        <f>P16</f>
        <v>-353789.59271524847</v>
      </c>
      <c r="Q26" s="123">
        <f>P26/12</f>
        <v>-29482.466059604038</v>
      </c>
      <c r="S26" s="123">
        <f t="shared" si="13"/>
        <v>-353789.59271524847</v>
      </c>
    </row>
    <row r="27" spans="1:19" x14ac:dyDescent="0.2">
      <c r="C27" s="12" t="s">
        <v>10</v>
      </c>
      <c r="D27" s="12" t="s">
        <v>9</v>
      </c>
      <c r="E27" s="13"/>
      <c r="F27" s="123">
        <f>F18</f>
        <v>1103152.8825243623</v>
      </c>
      <c r="G27" s="154">
        <f t="shared" ref="G27:G28" si="14">F27/12</f>
        <v>91929.406877030196</v>
      </c>
      <c r="M27" s="123">
        <f>M18</f>
        <v>1171934.0094407599</v>
      </c>
      <c r="N27" s="13">
        <f t="shared" ref="N27:Q28" si="15">M27/12</f>
        <v>97661.167453396658</v>
      </c>
      <c r="O27" s="13"/>
      <c r="P27" s="123">
        <f>P18</f>
        <v>68781.126916397596</v>
      </c>
      <c r="Q27" s="123">
        <f t="shared" si="15"/>
        <v>5731.760576366466</v>
      </c>
      <c r="S27" s="123">
        <f t="shared" si="13"/>
        <v>68781.126916397596</v>
      </c>
    </row>
    <row r="28" spans="1:19" ht="13.5" thickBot="1" x14ac:dyDescent="0.25">
      <c r="D28" s="153" t="s">
        <v>195</v>
      </c>
      <c r="E28" s="23"/>
      <c r="F28" s="115">
        <f>SUM(F26:F27)</f>
        <v>4376529.7517041825</v>
      </c>
      <c r="G28" s="154">
        <f t="shared" si="14"/>
        <v>364710.81264201523</v>
      </c>
      <c r="M28" s="115">
        <f>SUM(M26:M27)</f>
        <v>4091521.2859053314</v>
      </c>
      <c r="N28" s="13">
        <f t="shared" si="15"/>
        <v>340960.1071587776</v>
      </c>
      <c r="O28" s="13"/>
      <c r="P28" s="115">
        <f>SUM(P26:P27)</f>
        <v>-285008.46579885087</v>
      </c>
      <c r="Q28" s="123">
        <f t="shared" si="15"/>
        <v>-23750.705483237572</v>
      </c>
      <c r="S28" s="123">
        <f t="shared" si="13"/>
        <v>-285008.4657988511</v>
      </c>
    </row>
    <row r="29" spans="1:19" ht="13.5" thickTop="1" x14ac:dyDescent="0.2"/>
    <row r="30" spans="1:19" x14ac:dyDescent="0.2">
      <c r="A30" s="12" t="s">
        <v>11</v>
      </c>
      <c r="H30" s="12" t="s">
        <v>11</v>
      </c>
    </row>
    <row r="33" spans="1:43" s="117" customFormat="1" x14ac:dyDescent="0.2"/>
    <row r="34" spans="1:43" s="5" customFormat="1" x14ac:dyDescent="0.2">
      <c r="A34" s="157" t="s">
        <v>235</v>
      </c>
      <c r="V34" s="161">
        <v>2022</v>
      </c>
      <c r="W34" s="161"/>
      <c r="X34" s="161"/>
      <c r="Y34" s="161"/>
      <c r="AM34" s="161">
        <v>2023</v>
      </c>
      <c r="AN34" s="161"/>
      <c r="AO34" s="161"/>
      <c r="AP34" s="161"/>
    </row>
    <row r="35" spans="1:43" s="5" customFormat="1" x14ac:dyDescent="0.2">
      <c r="E35" s="125" t="s">
        <v>227</v>
      </c>
      <c r="I35" s="131">
        <v>44531</v>
      </c>
      <c r="J35" s="131">
        <f>I35+31</f>
        <v>44562</v>
      </c>
      <c r="K35" s="131">
        <f t="shared" ref="K35:U35" si="16">J35+31</f>
        <v>44593</v>
      </c>
      <c r="L35" s="131">
        <f t="shared" si="16"/>
        <v>44624</v>
      </c>
      <c r="M35" s="131">
        <f t="shared" si="16"/>
        <v>44655</v>
      </c>
      <c r="N35" s="131">
        <f t="shared" si="16"/>
        <v>44686</v>
      </c>
      <c r="O35" s="131">
        <f t="shared" si="16"/>
        <v>44717</v>
      </c>
      <c r="P35" s="131">
        <f t="shared" si="16"/>
        <v>44748</v>
      </c>
      <c r="Q35" s="131">
        <f t="shared" si="16"/>
        <v>44779</v>
      </c>
      <c r="R35" s="131">
        <f t="shared" si="16"/>
        <v>44810</v>
      </c>
      <c r="S35" s="131">
        <f t="shared" si="16"/>
        <v>44841</v>
      </c>
      <c r="T35" s="131">
        <f t="shared" si="16"/>
        <v>44872</v>
      </c>
      <c r="U35" s="131">
        <f t="shared" si="16"/>
        <v>44903</v>
      </c>
      <c r="V35" s="127" t="s">
        <v>229</v>
      </c>
      <c r="W35" s="127" t="s">
        <v>230</v>
      </c>
      <c r="X35" s="127" t="s">
        <v>233</v>
      </c>
      <c r="Y35" s="127" t="s">
        <v>228</v>
      </c>
      <c r="AA35" s="126">
        <v>44934</v>
      </c>
      <c r="AB35" s="126">
        <v>44965</v>
      </c>
      <c r="AC35" s="126">
        <v>44996</v>
      </c>
      <c r="AD35" s="126">
        <v>45027</v>
      </c>
      <c r="AE35" s="126">
        <v>45058</v>
      </c>
      <c r="AF35" s="126">
        <v>45089</v>
      </c>
      <c r="AG35" s="126">
        <v>45120</v>
      </c>
      <c r="AH35" s="126">
        <v>45151</v>
      </c>
      <c r="AI35" s="126">
        <v>45182</v>
      </c>
      <c r="AJ35" s="126">
        <v>45213</v>
      </c>
      <c r="AK35" s="126">
        <v>45244</v>
      </c>
      <c r="AL35" s="126">
        <v>45275</v>
      </c>
      <c r="AM35" s="127" t="s">
        <v>229</v>
      </c>
      <c r="AN35" s="127" t="s">
        <v>232</v>
      </c>
      <c r="AO35" s="127" t="s">
        <v>233</v>
      </c>
      <c r="AP35" s="127" t="s">
        <v>231</v>
      </c>
    </row>
    <row r="36" spans="1:43" s="5" customFormat="1" x14ac:dyDescent="0.2">
      <c r="B36" s="125" t="s">
        <v>188</v>
      </c>
      <c r="E36" s="125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27"/>
      <c r="W36" s="127"/>
      <c r="X36" s="127"/>
      <c r="Y36" s="127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127"/>
      <c r="AO36" s="127"/>
      <c r="AP36" s="127"/>
    </row>
    <row r="37" spans="1:43" s="136" customFormat="1" ht="15" x14ac:dyDescent="0.25">
      <c r="A37" s="132"/>
      <c r="B37" s="133" t="s">
        <v>199</v>
      </c>
      <c r="C37" s="134"/>
      <c r="D37" s="134"/>
      <c r="E37" s="134">
        <v>403</v>
      </c>
      <c r="F37" s="135" t="s">
        <v>200</v>
      </c>
      <c r="G37" s="116" t="s">
        <v>201</v>
      </c>
      <c r="J37" s="137">
        <f>Q22</f>
        <v>-22682.922224621696</v>
      </c>
      <c r="K37" s="137">
        <f>+J37</f>
        <v>-22682.922224621696</v>
      </c>
      <c r="L37" s="137">
        <f t="shared" ref="L37:U38" si="17">+K37</f>
        <v>-22682.922224621696</v>
      </c>
      <c r="M37" s="137">
        <f t="shared" si="17"/>
        <v>-22682.922224621696</v>
      </c>
      <c r="N37" s="137">
        <f t="shared" si="17"/>
        <v>-22682.922224621696</v>
      </c>
      <c r="O37" s="137">
        <f t="shared" si="17"/>
        <v>-22682.922224621696</v>
      </c>
      <c r="P37" s="137">
        <f t="shared" si="17"/>
        <v>-22682.922224621696</v>
      </c>
      <c r="Q37" s="137">
        <f t="shared" si="17"/>
        <v>-22682.922224621696</v>
      </c>
      <c r="R37" s="137">
        <f t="shared" si="17"/>
        <v>-22682.922224621696</v>
      </c>
      <c r="S37" s="137">
        <f t="shared" si="17"/>
        <v>-22682.922224621696</v>
      </c>
      <c r="T37" s="137">
        <f t="shared" si="17"/>
        <v>-22682.922224621696</v>
      </c>
      <c r="U37" s="137">
        <f t="shared" si="17"/>
        <v>-22682.922224621696</v>
      </c>
      <c r="V37" s="138">
        <f>SUM(J37:U37)</f>
        <v>-272195.06669546035</v>
      </c>
      <c r="X37" s="128">
        <v>0.95451327727208823</v>
      </c>
      <c r="Y37" s="139">
        <f>X37*V37</f>
        <v>-259813.80516877849</v>
      </c>
      <c r="Z37" s="139"/>
      <c r="AA37" s="137">
        <f>+U37</f>
        <v>-22682.922224621696</v>
      </c>
      <c r="AB37" s="137">
        <f>+AA37</f>
        <v>-22682.922224621696</v>
      </c>
      <c r="AC37" s="137">
        <f t="shared" ref="AC37:AL38" si="18">+AB37</f>
        <v>-22682.922224621696</v>
      </c>
      <c r="AD37" s="137">
        <f t="shared" si="18"/>
        <v>-22682.922224621696</v>
      </c>
      <c r="AE37" s="137">
        <f t="shared" si="18"/>
        <v>-22682.922224621696</v>
      </c>
      <c r="AF37" s="137">
        <f t="shared" si="18"/>
        <v>-22682.922224621696</v>
      </c>
      <c r="AG37" s="137">
        <f t="shared" si="18"/>
        <v>-22682.922224621696</v>
      </c>
      <c r="AH37" s="137">
        <f t="shared" si="18"/>
        <v>-22682.922224621696</v>
      </c>
      <c r="AI37" s="137">
        <f t="shared" si="18"/>
        <v>-22682.922224621696</v>
      </c>
      <c r="AJ37" s="137">
        <f t="shared" si="18"/>
        <v>-22682.922224621696</v>
      </c>
      <c r="AK37" s="137">
        <f t="shared" si="18"/>
        <v>-22682.922224621696</v>
      </c>
      <c r="AL37" s="137">
        <f t="shared" si="18"/>
        <v>-22682.922224621696</v>
      </c>
      <c r="AM37" s="137">
        <f>SUM(AA37:AL37)</f>
        <v>-272195.06669546035</v>
      </c>
      <c r="AO37" s="129">
        <v>0.95653725102761</v>
      </c>
      <c r="AP37" s="137">
        <f>AM37*AO37</f>
        <v>-260364.72084015261</v>
      </c>
    </row>
    <row r="38" spans="1:43" s="136" customFormat="1" ht="15" x14ac:dyDescent="0.25">
      <c r="A38" s="140"/>
      <c r="B38" s="133" t="s">
        <v>202</v>
      </c>
      <c r="C38" s="134"/>
      <c r="D38" s="134"/>
      <c r="E38" s="134">
        <v>403</v>
      </c>
      <c r="F38" s="135" t="s">
        <v>200</v>
      </c>
      <c r="G38" s="116" t="s">
        <v>203</v>
      </c>
      <c r="J38" s="141">
        <f>Q23</f>
        <v>-29898.305134812992</v>
      </c>
      <c r="K38" s="141">
        <f>+J38</f>
        <v>-29898.305134812992</v>
      </c>
      <c r="L38" s="141">
        <f t="shared" si="17"/>
        <v>-29898.305134812992</v>
      </c>
      <c r="M38" s="141">
        <f t="shared" si="17"/>
        <v>-29898.305134812992</v>
      </c>
      <c r="N38" s="141">
        <f t="shared" si="17"/>
        <v>-29898.305134812992</v>
      </c>
      <c r="O38" s="141">
        <f t="shared" si="17"/>
        <v>-29898.305134812992</v>
      </c>
      <c r="P38" s="141">
        <f t="shared" si="17"/>
        <v>-29898.305134812992</v>
      </c>
      <c r="Q38" s="141">
        <f t="shared" si="17"/>
        <v>-29898.305134812992</v>
      </c>
      <c r="R38" s="141">
        <f t="shared" si="17"/>
        <v>-29898.305134812992</v>
      </c>
      <c r="S38" s="141">
        <f t="shared" si="17"/>
        <v>-29898.305134812992</v>
      </c>
      <c r="T38" s="141">
        <f t="shared" si="17"/>
        <v>-29898.305134812992</v>
      </c>
      <c r="U38" s="141">
        <f t="shared" si="17"/>
        <v>-29898.305134812992</v>
      </c>
      <c r="V38" s="141">
        <f t="shared" ref="V38" si="19">SUM(J38:U38)</f>
        <v>-358779.66161775595</v>
      </c>
      <c r="W38" s="139"/>
      <c r="X38" s="128">
        <v>0.95344036060076864</v>
      </c>
      <c r="Y38" s="142">
        <f>X38*V38</f>
        <v>-342075.00994905498</v>
      </c>
      <c r="Z38" s="139"/>
      <c r="AA38" s="143">
        <f>+U38</f>
        <v>-29898.305134812992</v>
      </c>
      <c r="AB38" s="143">
        <f>+AA38</f>
        <v>-29898.305134812992</v>
      </c>
      <c r="AC38" s="143">
        <f t="shared" si="18"/>
        <v>-29898.305134812992</v>
      </c>
      <c r="AD38" s="143">
        <f t="shared" si="18"/>
        <v>-29898.305134812992</v>
      </c>
      <c r="AE38" s="143">
        <f t="shared" si="18"/>
        <v>-29898.305134812992</v>
      </c>
      <c r="AF38" s="143">
        <f t="shared" si="18"/>
        <v>-29898.305134812992</v>
      </c>
      <c r="AG38" s="143">
        <f t="shared" si="18"/>
        <v>-29898.305134812992</v>
      </c>
      <c r="AH38" s="143">
        <f t="shared" si="18"/>
        <v>-29898.305134812992</v>
      </c>
      <c r="AI38" s="143">
        <f t="shared" si="18"/>
        <v>-29898.305134812992</v>
      </c>
      <c r="AJ38" s="143">
        <f t="shared" si="18"/>
        <v>-29898.305134812992</v>
      </c>
      <c r="AK38" s="143">
        <f t="shared" si="18"/>
        <v>-29898.305134812992</v>
      </c>
      <c r="AL38" s="143">
        <f t="shared" si="18"/>
        <v>-29898.305134812992</v>
      </c>
      <c r="AM38" s="141">
        <f>SUM(AA38:AL38)</f>
        <v>-358779.66161775595</v>
      </c>
      <c r="AO38" s="129">
        <v>0.95316189982581889</v>
      </c>
      <c r="AP38" s="141">
        <f>AM38*AO38</f>
        <v>-341975.1038864447</v>
      </c>
    </row>
    <row r="39" spans="1:43" s="136" customFormat="1" x14ac:dyDescent="0.2">
      <c r="A39" s="140"/>
      <c r="B39" s="133" t="s">
        <v>174</v>
      </c>
      <c r="C39" s="134"/>
      <c r="D39" s="134"/>
      <c r="E39" s="134"/>
      <c r="F39" s="135"/>
      <c r="G39" s="135"/>
      <c r="I39" s="135"/>
      <c r="J39" s="137">
        <f t="shared" ref="J39:Y39" si="20">SUM(J37:J38)</f>
        <v>-52581.227359434692</v>
      </c>
      <c r="K39" s="137">
        <f t="shared" si="20"/>
        <v>-52581.227359434692</v>
      </c>
      <c r="L39" s="137">
        <f t="shared" si="20"/>
        <v>-52581.227359434692</v>
      </c>
      <c r="M39" s="137">
        <f t="shared" si="20"/>
        <v>-52581.227359434692</v>
      </c>
      <c r="N39" s="137">
        <f t="shared" si="20"/>
        <v>-52581.227359434692</v>
      </c>
      <c r="O39" s="137">
        <f t="shared" si="20"/>
        <v>-52581.227359434692</v>
      </c>
      <c r="P39" s="137">
        <f t="shared" si="20"/>
        <v>-52581.227359434692</v>
      </c>
      <c r="Q39" s="137">
        <f t="shared" si="20"/>
        <v>-52581.227359434692</v>
      </c>
      <c r="R39" s="137">
        <f t="shared" si="20"/>
        <v>-52581.227359434692</v>
      </c>
      <c r="S39" s="137">
        <f t="shared" si="20"/>
        <v>-52581.227359434692</v>
      </c>
      <c r="T39" s="137">
        <f t="shared" si="20"/>
        <v>-52581.227359434692</v>
      </c>
      <c r="U39" s="137">
        <f t="shared" si="20"/>
        <v>-52581.227359434692</v>
      </c>
      <c r="V39" s="137">
        <f t="shared" si="20"/>
        <v>-630974.72831321624</v>
      </c>
      <c r="W39" s="139"/>
      <c r="X39" s="144"/>
      <c r="Y39" s="137">
        <f t="shared" si="20"/>
        <v>-601888.81511783344</v>
      </c>
      <c r="Z39" s="137"/>
      <c r="AA39" s="137">
        <f t="shared" ref="AA39:AM39" si="21">SUM(AA37:AA38)</f>
        <v>-52581.227359434692</v>
      </c>
      <c r="AB39" s="137">
        <f t="shared" si="21"/>
        <v>-52581.227359434692</v>
      </c>
      <c r="AC39" s="137">
        <f t="shared" si="21"/>
        <v>-52581.227359434692</v>
      </c>
      <c r="AD39" s="137">
        <f t="shared" si="21"/>
        <v>-52581.227359434692</v>
      </c>
      <c r="AE39" s="137">
        <f t="shared" si="21"/>
        <v>-52581.227359434692</v>
      </c>
      <c r="AF39" s="137">
        <f t="shared" si="21"/>
        <v>-52581.227359434692</v>
      </c>
      <c r="AG39" s="137">
        <f t="shared" si="21"/>
        <v>-52581.227359434692</v>
      </c>
      <c r="AH39" s="137">
        <f t="shared" si="21"/>
        <v>-52581.227359434692</v>
      </c>
      <c r="AI39" s="137">
        <f t="shared" si="21"/>
        <v>-52581.227359434692</v>
      </c>
      <c r="AJ39" s="137">
        <f t="shared" si="21"/>
        <v>-52581.227359434692</v>
      </c>
      <c r="AK39" s="137">
        <f t="shared" si="21"/>
        <v>-52581.227359434692</v>
      </c>
      <c r="AL39" s="137">
        <f>SUM(AL37:AL38)</f>
        <v>-52581.227359434692</v>
      </c>
      <c r="AM39" s="137">
        <f t="shared" si="21"/>
        <v>-630974.72831321624</v>
      </c>
      <c r="AN39" s="139"/>
      <c r="AP39" s="137">
        <f>SUM(AP37:AP38)</f>
        <v>-602339.82472659729</v>
      </c>
      <c r="AQ39" s="155"/>
    </row>
    <row r="40" spans="1:43" s="136" customFormat="1" x14ac:dyDescent="0.2">
      <c r="A40" s="140"/>
      <c r="B40" s="133"/>
      <c r="C40" s="134"/>
      <c r="D40" s="134"/>
      <c r="E40" s="134"/>
      <c r="F40" s="135"/>
      <c r="G40" s="135"/>
      <c r="I40" s="135"/>
      <c r="V40" s="145"/>
      <c r="W40" s="139"/>
      <c r="X40" s="144"/>
      <c r="AM40" s="145"/>
      <c r="AN40" s="139"/>
    </row>
    <row r="41" spans="1:43" s="136" customFormat="1" ht="15" x14ac:dyDescent="0.25">
      <c r="A41" s="140"/>
      <c r="B41" s="133" t="s">
        <v>204</v>
      </c>
      <c r="C41" s="134"/>
      <c r="D41" s="134"/>
      <c r="E41" s="134">
        <v>108</v>
      </c>
      <c r="F41" s="135" t="s">
        <v>205</v>
      </c>
      <c r="G41" s="116" t="s">
        <v>206</v>
      </c>
      <c r="I41" s="146">
        <v>0</v>
      </c>
      <c r="J41" s="147">
        <f>-J37</f>
        <v>22682.922224621696</v>
      </c>
      <c r="K41" s="147">
        <f t="shared" ref="K41:U42" si="22">J41-K37</f>
        <v>45365.844449243392</v>
      </c>
      <c r="L41" s="147">
        <f t="shared" si="22"/>
        <v>68048.766673865088</v>
      </c>
      <c r="M41" s="147">
        <f t="shared" si="22"/>
        <v>90731.688898486784</v>
      </c>
      <c r="N41" s="147">
        <f t="shared" si="22"/>
        <v>113414.61112310848</v>
      </c>
      <c r="O41" s="147">
        <f t="shared" si="22"/>
        <v>136097.53334773018</v>
      </c>
      <c r="P41" s="147">
        <f t="shared" si="22"/>
        <v>158780.45557235187</v>
      </c>
      <c r="Q41" s="147">
        <f t="shared" si="22"/>
        <v>181463.37779697357</v>
      </c>
      <c r="R41" s="147">
        <f t="shared" si="22"/>
        <v>204146.30002159526</v>
      </c>
      <c r="S41" s="147">
        <f t="shared" si="22"/>
        <v>226829.22224621696</v>
      </c>
      <c r="T41" s="147">
        <f t="shared" si="22"/>
        <v>249512.14447083866</v>
      </c>
      <c r="U41" s="147">
        <f t="shared" si="22"/>
        <v>272195.06669546035</v>
      </c>
      <c r="V41" s="135"/>
      <c r="W41" s="138">
        <f>SUM(I41:U41)/13</f>
        <v>136097.53334773018</v>
      </c>
      <c r="X41" s="130">
        <v>0.95451327727208823</v>
      </c>
      <c r="Y41" s="139">
        <f>X41*W41</f>
        <v>129906.90258438925</v>
      </c>
      <c r="AA41" s="147">
        <f>+U41-AA37</f>
        <v>294877.98892008205</v>
      </c>
      <c r="AB41" s="147">
        <f t="shared" ref="AB41:AK42" si="23">+AA41-AB37</f>
        <v>317560.91114470374</v>
      </c>
      <c r="AC41" s="147">
        <f t="shared" si="23"/>
        <v>340243.83336932544</v>
      </c>
      <c r="AD41" s="147">
        <f t="shared" si="23"/>
        <v>362926.75559394713</v>
      </c>
      <c r="AE41" s="147">
        <f t="shared" si="23"/>
        <v>385609.67781856883</v>
      </c>
      <c r="AF41" s="147">
        <f t="shared" si="23"/>
        <v>408292.60004319053</v>
      </c>
      <c r="AG41" s="147">
        <f t="shared" si="23"/>
        <v>430975.52226781222</v>
      </c>
      <c r="AH41" s="147">
        <f t="shared" si="23"/>
        <v>453658.44449243392</v>
      </c>
      <c r="AI41" s="147">
        <f t="shared" si="23"/>
        <v>476341.36671705561</v>
      </c>
      <c r="AJ41" s="147">
        <f t="shared" si="23"/>
        <v>499024.28894167731</v>
      </c>
      <c r="AK41" s="147">
        <f t="shared" si="23"/>
        <v>521707.21116629901</v>
      </c>
      <c r="AL41" s="147">
        <f>+AK41-AI37</f>
        <v>544390.1333909207</v>
      </c>
      <c r="AM41" s="135"/>
      <c r="AN41" s="137">
        <f>(U41+SUM(AA41:AL41))/13</f>
        <v>408292.60004319058</v>
      </c>
      <c r="AO41" s="129">
        <v>0.95653725102761</v>
      </c>
      <c r="AP41" s="137">
        <f>AN41*AO41</f>
        <v>390547.08126022894</v>
      </c>
    </row>
    <row r="42" spans="1:43" s="136" customFormat="1" ht="15" x14ac:dyDescent="0.25">
      <c r="A42" s="140"/>
      <c r="B42" s="133" t="s">
        <v>207</v>
      </c>
      <c r="C42" s="134"/>
      <c r="D42" s="134"/>
      <c r="E42" s="134">
        <v>108</v>
      </c>
      <c r="F42" s="135" t="s">
        <v>205</v>
      </c>
      <c r="G42" s="116" t="s">
        <v>208</v>
      </c>
      <c r="I42" s="141">
        <v>0</v>
      </c>
      <c r="J42" s="141">
        <f>-J38</f>
        <v>29898.305134812992</v>
      </c>
      <c r="K42" s="141">
        <f t="shared" si="22"/>
        <v>59796.610269625984</v>
      </c>
      <c r="L42" s="141">
        <f t="shared" si="22"/>
        <v>89694.915404438972</v>
      </c>
      <c r="M42" s="141">
        <f t="shared" si="22"/>
        <v>119593.22053925197</v>
      </c>
      <c r="N42" s="141">
        <f t="shared" si="22"/>
        <v>149491.52567406496</v>
      </c>
      <c r="O42" s="141">
        <f t="shared" si="22"/>
        <v>179389.83080887794</v>
      </c>
      <c r="P42" s="141">
        <f t="shared" si="22"/>
        <v>209288.13594369093</v>
      </c>
      <c r="Q42" s="141">
        <f t="shared" si="22"/>
        <v>239186.44107850391</v>
      </c>
      <c r="R42" s="141">
        <f t="shared" si="22"/>
        <v>269084.74621331692</v>
      </c>
      <c r="S42" s="141">
        <f t="shared" si="22"/>
        <v>298983.05134812993</v>
      </c>
      <c r="T42" s="141">
        <f t="shared" si="22"/>
        <v>328881.35648294294</v>
      </c>
      <c r="U42" s="141">
        <f t="shared" si="22"/>
        <v>358779.66161775595</v>
      </c>
      <c r="V42" s="137"/>
      <c r="W42" s="141">
        <f t="shared" ref="W42:W43" si="24">SUM(I42:U42)/13</f>
        <v>179389.83080887794</v>
      </c>
      <c r="X42" s="130">
        <v>0.95344036060076864</v>
      </c>
      <c r="Y42" s="142">
        <f>X42*W42</f>
        <v>171037.50497452746</v>
      </c>
      <c r="AA42" s="143">
        <f>+U42-AA38</f>
        <v>388677.96675256896</v>
      </c>
      <c r="AB42" s="143">
        <f t="shared" si="23"/>
        <v>418576.27188738197</v>
      </c>
      <c r="AC42" s="143">
        <f t="shared" si="23"/>
        <v>448474.57702219498</v>
      </c>
      <c r="AD42" s="143">
        <f t="shared" si="23"/>
        <v>478372.88215700799</v>
      </c>
      <c r="AE42" s="143">
        <f t="shared" si="23"/>
        <v>508271.187291821</v>
      </c>
      <c r="AF42" s="143">
        <f t="shared" si="23"/>
        <v>538169.49242663395</v>
      </c>
      <c r="AG42" s="143">
        <f t="shared" si="23"/>
        <v>568067.7975614469</v>
      </c>
      <c r="AH42" s="143">
        <f t="shared" si="23"/>
        <v>597966.10269625986</v>
      </c>
      <c r="AI42" s="143">
        <f t="shared" si="23"/>
        <v>627864.40783107281</v>
      </c>
      <c r="AJ42" s="143">
        <f t="shared" si="23"/>
        <v>657762.71296588576</v>
      </c>
      <c r="AK42" s="143">
        <f t="shared" si="23"/>
        <v>687661.01810069871</v>
      </c>
      <c r="AL42" s="143">
        <f>+AK42-AI38</f>
        <v>717559.32323551166</v>
      </c>
      <c r="AM42" s="135"/>
      <c r="AN42" s="143">
        <f>(U42+SUM(AA42:AL42))/13</f>
        <v>538169.49242663395</v>
      </c>
      <c r="AO42" s="130">
        <v>0.95316189982581889</v>
      </c>
      <c r="AP42" s="141">
        <f>AN42*AO42</f>
        <v>512962.65582966706</v>
      </c>
    </row>
    <row r="43" spans="1:43" s="136" customFormat="1" x14ac:dyDescent="0.2">
      <c r="A43" s="140"/>
      <c r="B43" s="133" t="s">
        <v>174</v>
      </c>
      <c r="C43" s="134"/>
      <c r="D43" s="134"/>
      <c r="E43" s="134"/>
      <c r="F43" s="135"/>
      <c r="G43" s="135"/>
      <c r="I43" s="148">
        <f t="shared" ref="I43:U43" si="25">SUM(I41:I42)</f>
        <v>0</v>
      </c>
      <c r="J43" s="137">
        <f t="shared" si="25"/>
        <v>52581.227359434692</v>
      </c>
      <c r="K43" s="137">
        <f t="shared" si="25"/>
        <v>105162.45471886938</v>
      </c>
      <c r="L43" s="137">
        <f t="shared" si="25"/>
        <v>157743.68207830406</v>
      </c>
      <c r="M43" s="137">
        <f t="shared" si="25"/>
        <v>210324.90943773877</v>
      </c>
      <c r="N43" s="137">
        <f t="shared" si="25"/>
        <v>262906.13679717341</v>
      </c>
      <c r="O43" s="137">
        <f t="shared" si="25"/>
        <v>315487.36415660812</v>
      </c>
      <c r="P43" s="137">
        <f t="shared" si="25"/>
        <v>368068.59151604283</v>
      </c>
      <c r="Q43" s="137">
        <f t="shared" si="25"/>
        <v>420649.81887547747</v>
      </c>
      <c r="R43" s="137">
        <f t="shared" si="25"/>
        <v>473231.04623491218</v>
      </c>
      <c r="S43" s="137">
        <f t="shared" si="25"/>
        <v>525812.27359434683</v>
      </c>
      <c r="T43" s="137">
        <f t="shared" si="25"/>
        <v>578393.50095378165</v>
      </c>
      <c r="U43" s="137">
        <f t="shared" si="25"/>
        <v>630974.72831321624</v>
      </c>
      <c r="V43" s="135"/>
      <c r="W43" s="137">
        <f t="shared" si="24"/>
        <v>315487.36415660812</v>
      </c>
      <c r="X43" s="144"/>
      <c r="Y43" s="139">
        <f>SUM(Y41:Y42)</f>
        <v>300944.40755891672</v>
      </c>
      <c r="AA43" s="147">
        <f>SUM(AA41:AA42)</f>
        <v>683555.95567265106</v>
      </c>
      <c r="AB43" s="147">
        <f t="shared" ref="AB43:AK43" si="26">SUM(AB41:AB42)</f>
        <v>736137.18303208565</v>
      </c>
      <c r="AC43" s="147">
        <f t="shared" si="26"/>
        <v>788718.41039152048</v>
      </c>
      <c r="AD43" s="147">
        <f t="shared" si="26"/>
        <v>841299.63775095507</v>
      </c>
      <c r="AE43" s="147">
        <f t="shared" si="26"/>
        <v>893880.86511038989</v>
      </c>
      <c r="AF43" s="147">
        <f t="shared" si="26"/>
        <v>946462.09246982448</v>
      </c>
      <c r="AG43" s="147">
        <f t="shared" si="26"/>
        <v>999043.31982925907</v>
      </c>
      <c r="AH43" s="147">
        <f t="shared" si="26"/>
        <v>1051624.5471886937</v>
      </c>
      <c r="AI43" s="147">
        <f t="shared" si="26"/>
        <v>1104205.7745481285</v>
      </c>
      <c r="AJ43" s="147">
        <f t="shared" si="26"/>
        <v>1156787.0019075631</v>
      </c>
      <c r="AK43" s="147">
        <f t="shared" si="26"/>
        <v>1209368.2292669977</v>
      </c>
      <c r="AL43" s="147">
        <f>SUM(AL41:AL42)</f>
        <v>1261949.4566264325</v>
      </c>
      <c r="AM43" s="135"/>
      <c r="AN43" s="147">
        <f>SUM(AN41:AN42)</f>
        <v>946462.09246982448</v>
      </c>
      <c r="AP43" s="137">
        <f>SUM(AP41:AP42)</f>
        <v>903509.73708989599</v>
      </c>
    </row>
    <row r="44" spans="1:43" s="136" customFormat="1" x14ac:dyDescent="0.2">
      <c r="A44" s="140"/>
      <c r="B44" s="133"/>
      <c r="C44" s="134"/>
      <c r="D44" s="134"/>
      <c r="E44" s="134"/>
      <c r="F44" s="135"/>
      <c r="G44" s="135"/>
      <c r="I44" s="148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5"/>
      <c r="W44" s="137"/>
      <c r="X44" s="144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35"/>
      <c r="AN44" s="137"/>
    </row>
    <row r="45" spans="1:43" s="136" customFormat="1" x14ac:dyDescent="0.2">
      <c r="A45" s="140"/>
      <c r="B45" s="162" t="s">
        <v>234</v>
      </c>
      <c r="C45" s="162"/>
      <c r="D45" s="162"/>
      <c r="E45" s="162"/>
      <c r="F45" s="162"/>
      <c r="G45" s="135"/>
      <c r="I45" s="148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5"/>
      <c r="W45" s="137"/>
      <c r="X45" s="144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35"/>
      <c r="AN45" s="137"/>
    </row>
    <row r="46" spans="1:43" s="136" customFormat="1" ht="15" x14ac:dyDescent="0.25">
      <c r="A46" s="140"/>
      <c r="B46" s="133" t="s">
        <v>204</v>
      </c>
      <c r="C46" s="134"/>
      <c r="D46" s="134"/>
      <c r="E46" s="134">
        <v>108</v>
      </c>
      <c r="F46" s="135" t="s">
        <v>205</v>
      </c>
      <c r="G46" s="116" t="s">
        <v>209</v>
      </c>
      <c r="I46" s="149">
        <v>0</v>
      </c>
      <c r="J46" s="149">
        <f>'Accumulated - Stand Alone'!O24</f>
        <v>-1647974.7842316777</v>
      </c>
      <c r="K46" s="149">
        <f>J46</f>
        <v>-1647974.7842316777</v>
      </c>
      <c r="L46" s="149">
        <f t="shared" ref="L46:U47" si="27">K46</f>
        <v>-1647974.7842316777</v>
      </c>
      <c r="M46" s="149">
        <f t="shared" si="27"/>
        <v>-1647974.7842316777</v>
      </c>
      <c r="N46" s="149">
        <f t="shared" si="27"/>
        <v>-1647974.7842316777</v>
      </c>
      <c r="O46" s="149">
        <f t="shared" si="27"/>
        <v>-1647974.7842316777</v>
      </c>
      <c r="P46" s="149">
        <f t="shared" si="27"/>
        <v>-1647974.7842316777</v>
      </c>
      <c r="Q46" s="149">
        <f t="shared" si="27"/>
        <v>-1647974.7842316777</v>
      </c>
      <c r="R46" s="149">
        <f t="shared" si="27"/>
        <v>-1647974.7842316777</v>
      </c>
      <c r="S46" s="149">
        <f t="shared" si="27"/>
        <v>-1647974.7842316777</v>
      </c>
      <c r="T46" s="149">
        <f t="shared" si="27"/>
        <v>-1647974.7842316777</v>
      </c>
      <c r="U46" s="149">
        <f t="shared" si="27"/>
        <v>-1647974.7842316777</v>
      </c>
      <c r="V46" s="150"/>
      <c r="W46" s="149">
        <f>SUM(I46:U46)/13</f>
        <v>-1521207.4931369333</v>
      </c>
      <c r="X46" s="130">
        <v>0.95451327727208812</v>
      </c>
      <c r="Y46" s="147">
        <f>W46*X46</f>
        <v>-1452012.7496849918</v>
      </c>
      <c r="Z46" s="147"/>
      <c r="AA46" s="149">
        <f>U46</f>
        <v>-1647974.7842316777</v>
      </c>
      <c r="AB46" s="149">
        <f>AA46</f>
        <v>-1647974.7842316777</v>
      </c>
      <c r="AC46" s="149">
        <f t="shared" ref="AC46:AL47" si="28">AB46</f>
        <v>-1647974.7842316777</v>
      </c>
      <c r="AD46" s="149">
        <f t="shared" si="28"/>
        <v>-1647974.7842316777</v>
      </c>
      <c r="AE46" s="149">
        <f t="shared" si="28"/>
        <v>-1647974.7842316777</v>
      </c>
      <c r="AF46" s="149">
        <f t="shared" si="28"/>
        <v>-1647974.7842316777</v>
      </c>
      <c r="AG46" s="149">
        <f t="shared" si="28"/>
        <v>-1647974.7842316777</v>
      </c>
      <c r="AH46" s="149">
        <f t="shared" si="28"/>
        <v>-1647974.7842316777</v>
      </c>
      <c r="AI46" s="149">
        <f t="shared" si="28"/>
        <v>-1647974.7842316777</v>
      </c>
      <c r="AJ46" s="149">
        <f t="shared" si="28"/>
        <v>-1647974.7842316777</v>
      </c>
      <c r="AK46" s="149">
        <f t="shared" si="28"/>
        <v>-1647974.7842316777</v>
      </c>
      <c r="AL46" s="149">
        <f t="shared" ref="AL46" si="29">AH46</f>
        <v>-1647974.7842316777</v>
      </c>
      <c r="AM46" s="150"/>
      <c r="AN46" s="149">
        <f>(U46+SUM(AA46:AL46))/13</f>
        <v>-1647974.7842316777</v>
      </c>
      <c r="AO46" s="129">
        <v>0.95653725102761</v>
      </c>
      <c r="AP46" s="149">
        <f>AN46*AO46</f>
        <v>-1576349.2698717876</v>
      </c>
    </row>
    <row r="47" spans="1:43" s="136" customFormat="1" ht="15" x14ac:dyDescent="0.25">
      <c r="A47" s="140"/>
      <c r="B47" s="133" t="s">
        <v>207</v>
      </c>
      <c r="C47" s="134"/>
      <c r="D47" s="134"/>
      <c r="E47" s="134">
        <v>108</v>
      </c>
      <c r="F47" s="135" t="s">
        <v>205</v>
      </c>
      <c r="G47" s="116" t="s">
        <v>210</v>
      </c>
      <c r="I47" s="141">
        <v>0</v>
      </c>
      <c r="J47" s="141">
        <f>'Accumulated - Stand Alone'!O25</f>
        <v>1578973.6513769627</v>
      </c>
      <c r="K47" s="141">
        <f>J47</f>
        <v>1578973.6513769627</v>
      </c>
      <c r="L47" s="141">
        <f t="shared" si="27"/>
        <v>1578973.6513769627</v>
      </c>
      <c r="M47" s="141">
        <f t="shared" si="27"/>
        <v>1578973.6513769627</v>
      </c>
      <c r="N47" s="141">
        <f t="shared" si="27"/>
        <v>1578973.6513769627</v>
      </c>
      <c r="O47" s="141">
        <f t="shared" si="27"/>
        <v>1578973.6513769627</v>
      </c>
      <c r="P47" s="141">
        <f t="shared" si="27"/>
        <v>1578973.6513769627</v>
      </c>
      <c r="Q47" s="141">
        <f t="shared" si="27"/>
        <v>1578973.6513769627</v>
      </c>
      <c r="R47" s="141">
        <f t="shared" si="27"/>
        <v>1578973.6513769627</v>
      </c>
      <c r="S47" s="141">
        <f t="shared" si="27"/>
        <v>1578973.6513769627</v>
      </c>
      <c r="T47" s="141">
        <f t="shared" si="27"/>
        <v>1578973.6513769627</v>
      </c>
      <c r="U47" s="141">
        <f t="shared" si="27"/>
        <v>1578973.6513769627</v>
      </c>
      <c r="V47" s="137"/>
      <c r="W47" s="141">
        <f>SUM(I47:U47)/13</f>
        <v>1457514.1397325809</v>
      </c>
      <c r="X47" s="130">
        <v>0.95344036060076875</v>
      </c>
      <c r="Y47" s="142">
        <f>W47*X47</f>
        <v>1389652.8069673511</v>
      </c>
      <c r="Z47" s="147"/>
      <c r="AA47" s="143">
        <f>U47</f>
        <v>1578973.6513769627</v>
      </c>
      <c r="AB47" s="143">
        <f>AA47</f>
        <v>1578973.6513769627</v>
      </c>
      <c r="AC47" s="143">
        <f t="shared" si="28"/>
        <v>1578973.6513769627</v>
      </c>
      <c r="AD47" s="143">
        <f t="shared" si="28"/>
        <v>1578973.6513769627</v>
      </c>
      <c r="AE47" s="143">
        <f t="shared" si="28"/>
        <v>1578973.6513769627</v>
      </c>
      <c r="AF47" s="143">
        <f t="shared" si="28"/>
        <v>1578973.6513769627</v>
      </c>
      <c r="AG47" s="143">
        <f t="shared" si="28"/>
        <v>1578973.6513769627</v>
      </c>
      <c r="AH47" s="143">
        <f t="shared" si="28"/>
        <v>1578973.6513769627</v>
      </c>
      <c r="AI47" s="143">
        <f t="shared" si="28"/>
        <v>1578973.6513769627</v>
      </c>
      <c r="AJ47" s="143">
        <f t="shared" si="28"/>
        <v>1578973.6513769627</v>
      </c>
      <c r="AK47" s="143">
        <f t="shared" si="28"/>
        <v>1578973.6513769627</v>
      </c>
      <c r="AL47" s="143">
        <f t="shared" si="28"/>
        <v>1578973.6513769627</v>
      </c>
      <c r="AM47" s="150"/>
      <c r="AN47" s="141">
        <f>(U47+SUM(AA47:AL47))/13</f>
        <v>1578973.6513769627</v>
      </c>
      <c r="AO47" s="130">
        <v>0.95316189982581878</v>
      </c>
      <c r="AP47" s="141">
        <f>AN47*AO47</f>
        <v>1505017.5253213758</v>
      </c>
    </row>
    <row r="48" spans="1:43" s="136" customFormat="1" x14ac:dyDescent="0.2">
      <c r="A48" s="140"/>
      <c r="B48" s="133" t="s">
        <v>174</v>
      </c>
      <c r="C48" s="134"/>
      <c r="D48" s="134"/>
      <c r="E48" s="134"/>
      <c r="F48" s="135"/>
      <c r="G48" s="135"/>
      <c r="I48" s="137">
        <f t="shared" ref="I48:U48" si="30">SUM(I46:I47)</f>
        <v>0</v>
      </c>
      <c r="J48" s="137">
        <f t="shared" si="30"/>
        <v>-69001.13285471499</v>
      </c>
      <c r="K48" s="137">
        <f t="shared" si="30"/>
        <v>-69001.13285471499</v>
      </c>
      <c r="L48" s="137">
        <f t="shared" si="30"/>
        <v>-69001.13285471499</v>
      </c>
      <c r="M48" s="137">
        <f t="shared" si="30"/>
        <v>-69001.13285471499</v>
      </c>
      <c r="N48" s="137">
        <f t="shared" si="30"/>
        <v>-69001.13285471499</v>
      </c>
      <c r="O48" s="137">
        <f t="shared" si="30"/>
        <v>-69001.13285471499</v>
      </c>
      <c r="P48" s="137">
        <f t="shared" si="30"/>
        <v>-69001.13285471499</v>
      </c>
      <c r="Q48" s="137">
        <f t="shared" si="30"/>
        <v>-69001.13285471499</v>
      </c>
      <c r="R48" s="137">
        <f t="shared" si="30"/>
        <v>-69001.13285471499</v>
      </c>
      <c r="S48" s="137">
        <f t="shared" si="30"/>
        <v>-69001.13285471499</v>
      </c>
      <c r="T48" s="137">
        <f t="shared" si="30"/>
        <v>-69001.13285471499</v>
      </c>
      <c r="U48" s="137">
        <f t="shared" si="30"/>
        <v>-69001.13285471499</v>
      </c>
      <c r="V48" s="150"/>
      <c r="W48" s="137">
        <f t="shared" ref="W48" si="31">SUM(I48:U48)/13</f>
        <v>-63693.353404352296</v>
      </c>
      <c r="X48" s="144"/>
      <c r="Y48" s="139">
        <f>SUM(Y46:Y47)</f>
        <v>-62359.942717640661</v>
      </c>
      <c r="Z48" s="147"/>
      <c r="AA48" s="147">
        <f>SUM(AA46:AA47)</f>
        <v>-69001.13285471499</v>
      </c>
      <c r="AB48" s="147">
        <f t="shared" ref="AB48:AK48" si="32">SUM(AB46:AB47)</f>
        <v>-69001.13285471499</v>
      </c>
      <c r="AC48" s="147">
        <f t="shared" si="32"/>
        <v>-69001.13285471499</v>
      </c>
      <c r="AD48" s="147">
        <f t="shared" si="32"/>
        <v>-69001.13285471499</v>
      </c>
      <c r="AE48" s="147">
        <f t="shared" si="32"/>
        <v>-69001.13285471499</v>
      </c>
      <c r="AF48" s="147">
        <f t="shared" si="32"/>
        <v>-69001.13285471499</v>
      </c>
      <c r="AG48" s="147">
        <f t="shared" si="32"/>
        <v>-69001.13285471499</v>
      </c>
      <c r="AH48" s="147">
        <f t="shared" si="32"/>
        <v>-69001.13285471499</v>
      </c>
      <c r="AI48" s="147">
        <f t="shared" si="32"/>
        <v>-69001.13285471499</v>
      </c>
      <c r="AJ48" s="147">
        <f t="shared" si="32"/>
        <v>-69001.13285471499</v>
      </c>
      <c r="AK48" s="147">
        <f t="shared" si="32"/>
        <v>-69001.13285471499</v>
      </c>
      <c r="AL48" s="147">
        <f>SUM(AL46:AL47)</f>
        <v>-69001.13285471499</v>
      </c>
      <c r="AM48" s="150"/>
      <c r="AN48" s="137">
        <f>SUM(AN46:AN47)</f>
        <v>-69001.13285471499</v>
      </c>
      <c r="AP48" s="137">
        <f>SUM(AP46:AP47)</f>
        <v>-71331.744550411822</v>
      </c>
    </row>
    <row r="49" spans="1:43" s="136" customFormat="1" ht="14.45" customHeight="1" x14ac:dyDescent="0.2">
      <c r="A49" s="140"/>
      <c r="B49" s="133"/>
      <c r="C49" s="134"/>
      <c r="D49" s="134"/>
      <c r="E49" s="134"/>
      <c r="F49" s="135"/>
      <c r="G49" s="135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50"/>
      <c r="W49" s="137"/>
      <c r="X49" s="144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50"/>
      <c r="AN49" s="137"/>
    </row>
    <row r="50" spans="1:43" s="136" customFormat="1" x14ac:dyDescent="0.2">
      <c r="A50" s="140"/>
      <c r="B50" s="162" t="s">
        <v>211</v>
      </c>
      <c r="C50" s="162"/>
      <c r="D50" s="162"/>
      <c r="E50" s="162"/>
      <c r="F50" s="162"/>
      <c r="G50" s="162"/>
      <c r="H50" s="162"/>
      <c r="I50" s="162"/>
      <c r="J50" s="162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50"/>
      <c r="W50" s="149"/>
      <c r="X50" s="144"/>
      <c r="Y50" s="147"/>
      <c r="Z50" s="147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50"/>
      <c r="AN50" s="149"/>
      <c r="AO50" s="139"/>
    </row>
    <row r="51" spans="1:43" s="136" customFormat="1" ht="15" x14ac:dyDescent="0.25">
      <c r="A51" s="140"/>
      <c r="B51" s="134" t="s">
        <v>212</v>
      </c>
      <c r="C51" s="134"/>
      <c r="D51" s="134"/>
      <c r="E51" s="134">
        <v>403</v>
      </c>
      <c r="F51" s="135" t="s">
        <v>200</v>
      </c>
      <c r="G51" s="116" t="s">
        <v>213</v>
      </c>
      <c r="I51" s="149"/>
      <c r="J51" s="149">
        <f>-P10/12</f>
        <v>16302.506076960903</v>
      </c>
      <c r="K51" s="149">
        <f>J51</f>
        <v>16302.506076960903</v>
      </c>
      <c r="L51" s="149">
        <f t="shared" ref="L51:U51" si="33">K51</f>
        <v>16302.506076960903</v>
      </c>
      <c r="M51" s="149">
        <f t="shared" si="33"/>
        <v>16302.506076960903</v>
      </c>
      <c r="N51" s="149">
        <f t="shared" si="33"/>
        <v>16302.506076960903</v>
      </c>
      <c r="O51" s="149">
        <f t="shared" si="33"/>
        <v>16302.506076960903</v>
      </c>
      <c r="P51" s="149">
        <f t="shared" si="33"/>
        <v>16302.506076960903</v>
      </c>
      <c r="Q51" s="149">
        <f t="shared" si="33"/>
        <v>16302.506076960903</v>
      </c>
      <c r="R51" s="149">
        <f t="shared" si="33"/>
        <v>16302.506076960903</v>
      </c>
      <c r="S51" s="149">
        <f t="shared" si="33"/>
        <v>16302.506076960903</v>
      </c>
      <c r="T51" s="149">
        <f t="shared" si="33"/>
        <v>16302.506076960903</v>
      </c>
      <c r="U51" s="149">
        <f t="shared" si="33"/>
        <v>16302.506076960903</v>
      </c>
      <c r="V51" s="149">
        <f>SUM(J51:U51)</f>
        <v>195630.07292353085</v>
      </c>
      <c r="W51" s="149"/>
      <c r="X51" s="151">
        <v>0.9560082230012712</v>
      </c>
      <c r="Y51" s="139">
        <f>X51*V51</f>
        <v>187023.95838123382</v>
      </c>
      <c r="Z51" s="147"/>
      <c r="AA51" s="149">
        <f>U51</f>
        <v>16302.506076960903</v>
      </c>
      <c r="AB51" s="149">
        <f>AA51</f>
        <v>16302.506076960903</v>
      </c>
      <c r="AC51" s="149">
        <f t="shared" ref="AC51:AL51" si="34">AB51</f>
        <v>16302.506076960903</v>
      </c>
      <c r="AD51" s="149">
        <f t="shared" si="34"/>
        <v>16302.506076960903</v>
      </c>
      <c r="AE51" s="149">
        <f t="shared" si="34"/>
        <v>16302.506076960903</v>
      </c>
      <c r="AF51" s="149">
        <f t="shared" si="34"/>
        <v>16302.506076960903</v>
      </c>
      <c r="AG51" s="149">
        <f t="shared" si="34"/>
        <v>16302.506076960903</v>
      </c>
      <c r="AH51" s="149">
        <f t="shared" si="34"/>
        <v>16302.506076960903</v>
      </c>
      <c r="AI51" s="149">
        <f t="shared" si="34"/>
        <v>16302.506076960903</v>
      </c>
      <c r="AJ51" s="149">
        <f t="shared" si="34"/>
        <v>16302.506076960903</v>
      </c>
      <c r="AK51" s="149">
        <f t="shared" si="34"/>
        <v>16302.506076960903</v>
      </c>
      <c r="AL51" s="149">
        <f t="shared" si="34"/>
        <v>16302.506076960903</v>
      </c>
      <c r="AM51" s="149">
        <f>SUM(AA51:AL51)</f>
        <v>195630.07292353085</v>
      </c>
      <c r="AN51" s="149"/>
      <c r="AO51" s="129">
        <v>0.95564878897874617</v>
      </c>
      <c r="AP51" s="147">
        <f>AM51*AO51</f>
        <v>186953.64227719605</v>
      </c>
      <c r="AQ51" s="155"/>
    </row>
    <row r="52" spans="1:43" s="136" customFormat="1" x14ac:dyDescent="0.2">
      <c r="A52" s="140"/>
      <c r="B52" s="134"/>
      <c r="C52" s="134"/>
      <c r="D52" s="134"/>
      <c r="E52" s="134"/>
      <c r="F52" s="135"/>
      <c r="G52" s="135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51"/>
      <c r="Y52" s="139"/>
      <c r="Z52" s="147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29"/>
      <c r="AP52" s="147"/>
    </row>
    <row r="53" spans="1:43" s="136" customFormat="1" ht="15" x14ac:dyDescent="0.25">
      <c r="A53" s="140"/>
      <c r="B53" s="133" t="s">
        <v>214</v>
      </c>
      <c r="C53" s="134"/>
      <c r="D53" s="134"/>
      <c r="E53" s="134">
        <v>108</v>
      </c>
      <c r="F53" s="135" t="s">
        <v>205</v>
      </c>
      <c r="G53" s="116" t="s">
        <v>215</v>
      </c>
      <c r="I53" s="149">
        <v>0</v>
      </c>
      <c r="J53" s="149">
        <f>-J51</f>
        <v>-16302.506076960903</v>
      </c>
      <c r="K53" s="149">
        <f t="shared" ref="K53:U53" si="35">+J53-K51</f>
        <v>-32605.012153921805</v>
      </c>
      <c r="L53" s="149">
        <f t="shared" si="35"/>
        <v>-48907.518230882706</v>
      </c>
      <c r="M53" s="149">
        <f t="shared" si="35"/>
        <v>-65210.024307843611</v>
      </c>
      <c r="N53" s="149">
        <f t="shared" si="35"/>
        <v>-81512.530384804515</v>
      </c>
      <c r="O53" s="149">
        <f t="shared" si="35"/>
        <v>-97815.036461765412</v>
      </c>
      <c r="P53" s="149">
        <f t="shared" si="35"/>
        <v>-114117.54253872631</v>
      </c>
      <c r="Q53" s="149">
        <f t="shared" si="35"/>
        <v>-130420.04861568721</v>
      </c>
      <c r="R53" s="149">
        <f t="shared" si="35"/>
        <v>-146722.55469264812</v>
      </c>
      <c r="S53" s="149">
        <f t="shared" si="35"/>
        <v>-163025.06076960903</v>
      </c>
      <c r="T53" s="149">
        <f t="shared" si="35"/>
        <v>-179327.56684656994</v>
      </c>
      <c r="U53" s="149">
        <f t="shared" si="35"/>
        <v>-195630.07292353085</v>
      </c>
      <c r="V53" s="150"/>
      <c r="W53" s="149">
        <f>SUM(I53:U53)/13</f>
        <v>-97815.036461765412</v>
      </c>
      <c r="X53" s="130">
        <v>0.95600822300127131</v>
      </c>
      <c r="Y53" s="147">
        <f>W53*X53</f>
        <v>-93511.979190616912</v>
      </c>
      <c r="Z53" s="147"/>
      <c r="AA53" s="149">
        <f>+U53-AA51</f>
        <v>-211932.57900049177</v>
      </c>
      <c r="AB53" s="149">
        <f t="shared" ref="AB53:AK53" si="36">+AA53-AB51</f>
        <v>-228235.08507745268</v>
      </c>
      <c r="AC53" s="149">
        <f t="shared" si="36"/>
        <v>-244537.59115441359</v>
      </c>
      <c r="AD53" s="149">
        <f t="shared" si="36"/>
        <v>-260840.0972313745</v>
      </c>
      <c r="AE53" s="149">
        <f t="shared" si="36"/>
        <v>-277142.60330833541</v>
      </c>
      <c r="AF53" s="149">
        <f t="shared" si="36"/>
        <v>-293445.10938529629</v>
      </c>
      <c r="AG53" s="149">
        <f t="shared" si="36"/>
        <v>-309747.61546225718</v>
      </c>
      <c r="AH53" s="149">
        <f t="shared" si="36"/>
        <v>-326050.12153921806</v>
      </c>
      <c r="AI53" s="149">
        <f t="shared" si="36"/>
        <v>-342352.62761617894</v>
      </c>
      <c r="AJ53" s="149">
        <f t="shared" si="36"/>
        <v>-358655.13369313983</v>
      </c>
      <c r="AK53" s="149">
        <f t="shared" si="36"/>
        <v>-374957.63977010071</v>
      </c>
      <c r="AL53" s="149">
        <f>+AK53-AL51</f>
        <v>-391260.14584706159</v>
      </c>
      <c r="AM53" s="150"/>
      <c r="AN53" s="149">
        <f>(U53+SUM(AA53:AL53))/13</f>
        <v>-293445.10938529629</v>
      </c>
      <c r="AO53" s="129">
        <v>0.95564878897874594</v>
      </c>
      <c r="AP53" s="147">
        <f>AN53*AO53</f>
        <v>-280430.46341579402</v>
      </c>
    </row>
    <row r="54" spans="1:43" s="136" customFormat="1" ht="15" x14ac:dyDescent="0.25">
      <c r="A54" s="140"/>
      <c r="B54" s="133" t="s">
        <v>216</v>
      </c>
      <c r="C54" s="134"/>
      <c r="D54" s="134"/>
      <c r="E54" s="134">
        <v>108</v>
      </c>
      <c r="F54" s="135" t="s">
        <v>205</v>
      </c>
      <c r="G54" s="116" t="s">
        <v>217</v>
      </c>
      <c r="I54" s="149">
        <v>0</v>
      </c>
      <c r="J54" s="149">
        <f>'Accumulated - Stand Alone'!O10</f>
        <v>1647974.7842316777</v>
      </c>
      <c r="K54" s="149">
        <f>J54</f>
        <v>1647974.7842316777</v>
      </c>
      <c r="L54" s="149">
        <f t="shared" ref="L54:U54" si="37">K54</f>
        <v>1647974.7842316777</v>
      </c>
      <c r="M54" s="149">
        <f t="shared" si="37"/>
        <v>1647974.7842316777</v>
      </c>
      <c r="N54" s="149">
        <f t="shared" si="37"/>
        <v>1647974.7842316777</v>
      </c>
      <c r="O54" s="149">
        <f t="shared" si="37"/>
        <v>1647974.7842316777</v>
      </c>
      <c r="P54" s="149">
        <f t="shared" si="37"/>
        <v>1647974.7842316777</v>
      </c>
      <c r="Q54" s="149">
        <f t="shared" si="37"/>
        <v>1647974.7842316777</v>
      </c>
      <c r="R54" s="149">
        <f t="shared" si="37"/>
        <v>1647974.7842316777</v>
      </c>
      <c r="S54" s="149">
        <f t="shared" si="37"/>
        <v>1647974.7842316777</v>
      </c>
      <c r="T54" s="149">
        <f t="shared" si="37"/>
        <v>1647974.7842316777</v>
      </c>
      <c r="U54" s="149">
        <f t="shared" si="37"/>
        <v>1647974.7842316777</v>
      </c>
      <c r="V54" s="150"/>
      <c r="W54" s="149">
        <f>SUM(I54:U54)/13</f>
        <v>1521207.4931369333</v>
      </c>
      <c r="X54" s="130">
        <v>0.95600822300127108</v>
      </c>
      <c r="Y54" s="147">
        <f>W54*X54</f>
        <v>1454286.8723300579</v>
      </c>
      <c r="Z54" s="147"/>
      <c r="AA54" s="149">
        <f>U54</f>
        <v>1647974.7842316777</v>
      </c>
      <c r="AB54" s="149">
        <f>AA54</f>
        <v>1647974.7842316777</v>
      </c>
      <c r="AC54" s="149">
        <f t="shared" ref="AC54:AL54" si="38">AB54</f>
        <v>1647974.7842316777</v>
      </c>
      <c r="AD54" s="149">
        <f t="shared" si="38"/>
        <v>1647974.7842316777</v>
      </c>
      <c r="AE54" s="149">
        <f t="shared" si="38"/>
        <v>1647974.7842316777</v>
      </c>
      <c r="AF54" s="149">
        <f t="shared" si="38"/>
        <v>1647974.7842316777</v>
      </c>
      <c r="AG54" s="149">
        <f t="shared" si="38"/>
        <v>1647974.7842316777</v>
      </c>
      <c r="AH54" s="149">
        <f t="shared" si="38"/>
        <v>1647974.7842316777</v>
      </c>
      <c r="AI54" s="149">
        <f t="shared" si="38"/>
        <v>1647974.7842316777</v>
      </c>
      <c r="AJ54" s="149">
        <f t="shared" si="38"/>
        <v>1647974.7842316777</v>
      </c>
      <c r="AK54" s="149">
        <f t="shared" si="38"/>
        <v>1647974.7842316777</v>
      </c>
      <c r="AL54" s="149">
        <f t="shared" si="38"/>
        <v>1647974.7842316777</v>
      </c>
      <c r="AM54" s="150"/>
      <c r="AN54" s="149">
        <f>(U54+SUM(AA54:AL54))/13</f>
        <v>1647974.7842316777</v>
      </c>
      <c r="AO54" s="130">
        <v>0.95564878897874606</v>
      </c>
      <c r="AP54" s="143">
        <f>AN54*AO54</f>
        <v>1574885.106818513</v>
      </c>
    </row>
    <row r="55" spans="1:43" x14ac:dyDescent="0.2">
      <c r="Y55" s="123">
        <f>SUM(Y53:Y54)</f>
        <v>1360774.893139441</v>
      </c>
      <c r="AP55" s="123">
        <f>SUM(AP53:AP54)</f>
        <v>1294454.6434027189</v>
      </c>
    </row>
    <row r="56" spans="1:43" s="117" customFormat="1" x14ac:dyDescent="0.2"/>
    <row r="57" spans="1:43" s="5" customFormat="1" x14ac:dyDescent="0.2">
      <c r="A57" s="157" t="s">
        <v>236</v>
      </c>
      <c r="V57" s="161">
        <v>2022</v>
      </c>
      <c r="W57" s="161"/>
      <c r="X57" s="161"/>
      <c r="Y57" s="161"/>
      <c r="AM57" s="161">
        <v>2023</v>
      </c>
      <c r="AN57" s="161"/>
      <c r="AO57" s="161"/>
      <c r="AP57" s="161"/>
    </row>
    <row r="58" spans="1:43" s="5" customFormat="1" x14ac:dyDescent="0.2">
      <c r="E58" s="125" t="s">
        <v>227</v>
      </c>
      <c r="I58" s="131">
        <v>44531</v>
      </c>
      <c r="J58" s="131">
        <f>I58+31</f>
        <v>44562</v>
      </c>
      <c r="K58" s="131">
        <f t="shared" ref="K58" si="39">J58+31</f>
        <v>44593</v>
      </c>
      <c r="L58" s="131">
        <f t="shared" ref="L58" si="40">K58+31</f>
        <v>44624</v>
      </c>
      <c r="M58" s="131">
        <f t="shared" ref="M58" si="41">L58+31</f>
        <v>44655</v>
      </c>
      <c r="N58" s="131">
        <f t="shared" ref="N58" si="42">M58+31</f>
        <v>44686</v>
      </c>
      <c r="O58" s="131">
        <f t="shared" ref="O58" si="43">N58+31</f>
        <v>44717</v>
      </c>
      <c r="P58" s="131">
        <f t="shared" ref="P58" si="44">O58+31</f>
        <v>44748</v>
      </c>
      <c r="Q58" s="131">
        <f t="shared" ref="Q58" si="45">P58+31</f>
        <v>44779</v>
      </c>
      <c r="R58" s="131">
        <f t="shared" ref="R58" si="46">Q58+31</f>
        <v>44810</v>
      </c>
      <c r="S58" s="131">
        <f t="shared" ref="S58" si="47">R58+31</f>
        <v>44841</v>
      </c>
      <c r="T58" s="131">
        <f t="shared" ref="T58" si="48">S58+31</f>
        <v>44872</v>
      </c>
      <c r="U58" s="131">
        <f t="shared" ref="U58" si="49">T58+31</f>
        <v>44903</v>
      </c>
      <c r="V58" s="127" t="s">
        <v>229</v>
      </c>
      <c r="W58" s="127" t="s">
        <v>230</v>
      </c>
      <c r="X58" s="127" t="s">
        <v>233</v>
      </c>
      <c r="Y58" s="127" t="s">
        <v>228</v>
      </c>
      <c r="AA58" s="126">
        <v>44934</v>
      </c>
      <c r="AB58" s="126">
        <v>44965</v>
      </c>
      <c r="AC58" s="126">
        <v>44996</v>
      </c>
      <c r="AD58" s="126">
        <v>45027</v>
      </c>
      <c r="AE58" s="126">
        <v>45058</v>
      </c>
      <c r="AF58" s="126">
        <v>45089</v>
      </c>
      <c r="AG58" s="126">
        <v>45120</v>
      </c>
      <c r="AH58" s="126">
        <v>45151</v>
      </c>
      <c r="AI58" s="126">
        <v>45182</v>
      </c>
      <c r="AJ58" s="126">
        <v>45213</v>
      </c>
      <c r="AK58" s="126">
        <v>45244</v>
      </c>
      <c r="AL58" s="126">
        <v>45275</v>
      </c>
      <c r="AM58" s="127" t="s">
        <v>229</v>
      </c>
      <c r="AN58" s="127" t="s">
        <v>232</v>
      </c>
      <c r="AO58" s="127" t="s">
        <v>233</v>
      </c>
      <c r="AP58" s="127" t="s">
        <v>231</v>
      </c>
    </row>
    <row r="59" spans="1:43" s="5" customFormat="1" x14ac:dyDescent="0.2">
      <c r="B59" s="125" t="s">
        <v>188</v>
      </c>
      <c r="E59" s="125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27"/>
      <c r="W59" s="127"/>
      <c r="X59" s="127"/>
      <c r="Y59" s="127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7"/>
      <c r="AN59" s="127"/>
      <c r="AO59" s="127"/>
      <c r="AP59" s="127"/>
    </row>
    <row r="60" spans="1:43" s="136" customFormat="1" ht="15" x14ac:dyDescent="0.25">
      <c r="A60" s="132"/>
      <c r="B60" s="133" t="s">
        <v>199</v>
      </c>
      <c r="C60" s="134"/>
      <c r="D60" s="134"/>
      <c r="E60" s="134">
        <v>403</v>
      </c>
      <c r="F60" s="135" t="s">
        <v>200</v>
      </c>
      <c r="G60" s="116" t="s">
        <v>201</v>
      </c>
      <c r="J60" s="137">
        <f>Q26</f>
        <v>-29482.466059604038</v>
      </c>
      <c r="K60" s="137">
        <f>+J60</f>
        <v>-29482.466059604038</v>
      </c>
      <c r="L60" s="137">
        <f t="shared" ref="L60:L61" si="50">+K60</f>
        <v>-29482.466059604038</v>
      </c>
      <c r="M60" s="137">
        <f t="shared" ref="M60:M61" si="51">+L60</f>
        <v>-29482.466059604038</v>
      </c>
      <c r="N60" s="137">
        <f t="shared" ref="N60:N61" si="52">+M60</f>
        <v>-29482.466059604038</v>
      </c>
      <c r="O60" s="137">
        <f t="shared" ref="O60:O61" si="53">+N60</f>
        <v>-29482.466059604038</v>
      </c>
      <c r="P60" s="137">
        <f t="shared" ref="P60:P61" si="54">+O60</f>
        <v>-29482.466059604038</v>
      </c>
      <c r="Q60" s="137">
        <f t="shared" ref="Q60:Q61" si="55">+P60</f>
        <v>-29482.466059604038</v>
      </c>
      <c r="R60" s="137">
        <f t="shared" ref="R60:R61" si="56">+Q60</f>
        <v>-29482.466059604038</v>
      </c>
      <c r="S60" s="137">
        <f t="shared" ref="S60:S61" si="57">+R60</f>
        <v>-29482.466059604038</v>
      </c>
      <c r="T60" s="137">
        <f t="shared" ref="T60:T61" si="58">+S60</f>
        <v>-29482.466059604038</v>
      </c>
      <c r="U60" s="137">
        <f t="shared" ref="U60:U61" si="59">+T60</f>
        <v>-29482.466059604038</v>
      </c>
      <c r="V60" s="138">
        <f>SUM(J60:U60)</f>
        <v>-353789.59271524841</v>
      </c>
      <c r="X60" s="128">
        <v>0.99969900952380564</v>
      </c>
      <c r="Y60" s="139">
        <f>X60*V60</f>
        <v>-353683.10541726445</v>
      </c>
      <c r="Z60" s="139"/>
      <c r="AA60" s="137">
        <f>+U60</f>
        <v>-29482.466059604038</v>
      </c>
      <c r="AB60" s="137">
        <f>+AA60</f>
        <v>-29482.466059604038</v>
      </c>
      <c r="AC60" s="137">
        <f t="shared" ref="AC60:AC61" si="60">+AB60</f>
        <v>-29482.466059604038</v>
      </c>
      <c r="AD60" s="137">
        <f t="shared" ref="AD60:AD61" si="61">+AC60</f>
        <v>-29482.466059604038</v>
      </c>
      <c r="AE60" s="137">
        <f t="shared" ref="AE60:AE61" si="62">+AD60</f>
        <v>-29482.466059604038</v>
      </c>
      <c r="AF60" s="137">
        <f t="shared" ref="AF60:AF61" si="63">+AE60</f>
        <v>-29482.466059604038</v>
      </c>
      <c r="AG60" s="137">
        <f t="shared" ref="AG60:AG61" si="64">+AF60</f>
        <v>-29482.466059604038</v>
      </c>
      <c r="AH60" s="137">
        <f t="shared" ref="AH60:AH61" si="65">+AG60</f>
        <v>-29482.466059604038</v>
      </c>
      <c r="AI60" s="137">
        <f t="shared" ref="AI60:AI61" si="66">+AH60</f>
        <v>-29482.466059604038</v>
      </c>
      <c r="AJ60" s="137">
        <f t="shared" ref="AJ60:AJ61" si="67">+AI60</f>
        <v>-29482.466059604038</v>
      </c>
      <c r="AK60" s="137">
        <f t="shared" ref="AK60:AK61" si="68">+AJ60</f>
        <v>-29482.466059604038</v>
      </c>
      <c r="AL60" s="137">
        <f t="shared" ref="AL60:AL61" si="69">+AK60</f>
        <v>-29482.466059604038</v>
      </c>
      <c r="AM60" s="137">
        <f>SUM(AA60:AL60)</f>
        <v>-353789.59271524841</v>
      </c>
      <c r="AO60" s="129">
        <v>0.99953977411036998</v>
      </c>
      <c r="AP60" s="137">
        <f>AM60*AO60</f>
        <v>-353626.76958519919</v>
      </c>
    </row>
    <row r="61" spans="1:43" s="136" customFormat="1" ht="15" x14ac:dyDescent="0.25">
      <c r="A61" s="140"/>
      <c r="B61" s="133" t="s">
        <v>202</v>
      </c>
      <c r="C61" s="134"/>
      <c r="D61" s="134"/>
      <c r="E61" s="134">
        <v>403</v>
      </c>
      <c r="F61" s="135" t="s">
        <v>200</v>
      </c>
      <c r="G61" s="116" t="s">
        <v>203</v>
      </c>
      <c r="J61" s="141">
        <f>Q27</f>
        <v>5731.760576366466</v>
      </c>
      <c r="K61" s="141">
        <f>+J61</f>
        <v>5731.760576366466</v>
      </c>
      <c r="L61" s="141">
        <f t="shared" si="50"/>
        <v>5731.760576366466</v>
      </c>
      <c r="M61" s="141">
        <f t="shared" si="51"/>
        <v>5731.760576366466</v>
      </c>
      <c r="N61" s="141">
        <f t="shared" si="52"/>
        <v>5731.760576366466</v>
      </c>
      <c r="O61" s="141">
        <f t="shared" si="53"/>
        <v>5731.760576366466</v>
      </c>
      <c r="P61" s="141">
        <f t="shared" si="54"/>
        <v>5731.760576366466</v>
      </c>
      <c r="Q61" s="141">
        <f t="shared" si="55"/>
        <v>5731.760576366466</v>
      </c>
      <c r="R61" s="141">
        <f t="shared" si="56"/>
        <v>5731.760576366466</v>
      </c>
      <c r="S61" s="141">
        <f t="shared" si="57"/>
        <v>5731.760576366466</v>
      </c>
      <c r="T61" s="141">
        <f t="shared" si="58"/>
        <v>5731.760576366466</v>
      </c>
      <c r="U61" s="141">
        <f t="shared" si="59"/>
        <v>5731.760576366466</v>
      </c>
      <c r="V61" s="141">
        <f t="shared" ref="V61" si="70">SUM(J61:U61)</f>
        <v>68781.12691639761</v>
      </c>
      <c r="W61" s="139"/>
      <c r="X61" s="128">
        <v>0.98208567286449922</v>
      </c>
      <c r="Y61" s="142">
        <f>X61*V61</f>
        <v>67548.959308068865</v>
      </c>
      <c r="Z61" s="139"/>
      <c r="AA61" s="143">
        <f>+U61</f>
        <v>5731.760576366466</v>
      </c>
      <c r="AB61" s="143">
        <f>+AA61</f>
        <v>5731.760576366466</v>
      </c>
      <c r="AC61" s="143">
        <f t="shared" si="60"/>
        <v>5731.760576366466</v>
      </c>
      <c r="AD61" s="143">
        <f t="shared" si="61"/>
        <v>5731.760576366466</v>
      </c>
      <c r="AE61" s="143">
        <f t="shared" si="62"/>
        <v>5731.760576366466</v>
      </c>
      <c r="AF61" s="143">
        <f t="shared" si="63"/>
        <v>5731.760576366466</v>
      </c>
      <c r="AG61" s="143">
        <f t="shared" si="64"/>
        <v>5731.760576366466</v>
      </c>
      <c r="AH61" s="143">
        <f t="shared" si="65"/>
        <v>5731.760576366466</v>
      </c>
      <c r="AI61" s="143">
        <f t="shared" si="66"/>
        <v>5731.760576366466</v>
      </c>
      <c r="AJ61" s="143">
        <f t="shared" si="67"/>
        <v>5731.760576366466</v>
      </c>
      <c r="AK61" s="143">
        <f t="shared" si="68"/>
        <v>5731.760576366466</v>
      </c>
      <c r="AL61" s="143">
        <f t="shared" si="69"/>
        <v>5731.760576366466</v>
      </c>
      <c r="AM61" s="141">
        <f>SUM(AA61:AL61)</f>
        <v>68781.12691639761</v>
      </c>
      <c r="AO61" s="129">
        <v>0.98191962245831965</v>
      </c>
      <c r="AP61" s="141">
        <f>AM61*AO61</f>
        <v>67537.538174006913</v>
      </c>
    </row>
    <row r="62" spans="1:43" s="136" customFormat="1" x14ac:dyDescent="0.2">
      <c r="A62" s="140"/>
      <c r="B62" s="133" t="s">
        <v>174</v>
      </c>
      <c r="C62" s="134"/>
      <c r="D62" s="134"/>
      <c r="E62" s="134"/>
      <c r="F62" s="135"/>
      <c r="G62" s="135"/>
      <c r="I62" s="135"/>
      <c r="J62" s="137">
        <f t="shared" ref="J62:V62" si="71">SUM(J60:J61)</f>
        <v>-23750.705483237572</v>
      </c>
      <c r="K62" s="137">
        <f t="shared" si="71"/>
        <v>-23750.705483237572</v>
      </c>
      <c r="L62" s="137">
        <f t="shared" si="71"/>
        <v>-23750.705483237572</v>
      </c>
      <c r="M62" s="137">
        <f t="shared" si="71"/>
        <v>-23750.705483237572</v>
      </c>
      <c r="N62" s="137">
        <f t="shared" si="71"/>
        <v>-23750.705483237572</v>
      </c>
      <c r="O62" s="137">
        <f t="shared" si="71"/>
        <v>-23750.705483237572</v>
      </c>
      <c r="P62" s="137">
        <f t="shared" si="71"/>
        <v>-23750.705483237572</v>
      </c>
      <c r="Q62" s="137">
        <f t="shared" si="71"/>
        <v>-23750.705483237572</v>
      </c>
      <c r="R62" s="137">
        <f t="shared" si="71"/>
        <v>-23750.705483237572</v>
      </c>
      <c r="S62" s="137">
        <f t="shared" si="71"/>
        <v>-23750.705483237572</v>
      </c>
      <c r="T62" s="137">
        <f t="shared" si="71"/>
        <v>-23750.705483237572</v>
      </c>
      <c r="U62" s="137">
        <f t="shared" si="71"/>
        <v>-23750.705483237572</v>
      </c>
      <c r="V62" s="137">
        <f t="shared" si="71"/>
        <v>-285008.46579885081</v>
      </c>
      <c r="W62" s="139"/>
      <c r="X62" s="144"/>
      <c r="Y62" s="137">
        <f t="shared" ref="Y62" si="72">SUM(Y60:Y61)</f>
        <v>-286134.1461091956</v>
      </c>
      <c r="Z62" s="137"/>
      <c r="AA62" s="137">
        <f t="shared" ref="AA62:AK62" si="73">SUM(AA60:AA61)</f>
        <v>-23750.705483237572</v>
      </c>
      <c r="AB62" s="137">
        <f t="shared" si="73"/>
        <v>-23750.705483237572</v>
      </c>
      <c r="AC62" s="137">
        <f t="shared" si="73"/>
        <v>-23750.705483237572</v>
      </c>
      <c r="AD62" s="137">
        <f t="shared" si="73"/>
        <v>-23750.705483237572</v>
      </c>
      <c r="AE62" s="137">
        <f t="shared" si="73"/>
        <v>-23750.705483237572</v>
      </c>
      <c r="AF62" s="137">
        <f t="shared" si="73"/>
        <v>-23750.705483237572</v>
      </c>
      <c r="AG62" s="137">
        <f t="shared" si="73"/>
        <v>-23750.705483237572</v>
      </c>
      <c r="AH62" s="137">
        <f t="shared" si="73"/>
        <v>-23750.705483237572</v>
      </c>
      <c r="AI62" s="137">
        <f t="shared" si="73"/>
        <v>-23750.705483237572</v>
      </c>
      <c r="AJ62" s="137">
        <f t="shared" si="73"/>
        <v>-23750.705483237572</v>
      </c>
      <c r="AK62" s="137">
        <f t="shared" si="73"/>
        <v>-23750.705483237572</v>
      </c>
      <c r="AL62" s="137">
        <f>SUM(AL60:AL61)</f>
        <v>-23750.705483237572</v>
      </c>
      <c r="AM62" s="137">
        <f t="shared" ref="AM62" si="74">SUM(AM60:AM61)</f>
        <v>-285008.46579885081</v>
      </c>
      <c r="AN62" s="139"/>
      <c r="AP62" s="137">
        <f>SUM(AP60:AP61)</f>
        <v>-286089.23141119228</v>
      </c>
      <c r="AQ62" s="155"/>
    </row>
    <row r="63" spans="1:43" s="136" customFormat="1" x14ac:dyDescent="0.2">
      <c r="A63" s="140"/>
      <c r="B63" s="133"/>
      <c r="C63" s="134"/>
      <c r="D63" s="134"/>
      <c r="E63" s="134"/>
      <c r="F63" s="135"/>
      <c r="G63" s="135"/>
      <c r="I63" s="135"/>
      <c r="V63" s="145"/>
      <c r="W63" s="139"/>
      <c r="X63" s="144"/>
      <c r="AM63" s="145"/>
      <c r="AN63" s="139"/>
    </row>
    <row r="64" spans="1:43" s="136" customFormat="1" ht="15" x14ac:dyDescent="0.25">
      <c r="A64" s="140"/>
      <c r="B64" s="133" t="s">
        <v>204</v>
      </c>
      <c r="C64" s="134"/>
      <c r="D64" s="134"/>
      <c r="E64" s="134">
        <v>108</v>
      </c>
      <c r="F64" s="135" t="s">
        <v>205</v>
      </c>
      <c r="G64" s="116" t="s">
        <v>206</v>
      </c>
      <c r="I64" s="146">
        <v>0</v>
      </c>
      <c r="J64" s="147">
        <f>-J60</f>
        <v>29482.466059604038</v>
      </c>
      <c r="K64" s="147">
        <f t="shared" ref="K64:U64" si="75">J64-K60</f>
        <v>58964.932119208075</v>
      </c>
      <c r="L64" s="147">
        <f t="shared" si="75"/>
        <v>88447.398178812116</v>
      </c>
      <c r="M64" s="147">
        <f t="shared" si="75"/>
        <v>117929.86423841615</v>
      </c>
      <c r="N64" s="147">
        <f t="shared" si="75"/>
        <v>147412.33029802018</v>
      </c>
      <c r="O64" s="147">
        <f t="shared" si="75"/>
        <v>176894.79635762423</v>
      </c>
      <c r="P64" s="147">
        <f t="shared" si="75"/>
        <v>206377.26241722828</v>
      </c>
      <c r="Q64" s="147">
        <f t="shared" si="75"/>
        <v>235859.72847683233</v>
      </c>
      <c r="R64" s="147">
        <f t="shared" si="75"/>
        <v>265342.19453643635</v>
      </c>
      <c r="S64" s="147">
        <f t="shared" si="75"/>
        <v>294824.66059604037</v>
      </c>
      <c r="T64" s="147">
        <f t="shared" si="75"/>
        <v>324307.12665564439</v>
      </c>
      <c r="U64" s="147">
        <f t="shared" si="75"/>
        <v>353789.59271524841</v>
      </c>
      <c r="V64" s="135"/>
      <c r="W64" s="138">
        <f>SUM(I64:U64)/13</f>
        <v>176894.79635762423</v>
      </c>
      <c r="X64" s="130">
        <v>0.99969900952380564</v>
      </c>
      <c r="Y64" s="139">
        <f>X64*W64</f>
        <v>176841.55270863225</v>
      </c>
      <c r="AA64" s="147">
        <f>+U64-AA60</f>
        <v>383272.05877485243</v>
      </c>
      <c r="AB64" s="147">
        <f t="shared" ref="AB64:AK64" si="76">+AA64-AB60</f>
        <v>412754.52483445645</v>
      </c>
      <c r="AC64" s="147">
        <f t="shared" si="76"/>
        <v>442236.99089406047</v>
      </c>
      <c r="AD64" s="147">
        <f t="shared" si="76"/>
        <v>471719.45695366448</v>
      </c>
      <c r="AE64" s="147">
        <f t="shared" si="76"/>
        <v>501201.9230132685</v>
      </c>
      <c r="AF64" s="147">
        <f t="shared" si="76"/>
        <v>530684.38907287258</v>
      </c>
      <c r="AG64" s="147">
        <f t="shared" si="76"/>
        <v>560166.85513247666</v>
      </c>
      <c r="AH64" s="147">
        <f t="shared" si="76"/>
        <v>589649.32119208074</v>
      </c>
      <c r="AI64" s="147">
        <f t="shared" si="76"/>
        <v>619131.78725168481</v>
      </c>
      <c r="AJ64" s="147">
        <f t="shared" si="76"/>
        <v>648614.25331128889</v>
      </c>
      <c r="AK64" s="147">
        <f t="shared" si="76"/>
        <v>678096.71937089297</v>
      </c>
      <c r="AL64" s="147">
        <f>+AK64-AI60</f>
        <v>707579.18543049705</v>
      </c>
      <c r="AM64" s="135"/>
      <c r="AN64" s="137">
        <f>(U64+SUM(AA64:AL64))/13</f>
        <v>530684.38907287258</v>
      </c>
      <c r="AO64" s="129">
        <v>0.99953977411037009</v>
      </c>
      <c r="AP64" s="137">
        <f>AN64*AO64</f>
        <v>530440.15437779878</v>
      </c>
    </row>
    <row r="65" spans="1:42" s="136" customFormat="1" ht="15" x14ac:dyDescent="0.25">
      <c r="A65" s="140"/>
      <c r="B65" s="133" t="s">
        <v>207</v>
      </c>
      <c r="C65" s="134"/>
      <c r="D65" s="134"/>
      <c r="E65" s="134">
        <v>108</v>
      </c>
      <c r="F65" s="135" t="s">
        <v>205</v>
      </c>
      <c r="G65" s="116" t="s">
        <v>208</v>
      </c>
      <c r="I65" s="141">
        <v>0</v>
      </c>
      <c r="J65" s="141">
        <f>-J61</f>
        <v>-5731.760576366466</v>
      </c>
      <c r="K65" s="141">
        <f t="shared" ref="K65:U65" si="77">J65-K61</f>
        <v>-11463.521152732932</v>
      </c>
      <c r="L65" s="141">
        <f t="shared" si="77"/>
        <v>-17195.281729099399</v>
      </c>
      <c r="M65" s="141">
        <f t="shared" si="77"/>
        <v>-22927.042305465864</v>
      </c>
      <c r="N65" s="141">
        <f t="shared" si="77"/>
        <v>-28658.802881832329</v>
      </c>
      <c r="O65" s="141">
        <f t="shared" si="77"/>
        <v>-34390.563458198798</v>
      </c>
      <c r="P65" s="141">
        <f t="shared" si="77"/>
        <v>-40122.324034565267</v>
      </c>
      <c r="Q65" s="141">
        <f t="shared" si="77"/>
        <v>-45854.084610931735</v>
      </c>
      <c r="R65" s="141">
        <f t="shared" si="77"/>
        <v>-51585.845187298204</v>
      </c>
      <c r="S65" s="141">
        <f t="shared" si="77"/>
        <v>-57317.605763664673</v>
      </c>
      <c r="T65" s="141">
        <f t="shared" si="77"/>
        <v>-63049.366340031142</v>
      </c>
      <c r="U65" s="141">
        <f t="shared" si="77"/>
        <v>-68781.12691639761</v>
      </c>
      <c r="V65" s="137"/>
      <c r="W65" s="141">
        <f t="shared" ref="W65:W66" si="78">SUM(I65:U65)/13</f>
        <v>-34390.563458198798</v>
      </c>
      <c r="X65" s="130">
        <v>0.98208567286449922</v>
      </c>
      <c r="Y65" s="142">
        <f>X65*W65</f>
        <v>-33774.479654034425</v>
      </c>
      <c r="AA65" s="143">
        <f>+U65-AA61</f>
        <v>-74512.887492764072</v>
      </c>
      <c r="AB65" s="143">
        <f t="shared" ref="AB65:AK65" si="79">+AA65-AB61</f>
        <v>-80244.648069130533</v>
      </c>
      <c r="AC65" s="143">
        <f t="shared" si="79"/>
        <v>-85976.408645496995</v>
      </c>
      <c r="AD65" s="143">
        <f t="shared" si="79"/>
        <v>-91708.169221863456</v>
      </c>
      <c r="AE65" s="143">
        <f t="shared" si="79"/>
        <v>-97439.929798229918</v>
      </c>
      <c r="AF65" s="143">
        <f t="shared" si="79"/>
        <v>-103171.69037459638</v>
      </c>
      <c r="AG65" s="143">
        <f t="shared" si="79"/>
        <v>-108903.45095096284</v>
      </c>
      <c r="AH65" s="143">
        <f t="shared" si="79"/>
        <v>-114635.2115273293</v>
      </c>
      <c r="AI65" s="143">
        <f t="shared" si="79"/>
        <v>-120366.97210369576</v>
      </c>
      <c r="AJ65" s="143">
        <f t="shared" si="79"/>
        <v>-126098.73268006222</v>
      </c>
      <c r="AK65" s="143">
        <f t="shared" si="79"/>
        <v>-131830.49325642869</v>
      </c>
      <c r="AL65" s="143">
        <f>+AK65-AI61</f>
        <v>-137562.25383279516</v>
      </c>
      <c r="AM65" s="135"/>
      <c r="AN65" s="143">
        <f>(U65+SUM(AA65:AL65))/13</f>
        <v>-103171.69037459636</v>
      </c>
      <c r="AO65" s="130">
        <v>0.98191962245831976</v>
      </c>
      <c r="AP65" s="141">
        <f>AN65*AO65</f>
        <v>-101306.30726101033</v>
      </c>
    </row>
    <row r="66" spans="1:42" s="136" customFormat="1" x14ac:dyDescent="0.2">
      <c r="A66" s="140"/>
      <c r="B66" s="133" t="s">
        <v>174</v>
      </c>
      <c r="C66" s="134"/>
      <c r="D66" s="134"/>
      <c r="E66" s="134"/>
      <c r="F66" s="135"/>
      <c r="G66" s="135"/>
      <c r="I66" s="148">
        <f t="shared" ref="I66:U66" si="80">SUM(I64:I65)</f>
        <v>0</v>
      </c>
      <c r="J66" s="137">
        <f t="shared" si="80"/>
        <v>23750.705483237572</v>
      </c>
      <c r="K66" s="137">
        <f t="shared" si="80"/>
        <v>47501.410966475145</v>
      </c>
      <c r="L66" s="137">
        <f t="shared" si="80"/>
        <v>71252.116449712717</v>
      </c>
      <c r="M66" s="137">
        <f t="shared" si="80"/>
        <v>95002.82193295029</v>
      </c>
      <c r="N66" s="137">
        <f t="shared" si="80"/>
        <v>118753.52741618786</v>
      </c>
      <c r="O66" s="137">
        <f t="shared" si="80"/>
        <v>142504.23289942543</v>
      </c>
      <c r="P66" s="137">
        <f t="shared" si="80"/>
        <v>166254.93838266301</v>
      </c>
      <c r="Q66" s="137">
        <f t="shared" si="80"/>
        <v>190005.64386590058</v>
      </c>
      <c r="R66" s="137">
        <f t="shared" si="80"/>
        <v>213756.34934913815</v>
      </c>
      <c r="S66" s="137">
        <f t="shared" si="80"/>
        <v>237507.0548323757</v>
      </c>
      <c r="T66" s="137">
        <f t="shared" si="80"/>
        <v>261257.76031561324</v>
      </c>
      <c r="U66" s="137">
        <f t="shared" si="80"/>
        <v>285008.46579885081</v>
      </c>
      <c r="V66" s="135"/>
      <c r="W66" s="137">
        <f t="shared" si="78"/>
        <v>142504.23289942543</v>
      </c>
      <c r="X66" s="144"/>
      <c r="Y66" s="139">
        <f>SUM(Y64:Y65)</f>
        <v>143067.07305459783</v>
      </c>
      <c r="AA66" s="147">
        <f>SUM(AA64:AA65)</f>
        <v>308759.17128208838</v>
      </c>
      <c r="AB66" s="147">
        <f t="shared" ref="AB66:AK66" si="81">SUM(AB64:AB65)</f>
        <v>332509.8767653259</v>
      </c>
      <c r="AC66" s="147">
        <f t="shared" si="81"/>
        <v>356260.58224856347</v>
      </c>
      <c r="AD66" s="147">
        <f t="shared" si="81"/>
        <v>380011.28773180104</v>
      </c>
      <c r="AE66" s="147">
        <f t="shared" si="81"/>
        <v>403761.99321503856</v>
      </c>
      <c r="AF66" s="147">
        <f t="shared" si="81"/>
        <v>427512.69869827619</v>
      </c>
      <c r="AG66" s="147">
        <f t="shared" si="81"/>
        <v>451263.40418151382</v>
      </c>
      <c r="AH66" s="147">
        <f t="shared" si="81"/>
        <v>475014.10966475145</v>
      </c>
      <c r="AI66" s="147">
        <f t="shared" si="81"/>
        <v>498764.81514798908</v>
      </c>
      <c r="AJ66" s="147">
        <f t="shared" si="81"/>
        <v>522515.52063122665</v>
      </c>
      <c r="AK66" s="147">
        <f t="shared" si="81"/>
        <v>546266.22611446423</v>
      </c>
      <c r="AL66" s="147">
        <f>SUM(AL64:AL65)</f>
        <v>570016.93159770186</v>
      </c>
      <c r="AM66" s="135"/>
      <c r="AN66" s="147">
        <f>SUM(AN64:AN65)</f>
        <v>427512.69869827619</v>
      </c>
      <c r="AP66" s="137">
        <f>SUM(AP64:AP65)</f>
        <v>429133.84711678844</v>
      </c>
    </row>
    <row r="67" spans="1:42" s="136" customFormat="1" x14ac:dyDescent="0.2">
      <c r="A67" s="140"/>
      <c r="B67" s="133"/>
      <c r="C67" s="134"/>
      <c r="D67" s="134"/>
      <c r="E67" s="134"/>
      <c r="F67" s="135"/>
      <c r="G67" s="135"/>
      <c r="I67" s="148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5"/>
      <c r="W67" s="137"/>
      <c r="X67" s="144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35"/>
      <c r="AN67" s="137"/>
    </row>
    <row r="68" spans="1:42" s="136" customFormat="1" x14ac:dyDescent="0.2">
      <c r="A68" s="140"/>
      <c r="B68" s="162" t="s">
        <v>234</v>
      </c>
      <c r="C68" s="162"/>
      <c r="D68" s="162"/>
      <c r="E68" s="162"/>
      <c r="F68" s="162"/>
      <c r="G68" s="135"/>
      <c r="I68" s="148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5"/>
      <c r="W68" s="137"/>
      <c r="X68" s="144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35"/>
      <c r="AN68" s="137"/>
    </row>
    <row r="69" spans="1:42" s="136" customFormat="1" ht="15" x14ac:dyDescent="0.25">
      <c r="A69" s="140"/>
      <c r="B69" s="133" t="s">
        <v>204</v>
      </c>
      <c r="C69" s="134"/>
      <c r="D69" s="134"/>
      <c r="E69" s="134">
        <v>108</v>
      </c>
      <c r="F69" s="135" t="s">
        <v>205</v>
      </c>
      <c r="G69" s="116" t="s">
        <v>209</v>
      </c>
      <c r="I69" s="149">
        <v>0</v>
      </c>
      <c r="J69" s="149">
        <f>'Accumulated - Stand Alone'!O28</f>
        <v>-106506.34160289913</v>
      </c>
      <c r="K69" s="149">
        <f>J69</f>
        <v>-106506.34160289913</v>
      </c>
      <c r="L69" s="149">
        <f t="shared" ref="L69:L70" si="82">K69</f>
        <v>-106506.34160289913</v>
      </c>
      <c r="M69" s="149">
        <f t="shared" ref="M69:M70" si="83">L69</f>
        <v>-106506.34160289913</v>
      </c>
      <c r="N69" s="149">
        <f t="shared" ref="N69:N70" si="84">M69</f>
        <v>-106506.34160289913</v>
      </c>
      <c r="O69" s="149">
        <f t="shared" ref="O69:O70" si="85">N69</f>
        <v>-106506.34160289913</v>
      </c>
      <c r="P69" s="149">
        <f t="shared" ref="P69:P70" si="86">O69</f>
        <v>-106506.34160289913</v>
      </c>
      <c r="Q69" s="149">
        <f t="shared" ref="Q69:Q70" si="87">P69</f>
        <v>-106506.34160289913</v>
      </c>
      <c r="R69" s="149">
        <f t="shared" ref="R69:R70" si="88">Q69</f>
        <v>-106506.34160289913</v>
      </c>
      <c r="S69" s="149">
        <f t="shared" ref="S69:S70" si="89">R69</f>
        <v>-106506.34160289913</v>
      </c>
      <c r="T69" s="149">
        <f t="shared" ref="T69:T70" si="90">S69</f>
        <v>-106506.34160289913</v>
      </c>
      <c r="U69" s="149">
        <f t="shared" ref="U69:U70" si="91">T69</f>
        <v>-106506.34160289913</v>
      </c>
      <c r="V69" s="150"/>
      <c r="W69" s="149">
        <f>SUM(I69:U69)/13</f>
        <v>-98313.546094983816</v>
      </c>
      <c r="X69" s="130">
        <v>0.99969900952380564</v>
      </c>
      <c r="Y69" s="147">
        <f>W69*X69</f>
        <v>-98283.954653928333</v>
      </c>
      <c r="Z69" s="147"/>
      <c r="AA69" s="149">
        <f>U69</f>
        <v>-106506.34160289913</v>
      </c>
      <c r="AB69" s="149">
        <f>AA69</f>
        <v>-106506.34160289913</v>
      </c>
      <c r="AC69" s="149">
        <f t="shared" ref="AC69:AC70" si="92">AB69</f>
        <v>-106506.34160289913</v>
      </c>
      <c r="AD69" s="149">
        <f t="shared" ref="AD69:AD70" si="93">AC69</f>
        <v>-106506.34160289913</v>
      </c>
      <c r="AE69" s="149">
        <f t="shared" ref="AE69:AE70" si="94">AD69</f>
        <v>-106506.34160289913</v>
      </c>
      <c r="AF69" s="149">
        <f t="shared" ref="AF69:AF70" si="95">AE69</f>
        <v>-106506.34160289913</v>
      </c>
      <c r="AG69" s="149">
        <f t="shared" ref="AG69:AG70" si="96">AF69</f>
        <v>-106506.34160289913</v>
      </c>
      <c r="AH69" s="149">
        <f t="shared" ref="AH69:AH70" si="97">AG69</f>
        <v>-106506.34160289913</v>
      </c>
      <c r="AI69" s="149">
        <f t="shared" ref="AI69:AI70" si="98">AH69</f>
        <v>-106506.34160289913</v>
      </c>
      <c r="AJ69" s="149">
        <f t="shared" ref="AJ69:AJ70" si="99">AI69</f>
        <v>-106506.34160289913</v>
      </c>
      <c r="AK69" s="149">
        <f t="shared" ref="AK69:AK70" si="100">AJ69</f>
        <v>-106506.34160289913</v>
      </c>
      <c r="AL69" s="149">
        <f t="shared" ref="AL69" si="101">AH69</f>
        <v>-106506.34160289913</v>
      </c>
      <c r="AM69" s="150"/>
      <c r="AN69" s="149">
        <f>(U69+SUM(AA69:AL69))/13</f>
        <v>-106506.34160289913</v>
      </c>
      <c r="AO69" s="129">
        <v>0.99953977411036998</v>
      </c>
      <c r="AP69" s="149">
        <f>AN69*AO69</f>
        <v>-106457.3246270837</v>
      </c>
    </row>
    <row r="70" spans="1:42" s="136" customFormat="1" ht="15" x14ac:dyDescent="0.25">
      <c r="A70" s="140"/>
      <c r="B70" s="133" t="s">
        <v>207</v>
      </c>
      <c r="C70" s="134"/>
      <c r="D70" s="134"/>
      <c r="E70" s="134">
        <v>108</v>
      </c>
      <c r="F70" s="135" t="s">
        <v>205</v>
      </c>
      <c r="G70" s="116" t="s">
        <v>210</v>
      </c>
      <c r="I70" s="141">
        <v>0</v>
      </c>
      <c r="J70" s="141">
        <f>'Accumulated - Stand Alone'!O29</f>
        <v>106506.34160290239</v>
      </c>
      <c r="K70" s="141">
        <f>J70</f>
        <v>106506.34160290239</v>
      </c>
      <c r="L70" s="141">
        <f t="shared" si="82"/>
        <v>106506.34160290239</v>
      </c>
      <c r="M70" s="141">
        <f t="shared" si="83"/>
        <v>106506.34160290239</v>
      </c>
      <c r="N70" s="141">
        <f t="shared" si="84"/>
        <v>106506.34160290239</v>
      </c>
      <c r="O70" s="141">
        <f t="shared" si="85"/>
        <v>106506.34160290239</v>
      </c>
      <c r="P70" s="141">
        <f t="shared" si="86"/>
        <v>106506.34160290239</v>
      </c>
      <c r="Q70" s="141">
        <f t="shared" si="87"/>
        <v>106506.34160290239</v>
      </c>
      <c r="R70" s="141">
        <f t="shared" si="88"/>
        <v>106506.34160290239</v>
      </c>
      <c r="S70" s="141">
        <f t="shared" si="89"/>
        <v>106506.34160290239</v>
      </c>
      <c r="T70" s="141">
        <f t="shared" si="90"/>
        <v>106506.34160290239</v>
      </c>
      <c r="U70" s="141">
        <f t="shared" si="91"/>
        <v>106506.34160290239</v>
      </c>
      <c r="V70" s="137"/>
      <c r="W70" s="141">
        <f>SUM(I70:U70)/13</f>
        <v>98313.546094986828</v>
      </c>
      <c r="X70" s="130">
        <v>0.98208567286449933</v>
      </c>
      <c r="Y70" s="142">
        <f>W70*X70</f>
        <v>96552.325068390113</v>
      </c>
      <c r="Z70" s="147"/>
      <c r="AA70" s="143">
        <f>U70</f>
        <v>106506.34160290239</v>
      </c>
      <c r="AB70" s="143">
        <f>AA70</f>
        <v>106506.34160290239</v>
      </c>
      <c r="AC70" s="143">
        <f t="shared" si="92"/>
        <v>106506.34160290239</v>
      </c>
      <c r="AD70" s="143">
        <f t="shared" si="93"/>
        <v>106506.34160290239</v>
      </c>
      <c r="AE70" s="143">
        <f t="shared" si="94"/>
        <v>106506.34160290239</v>
      </c>
      <c r="AF70" s="143">
        <f t="shared" si="95"/>
        <v>106506.34160290239</v>
      </c>
      <c r="AG70" s="143">
        <f t="shared" si="96"/>
        <v>106506.34160290239</v>
      </c>
      <c r="AH70" s="143">
        <f t="shared" si="97"/>
        <v>106506.34160290239</v>
      </c>
      <c r="AI70" s="143">
        <f t="shared" si="98"/>
        <v>106506.34160290239</v>
      </c>
      <c r="AJ70" s="143">
        <f t="shared" si="99"/>
        <v>106506.34160290239</v>
      </c>
      <c r="AK70" s="143">
        <f t="shared" si="100"/>
        <v>106506.34160290239</v>
      </c>
      <c r="AL70" s="143">
        <f t="shared" ref="AL70" si="102">AK70</f>
        <v>106506.34160290239</v>
      </c>
      <c r="AM70" s="150"/>
      <c r="AN70" s="141">
        <f>(U70+SUM(AA70:AL70))/13</f>
        <v>106506.34160290239</v>
      </c>
      <c r="AO70" s="130">
        <v>0.98191962245831954</v>
      </c>
      <c r="AP70" s="141">
        <f>AN70*AO70</f>
        <v>104580.66673613874</v>
      </c>
    </row>
    <row r="71" spans="1:42" s="136" customFormat="1" x14ac:dyDescent="0.2">
      <c r="A71" s="140"/>
      <c r="B71" s="133" t="s">
        <v>174</v>
      </c>
      <c r="C71" s="134"/>
      <c r="D71" s="134"/>
      <c r="E71" s="134"/>
      <c r="F71" s="135"/>
      <c r="G71" s="135"/>
      <c r="I71" s="137">
        <f t="shared" ref="I71:U71" si="103">SUM(I69:I70)</f>
        <v>0</v>
      </c>
      <c r="J71" s="137">
        <f t="shared" si="103"/>
        <v>3.2596290111541748E-9</v>
      </c>
      <c r="K71" s="137">
        <f t="shared" si="103"/>
        <v>3.2596290111541748E-9</v>
      </c>
      <c r="L71" s="137">
        <f t="shared" si="103"/>
        <v>3.2596290111541748E-9</v>
      </c>
      <c r="M71" s="137">
        <f t="shared" si="103"/>
        <v>3.2596290111541748E-9</v>
      </c>
      <c r="N71" s="137">
        <f t="shared" si="103"/>
        <v>3.2596290111541748E-9</v>
      </c>
      <c r="O71" s="137">
        <f t="shared" si="103"/>
        <v>3.2596290111541748E-9</v>
      </c>
      <c r="P71" s="137">
        <f t="shared" si="103"/>
        <v>3.2596290111541748E-9</v>
      </c>
      <c r="Q71" s="137">
        <f t="shared" si="103"/>
        <v>3.2596290111541748E-9</v>
      </c>
      <c r="R71" s="137">
        <f t="shared" si="103"/>
        <v>3.2596290111541748E-9</v>
      </c>
      <c r="S71" s="137">
        <f t="shared" si="103"/>
        <v>3.2596290111541748E-9</v>
      </c>
      <c r="T71" s="137">
        <f t="shared" si="103"/>
        <v>3.2596290111541748E-9</v>
      </c>
      <c r="U71" s="137">
        <f t="shared" si="103"/>
        <v>3.2596290111541748E-9</v>
      </c>
      <c r="V71" s="150"/>
      <c r="W71" s="137">
        <f t="shared" ref="W71" si="104">SUM(I71:U71)/13</f>
        <v>3.0088883179884691E-9</v>
      </c>
      <c r="X71" s="144"/>
      <c r="Y71" s="139">
        <f>SUM(Y69:Y70)</f>
        <v>-1731.6295855382195</v>
      </c>
      <c r="Z71" s="147"/>
      <c r="AA71" s="147">
        <f>SUM(AA69:AA70)</f>
        <v>3.2596290111541748E-9</v>
      </c>
      <c r="AB71" s="147">
        <f t="shared" ref="AB71:AK71" si="105">SUM(AB69:AB70)</f>
        <v>3.2596290111541748E-9</v>
      </c>
      <c r="AC71" s="147">
        <f t="shared" si="105"/>
        <v>3.2596290111541748E-9</v>
      </c>
      <c r="AD71" s="147">
        <f t="shared" si="105"/>
        <v>3.2596290111541748E-9</v>
      </c>
      <c r="AE71" s="147">
        <f t="shared" si="105"/>
        <v>3.2596290111541748E-9</v>
      </c>
      <c r="AF71" s="147">
        <f t="shared" si="105"/>
        <v>3.2596290111541748E-9</v>
      </c>
      <c r="AG71" s="147">
        <f t="shared" si="105"/>
        <v>3.2596290111541748E-9</v>
      </c>
      <c r="AH71" s="147">
        <f t="shared" si="105"/>
        <v>3.2596290111541748E-9</v>
      </c>
      <c r="AI71" s="147">
        <f t="shared" si="105"/>
        <v>3.2596290111541748E-9</v>
      </c>
      <c r="AJ71" s="147">
        <f t="shared" si="105"/>
        <v>3.2596290111541748E-9</v>
      </c>
      <c r="AK71" s="147">
        <f t="shared" si="105"/>
        <v>3.2596290111541748E-9</v>
      </c>
      <c r="AL71" s="147">
        <f>SUM(AL69:AL70)</f>
        <v>3.2596290111541748E-9</v>
      </c>
      <c r="AM71" s="150"/>
      <c r="AN71" s="137">
        <f>SUM(AN69:AN70)</f>
        <v>3.2596290111541748E-9</v>
      </c>
      <c r="AP71" s="137">
        <f>SUM(AP69:AP70)</f>
        <v>-1876.6578909449599</v>
      </c>
    </row>
    <row r="72" spans="1:42" s="136" customFormat="1" ht="14.45" customHeight="1" x14ac:dyDescent="0.2">
      <c r="A72" s="140"/>
      <c r="B72" s="133"/>
      <c r="C72" s="134"/>
      <c r="D72" s="134"/>
      <c r="E72" s="134"/>
      <c r="F72" s="135"/>
      <c r="G72" s="135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50"/>
      <c r="W72" s="137"/>
      <c r="X72" s="144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50"/>
      <c r="AN72" s="137"/>
    </row>
  </sheetData>
  <mergeCells count="9">
    <mergeCell ref="B50:J50"/>
    <mergeCell ref="V57:Y57"/>
    <mergeCell ref="AM57:AP57"/>
    <mergeCell ref="B68:F68"/>
    <mergeCell ref="A7:F7"/>
    <mergeCell ref="H7:M7"/>
    <mergeCell ref="V34:Y34"/>
    <mergeCell ref="AM34:AP34"/>
    <mergeCell ref="B45:F4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64"/>
  <sheetViews>
    <sheetView tabSelected="1" zoomScaleNormal="100" workbookViewId="0">
      <pane ySplit="8" topLeftCell="A9" activePane="bottomLeft" state="frozen"/>
      <selection sqref="A1:A2"/>
      <selection pane="bottomLeft" activeCell="J1" sqref="J1"/>
    </sheetView>
  </sheetViews>
  <sheetFormatPr defaultColWidth="8.28515625" defaultRowHeight="15" x14ac:dyDescent="0.25"/>
  <cols>
    <col min="1" max="1" width="11" style="24" bestFit="1" customWidth="1"/>
    <col min="2" max="2" width="12.5703125" style="24" bestFit="1" customWidth="1"/>
    <col min="3" max="3" width="10.5703125" style="24" bestFit="1" customWidth="1"/>
    <col min="4" max="4" width="14.140625" style="24" bestFit="1" customWidth="1"/>
    <col min="5" max="5" width="24.85546875" style="24" bestFit="1" customWidth="1"/>
    <col min="6" max="6" width="13.140625" style="24" bestFit="1" customWidth="1"/>
    <col min="7" max="7" width="13.42578125" style="29" customWidth="1"/>
    <col min="8" max="8" width="12.85546875" style="29" bestFit="1" customWidth="1"/>
    <col min="9" max="10" width="6.85546875" style="24" bestFit="1" customWidth="1"/>
    <col min="11" max="11" width="8.5703125" style="24" bestFit="1" customWidth="1"/>
    <col min="12" max="12" width="6.5703125" style="24" bestFit="1" customWidth="1"/>
    <col min="13" max="13" width="16.7109375" style="24" bestFit="1" customWidth="1"/>
    <col min="14" max="14" width="26.7109375" style="29" bestFit="1" customWidth="1"/>
    <col min="15" max="15" width="11.140625" bestFit="1" customWidth="1"/>
    <col min="16" max="16" width="11.140625" style="24" bestFit="1" customWidth="1"/>
    <col min="17" max="17" width="13.140625" style="29" customWidth="1"/>
    <col min="18" max="16384" width="8.28515625" style="24"/>
  </cols>
  <sheetData>
    <row r="1" spans="1:17" x14ac:dyDescent="0.25">
      <c r="A1" s="170" t="s">
        <v>244</v>
      </c>
    </row>
    <row r="2" spans="1:17" x14ac:dyDescent="0.25">
      <c r="A2" s="170" t="s">
        <v>237</v>
      </c>
    </row>
    <row r="7" spans="1:17" ht="12.75" x14ac:dyDescent="0.2">
      <c r="A7" s="167" t="s">
        <v>190</v>
      </c>
      <c r="B7" s="168"/>
      <c r="C7" s="168"/>
      <c r="D7" s="168"/>
      <c r="E7" s="168"/>
      <c r="F7" s="168"/>
      <c r="G7" s="168"/>
      <c r="H7" s="169"/>
      <c r="J7" s="167" t="s">
        <v>192</v>
      </c>
      <c r="K7" s="168"/>
      <c r="L7" s="168"/>
      <c r="M7" s="168"/>
      <c r="N7" s="168"/>
      <c r="O7" s="168"/>
      <c r="P7" s="168"/>
      <c r="Q7" s="169"/>
    </row>
    <row r="8" spans="1:17" s="25" customFormat="1" ht="22.5" x14ac:dyDescent="0.25">
      <c r="A8" s="25" t="s">
        <v>0</v>
      </c>
      <c r="B8" s="25" t="s">
        <v>18</v>
      </c>
      <c r="C8" s="25" t="s">
        <v>1</v>
      </c>
      <c r="D8" s="25" t="s">
        <v>19</v>
      </c>
      <c r="E8" s="25" t="s">
        <v>20</v>
      </c>
      <c r="F8" s="25" t="s">
        <v>12</v>
      </c>
      <c r="G8" s="26" t="s">
        <v>21</v>
      </c>
      <c r="H8" s="27" t="s">
        <v>22</v>
      </c>
      <c r="J8" s="25" t="s">
        <v>0</v>
      </c>
      <c r="K8" s="25" t="s">
        <v>18</v>
      </c>
      <c r="L8" s="25" t="s">
        <v>1</v>
      </c>
      <c r="M8" s="25" t="s">
        <v>19</v>
      </c>
      <c r="N8" s="25" t="s">
        <v>20</v>
      </c>
      <c r="O8" s="25" t="s">
        <v>12</v>
      </c>
      <c r="P8" s="26" t="s">
        <v>21</v>
      </c>
      <c r="Q8" s="27" t="s">
        <v>22</v>
      </c>
    </row>
    <row r="9" spans="1:17" ht="11.25" x14ac:dyDescent="0.2">
      <c r="A9" s="24" t="s">
        <v>5</v>
      </c>
      <c r="B9" s="24" t="s">
        <v>7</v>
      </c>
      <c r="C9" s="24" t="s">
        <v>9</v>
      </c>
      <c r="D9" s="24" t="s">
        <v>23</v>
      </c>
      <c r="E9" s="28" t="s">
        <v>24</v>
      </c>
      <c r="F9" s="29">
        <v>439796.96556451102</v>
      </c>
      <c r="G9" s="29">
        <v>375146.18013020256</v>
      </c>
      <c r="H9" s="30">
        <v>-2198985</v>
      </c>
      <c r="J9" s="58" t="s">
        <v>5</v>
      </c>
      <c r="K9" s="58" t="s">
        <v>7</v>
      </c>
      <c r="L9" s="58" t="s">
        <v>9</v>
      </c>
      <c r="M9" s="58" t="s">
        <v>23</v>
      </c>
      <c r="N9" s="93" t="s">
        <v>24</v>
      </c>
      <c r="O9" s="29">
        <v>439796.96556451102</v>
      </c>
      <c r="P9" s="98">
        <v>378595.95128035184</v>
      </c>
      <c r="Q9" s="91">
        <v>-2198985</v>
      </c>
    </row>
    <row r="10" spans="1:17" ht="11.25" x14ac:dyDescent="0.2">
      <c r="A10" s="24" t="s">
        <v>5</v>
      </c>
      <c r="B10" s="24" t="s">
        <v>7</v>
      </c>
      <c r="C10" s="24" t="s">
        <v>9</v>
      </c>
      <c r="D10" s="24" t="s">
        <v>23</v>
      </c>
      <c r="E10" s="28" t="s">
        <v>25</v>
      </c>
      <c r="F10" s="29">
        <v>387069.46763397427</v>
      </c>
      <c r="G10" s="29">
        <v>341948.85119527875</v>
      </c>
      <c r="H10" s="30">
        <v>-1935347.4</v>
      </c>
      <c r="J10" s="58" t="s">
        <v>5</v>
      </c>
      <c r="K10" s="58" t="s">
        <v>7</v>
      </c>
      <c r="L10" s="58" t="s">
        <v>9</v>
      </c>
      <c r="M10" s="58" t="s">
        <v>23</v>
      </c>
      <c r="N10" s="93" t="s">
        <v>25</v>
      </c>
      <c r="O10" s="29">
        <v>387069.46763397427</v>
      </c>
      <c r="P10" s="98">
        <v>329821.95126686507</v>
      </c>
      <c r="Q10" s="91">
        <v>-1935347.4</v>
      </c>
    </row>
    <row r="11" spans="1:17" ht="11.25" x14ac:dyDescent="0.2">
      <c r="A11" s="24" t="s">
        <v>5</v>
      </c>
      <c r="B11" s="24" t="s">
        <v>7</v>
      </c>
      <c r="C11" s="24" t="s">
        <v>6</v>
      </c>
      <c r="D11" s="24" t="s">
        <v>26</v>
      </c>
      <c r="E11" s="24" t="s">
        <v>27</v>
      </c>
      <c r="F11" s="29">
        <v>1130062.5</v>
      </c>
      <c r="G11" s="29">
        <v>0</v>
      </c>
      <c r="H11" s="30">
        <v>70213.239999999802</v>
      </c>
      <c r="J11" s="58" t="s">
        <v>5</v>
      </c>
      <c r="K11" s="58" t="s">
        <v>7</v>
      </c>
      <c r="L11" s="58" t="s">
        <v>6</v>
      </c>
      <c r="M11" s="58" t="s">
        <v>26</v>
      </c>
      <c r="N11" s="58" t="s">
        <v>27</v>
      </c>
      <c r="O11" s="29">
        <v>1130062.5</v>
      </c>
      <c r="P11" s="98">
        <v>0</v>
      </c>
      <c r="Q11" s="92">
        <v>70213.239999999802</v>
      </c>
    </row>
    <row r="12" spans="1:17" ht="11.25" x14ac:dyDescent="0.2">
      <c r="A12" s="24" t="s">
        <v>5</v>
      </c>
      <c r="B12" s="24" t="s">
        <v>7</v>
      </c>
      <c r="C12" s="24" t="s">
        <v>9</v>
      </c>
      <c r="D12" s="24" t="s">
        <v>28</v>
      </c>
      <c r="E12" s="28" t="s">
        <v>29</v>
      </c>
      <c r="F12" s="29">
        <v>0</v>
      </c>
      <c r="G12" s="29">
        <v>141313.27423435211</v>
      </c>
      <c r="H12" s="30">
        <v>0</v>
      </c>
      <c r="J12" s="58" t="s">
        <v>5</v>
      </c>
      <c r="K12" s="58" t="s">
        <v>7</v>
      </c>
      <c r="L12" s="58" t="s">
        <v>9</v>
      </c>
      <c r="M12" s="58" t="s">
        <v>28</v>
      </c>
      <c r="N12" s="93" t="s">
        <v>29</v>
      </c>
      <c r="O12" s="29">
        <v>0</v>
      </c>
      <c r="P12" s="98">
        <v>140078.12881077209</v>
      </c>
      <c r="Q12" s="91"/>
    </row>
    <row r="13" spans="1:17" ht="11.25" x14ac:dyDescent="0.2">
      <c r="A13" s="24" t="s">
        <v>5</v>
      </c>
      <c r="B13" s="24" t="s">
        <v>7</v>
      </c>
      <c r="C13" s="24" t="s">
        <v>9</v>
      </c>
      <c r="D13" s="24" t="s">
        <v>28</v>
      </c>
      <c r="E13" s="28" t="s">
        <v>30</v>
      </c>
      <c r="F13" s="29">
        <v>0</v>
      </c>
      <c r="G13" s="29">
        <v>162447.9454057918</v>
      </c>
      <c r="H13" s="30">
        <v>0</v>
      </c>
      <c r="J13" s="58" t="s">
        <v>5</v>
      </c>
      <c r="K13" s="58" t="s">
        <v>7</v>
      </c>
      <c r="L13" s="58" t="s">
        <v>9</v>
      </c>
      <c r="M13" s="58" t="s">
        <v>28</v>
      </c>
      <c r="N13" s="93" t="s">
        <v>30</v>
      </c>
      <c r="O13" s="29">
        <v>0</v>
      </c>
      <c r="P13" s="98">
        <v>141954.63202333468</v>
      </c>
      <c r="Q13" s="91"/>
    </row>
    <row r="14" spans="1:17" ht="11.25" x14ac:dyDescent="0.2">
      <c r="A14" s="24" t="s">
        <v>5</v>
      </c>
      <c r="B14" s="24" t="s">
        <v>7</v>
      </c>
      <c r="C14" s="24" t="s">
        <v>9</v>
      </c>
      <c r="D14" s="24" t="s">
        <v>31</v>
      </c>
      <c r="E14" s="28" t="s">
        <v>32</v>
      </c>
      <c r="F14" s="29">
        <v>905086.56243033637</v>
      </c>
      <c r="G14" s="29">
        <v>1056737.0880922785</v>
      </c>
      <c r="H14" s="30">
        <v>-16962372.940000001</v>
      </c>
      <c r="J14" s="58" t="s">
        <v>5</v>
      </c>
      <c r="K14" s="58" t="s">
        <v>7</v>
      </c>
      <c r="L14" s="58" t="s">
        <v>9</v>
      </c>
      <c r="M14" s="58" t="s">
        <v>31</v>
      </c>
      <c r="N14" s="93" t="s">
        <v>32</v>
      </c>
      <c r="O14" s="29">
        <v>905086.56243033637</v>
      </c>
      <c r="P14" s="98">
        <v>1021519.6308945224</v>
      </c>
      <c r="Q14" s="91">
        <v>-16962372.940000001</v>
      </c>
    </row>
    <row r="15" spans="1:17" ht="11.25" x14ac:dyDescent="0.2">
      <c r="A15" s="24" t="s">
        <v>5</v>
      </c>
      <c r="B15" s="24" t="s">
        <v>7</v>
      </c>
      <c r="C15" s="24" t="s">
        <v>9</v>
      </c>
      <c r="D15" s="24" t="s">
        <v>31</v>
      </c>
      <c r="E15" s="28" t="s">
        <v>33</v>
      </c>
      <c r="F15" s="29">
        <v>39036.025977636375</v>
      </c>
      <c r="G15" s="29">
        <v>6229.1097545796365</v>
      </c>
      <c r="H15" s="30">
        <v>1698244.44</v>
      </c>
      <c r="J15" s="58" t="s">
        <v>5</v>
      </c>
      <c r="K15" s="58" t="s">
        <v>7</v>
      </c>
      <c r="L15" s="58" t="s">
        <v>9</v>
      </c>
      <c r="M15" s="58" t="s">
        <v>31</v>
      </c>
      <c r="N15" s="93" t="s">
        <v>33</v>
      </c>
      <c r="O15" s="29">
        <v>39036.025977636375</v>
      </c>
      <c r="P15" s="98">
        <v>3408.4414283315818</v>
      </c>
      <c r="Q15" s="91">
        <v>1698244.44</v>
      </c>
    </row>
    <row r="16" spans="1:17" ht="11.25" x14ac:dyDescent="0.2">
      <c r="A16" s="24" t="s">
        <v>5</v>
      </c>
      <c r="B16" s="24" t="s">
        <v>7</v>
      </c>
      <c r="C16" s="24" t="s">
        <v>9</v>
      </c>
      <c r="D16" s="24" t="s">
        <v>31</v>
      </c>
      <c r="E16" s="28" t="s">
        <v>34</v>
      </c>
      <c r="F16" s="29">
        <v>386256.28870669025</v>
      </c>
      <c r="G16" s="29">
        <v>458781.25906967669</v>
      </c>
      <c r="H16" s="30">
        <v>-11387101.470000001</v>
      </c>
      <c r="J16" s="58" t="s">
        <v>5</v>
      </c>
      <c r="K16" s="58" t="s">
        <v>7</v>
      </c>
      <c r="L16" s="58" t="s">
        <v>9</v>
      </c>
      <c r="M16" s="58" t="s">
        <v>31</v>
      </c>
      <c r="N16" s="93" t="s">
        <v>34</v>
      </c>
      <c r="O16" s="29">
        <v>386256.28870669025</v>
      </c>
      <c r="P16" s="98">
        <v>408984.54220825108</v>
      </c>
      <c r="Q16" s="91">
        <v>-11387101.470000001</v>
      </c>
    </row>
    <row r="17" spans="1:17" ht="11.25" x14ac:dyDescent="0.2">
      <c r="A17" s="24" t="s">
        <v>5</v>
      </c>
      <c r="B17" s="24" t="s">
        <v>7</v>
      </c>
      <c r="C17" s="24" t="s">
        <v>9</v>
      </c>
      <c r="D17" s="24" t="s">
        <v>31</v>
      </c>
      <c r="E17" s="28" t="s">
        <v>35</v>
      </c>
      <c r="F17" s="29">
        <v>157718.78213830438</v>
      </c>
      <c r="G17" s="29">
        <v>142316.06551029492</v>
      </c>
      <c r="H17" s="30">
        <v>-2362973.08314479</v>
      </c>
      <c r="J17" s="58" t="s">
        <v>5</v>
      </c>
      <c r="K17" s="58" t="s">
        <v>7</v>
      </c>
      <c r="L17" s="58" t="s">
        <v>9</v>
      </c>
      <c r="M17" s="58" t="s">
        <v>31</v>
      </c>
      <c r="N17" s="93" t="s">
        <v>35</v>
      </c>
      <c r="O17" s="29">
        <v>157718.78213830438</v>
      </c>
      <c r="P17" s="98">
        <v>127788.17729375712</v>
      </c>
      <c r="Q17" s="91">
        <v>-2362973.08314479</v>
      </c>
    </row>
    <row r="18" spans="1:17" ht="11.25" x14ac:dyDescent="0.2">
      <c r="A18" s="24" t="s">
        <v>5</v>
      </c>
      <c r="B18" s="24" t="s">
        <v>7</v>
      </c>
      <c r="C18" s="24" t="s">
        <v>6</v>
      </c>
      <c r="D18" s="24" t="s">
        <v>36</v>
      </c>
      <c r="E18" s="24" t="s">
        <v>37</v>
      </c>
      <c r="F18" s="29">
        <v>0</v>
      </c>
      <c r="G18" s="29">
        <v>0</v>
      </c>
      <c r="H18" s="30">
        <v>22503843.23</v>
      </c>
      <c r="J18" s="58" t="s">
        <v>5</v>
      </c>
      <c r="K18" s="58" t="s">
        <v>7</v>
      </c>
      <c r="L18" s="58" t="s">
        <v>6</v>
      </c>
      <c r="M18" s="58" t="s">
        <v>36</v>
      </c>
      <c r="N18" s="58" t="s">
        <v>37</v>
      </c>
      <c r="O18" s="29">
        <v>0</v>
      </c>
      <c r="P18" s="98">
        <v>0</v>
      </c>
      <c r="Q18" s="92">
        <v>22503843.23</v>
      </c>
    </row>
    <row r="19" spans="1:17" ht="11.25" x14ac:dyDescent="0.2">
      <c r="A19" s="24" t="s">
        <v>5</v>
      </c>
      <c r="B19" s="24" t="s">
        <v>7</v>
      </c>
      <c r="C19" s="24" t="s">
        <v>9</v>
      </c>
      <c r="D19" s="24" t="s">
        <v>38</v>
      </c>
      <c r="E19" s="28" t="s">
        <v>39</v>
      </c>
      <c r="F19" s="29">
        <v>1681633.1869602811</v>
      </c>
      <c r="G19" s="29">
        <v>541251.10293331428</v>
      </c>
      <c r="H19" s="30">
        <v>-8389058.6999999993</v>
      </c>
      <c r="J19" s="58" t="s">
        <v>5</v>
      </c>
      <c r="K19" s="58" t="s">
        <v>7</v>
      </c>
      <c r="L19" s="58" t="s">
        <v>9</v>
      </c>
      <c r="M19" s="58" t="s">
        <v>38</v>
      </c>
      <c r="N19" s="93" t="s">
        <v>39</v>
      </c>
      <c r="O19" s="29">
        <v>1681633.1869602811</v>
      </c>
      <c r="P19" s="98">
        <v>463990.2200359081</v>
      </c>
      <c r="Q19" s="91">
        <v>-10639335.055352896</v>
      </c>
    </row>
    <row r="20" spans="1:17" ht="11.25" x14ac:dyDescent="0.2">
      <c r="A20" s="24" t="s">
        <v>5</v>
      </c>
      <c r="B20" s="24" t="s">
        <v>7</v>
      </c>
      <c r="C20" s="24" t="s">
        <v>9</v>
      </c>
      <c r="D20" s="24" t="s">
        <v>38</v>
      </c>
      <c r="E20" s="28" t="s">
        <v>40</v>
      </c>
      <c r="F20" s="29">
        <v>37408.981983937592</v>
      </c>
      <c r="G20" s="29">
        <v>13378.661238432745</v>
      </c>
      <c r="H20" s="30">
        <v>7898697.4800000004</v>
      </c>
      <c r="J20" s="58" t="s">
        <v>5</v>
      </c>
      <c r="K20" s="58" t="s">
        <v>7</v>
      </c>
      <c r="L20" s="58" t="s">
        <v>9</v>
      </c>
      <c r="M20" s="58" t="s">
        <v>38</v>
      </c>
      <c r="N20" s="93" t="s">
        <v>40</v>
      </c>
      <c r="O20" s="29">
        <v>37408.981983937592</v>
      </c>
      <c r="P20" s="98">
        <v>7328.5075563299251</v>
      </c>
      <c r="Q20" s="91">
        <v>7898697.4800000004</v>
      </c>
    </row>
    <row r="21" spans="1:17" ht="11.25" x14ac:dyDescent="0.2">
      <c r="A21" s="24" t="s">
        <v>5</v>
      </c>
      <c r="B21" s="24" t="s">
        <v>7</v>
      </c>
      <c r="C21" s="24" t="s">
        <v>9</v>
      </c>
      <c r="D21" s="24" t="s">
        <v>38</v>
      </c>
      <c r="E21" s="28" t="s">
        <v>41</v>
      </c>
      <c r="F21" s="29">
        <v>160888.71644560795</v>
      </c>
      <c r="G21" s="29">
        <v>0</v>
      </c>
      <c r="H21" s="30">
        <v>5789528.8962094001</v>
      </c>
      <c r="J21" s="58" t="s">
        <v>5</v>
      </c>
      <c r="K21" s="58" t="s">
        <v>7</v>
      </c>
      <c r="L21" s="58" t="s">
        <v>9</v>
      </c>
      <c r="M21" s="58" t="s">
        <v>38</v>
      </c>
      <c r="N21" s="93" t="s">
        <v>41</v>
      </c>
      <c r="O21" s="29">
        <v>160888.71644560795</v>
      </c>
      <c r="P21" s="98">
        <v>0</v>
      </c>
      <c r="Q21" s="91">
        <v>6914667.0738858487</v>
      </c>
    </row>
    <row r="22" spans="1:17" ht="11.25" x14ac:dyDescent="0.2">
      <c r="A22" s="24" t="s">
        <v>5</v>
      </c>
      <c r="B22" s="24" t="s">
        <v>7</v>
      </c>
      <c r="C22" s="24" t="s">
        <v>9</v>
      </c>
      <c r="D22" s="24" t="s">
        <v>38</v>
      </c>
      <c r="E22" s="28" t="s">
        <v>42</v>
      </c>
      <c r="F22" s="29">
        <v>160703.43862512038</v>
      </c>
      <c r="G22" s="29">
        <v>0</v>
      </c>
      <c r="H22" s="30">
        <v>5795831.1631783005</v>
      </c>
      <c r="J22" s="58" t="s">
        <v>5</v>
      </c>
      <c r="K22" s="58" t="s">
        <v>7</v>
      </c>
      <c r="L22" s="58" t="s">
        <v>9</v>
      </c>
      <c r="M22" s="58" t="s">
        <v>38</v>
      </c>
      <c r="N22" s="93" t="s">
        <v>42</v>
      </c>
      <c r="O22" s="29">
        <v>160703.43862512038</v>
      </c>
      <c r="P22" s="98">
        <v>0</v>
      </c>
      <c r="Q22" s="91">
        <v>6920969.3408547491</v>
      </c>
    </row>
    <row r="23" spans="1:17" ht="11.25" x14ac:dyDescent="0.2">
      <c r="A23" s="24" t="s">
        <v>5</v>
      </c>
      <c r="B23" s="24" t="s">
        <v>7</v>
      </c>
      <c r="C23" s="24" t="s">
        <v>9</v>
      </c>
      <c r="D23" s="24" t="s">
        <v>38</v>
      </c>
      <c r="E23" s="28" t="s">
        <v>43</v>
      </c>
      <c r="F23" s="29">
        <v>221122.97399389488</v>
      </c>
      <c r="G23" s="29">
        <v>131817.6781395601</v>
      </c>
      <c r="H23" s="30">
        <v>-1105614.6000000001</v>
      </c>
      <c r="J23" s="58" t="s">
        <v>5</v>
      </c>
      <c r="K23" s="58" t="s">
        <v>7</v>
      </c>
      <c r="L23" s="58" t="s">
        <v>9</v>
      </c>
      <c r="M23" s="58" t="s">
        <v>38</v>
      </c>
      <c r="N23" s="93" t="s">
        <v>43</v>
      </c>
      <c r="O23" s="29">
        <v>221122.97399389488</v>
      </c>
      <c r="P23" s="98">
        <v>69830.880543548643</v>
      </c>
      <c r="Q23" s="91">
        <v>-1105614.6000000001</v>
      </c>
    </row>
    <row r="24" spans="1:17" ht="11.25" x14ac:dyDescent="0.2">
      <c r="A24" s="24" t="s">
        <v>5</v>
      </c>
      <c r="B24" s="24" t="s">
        <v>7</v>
      </c>
      <c r="C24" s="24" t="s">
        <v>9</v>
      </c>
      <c r="D24" s="24" t="s">
        <v>44</v>
      </c>
      <c r="E24" s="28" t="s">
        <v>45</v>
      </c>
      <c r="F24" s="29">
        <v>0</v>
      </c>
      <c r="G24" s="29">
        <v>768283.66126831435</v>
      </c>
      <c r="H24" s="30">
        <v>0</v>
      </c>
      <c r="J24" s="58" t="s">
        <v>5</v>
      </c>
      <c r="K24" s="58" t="s">
        <v>7</v>
      </c>
      <c r="L24" s="58" t="s">
        <v>9</v>
      </c>
      <c r="M24" s="58" t="s">
        <v>44</v>
      </c>
      <c r="N24" s="93" t="s">
        <v>45</v>
      </c>
      <c r="O24" s="29">
        <v>0</v>
      </c>
      <c r="P24" s="98">
        <v>754887.48368249368</v>
      </c>
      <c r="Q24" s="91">
        <v>0</v>
      </c>
    </row>
    <row r="25" spans="1:17" ht="11.25" x14ac:dyDescent="0.2">
      <c r="A25" s="24" t="s">
        <v>5</v>
      </c>
      <c r="B25" s="24" t="s">
        <v>7</v>
      </c>
      <c r="C25" s="24" t="s">
        <v>9</v>
      </c>
      <c r="D25" s="24" t="s">
        <v>44</v>
      </c>
      <c r="E25" s="32" t="s">
        <v>46</v>
      </c>
      <c r="F25" s="29">
        <v>0</v>
      </c>
      <c r="G25" s="29">
        <v>1249510.8431058286</v>
      </c>
      <c r="H25" s="30">
        <v>0</v>
      </c>
      <c r="J25" s="58" t="s">
        <v>5</v>
      </c>
      <c r="K25" s="58" t="s">
        <v>7</v>
      </c>
      <c r="L25" s="58" t="s">
        <v>9</v>
      </c>
      <c r="M25" s="58" t="s">
        <v>46</v>
      </c>
      <c r="N25" s="94" t="s">
        <v>179</v>
      </c>
      <c r="O25" s="29">
        <v>0</v>
      </c>
      <c r="P25" s="98">
        <v>1235374.8486792278</v>
      </c>
      <c r="Q25" s="91"/>
    </row>
    <row r="26" spans="1:17" ht="11.25" x14ac:dyDescent="0.2">
      <c r="A26" s="24" t="s">
        <v>5</v>
      </c>
      <c r="B26" s="24" t="s">
        <v>7</v>
      </c>
      <c r="C26" s="24" t="s">
        <v>6</v>
      </c>
      <c r="D26" s="24" t="s">
        <v>44</v>
      </c>
      <c r="E26" s="28" t="s">
        <v>47</v>
      </c>
      <c r="F26" s="29">
        <v>286139.98956312041</v>
      </c>
      <c r="G26" s="29">
        <v>0</v>
      </c>
      <c r="H26" s="30">
        <v>18995448.443619329</v>
      </c>
      <c r="J26" s="58" t="s">
        <v>5</v>
      </c>
      <c r="K26" s="58" t="s">
        <v>7</v>
      </c>
      <c r="L26" s="58" t="s">
        <v>6</v>
      </c>
      <c r="M26" s="58" t="s">
        <v>44</v>
      </c>
      <c r="N26" s="93" t="s">
        <v>47</v>
      </c>
      <c r="O26" s="29">
        <v>286139.98956312041</v>
      </c>
      <c r="P26" s="98">
        <v>0</v>
      </c>
      <c r="Q26" s="91">
        <v>18995448.443619329</v>
      </c>
    </row>
    <row r="27" spans="1:17" ht="11.25" x14ac:dyDescent="0.2">
      <c r="A27" s="24" t="s">
        <v>5</v>
      </c>
      <c r="B27" s="24" t="s">
        <v>7</v>
      </c>
      <c r="C27" s="24" t="s">
        <v>6</v>
      </c>
      <c r="D27" s="24" t="s">
        <v>44</v>
      </c>
      <c r="E27" s="28" t="s">
        <v>48</v>
      </c>
      <c r="F27" s="29">
        <v>291750.57759376994</v>
      </c>
      <c r="G27" s="29">
        <v>0</v>
      </c>
      <c r="H27" s="30">
        <v>19042222.018043138</v>
      </c>
      <c r="J27" s="58" t="s">
        <v>5</v>
      </c>
      <c r="K27" s="58" t="s">
        <v>7</v>
      </c>
      <c r="L27" s="58" t="s">
        <v>6</v>
      </c>
      <c r="M27" s="58" t="s">
        <v>44</v>
      </c>
      <c r="N27" s="93" t="s">
        <v>48</v>
      </c>
      <c r="O27" s="29">
        <v>291750.57759376994</v>
      </c>
      <c r="P27" s="98">
        <v>0</v>
      </c>
      <c r="Q27" s="91">
        <v>19042222.018043138</v>
      </c>
    </row>
    <row r="28" spans="1:17" ht="11.25" x14ac:dyDescent="0.2">
      <c r="A28" s="24" t="s">
        <v>5</v>
      </c>
      <c r="B28" s="24" t="s">
        <v>7</v>
      </c>
      <c r="C28" s="24" t="s">
        <v>9</v>
      </c>
      <c r="D28" s="24" t="s">
        <v>44</v>
      </c>
      <c r="E28" s="28" t="s">
        <v>49</v>
      </c>
      <c r="F28" s="29">
        <v>427667.09125896945</v>
      </c>
      <c r="G28" s="29">
        <v>272284.29265768529</v>
      </c>
      <c r="H28" s="30">
        <v>-2138335.2000000002</v>
      </c>
      <c r="J28" s="58" t="s">
        <v>5</v>
      </c>
      <c r="K28" s="58" t="s">
        <v>7</v>
      </c>
      <c r="L28" s="58" t="s">
        <v>9</v>
      </c>
      <c r="M28" s="58" t="s">
        <v>44</v>
      </c>
      <c r="N28" s="93" t="s">
        <v>49</v>
      </c>
      <c r="O28" s="29">
        <v>427667.09125896945</v>
      </c>
      <c r="P28" s="98">
        <v>218195.22895484298</v>
      </c>
      <c r="Q28" s="91">
        <v>-2138335.2000000002</v>
      </c>
    </row>
    <row r="29" spans="1:17" ht="11.25" x14ac:dyDescent="0.2">
      <c r="A29" s="24" t="s">
        <v>5</v>
      </c>
      <c r="B29" s="24" t="s">
        <v>7</v>
      </c>
      <c r="C29" s="24" t="s">
        <v>9</v>
      </c>
      <c r="D29" s="24" t="s">
        <v>50</v>
      </c>
      <c r="E29" s="28" t="s">
        <v>51</v>
      </c>
      <c r="F29" s="29">
        <v>0</v>
      </c>
      <c r="G29" s="29">
        <v>1852818.8661257934</v>
      </c>
      <c r="H29" s="30">
        <v>-22546456</v>
      </c>
      <c r="J29" s="58" t="s">
        <v>5</v>
      </c>
      <c r="K29" s="58" t="s">
        <v>7</v>
      </c>
      <c r="L29" s="58" t="s">
        <v>9</v>
      </c>
      <c r="M29" s="58" t="s">
        <v>50</v>
      </c>
      <c r="N29" s="93" t="s">
        <v>51</v>
      </c>
      <c r="O29" s="29">
        <v>0</v>
      </c>
      <c r="P29" s="98">
        <v>1683717.5477098464</v>
      </c>
      <c r="Q29" s="91">
        <v>-22546456</v>
      </c>
    </row>
    <row r="30" spans="1:17" ht="11.25" x14ac:dyDescent="0.2">
      <c r="A30" s="24" t="s">
        <v>5</v>
      </c>
      <c r="B30" s="24" t="s">
        <v>8</v>
      </c>
      <c r="C30" s="24" t="s">
        <v>9</v>
      </c>
      <c r="D30" s="24" t="s">
        <v>50</v>
      </c>
      <c r="E30" s="28" t="s">
        <v>52</v>
      </c>
      <c r="F30" s="29">
        <v>594661.81386110384</v>
      </c>
      <c r="G30" s="29">
        <v>760261.46567183884</v>
      </c>
      <c r="H30" s="30">
        <v>-5079140</v>
      </c>
      <c r="J30" s="58" t="s">
        <v>5</v>
      </c>
      <c r="K30" s="58" t="s">
        <v>8</v>
      </c>
      <c r="L30" s="58" t="s">
        <v>9</v>
      </c>
      <c r="M30" s="58" t="s">
        <v>50</v>
      </c>
      <c r="N30" s="93" t="s">
        <v>52</v>
      </c>
      <c r="O30" s="29">
        <v>594661.81386110384</v>
      </c>
      <c r="P30" s="98">
        <v>612262.12013912643</v>
      </c>
      <c r="Q30" s="91">
        <v>-5079140</v>
      </c>
    </row>
    <row r="31" spans="1:17" ht="11.25" x14ac:dyDescent="0.2">
      <c r="A31" s="24" t="s">
        <v>5</v>
      </c>
      <c r="B31" s="24" t="s">
        <v>7</v>
      </c>
      <c r="C31" s="24" t="s">
        <v>6</v>
      </c>
      <c r="D31" s="24" t="s">
        <v>50</v>
      </c>
      <c r="E31" s="28" t="s">
        <v>53</v>
      </c>
      <c r="F31" s="29">
        <v>290330.51093489374</v>
      </c>
      <c r="G31" s="29">
        <v>1.0710209608078003E-8</v>
      </c>
      <c r="H31" s="30">
        <v>22407011.078013599</v>
      </c>
      <c r="J31" s="58" t="s">
        <v>5</v>
      </c>
      <c r="K31" s="58" t="s">
        <v>7</v>
      </c>
      <c r="L31" s="58" t="s">
        <v>6</v>
      </c>
      <c r="M31" s="58" t="s">
        <v>50</v>
      </c>
      <c r="N31" s="93" t="s">
        <v>53</v>
      </c>
      <c r="O31" s="29">
        <v>290330.51093489374</v>
      </c>
      <c r="P31" s="98">
        <v>1.0710209608078003E-8</v>
      </c>
      <c r="Q31" s="91">
        <v>22407011.078013599</v>
      </c>
    </row>
    <row r="32" spans="1:17" ht="11.25" x14ac:dyDescent="0.2">
      <c r="A32" s="24" t="s">
        <v>5</v>
      </c>
      <c r="B32" s="24" t="s">
        <v>7</v>
      </c>
      <c r="C32" s="24" t="s">
        <v>6</v>
      </c>
      <c r="D32" s="24" t="s">
        <v>50</v>
      </c>
      <c r="E32" s="28" t="s">
        <v>54</v>
      </c>
      <c r="F32" s="29">
        <v>296137.12115359167</v>
      </c>
      <c r="G32" s="29">
        <v>-2.2351741790771484E-8</v>
      </c>
      <c r="H32" s="30">
        <v>22483447.4702341</v>
      </c>
      <c r="J32" s="58" t="s">
        <v>5</v>
      </c>
      <c r="K32" s="58" t="s">
        <v>7</v>
      </c>
      <c r="L32" s="58" t="s">
        <v>6</v>
      </c>
      <c r="M32" s="58" t="s">
        <v>50</v>
      </c>
      <c r="N32" s="93" t="s">
        <v>54</v>
      </c>
      <c r="O32" s="29">
        <v>296137.12115359167</v>
      </c>
      <c r="P32" s="98">
        <v>-2.2351741790771484E-8</v>
      </c>
      <c r="Q32" s="91">
        <v>22483447.4702341</v>
      </c>
    </row>
    <row r="33" spans="1:17" ht="11.25" x14ac:dyDescent="0.2">
      <c r="A33" s="24" t="s">
        <v>5</v>
      </c>
      <c r="B33" s="24" t="s">
        <v>7</v>
      </c>
      <c r="C33" s="24" t="s">
        <v>9</v>
      </c>
      <c r="D33" s="24" t="s">
        <v>50</v>
      </c>
      <c r="E33" s="28" t="s">
        <v>55</v>
      </c>
      <c r="F33" s="29">
        <v>110543.70277323158</v>
      </c>
      <c r="G33" s="29">
        <v>60607.412561650934</v>
      </c>
      <c r="H33" s="30">
        <v>-2137586.2547812401</v>
      </c>
      <c r="J33" s="58" t="s">
        <v>5</v>
      </c>
      <c r="K33" s="58" t="s">
        <v>7</v>
      </c>
      <c r="L33" s="58" t="s">
        <v>9</v>
      </c>
      <c r="M33" s="58" t="s">
        <v>50</v>
      </c>
      <c r="N33" s="93" t="s">
        <v>55</v>
      </c>
      <c r="O33" s="29">
        <v>110543.70277323158</v>
      </c>
      <c r="P33" s="98">
        <v>33112.707685286339</v>
      </c>
      <c r="Q33" s="91">
        <v>-2936276.8083449402</v>
      </c>
    </row>
    <row r="34" spans="1:17" ht="11.25" x14ac:dyDescent="0.2">
      <c r="A34" s="24" t="s">
        <v>5</v>
      </c>
      <c r="B34" s="24" t="s">
        <v>7</v>
      </c>
      <c r="C34" s="24" t="s">
        <v>9</v>
      </c>
      <c r="D34" s="24" t="s">
        <v>50</v>
      </c>
      <c r="E34" s="28" t="s">
        <v>56</v>
      </c>
      <c r="F34" s="29">
        <v>110535.32105003904</v>
      </c>
      <c r="G34" s="29">
        <v>60844.780956212628</v>
      </c>
      <c r="H34" s="30">
        <v>-2125295.5891053099</v>
      </c>
      <c r="J34" s="58" t="s">
        <v>5</v>
      </c>
      <c r="K34" s="58" t="s">
        <v>7</v>
      </c>
      <c r="L34" s="58" t="s">
        <v>9</v>
      </c>
      <c r="M34" s="58" t="s">
        <v>50</v>
      </c>
      <c r="N34" s="93" t="s">
        <v>56</v>
      </c>
      <c r="O34" s="29">
        <v>110535.32105003904</v>
      </c>
      <c r="P34" s="98">
        <v>34032.97836944001</v>
      </c>
      <c r="Q34" s="91">
        <v>-2905578.6869185702</v>
      </c>
    </row>
    <row r="35" spans="1:17" ht="11.25" x14ac:dyDescent="0.2">
      <c r="A35" s="24" t="s">
        <v>5</v>
      </c>
      <c r="B35" s="24" t="s">
        <v>7</v>
      </c>
      <c r="C35" s="24" t="s">
        <v>9</v>
      </c>
      <c r="D35" s="24" t="s">
        <v>50</v>
      </c>
      <c r="E35" s="28" t="s">
        <v>57</v>
      </c>
      <c r="F35" s="29">
        <v>425447.92464182031</v>
      </c>
      <c r="G35" s="29">
        <v>338424.26235344808</v>
      </c>
      <c r="H35" s="30">
        <v>-2127239.4</v>
      </c>
      <c r="J35" s="58" t="s">
        <v>5</v>
      </c>
      <c r="K35" s="58" t="s">
        <v>7</v>
      </c>
      <c r="L35" s="58" t="s">
        <v>9</v>
      </c>
      <c r="M35" s="58" t="s">
        <v>50</v>
      </c>
      <c r="N35" s="93" t="s">
        <v>57</v>
      </c>
      <c r="O35" s="29">
        <v>425447.92464182031</v>
      </c>
      <c r="P35" s="98">
        <v>226786.78408467415</v>
      </c>
      <c r="Q35" s="91">
        <v>-2127239.4</v>
      </c>
    </row>
    <row r="36" spans="1:17" ht="11.25" x14ac:dyDescent="0.2">
      <c r="A36" s="24" t="s">
        <v>5</v>
      </c>
      <c r="B36" s="24" t="s">
        <v>7</v>
      </c>
      <c r="C36" s="24" t="s">
        <v>6</v>
      </c>
      <c r="D36" s="24" t="s">
        <v>58</v>
      </c>
      <c r="E36" s="33" t="s">
        <v>59</v>
      </c>
      <c r="F36" s="29">
        <v>0</v>
      </c>
      <c r="G36" s="29">
        <v>0</v>
      </c>
      <c r="H36" s="30">
        <v>1184370.22</v>
      </c>
      <c r="J36" s="58" t="s">
        <v>5</v>
      </c>
      <c r="K36" s="58" t="s">
        <v>7</v>
      </c>
      <c r="L36" s="58" t="s">
        <v>6</v>
      </c>
      <c r="M36" s="58" t="s">
        <v>58</v>
      </c>
      <c r="N36" s="110" t="s">
        <v>59</v>
      </c>
      <c r="O36" s="29">
        <v>0</v>
      </c>
      <c r="P36" s="98">
        <v>0</v>
      </c>
      <c r="Q36" s="91">
        <v>1184370.22</v>
      </c>
    </row>
    <row r="37" spans="1:17" ht="11.25" x14ac:dyDescent="0.2">
      <c r="A37" s="24" t="s">
        <v>5</v>
      </c>
      <c r="B37" s="24" t="s">
        <v>7</v>
      </c>
      <c r="C37" s="24" t="s">
        <v>6</v>
      </c>
      <c r="D37" s="24" t="s">
        <v>58</v>
      </c>
      <c r="E37" s="34" t="s">
        <v>60</v>
      </c>
      <c r="F37" s="29">
        <v>2120091.6865346571</v>
      </c>
      <c r="G37" s="29">
        <v>0</v>
      </c>
      <c r="H37" s="30">
        <v>-33827110.520000003</v>
      </c>
      <c r="J37" s="58" t="s">
        <v>5</v>
      </c>
      <c r="K37" s="58" t="s">
        <v>7</v>
      </c>
      <c r="L37" s="58" t="s">
        <v>6</v>
      </c>
      <c r="M37" s="58" t="s">
        <v>58</v>
      </c>
      <c r="N37" s="111" t="s">
        <v>60</v>
      </c>
      <c r="O37" s="29">
        <v>2120091.6865346571</v>
      </c>
      <c r="P37" s="98">
        <v>0</v>
      </c>
      <c r="Q37" s="91">
        <v>-33827110.520000003</v>
      </c>
    </row>
    <row r="38" spans="1:17" ht="11.25" x14ac:dyDescent="0.2">
      <c r="A38" s="24" t="s">
        <v>5</v>
      </c>
      <c r="B38" s="24" t="s">
        <v>7</v>
      </c>
      <c r="C38" s="24" t="s">
        <v>6</v>
      </c>
      <c r="D38" s="24" t="s">
        <v>58</v>
      </c>
      <c r="E38" s="34" t="s">
        <v>61</v>
      </c>
      <c r="F38" s="29">
        <v>2381153.3096504812</v>
      </c>
      <c r="G38" s="29">
        <v>0</v>
      </c>
      <c r="H38" s="30">
        <v>-24538810.789999999</v>
      </c>
      <c r="J38" s="58" t="s">
        <v>5</v>
      </c>
      <c r="K38" s="58" t="s">
        <v>7</v>
      </c>
      <c r="L38" s="58" t="s">
        <v>6</v>
      </c>
      <c r="M38" s="58" t="s">
        <v>58</v>
      </c>
      <c r="N38" s="111" t="s">
        <v>61</v>
      </c>
      <c r="O38" s="29">
        <v>2381153.3096504812</v>
      </c>
      <c r="P38" s="98">
        <v>0</v>
      </c>
      <c r="Q38" s="91">
        <v>-24538810.789999999</v>
      </c>
    </row>
    <row r="39" spans="1:17" ht="11.25" x14ac:dyDescent="0.2">
      <c r="A39" s="24" t="s">
        <v>5</v>
      </c>
      <c r="B39" s="24" t="s">
        <v>7</v>
      </c>
      <c r="C39" s="24" t="s">
        <v>6</v>
      </c>
      <c r="D39" s="24" t="s">
        <v>58</v>
      </c>
      <c r="E39" s="35" t="s">
        <v>62</v>
      </c>
      <c r="F39" s="29">
        <v>0</v>
      </c>
      <c r="G39" s="29">
        <v>0</v>
      </c>
      <c r="H39" s="30">
        <v>728993.15999999805</v>
      </c>
      <c r="J39" s="58" t="s">
        <v>5</v>
      </c>
      <c r="K39" s="58" t="s">
        <v>7</v>
      </c>
      <c r="L39" s="58" t="s">
        <v>6</v>
      </c>
      <c r="M39" s="58" t="s">
        <v>58</v>
      </c>
      <c r="N39" s="112" t="s">
        <v>62</v>
      </c>
      <c r="O39" s="29">
        <v>0</v>
      </c>
      <c r="P39" s="98">
        <v>0</v>
      </c>
      <c r="Q39" s="91">
        <v>728993.15999999805</v>
      </c>
    </row>
    <row r="40" spans="1:17" ht="11.25" x14ac:dyDescent="0.2">
      <c r="A40" s="24" t="s">
        <v>5</v>
      </c>
      <c r="B40" s="24" t="s">
        <v>7</v>
      </c>
      <c r="C40" s="24" t="s">
        <v>9</v>
      </c>
      <c r="D40" s="24" t="s">
        <v>58</v>
      </c>
      <c r="E40" s="34" t="s">
        <v>63</v>
      </c>
      <c r="F40" s="29">
        <v>0</v>
      </c>
      <c r="G40" s="29">
        <v>0</v>
      </c>
      <c r="H40" s="30">
        <v>498426.04</v>
      </c>
      <c r="J40" s="58" t="s">
        <v>5</v>
      </c>
      <c r="K40" s="58" t="s">
        <v>7</v>
      </c>
      <c r="L40" s="58" t="s">
        <v>9</v>
      </c>
      <c r="M40" s="58" t="s">
        <v>58</v>
      </c>
      <c r="N40" s="111" t="s">
        <v>63</v>
      </c>
      <c r="O40" s="29">
        <v>0</v>
      </c>
      <c r="P40" s="98">
        <v>0</v>
      </c>
      <c r="Q40" s="91">
        <v>498426.04</v>
      </c>
    </row>
    <row r="41" spans="1:17" ht="11.25" x14ac:dyDescent="0.2">
      <c r="A41" s="24" t="s">
        <v>5</v>
      </c>
      <c r="B41" s="24" t="s">
        <v>7</v>
      </c>
      <c r="C41" s="24" t="s">
        <v>6</v>
      </c>
      <c r="D41" s="24" t="s">
        <v>58</v>
      </c>
      <c r="E41" s="36" t="s">
        <v>64</v>
      </c>
      <c r="F41" s="29">
        <v>0</v>
      </c>
      <c r="G41" s="29">
        <v>0</v>
      </c>
      <c r="H41" s="30">
        <v>-937.9</v>
      </c>
      <c r="J41" s="58" t="s">
        <v>5</v>
      </c>
      <c r="K41" s="58" t="s">
        <v>7</v>
      </c>
      <c r="L41" s="58" t="s">
        <v>6</v>
      </c>
      <c r="M41" s="58" t="s">
        <v>58</v>
      </c>
      <c r="N41" s="113" t="s">
        <v>64</v>
      </c>
      <c r="O41" s="29">
        <v>0</v>
      </c>
      <c r="P41" s="98">
        <v>0</v>
      </c>
      <c r="Q41" s="91">
        <v>-937.9</v>
      </c>
    </row>
    <row r="42" spans="1:17" ht="11.25" x14ac:dyDescent="0.2">
      <c r="A42" s="24" t="s">
        <v>5</v>
      </c>
      <c r="B42" s="24" t="s">
        <v>7</v>
      </c>
      <c r="C42" s="24" t="s">
        <v>6</v>
      </c>
      <c r="D42" s="24" t="s">
        <v>58</v>
      </c>
      <c r="E42" s="37" t="s">
        <v>65</v>
      </c>
      <c r="F42" s="29">
        <v>786478.44057850307</v>
      </c>
      <c r="G42" s="29">
        <v>0</v>
      </c>
      <c r="H42" s="30">
        <v>-3932392.1999999997</v>
      </c>
      <c r="J42" s="58" t="s">
        <v>5</v>
      </c>
      <c r="K42" s="58" t="s">
        <v>7</v>
      </c>
      <c r="L42" s="58" t="s">
        <v>6</v>
      </c>
      <c r="M42" s="58" t="s">
        <v>58</v>
      </c>
      <c r="N42" s="114" t="s">
        <v>65</v>
      </c>
      <c r="O42" s="29">
        <v>786478.44057850307</v>
      </c>
      <c r="P42" s="98">
        <v>0</v>
      </c>
      <c r="Q42" s="91">
        <v>-3932392.1999999997</v>
      </c>
    </row>
    <row r="43" spans="1:17" ht="11.25" x14ac:dyDescent="0.2">
      <c r="A43" s="24" t="s">
        <v>5</v>
      </c>
      <c r="B43" s="24" t="s">
        <v>7</v>
      </c>
      <c r="C43" s="24" t="s">
        <v>6</v>
      </c>
      <c r="D43" s="24" t="s">
        <v>58</v>
      </c>
      <c r="E43" s="37" t="s">
        <v>66</v>
      </c>
      <c r="F43" s="29">
        <v>815845.81461302238</v>
      </c>
      <c r="G43" s="29">
        <v>0</v>
      </c>
      <c r="H43" s="30">
        <v>21285945.140000004</v>
      </c>
      <c r="J43" s="58" t="s">
        <v>5</v>
      </c>
      <c r="K43" s="58" t="s">
        <v>7</v>
      </c>
      <c r="L43" s="58" t="s">
        <v>6</v>
      </c>
      <c r="M43" s="58" t="s">
        <v>58</v>
      </c>
      <c r="N43" s="114" t="s">
        <v>66</v>
      </c>
      <c r="O43" s="29">
        <v>815845.81461302238</v>
      </c>
      <c r="P43" s="98">
        <v>0</v>
      </c>
      <c r="Q43" s="91">
        <v>21285945.140000004</v>
      </c>
    </row>
    <row r="44" spans="1:17" ht="11.25" x14ac:dyDescent="0.2">
      <c r="A44" s="24" t="s">
        <v>5</v>
      </c>
      <c r="B44" s="24" t="s">
        <v>7</v>
      </c>
      <c r="C44" s="24" t="s">
        <v>6</v>
      </c>
      <c r="D44" s="24" t="s">
        <v>58</v>
      </c>
      <c r="E44" s="37" t="s">
        <v>67</v>
      </c>
      <c r="F44" s="29">
        <v>1029988.9340428873</v>
      </c>
      <c r="G44" s="29">
        <v>0</v>
      </c>
      <c r="H44" s="30">
        <v>4466004.9199999981</v>
      </c>
      <c r="J44" s="58" t="s">
        <v>5</v>
      </c>
      <c r="K44" s="58" t="s">
        <v>7</v>
      </c>
      <c r="L44" s="58" t="s">
        <v>6</v>
      </c>
      <c r="M44" s="58" t="s">
        <v>58</v>
      </c>
      <c r="N44" s="114" t="s">
        <v>67</v>
      </c>
      <c r="O44" s="29">
        <v>1029988.9340428873</v>
      </c>
      <c r="P44" s="98">
        <v>0</v>
      </c>
      <c r="Q44" s="91">
        <v>4466004.9199999981</v>
      </c>
    </row>
    <row r="45" spans="1:17" ht="11.25" x14ac:dyDescent="0.2">
      <c r="A45" s="24" t="s">
        <v>5</v>
      </c>
      <c r="B45" s="24" t="s">
        <v>7</v>
      </c>
      <c r="C45" s="24" t="s">
        <v>9</v>
      </c>
      <c r="D45" s="24" t="s">
        <v>68</v>
      </c>
      <c r="E45" s="28" t="s">
        <v>69</v>
      </c>
      <c r="F45" s="29">
        <v>140169.22007809288</v>
      </c>
      <c r="G45" s="29">
        <v>779887.13652711408</v>
      </c>
      <c r="H45" s="30">
        <v>-700846.2</v>
      </c>
      <c r="J45" s="58" t="s">
        <v>5</v>
      </c>
      <c r="K45" s="58" t="s">
        <v>7</v>
      </c>
      <c r="L45" s="58" t="s">
        <v>9</v>
      </c>
      <c r="M45" s="58" t="s">
        <v>68</v>
      </c>
      <c r="N45" s="93" t="s">
        <v>69</v>
      </c>
      <c r="O45" s="29">
        <v>140169.22007809288</v>
      </c>
      <c r="P45" s="98">
        <v>778877.33801363409</v>
      </c>
      <c r="Q45" s="91">
        <v>-700846.2</v>
      </c>
    </row>
    <row r="46" spans="1:17" ht="11.25" x14ac:dyDescent="0.2">
      <c r="A46" s="24" t="s">
        <v>5</v>
      </c>
      <c r="B46" s="24" t="s">
        <v>7</v>
      </c>
      <c r="C46" s="24" t="s">
        <v>9</v>
      </c>
      <c r="D46" s="24" t="s">
        <v>68</v>
      </c>
      <c r="E46" s="28" t="s">
        <v>70</v>
      </c>
      <c r="F46" s="29">
        <v>172790.68837305252</v>
      </c>
      <c r="G46" s="29">
        <v>300116.42105921521</v>
      </c>
      <c r="H46" s="30">
        <v>-863953.2</v>
      </c>
      <c r="J46" s="58" t="s">
        <v>5</v>
      </c>
      <c r="K46" s="58" t="s">
        <v>7</v>
      </c>
      <c r="L46" s="58" t="s">
        <v>9</v>
      </c>
      <c r="M46" s="58" t="s">
        <v>68</v>
      </c>
      <c r="N46" s="93" t="s">
        <v>70</v>
      </c>
      <c r="O46" s="29">
        <v>172790.68837305252</v>
      </c>
      <c r="P46" s="98">
        <v>265693.46018963738</v>
      </c>
      <c r="Q46" s="91">
        <v>-863953.2</v>
      </c>
    </row>
    <row r="47" spans="1:17" ht="11.25" x14ac:dyDescent="0.2">
      <c r="A47" s="24" t="s">
        <v>5</v>
      </c>
      <c r="B47" s="24" t="s">
        <v>7</v>
      </c>
      <c r="C47" s="24" t="s">
        <v>9</v>
      </c>
      <c r="D47" s="24" t="s">
        <v>71</v>
      </c>
      <c r="E47" s="28" t="s">
        <v>72</v>
      </c>
      <c r="F47" s="29">
        <v>319563.16072815203</v>
      </c>
      <c r="G47" s="29">
        <v>331875.66500144772</v>
      </c>
      <c r="H47" s="30">
        <v>-1597815.5999999999</v>
      </c>
      <c r="J47" s="58" t="s">
        <v>5</v>
      </c>
      <c r="K47" s="58" t="s">
        <v>7</v>
      </c>
      <c r="L47" s="58" t="s">
        <v>9</v>
      </c>
      <c r="M47" s="58" t="s">
        <v>71</v>
      </c>
      <c r="N47" s="93" t="s">
        <v>72</v>
      </c>
      <c r="O47" s="29">
        <v>319563.16072815203</v>
      </c>
      <c r="P47" s="98">
        <v>328206.68477635784</v>
      </c>
      <c r="Q47" s="91">
        <v>-1597815.5999999999</v>
      </c>
    </row>
    <row r="48" spans="1:17" ht="11.25" x14ac:dyDescent="0.2">
      <c r="A48" s="24" t="s">
        <v>5</v>
      </c>
      <c r="B48" s="24" t="s">
        <v>7</v>
      </c>
      <c r="C48" s="24" t="s">
        <v>9</v>
      </c>
      <c r="D48" s="24" t="s">
        <v>71</v>
      </c>
      <c r="E48" s="28" t="s">
        <v>73</v>
      </c>
      <c r="F48" s="29">
        <v>413730.32831764896</v>
      </c>
      <c r="G48" s="29">
        <v>0</v>
      </c>
      <c r="H48" s="30">
        <v>-67504.339999999895</v>
      </c>
      <c r="J48" s="58" t="s">
        <v>5</v>
      </c>
      <c r="K48" s="58" t="s">
        <v>7</v>
      </c>
      <c r="L48" s="58" t="s">
        <v>9</v>
      </c>
      <c r="M48" s="58" t="s">
        <v>71</v>
      </c>
      <c r="N48" s="93" t="s">
        <v>73</v>
      </c>
      <c r="O48" s="29">
        <v>413730.32831764896</v>
      </c>
      <c r="P48" s="98">
        <v>0</v>
      </c>
      <c r="Q48" s="91">
        <v>-67504.339999999895</v>
      </c>
    </row>
    <row r="49" spans="1:17" ht="11.25" x14ac:dyDescent="0.2">
      <c r="A49" s="24" t="s">
        <v>5</v>
      </c>
      <c r="B49" s="24" t="s">
        <v>7</v>
      </c>
      <c r="C49" s="24" t="s">
        <v>9</v>
      </c>
      <c r="D49" s="24" t="s">
        <v>71</v>
      </c>
      <c r="E49" s="28" t="s">
        <v>74</v>
      </c>
      <c r="F49" s="29">
        <v>325345.22100867727</v>
      </c>
      <c r="G49" s="29">
        <v>192320.97679434714</v>
      </c>
      <c r="H49" s="30">
        <v>-1626726</v>
      </c>
      <c r="J49" s="58" t="s">
        <v>5</v>
      </c>
      <c r="K49" s="58" t="s">
        <v>7</v>
      </c>
      <c r="L49" s="58" t="s">
        <v>9</v>
      </c>
      <c r="M49" s="58" t="s">
        <v>71</v>
      </c>
      <c r="N49" s="93" t="s">
        <v>74</v>
      </c>
      <c r="O49" s="29">
        <v>325345.22100867727</v>
      </c>
      <c r="P49" s="98">
        <v>163565.819400924</v>
      </c>
      <c r="Q49" s="91">
        <v>-1626726</v>
      </c>
    </row>
    <row r="50" spans="1:17" ht="11.25" x14ac:dyDescent="0.2">
      <c r="A50" s="24" t="s">
        <v>5</v>
      </c>
      <c r="B50" s="24" t="s">
        <v>7</v>
      </c>
      <c r="C50" s="24" t="s">
        <v>9</v>
      </c>
      <c r="D50" s="24" t="s">
        <v>75</v>
      </c>
      <c r="E50" s="28" t="s">
        <v>76</v>
      </c>
      <c r="F50" s="29">
        <v>318266.80726719927</v>
      </c>
      <c r="G50" s="29">
        <v>216313.62133764266</v>
      </c>
      <c r="H50" s="30">
        <v>-1591333.7999999998</v>
      </c>
      <c r="J50" s="58" t="s">
        <v>5</v>
      </c>
      <c r="K50" s="58" t="s">
        <v>7</v>
      </c>
      <c r="L50" s="58" t="s">
        <v>9</v>
      </c>
      <c r="M50" s="58" t="s">
        <v>75</v>
      </c>
      <c r="N50" s="93" t="s">
        <v>76</v>
      </c>
      <c r="O50" s="29">
        <v>318266.80726719927</v>
      </c>
      <c r="P50" s="98">
        <v>212219.30064755504</v>
      </c>
      <c r="Q50" s="91">
        <v>-1591333.7999999998</v>
      </c>
    </row>
    <row r="51" spans="1:17" ht="11.25" x14ac:dyDescent="0.2">
      <c r="A51" s="24" t="s">
        <v>5</v>
      </c>
      <c r="B51" s="24" t="s">
        <v>7</v>
      </c>
      <c r="C51" s="24" t="s">
        <v>9</v>
      </c>
      <c r="D51" s="24" t="s">
        <v>75</v>
      </c>
      <c r="E51" s="28" t="s">
        <v>77</v>
      </c>
      <c r="F51" s="29">
        <v>377046.32972107845</v>
      </c>
      <c r="G51" s="29">
        <v>36251.057542733244</v>
      </c>
      <c r="H51" s="30">
        <v>-1885231.7999999998</v>
      </c>
      <c r="J51" s="58" t="s">
        <v>5</v>
      </c>
      <c r="K51" s="58" t="s">
        <v>7</v>
      </c>
      <c r="L51" s="58" t="s">
        <v>9</v>
      </c>
      <c r="M51" s="58" t="s">
        <v>75</v>
      </c>
      <c r="N51" s="93" t="s">
        <v>77</v>
      </c>
      <c r="O51" s="29">
        <v>377046.32972107845</v>
      </c>
      <c r="P51" s="98">
        <v>138514.56299971178</v>
      </c>
      <c r="Q51" s="91">
        <v>-1885231.7999999998</v>
      </c>
    </row>
    <row r="52" spans="1:17" ht="11.25" x14ac:dyDescent="0.2">
      <c r="A52" s="24" t="s">
        <v>5</v>
      </c>
      <c r="B52" s="24" t="s">
        <v>7</v>
      </c>
      <c r="C52" s="24" t="s">
        <v>9</v>
      </c>
      <c r="D52" s="24" t="s">
        <v>78</v>
      </c>
      <c r="E52" s="28" t="s">
        <v>79</v>
      </c>
      <c r="F52" s="29">
        <v>411074.9833086509</v>
      </c>
      <c r="G52" s="29">
        <v>461742.18951918569</v>
      </c>
      <c r="H52" s="30">
        <v>-10793405.65</v>
      </c>
      <c r="J52" s="58" t="s">
        <v>5</v>
      </c>
      <c r="K52" s="58" t="s">
        <v>7</v>
      </c>
      <c r="L52" s="58" t="s">
        <v>9</v>
      </c>
      <c r="M52" s="58" t="s">
        <v>78</v>
      </c>
      <c r="N52" s="93" t="s">
        <v>79</v>
      </c>
      <c r="O52" s="29">
        <v>411074.9833086509</v>
      </c>
      <c r="P52" s="98">
        <v>464917.09308827721</v>
      </c>
      <c r="Q52" s="91">
        <v>-10793405.65</v>
      </c>
    </row>
    <row r="53" spans="1:17" ht="11.25" x14ac:dyDescent="0.2">
      <c r="A53" s="24" t="s">
        <v>5</v>
      </c>
      <c r="B53" s="24" t="s">
        <v>7</v>
      </c>
      <c r="C53" s="24" t="s">
        <v>9</v>
      </c>
      <c r="D53" s="24" t="s">
        <v>78</v>
      </c>
      <c r="E53" s="28" t="s">
        <v>80</v>
      </c>
      <c r="F53" s="29">
        <v>338153.04948584916</v>
      </c>
      <c r="G53" s="29">
        <v>402934.09658206347</v>
      </c>
      <c r="H53" s="30">
        <v>-5437403.4876443306</v>
      </c>
      <c r="J53" s="58" t="s">
        <v>5</v>
      </c>
      <c r="K53" s="58" t="s">
        <v>7</v>
      </c>
      <c r="L53" s="58" t="s">
        <v>9</v>
      </c>
      <c r="M53" s="58" t="s">
        <v>78</v>
      </c>
      <c r="N53" s="93" t="s">
        <v>80</v>
      </c>
      <c r="O53" s="29">
        <v>338153.04948584916</v>
      </c>
      <c r="P53" s="98">
        <v>368890.92847807723</v>
      </c>
      <c r="Q53" s="91">
        <v>-5437403.4876443306</v>
      </c>
    </row>
    <row r="54" spans="1:17" ht="11.25" x14ac:dyDescent="0.2">
      <c r="A54" s="24" t="s">
        <v>5</v>
      </c>
      <c r="B54" s="24" t="s">
        <v>7</v>
      </c>
      <c r="C54" s="24" t="s">
        <v>9</v>
      </c>
      <c r="D54" s="24" t="s">
        <v>78</v>
      </c>
      <c r="E54" s="28" t="s">
        <v>81</v>
      </c>
      <c r="F54" s="29">
        <v>271212.02018422127</v>
      </c>
      <c r="G54" s="29">
        <v>426555.47565844422</v>
      </c>
      <c r="H54" s="30">
        <v>-7982488.2294700705</v>
      </c>
      <c r="J54" s="58" t="s">
        <v>5</v>
      </c>
      <c r="K54" s="58" t="s">
        <v>7</v>
      </c>
      <c r="L54" s="58" t="s">
        <v>9</v>
      </c>
      <c r="M54" s="58" t="s">
        <v>78</v>
      </c>
      <c r="N54" s="93" t="s">
        <v>81</v>
      </c>
      <c r="O54" s="29">
        <v>271212.02018422127</v>
      </c>
      <c r="P54" s="98">
        <v>390279.92450206843</v>
      </c>
      <c r="Q54" s="91">
        <v>-7982488.2294700705</v>
      </c>
    </row>
    <row r="55" spans="1:17" ht="12.75" x14ac:dyDescent="0.2">
      <c r="A55" s="24" t="s">
        <v>5</v>
      </c>
      <c r="B55" s="24" t="s">
        <v>8</v>
      </c>
      <c r="C55" s="24" t="s">
        <v>6</v>
      </c>
      <c r="D55" s="24" t="s">
        <v>82</v>
      </c>
      <c r="E55" s="28" t="s">
        <v>83</v>
      </c>
      <c r="F55" s="29">
        <v>0</v>
      </c>
      <c r="G55" s="29">
        <v>4923390.9902202161</v>
      </c>
      <c r="H55" s="30">
        <v>85455683.375240296</v>
      </c>
      <c r="J55" s="58" t="s">
        <v>5</v>
      </c>
      <c r="K55" s="58" t="s">
        <v>8</v>
      </c>
      <c r="L55" s="58" t="s">
        <v>6</v>
      </c>
      <c r="M55" s="58" t="s">
        <v>82</v>
      </c>
      <c r="N55" s="93" t="s">
        <v>83</v>
      </c>
      <c r="O55" s="29">
        <v>0</v>
      </c>
      <c r="P55" s="98">
        <v>4727760.9172966853</v>
      </c>
      <c r="Q55" s="91">
        <v>87103658.159471974</v>
      </c>
    </row>
    <row r="56" spans="1:17" ht="12.75" x14ac:dyDescent="0.2">
      <c r="A56" s="24" t="s">
        <v>5</v>
      </c>
      <c r="B56" s="24" t="s">
        <v>7</v>
      </c>
      <c r="C56" s="24" t="s">
        <v>6</v>
      </c>
      <c r="D56" s="24" t="s">
        <v>82</v>
      </c>
      <c r="E56" s="28" t="s">
        <v>84</v>
      </c>
      <c r="F56" s="29">
        <v>31798.891859556614</v>
      </c>
      <c r="G56" s="29">
        <v>56699.383771130277</v>
      </c>
      <c r="H56" s="30">
        <v>-1445885.7230972401</v>
      </c>
      <c r="J56" s="58" t="s">
        <v>5</v>
      </c>
      <c r="K56" s="58" t="s">
        <v>7</v>
      </c>
      <c r="L56" s="58" t="s">
        <v>6</v>
      </c>
      <c r="M56" s="58" t="s">
        <v>82</v>
      </c>
      <c r="N56" s="93" t="s">
        <v>84</v>
      </c>
      <c r="O56" s="29">
        <v>31798.891859556614</v>
      </c>
      <c r="P56" s="98">
        <v>51214.353775822034</v>
      </c>
      <c r="Q56" s="91">
        <v>-1445885.7230972401</v>
      </c>
    </row>
    <row r="57" spans="1:17" ht="12.75" x14ac:dyDescent="0.2">
      <c r="A57" s="24" t="s">
        <v>5</v>
      </c>
      <c r="B57" s="24" t="s">
        <v>7</v>
      </c>
      <c r="C57" s="24" t="s">
        <v>6</v>
      </c>
      <c r="D57" s="24" t="s">
        <v>82</v>
      </c>
      <c r="E57" s="28" t="s">
        <v>85</v>
      </c>
      <c r="F57" s="29">
        <v>1800260.597710073</v>
      </c>
      <c r="G57" s="29">
        <v>553941.86002390436</v>
      </c>
      <c r="H57" s="30">
        <v>-12476865.7020048</v>
      </c>
      <c r="J57" s="58" t="s">
        <v>5</v>
      </c>
      <c r="K57" s="58" t="s">
        <v>7</v>
      </c>
      <c r="L57" s="58" t="s">
        <v>6</v>
      </c>
      <c r="M57" s="58" t="s">
        <v>82</v>
      </c>
      <c r="N57" s="93" t="s">
        <v>85</v>
      </c>
      <c r="O57" s="29">
        <v>1800260.597710073</v>
      </c>
      <c r="P57" s="98">
        <v>552616.25302490371</v>
      </c>
      <c r="Q57" s="91">
        <v>-12476865.7020048</v>
      </c>
    </row>
    <row r="58" spans="1:17" ht="12.75" x14ac:dyDescent="0.2">
      <c r="A58" s="24" t="s">
        <v>5</v>
      </c>
      <c r="B58" s="24" t="s">
        <v>7</v>
      </c>
      <c r="C58" s="24" t="s">
        <v>6</v>
      </c>
      <c r="D58" s="24" t="s">
        <v>82</v>
      </c>
      <c r="E58" s="28" t="s">
        <v>86</v>
      </c>
      <c r="F58" s="29">
        <v>485496.7159651519</v>
      </c>
      <c r="G58" s="29">
        <v>997692.45228429721</v>
      </c>
      <c r="H58" s="30">
        <v>-21518467.120000001</v>
      </c>
      <c r="J58" s="58" t="s">
        <v>5</v>
      </c>
      <c r="K58" s="58" t="s">
        <v>7</v>
      </c>
      <c r="L58" s="58" t="s">
        <v>6</v>
      </c>
      <c r="M58" s="58" t="s">
        <v>82</v>
      </c>
      <c r="N58" s="93" t="s">
        <v>86</v>
      </c>
      <c r="O58" s="29">
        <v>485496.7159651519</v>
      </c>
      <c r="P58" s="98">
        <v>927938.09550667671</v>
      </c>
      <c r="Q58" s="91">
        <v>-21518467.120000001</v>
      </c>
    </row>
    <row r="59" spans="1:17" ht="12.75" x14ac:dyDescent="0.2">
      <c r="A59" s="24" t="s">
        <v>5</v>
      </c>
      <c r="B59" s="24" t="s">
        <v>7</v>
      </c>
      <c r="C59" s="24" t="s">
        <v>6</v>
      </c>
      <c r="D59" s="24" t="s">
        <v>87</v>
      </c>
      <c r="E59" s="28" t="s">
        <v>88</v>
      </c>
      <c r="F59" s="29">
        <v>723308.44181230338</v>
      </c>
      <c r="G59" s="29">
        <v>-1.862645149230957E-9</v>
      </c>
      <c r="H59" s="30">
        <v>1572176.8</v>
      </c>
      <c r="J59" s="58" t="s">
        <v>5</v>
      </c>
      <c r="K59" s="58" t="s">
        <v>7</v>
      </c>
      <c r="L59" s="58" t="s">
        <v>6</v>
      </c>
      <c r="M59" s="58" t="s">
        <v>87</v>
      </c>
      <c r="N59" s="93" t="s">
        <v>88</v>
      </c>
      <c r="O59" s="29">
        <v>723308.44181230338</v>
      </c>
      <c r="P59" s="98">
        <v>-1.862645149230957E-9</v>
      </c>
      <c r="Q59" s="91">
        <v>1572176.8</v>
      </c>
    </row>
    <row r="60" spans="1:17" ht="12.75" x14ac:dyDescent="0.2">
      <c r="A60" s="24" t="s">
        <v>5</v>
      </c>
      <c r="B60" s="24" t="s">
        <v>7</v>
      </c>
      <c r="C60" s="24" t="s">
        <v>6</v>
      </c>
      <c r="D60" s="24" t="s">
        <v>87</v>
      </c>
      <c r="E60" s="28" t="s">
        <v>89</v>
      </c>
      <c r="F60" s="29">
        <v>34407.773537942849</v>
      </c>
      <c r="G60" s="29">
        <v>0</v>
      </c>
      <c r="H60" s="30">
        <v>-1568018.07354102</v>
      </c>
      <c r="J60" s="58" t="s">
        <v>5</v>
      </c>
      <c r="K60" s="58" t="s">
        <v>7</v>
      </c>
      <c r="L60" s="58" t="s">
        <v>6</v>
      </c>
      <c r="M60" s="58" t="s">
        <v>87</v>
      </c>
      <c r="N60" s="93" t="s">
        <v>89</v>
      </c>
      <c r="O60" s="29">
        <v>34407.773537942849</v>
      </c>
      <c r="P60" s="98">
        <v>0</v>
      </c>
      <c r="Q60" s="91">
        <v>-1568018.07354102</v>
      </c>
    </row>
    <row r="61" spans="1:17" ht="12.75" x14ac:dyDescent="0.2">
      <c r="A61" s="24" t="s">
        <v>5</v>
      </c>
      <c r="B61" s="24" t="s">
        <v>7</v>
      </c>
      <c r="C61" s="24" t="s">
        <v>6</v>
      </c>
      <c r="D61" s="24" t="s">
        <v>87</v>
      </c>
      <c r="E61" s="28" t="s">
        <v>90</v>
      </c>
      <c r="F61" s="29">
        <v>99614.283519040589</v>
      </c>
      <c r="G61" s="29">
        <v>0</v>
      </c>
      <c r="H61" s="30">
        <v>-4825190.18576336</v>
      </c>
      <c r="J61" s="58" t="s">
        <v>5</v>
      </c>
      <c r="K61" s="58" t="s">
        <v>7</v>
      </c>
      <c r="L61" s="58" t="s">
        <v>6</v>
      </c>
      <c r="M61" s="58" t="s">
        <v>87</v>
      </c>
      <c r="N61" s="93" t="s">
        <v>90</v>
      </c>
      <c r="O61" s="29">
        <v>99614.283519040589</v>
      </c>
      <c r="P61" s="98">
        <v>0</v>
      </c>
      <c r="Q61" s="91">
        <v>-4825190.18576336</v>
      </c>
    </row>
    <row r="62" spans="1:17" ht="12.75" x14ac:dyDescent="0.2">
      <c r="A62" s="24" t="s">
        <v>5</v>
      </c>
      <c r="B62" s="24" t="s">
        <v>7</v>
      </c>
      <c r="C62" s="24" t="s">
        <v>6</v>
      </c>
      <c r="D62" s="24" t="s">
        <v>87</v>
      </c>
      <c r="E62" s="28" t="s">
        <v>91</v>
      </c>
      <c r="F62" s="29">
        <v>101606.56918942153</v>
      </c>
      <c r="G62" s="29">
        <v>0</v>
      </c>
      <c r="H62" s="30">
        <v>-4774571.7227626704</v>
      </c>
      <c r="J62" s="58" t="s">
        <v>5</v>
      </c>
      <c r="K62" s="58" t="s">
        <v>7</v>
      </c>
      <c r="L62" s="58" t="s">
        <v>6</v>
      </c>
      <c r="M62" s="58" t="s">
        <v>87</v>
      </c>
      <c r="N62" s="93" t="s">
        <v>91</v>
      </c>
      <c r="O62" s="29">
        <v>101606.56918942153</v>
      </c>
      <c r="P62" s="98">
        <v>0</v>
      </c>
      <c r="Q62" s="91">
        <v>-4774571.7227626704</v>
      </c>
    </row>
    <row r="63" spans="1:17" ht="11.25" x14ac:dyDescent="0.2">
      <c r="A63" s="24" t="s">
        <v>5</v>
      </c>
      <c r="B63" s="24" t="s">
        <v>7</v>
      </c>
      <c r="C63" s="24" t="s">
        <v>9</v>
      </c>
      <c r="D63" s="24" t="s">
        <v>92</v>
      </c>
      <c r="E63" s="24" t="s">
        <v>93</v>
      </c>
      <c r="F63" s="29">
        <v>0</v>
      </c>
      <c r="G63" s="29">
        <v>373867.02755999286</v>
      </c>
      <c r="H63" s="30">
        <v>0</v>
      </c>
      <c r="J63" s="58" t="s">
        <v>5</v>
      </c>
      <c r="K63" s="58" t="s">
        <v>7</v>
      </c>
      <c r="L63" s="58" t="s">
        <v>9</v>
      </c>
      <c r="M63" s="58" t="s">
        <v>92</v>
      </c>
      <c r="N63" s="58" t="s">
        <v>93</v>
      </c>
      <c r="O63" s="29">
        <v>0</v>
      </c>
      <c r="P63" s="98">
        <v>364328.4966270859</v>
      </c>
      <c r="Q63" s="92"/>
    </row>
    <row r="64" spans="1:17" ht="11.25" x14ac:dyDescent="0.2">
      <c r="A64" s="24" t="s">
        <v>5</v>
      </c>
      <c r="B64" s="24" t="s">
        <v>7</v>
      </c>
      <c r="C64" s="24" t="s">
        <v>9</v>
      </c>
      <c r="D64" s="24" t="s">
        <v>92</v>
      </c>
      <c r="E64" s="28" t="s">
        <v>94</v>
      </c>
      <c r="F64" s="29">
        <v>380368.92724113504</v>
      </c>
      <c r="G64" s="29">
        <v>421401.72909512115</v>
      </c>
      <c r="H64" s="30">
        <v>-1901844.6</v>
      </c>
      <c r="J64" s="58" t="s">
        <v>5</v>
      </c>
      <c r="K64" s="58" t="s">
        <v>7</v>
      </c>
      <c r="L64" s="58" t="s">
        <v>9</v>
      </c>
      <c r="M64" s="58" t="s">
        <v>92</v>
      </c>
      <c r="N64" s="93" t="s">
        <v>94</v>
      </c>
      <c r="O64" s="29">
        <v>380368.92724113504</v>
      </c>
      <c r="P64" s="98">
        <v>400861.40331980458</v>
      </c>
      <c r="Q64" s="91">
        <v>-1901844.6</v>
      </c>
    </row>
    <row r="65" spans="1:17" ht="11.25" x14ac:dyDescent="0.2">
      <c r="A65" s="24" t="s">
        <v>5</v>
      </c>
      <c r="B65" s="24" t="s">
        <v>7</v>
      </c>
      <c r="C65" s="24" t="s">
        <v>9</v>
      </c>
      <c r="D65" s="24" t="s">
        <v>92</v>
      </c>
      <c r="E65" s="24" t="s">
        <v>95</v>
      </c>
      <c r="F65" s="29">
        <v>0</v>
      </c>
      <c r="G65" s="29">
        <v>407641.5856972551</v>
      </c>
      <c r="H65" s="30">
        <v>0</v>
      </c>
      <c r="J65" s="58" t="s">
        <v>5</v>
      </c>
      <c r="K65" s="58" t="s">
        <v>7</v>
      </c>
      <c r="L65" s="58" t="s">
        <v>9</v>
      </c>
      <c r="M65" s="58" t="s">
        <v>92</v>
      </c>
      <c r="N65" s="58" t="s">
        <v>95</v>
      </c>
      <c r="O65" s="29">
        <v>0</v>
      </c>
      <c r="P65" s="98">
        <v>404909.98436304805</v>
      </c>
      <c r="Q65" s="92"/>
    </row>
    <row r="66" spans="1:17" ht="11.25" x14ac:dyDescent="0.2">
      <c r="A66" s="24" t="s">
        <v>5</v>
      </c>
      <c r="B66" s="24" t="s">
        <v>7</v>
      </c>
      <c r="C66" s="24" t="s">
        <v>9</v>
      </c>
      <c r="D66" s="24" t="s">
        <v>92</v>
      </c>
      <c r="E66" s="24" t="s">
        <v>96</v>
      </c>
      <c r="F66" s="29">
        <v>0</v>
      </c>
      <c r="G66" s="29">
        <v>399679.75637996208</v>
      </c>
      <c r="H66" s="30">
        <v>0</v>
      </c>
      <c r="J66" s="58" t="s">
        <v>5</v>
      </c>
      <c r="K66" s="58" t="s">
        <v>7</v>
      </c>
      <c r="L66" s="58" t="s">
        <v>9</v>
      </c>
      <c r="M66" s="58" t="s">
        <v>92</v>
      </c>
      <c r="N66" s="58" t="s">
        <v>96</v>
      </c>
      <c r="O66" s="29">
        <v>0</v>
      </c>
      <c r="P66" s="98">
        <v>374291.56265028048</v>
      </c>
      <c r="Q66" s="92"/>
    </row>
    <row r="67" spans="1:17" ht="11.25" x14ac:dyDescent="0.2">
      <c r="A67" s="24" t="s">
        <v>5</v>
      </c>
      <c r="B67" s="24" t="s">
        <v>7</v>
      </c>
      <c r="C67" s="24" t="s">
        <v>9</v>
      </c>
      <c r="D67" s="24" t="s">
        <v>92</v>
      </c>
      <c r="E67" s="24" t="s">
        <v>97</v>
      </c>
      <c r="F67" s="29">
        <v>0</v>
      </c>
      <c r="G67" s="29">
        <v>366364.79403042741</v>
      </c>
      <c r="H67" s="30">
        <v>0</v>
      </c>
      <c r="J67" s="58" t="s">
        <v>5</v>
      </c>
      <c r="K67" s="58" t="s">
        <v>7</v>
      </c>
      <c r="L67" s="58" t="s">
        <v>9</v>
      </c>
      <c r="M67" s="58" t="s">
        <v>92</v>
      </c>
      <c r="N67" s="58" t="s">
        <v>97</v>
      </c>
      <c r="O67" s="29">
        <v>0</v>
      </c>
      <c r="P67" s="98">
        <v>363423.56637762499</v>
      </c>
      <c r="Q67" s="92"/>
    </row>
    <row r="68" spans="1:17" ht="11.25" x14ac:dyDescent="0.2">
      <c r="A68" s="24" t="s">
        <v>5</v>
      </c>
      <c r="B68" s="24" t="s">
        <v>7</v>
      </c>
      <c r="C68" s="24" t="s">
        <v>9</v>
      </c>
      <c r="D68" s="24" t="s">
        <v>92</v>
      </c>
      <c r="E68" s="24" t="s">
        <v>98</v>
      </c>
      <c r="F68" s="29">
        <v>0</v>
      </c>
      <c r="G68" s="29">
        <v>289782.97922278021</v>
      </c>
      <c r="H68" s="30">
        <v>0</v>
      </c>
      <c r="J68" s="58" t="s">
        <v>5</v>
      </c>
      <c r="K68" s="58" t="s">
        <v>7</v>
      </c>
      <c r="L68" s="58" t="s">
        <v>9</v>
      </c>
      <c r="M68" s="58" t="s">
        <v>92</v>
      </c>
      <c r="N68" s="58" t="s">
        <v>98</v>
      </c>
      <c r="O68" s="29">
        <v>0</v>
      </c>
      <c r="P68" s="98">
        <v>286572.17397911701</v>
      </c>
      <c r="Q68" s="92"/>
    </row>
    <row r="69" spans="1:17" ht="11.25" x14ac:dyDescent="0.2">
      <c r="A69" s="24" t="s">
        <v>5</v>
      </c>
      <c r="B69" s="24" t="s">
        <v>7</v>
      </c>
      <c r="C69" s="24" t="s">
        <v>9</v>
      </c>
      <c r="D69" s="24" t="s">
        <v>92</v>
      </c>
      <c r="E69" s="28" t="s">
        <v>99</v>
      </c>
      <c r="F69" s="29">
        <v>380368.92724113504</v>
      </c>
      <c r="G69" s="29">
        <v>401726.0368191108</v>
      </c>
      <c r="H69" s="30">
        <v>-1901844.6</v>
      </c>
      <c r="J69" s="58" t="s">
        <v>5</v>
      </c>
      <c r="K69" s="58" t="s">
        <v>7</v>
      </c>
      <c r="L69" s="58" t="s">
        <v>9</v>
      </c>
      <c r="M69" s="58" t="s">
        <v>92</v>
      </c>
      <c r="N69" s="93" t="s">
        <v>99</v>
      </c>
      <c r="O69" s="29">
        <v>380368.92724113504</v>
      </c>
      <c r="P69" s="98">
        <v>391001.74811702693</v>
      </c>
      <c r="Q69" s="91">
        <v>-1901844.6</v>
      </c>
    </row>
    <row r="70" spans="1:17" ht="11.25" x14ac:dyDescent="0.2">
      <c r="A70" s="24" t="s">
        <v>5</v>
      </c>
      <c r="B70" s="24" t="s">
        <v>7</v>
      </c>
      <c r="C70" s="24" t="s">
        <v>9</v>
      </c>
      <c r="D70" s="24" t="s">
        <v>92</v>
      </c>
      <c r="E70" s="24" t="s">
        <v>100</v>
      </c>
      <c r="F70" s="29">
        <v>0</v>
      </c>
      <c r="G70" s="29">
        <v>378600.85064873158</v>
      </c>
      <c r="H70" s="30">
        <v>0</v>
      </c>
      <c r="J70" s="58" t="s">
        <v>5</v>
      </c>
      <c r="K70" s="58" t="s">
        <v>7</v>
      </c>
      <c r="L70" s="58" t="s">
        <v>9</v>
      </c>
      <c r="M70" s="58" t="s">
        <v>92</v>
      </c>
      <c r="N70" s="58" t="s">
        <v>100</v>
      </c>
      <c r="O70" s="29">
        <v>0</v>
      </c>
      <c r="P70" s="98">
        <v>374113.46102672623</v>
      </c>
      <c r="Q70" s="92"/>
    </row>
    <row r="71" spans="1:17" ht="11.25" x14ac:dyDescent="0.2">
      <c r="A71" s="24" t="s">
        <v>5</v>
      </c>
      <c r="B71" s="24" t="s">
        <v>8</v>
      </c>
      <c r="C71" s="24" t="s">
        <v>9</v>
      </c>
      <c r="D71" s="24" t="s">
        <v>92</v>
      </c>
      <c r="E71" s="38" t="s">
        <v>101</v>
      </c>
      <c r="F71" s="29">
        <v>146240.88442803311</v>
      </c>
      <c r="G71" s="29">
        <v>79519.442141040767</v>
      </c>
      <c r="H71" s="30">
        <v>-24250.648015392399</v>
      </c>
      <c r="J71" s="58" t="s">
        <v>5</v>
      </c>
      <c r="K71" s="58" t="s">
        <v>8</v>
      </c>
      <c r="L71" s="58" t="s">
        <v>9</v>
      </c>
      <c r="M71" s="58" t="s">
        <v>92</v>
      </c>
      <c r="N71" s="95" t="s">
        <v>101</v>
      </c>
      <c r="O71" s="29">
        <v>146240.88442803311</v>
      </c>
      <c r="P71" s="98">
        <v>77099.164441915578</v>
      </c>
      <c r="Q71" s="91">
        <v>-56360.0874052906</v>
      </c>
    </row>
    <row r="72" spans="1:17" ht="11.25" x14ac:dyDescent="0.2">
      <c r="A72" s="24" t="s">
        <v>5</v>
      </c>
      <c r="B72" s="24" t="s">
        <v>7</v>
      </c>
      <c r="C72" s="24" t="s">
        <v>9</v>
      </c>
      <c r="D72" s="24" t="s">
        <v>92</v>
      </c>
      <c r="E72" s="24" t="s">
        <v>102</v>
      </c>
      <c r="F72" s="29">
        <v>0</v>
      </c>
      <c r="G72" s="29">
        <v>262297.3951000853</v>
      </c>
      <c r="H72" s="30">
        <v>0</v>
      </c>
      <c r="J72" s="58" t="s">
        <v>5</v>
      </c>
      <c r="K72" s="58" t="s">
        <v>7</v>
      </c>
      <c r="L72" s="58" t="s">
        <v>9</v>
      </c>
      <c r="M72" s="58" t="s">
        <v>92</v>
      </c>
      <c r="N72" s="58" t="s">
        <v>102</v>
      </c>
      <c r="O72" s="29">
        <v>0</v>
      </c>
      <c r="P72" s="98">
        <v>310996.88111453812</v>
      </c>
      <c r="Q72" s="92"/>
    </row>
    <row r="73" spans="1:17" ht="12.75" x14ac:dyDescent="0.2">
      <c r="A73" s="24" t="s">
        <v>5</v>
      </c>
      <c r="B73" s="24" t="s">
        <v>7</v>
      </c>
      <c r="C73" s="24" t="s">
        <v>9</v>
      </c>
      <c r="D73" s="24" t="s">
        <v>92</v>
      </c>
      <c r="E73" s="24" t="s">
        <v>103</v>
      </c>
      <c r="F73" s="29">
        <v>0</v>
      </c>
      <c r="G73" s="29">
        <v>367570.18735951622</v>
      </c>
      <c r="H73" s="30">
        <v>0</v>
      </c>
      <c r="J73" s="58" t="s">
        <v>5</v>
      </c>
      <c r="K73" s="58" t="s">
        <v>7</v>
      </c>
      <c r="L73" s="58" t="s">
        <v>9</v>
      </c>
      <c r="M73" s="58" t="s">
        <v>92</v>
      </c>
      <c r="N73" s="58" t="s">
        <v>103</v>
      </c>
      <c r="O73" s="29">
        <v>0</v>
      </c>
      <c r="P73" s="98">
        <v>392720.45981832506</v>
      </c>
      <c r="Q73" s="92"/>
    </row>
    <row r="74" spans="1:17" ht="11.25" x14ac:dyDescent="0.2">
      <c r="A74" s="24" t="s">
        <v>5</v>
      </c>
      <c r="B74" s="24" t="s">
        <v>7</v>
      </c>
      <c r="C74" s="24" t="s">
        <v>9</v>
      </c>
      <c r="D74" s="24" t="s">
        <v>92</v>
      </c>
      <c r="E74" s="24" t="s">
        <v>104</v>
      </c>
      <c r="F74" s="29">
        <v>0</v>
      </c>
      <c r="G74" s="29">
        <v>394265.34831810818</v>
      </c>
      <c r="H74" s="30">
        <v>0</v>
      </c>
      <c r="J74" s="58" t="s">
        <v>5</v>
      </c>
      <c r="K74" s="58" t="s">
        <v>7</v>
      </c>
      <c r="L74" s="58" t="s">
        <v>9</v>
      </c>
      <c r="M74" s="58" t="s">
        <v>92</v>
      </c>
      <c r="N74" s="58" t="s">
        <v>104</v>
      </c>
      <c r="O74" s="29">
        <v>0</v>
      </c>
      <c r="P74" s="98">
        <v>373334.14086742781</v>
      </c>
      <c r="Q74" s="92"/>
    </row>
    <row r="75" spans="1:17" ht="11.25" x14ac:dyDescent="0.2">
      <c r="A75" s="24" t="s">
        <v>5</v>
      </c>
      <c r="B75" s="24" t="s">
        <v>7</v>
      </c>
      <c r="C75" s="24" t="s">
        <v>9</v>
      </c>
      <c r="D75" s="24" t="s">
        <v>92</v>
      </c>
      <c r="E75" s="24" t="s">
        <v>105</v>
      </c>
      <c r="F75" s="29">
        <v>0</v>
      </c>
      <c r="G75" s="29">
        <v>277076.84184850386</v>
      </c>
      <c r="H75" s="30">
        <v>0</v>
      </c>
      <c r="J75" s="58" t="s">
        <v>5</v>
      </c>
      <c r="K75" s="58" t="s">
        <v>7</v>
      </c>
      <c r="L75" s="58" t="s">
        <v>9</v>
      </c>
      <c r="M75" s="58" t="s">
        <v>92</v>
      </c>
      <c r="N75" s="58" t="s">
        <v>105</v>
      </c>
      <c r="O75" s="29">
        <v>0</v>
      </c>
      <c r="P75" s="98">
        <v>298295.40302466007</v>
      </c>
      <c r="Q75" s="92"/>
    </row>
    <row r="76" spans="1:17" ht="11.25" x14ac:dyDescent="0.2">
      <c r="A76" s="24" t="s">
        <v>5</v>
      </c>
      <c r="B76" s="24" t="s">
        <v>7</v>
      </c>
      <c r="C76" s="24" t="s">
        <v>9</v>
      </c>
      <c r="D76" s="24" t="s">
        <v>92</v>
      </c>
      <c r="E76" s="24" t="s">
        <v>106</v>
      </c>
      <c r="F76" s="29">
        <v>0</v>
      </c>
      <c r="G76" s="29">
        <v>425154.4232742067</v>
      </c>
      <c r="H76" s="30">
        <v>0</v>
      </c>
      <c r="J76" s="58" t="s">
        <v>5</v>
      </c>
      <c r="K76" s="58" t="s">
        <v>7</v>
      </c>
      <c r="L76" s="58" t="s">
        <v>9</v>
      </c>
      <c r="M76" s="58" t="s">
        <v>92</v>
      </c>
      <c r="N76" s="58" t="s">
        <v>106</v>
      </c>
      <c r="O76" s="29">
        <v>0</v>
      </c>
      <c r="P76" s="98">
        <v>422446.55868764204</v>
      </c>
      <c r="Q76" s="92"/>
    </row>
    <row r="77" spans="1:17" ht="11.25" x14ac:dyDescent="0.2">
      <c r="A77" s="24" t="s">
        <v>5</v>
      </c>
      <c r="B77" s="24" t="s">
        <v>7</v>
      </c>
      <c r="C77" s="24" t="s">
        <v>9</v>
      </c>
      <c r="D77" s="24" t="s">
        <v>92</v>
      </c>
      <c r="E77" s="24" t="s">
        <v>107</v>
      </c>
      <c r="F77" s="29">
        <v>0</v>
      </c>
      <c r="G77" s="29">
        <v>448687.15677146363</v>
      </c>
      <c r="H77" s="30">
        <v>0</v>
      </c>
      <c r="J77" s="58" t="s">
        <v>5</v>
      </c>
      <c r="K77" s="58" t="s">
        <v>7</v>
      </c>
      <c r="L77" s="58" t="s">
        <v>9</v>
      </c>
      <c r="M77" s="58" t="s">
        <v>92</v>
      </c>
      <c r="N77" s="58" t="s">
        <v>107</v>
      </c>
      <c r="O77" s="29">
        <v>0</v>
      </c>
      <c r="P77" s="98">
        <v>438024.42780013569</v>
      </c>
      <c r="Q77" s="92"/>
    </row>
    <row r="78" spans="1:17" ht="11.25" x14ac:dyDescent="0.2">
      <c r="A78" s="24" t="s">
        <v>5</v>
      </c>
      <c r="B78" s="24" t="s">
        <v>7</v>
      </c>
      <c r="C78" s="24" t="s">
        <v>9</v>
      </c>
      <c r="D78" s="24" t="s">
        <v>92</v>
      </c>
      <c r="E78" s="24" t="s">
        <v>108</v>
      </c>
      <c r="F78" s="29">
        <v>0</v>
      </c>
      <c r="G78" s="29">
        <v>296687.98839819827</v>
      </c>
      <c r="H78" s="30">
        <v>0</v>
      </c>
      <c r="J78" s="58" t="s">
        <v>5</v>
      </c>
      <c r="K78" s="58" t="s">
        <v>7</v>
      </c>
      <c r="L78" s="58" t="s">
        <v>9</v>
      </c>
      <c r="M78" s="58" t="s">
        <v>92</v>
      </c>
      <c r="N78" s="58" t="s">
        <v>108</v>
      </c>
      <c r="O78" s="29">
        <v>0</v>
      </c>
      <c r="P78" s="98">
        <v>322549.68340164481</v>
      </c>
      <c r="Q78" s="92"/>
    </row>
    <row r="79" spans="1:17" ht="12.75" x14ac:dyDescent="0.2">
      <c r="A79" s="24" t="s">
        <v>5</v>
      </c>
      <c r="B79" s="24" t="s">
        <v>7</v>
      </c>
      <c r="C79" s="24" t="s">
        <v>9</v>
      </c>
      <c r="D79" s="24" t="s">
        <v>92</v>
      </c>
      <c r="E79" s="24" t="s">
        <v>109</v>
      </c>
      <c r="F79" s="29">
        <v>0</v>
      </c>
      <c r="G79" s="29">
        <v>367570.18735951622</v>
      </c>
      <c r="H79" s="30">
        <v>0</v>
      </c>
      <c r="J79" s="58" t="s">
        <v>5</v>
      </c>
      <c r="K79" s="58" t="s">
        <v>7</v>
      </c>
      <c r="L79" s="58" t="s">
        <v>9</v>
      </c>
      <c r="M79" s="58" t="s">
        <v>92</v>
      </c>
      <c r="N79" s="58" t="s">
        <v>109</v>
      </c>
      <c r="O79" s="29">
        <v>0</v>
      </c>
      <c r="P79" s="98">
        <v>392720.45981832506</v>
      </c>
      <c r="Q79" s="92"/>
    </row>
    <row r="80" spans="1:17" ht="11.25" x14ac:dyDescent="0.2">
      <c r="A80" s="24" t="s">
        <v>5</v>
      </c>
      <c r="B80" s="24" t="s">
        <v>7</v>
      </c>
      <c r="C80" s="24" t="s">
        <v>9</v>
      </c>
      <c r="D80" s="24" t="s">
        <v>92</v>
      </c>
      <c r="E80" s="24" t="s">
        <v>110</v>
      </c>
      <c r="F80" s="29">
        <v>0</v>
      </c>
      <c r="G80" s="29">
        <v>395636.04101573757</v>
      </c>
      <c r="H80" s="30">
        <v>0</v>
      </c>
      <c r="J80" s="58" t="s">
        <v>5</v>
      </c>
      <c r="K80" s="58" t="s">
        <v>7</v>
      </c>
      <c r="L80" s="58" t="s">
        <v>9</v>
      </c>
      <c r="M80" s="58" t="s">
        <v>92</v>
      </c>
      <c r="N80" s="58" t="s">
        <v>110</v>
      </c>
      <c r="O80" s="29">
        <v>0</v>
      </c>
      <c r="P80" s="98">
        <v>383413.19881689193</v>
      </c>
      <c r="Q80" s="92"/>
    </row>
    <row r="81" spans="1:17" ht="12.75" x14ac:dyDescent="0.2">
      <c r="A81" s="24" t="s">
        <v>5</v>
      </c>
      <c r="B81" s="24" t="s">
        <v>7</v>
      </c>
      <c r="C81" s="24" t="s">
        <v>9</v>
      </c>
      <c r="D81" s="24" t="s">
        <v>92</v>
      </c>
      <c r="E81" s="24" t="s">
        <v>111</v>
      </c>
      <c r="F81" s="29">
        <v>0</v>
      </c>
      <c r="G81" s="29">
        <v>367570.18735951622</v>
      </c>
      <c r="H81" s="30">
        <v>0</v>
      </c>
      <c r="J81" s="58" t="s">
        <v>5</v>
      </c>
      <c r="K81" s="58" t="s">
        <v>7</v>
      </c>
      <c r="L81" s="58" t="s">
        <v>9</v>
      </c>
      <c r="M81" s="58" t="s">
        <v>92</v>
      </c>
      <c r="N81" s="58" t="s">
        <v>111</v>
      </c>
      <c r="O81" s="29">
        <v>0</v>
      </c>
      <c r="P81" s="98">
        <v>392720.45981832506</v>
      </c>
      <c r="Q81" s="92"/>
    </row>
    <row r="82" spans="1:17" ht="11.25" x14ac:dyDescent="0.2">
      <c r="A82" s="24" t="s">
        <v>5</v>
      </c>
      <c r="B82" s="24" t="s">
        <v>7</v>
      </c>
      <c r="C82" s="24" t="s">
        <v>9</v>
      </c>
      <c r="D82" s="24" t="s">
        <v>92</v>
      </c>
      <c r="E82" s="28" t="s">
        <v>112</v>
      </c>
      <c r="F82" s="29">
        <v>380368.92724113504</v>
      </c>
      <c r="G82" s="29">
        <v>424585.13946501969</v>
      </c>
      <c r="H82" s="30">
        <v>-1901844.6</v>
      </c>
      <c r="J82" s="58" t="s">
        <v>5</v>
      </c>
      <c r="K82" s="58" t="s">
        <v>7</v>
      </c>
      <c r="L82" s="58" t="s">
        <v>9</v>
      </c>
      <c r="M82" s="58" t="s">
        <v>92</v>
      </c>
      <c r="N82" s="93" t="s">
        <v>112</v>
      </c>
      <c r="O82" s="29">
        <v>380368.92724113504</v>
      </c>
      <c r="P82" s="98">
        <v>416724.61608849885</v>
      </c>
      <c r="Q82" s="91">
        <v>-1901844.6</v>
      </c>
    </row>
    <row r="83" spans="1:17" ht="11.25" x14ac:dyDescent="0.2">
      <c r="A83" s="24" t="s">
        <v>5</v>
      </c>
      <c r="B83" s="24" t="s">
        <v>7</v>
      </c>
      <c r="C83" s="24" t="s">
        <v>9</v>
      </c>
      <c r="D83" s="24" t="s">
        <v>92</v>
      </c>
      <c r="E83" s="24" t="s">
        <v>113</v>
      </c>
      <c r="F83" s="29">
        <v>0</v>
      </c>
      <c r="G83" s="29">
        <v>313580.12981426576</v>
      </c>
      <c r="H83" s="30">
        <v>0</v>
      </c>
      <c r="J83" s="58" t="s">
        <v>5</v>
      </c>
      <c r="K83" s="58" t="s">
        <v>7</v>
      </c>
      <c r="L83" s="58" t="s">
        <v>9</v>
      </c>
      <c r="M83" s="58" t="s">
        <v>92</v>
      </c>
      <c r="N83" s="58" t="s">
        <v>113</v>
      </c>
      <c r="O83" s="29">
        <v>0</v>
      </c>
      <c r="P83" s="98">
        <v>303655.61362239346</v>
      </c>
      <c r="Q83" s="92"/>
    </row>
    <row r="84" spans="1:17" ht="12.75" x14ac:dyDescent="0.2">
      <c r="A84" s="24" t="s">
        <v>5</v>
      </c>
      <c r="B84" s="24" t="s">
        <v>7</v>
      </c>
      <c r="C84" s="24" t="s">
        <v>9</v>
      </c>
      <c r="D84" s="24" t="s">
        <v>92</v>
      </c>
      <c r="E84" s="24" t="s">
        <v>114</v>
      </c>
      <c r="F84" s="29">
        <v>0</v>
      </c>
      <c r="G84" s="29">
        <v>367570.18735951622</v>
      </c>
      <c r="H84" s="30">
        <v>0</v>
      </c>
      <c r="J84" s="58" t="s">
        <v>5</v>
      </c>
      <c r="K84" s="58" t="s">
        <v>7</v>
      </c>
      <c r="L84" s="58" t="s">
        <v>9</v>
      </c>
      <c r="M84" s="58" t="s">
        <v>92</v>
      </c>
      <c r="N84" s="58" t="s">
        <v>114</v>
      </c>
      <c r="O84" s="29">
        <v>0</v>
      </c>
      <c r="P84" s="98">
        <v>392720.45981832506</v>
      </c>
      <c r="Q84" s="92"/>
    </row>
    <row r="85" spans="1:17" ht="11.25" x14ac:dyDescent="0.2">
      <c r="A85" s="24" t="s">
        <v>5</v>
      </c>
      <c r="B85" s="24" t="s">
        <v>7</v>
      </c>
      <c r="C85" s="24" t="s">
        <v>9</v>
      </c>
      <c r="D85" s="24" t="s">
        <v>92</v>
      </c>
      <c r="E85" s="24" t="s">
        <v>115</v>
      </c>
      <c r="F85" s="29">
        <v>0</v>
      </c>
      <c r="G85" s="29">
        <v>342272.89513269288</v>
      </c>
      <c r="H85" s="30">
        <v>0</v>
      </c>
      <c r="J85" s="58" t="s">
        <v>5</v>
      </c>
      <c r="K85" s="58" t="s">
        <v>7</v>
      </c>
      <c r="L85" s="58" t="s">
        <v>9</v>
      </c>
      <c r="M85" s="58" t="s">
        <v>92</v>
      </c>
      <c r="N85" s="58" t="s">
        <v>115</v>
      </c>
      <c r="O85" s="29">
        <v>0</v>
      </c>
      <c r="P85" s="98">
        <v>335534.90502603637</v>
      </c>
      <c r="Q85" s="92"/>
    </row>
    <row r="86" spans="1:17" ht="11.25" x14ac:dyDescent="0.2">
      <c r="A86" s="24" t="s">
        <v>5</v>
      </c>
      <c r="B86" s="24" t="s">
        <v>7</v>
      </c>
      <c r="C86" s="24" t="s">
        <v>9</v>
      </c>
      <c r="D86" s="24" t="s">
        <v>92</v>
      </c>
      <c r="E86" s="24" t="s">
        <v>116</v>
      </c>
      <c r="F86" s="29">
        <v>0</v>
      </c>
      <c r="G86" s="29">
        <v>404785.22844195494</v>
      </c>
      <c r="H86" s="30">
        <v>0</v>
      </c>
      <c r="J86" s="58" t="s">
        <v>5</v>
      </c>
      <c r="K86" s="58" t="s">
        <v>7</v>
      </c>
      <c r="L86" s="58" t="s">
        <v>9</v>
      </c>
      <c r="M86" s="58" t="s">
        <v>92</v>
      </c>
      <c r="N86" s="58" t="s">
        <v>116</v>
      </c>
      <c r="O86" s="29">
        <v>0</v>
      </c>
      <c r="P86" s="98">
        <v>404007.79732675152</v>
      </c>
      <c r="Q86" s="92"/>
    </row>
    <row r="87" spans="1:17" ht="11.25" x14ac:dyDescent="0.2">
      <c r="A87" s="24" t="s">
        <v>5</v>
      </c>
      <c r="B87" s="24" t="s">
        <v>7</v>
      </c>
      <c r="C87" s="24" t="s">
        <v>9</v>
      </c>
      <c r="D87" s="24" t="s">
        <v>92</v>
      </c>
      <c r="E87" s="24" t="s">
        <v>117</v>
      </c>
      <c r="F87" s="29">
        <v>0</v>
      </c>
      <c r="G87" s="29">
        <v>402472.10907506151</v>
      </c>
      <c r="H87" s="30">
        <v>0</v>
      </c>
      <c r="J87" s="58" t="s">
        <v>5</v>
      </c>
      <c r="K87" s="58" t="s">
        <v>7</v>
      </c>
      <c r="L87" s="58" t="s">
        <v>9</v>
      </c>
      <c r="M87" s="58" t="s">
        <v>92</v>
      </c>
      <c r="N87" s="58" t="s">
        <v>117</v>
      </c>
      <c r="O87" s="29">
        <v>0</v>
      </c>
      <c r="P87" s="98">
        <v>398209.64976696344</v>
      </c>
      <c r="Q87" s="92"/>
    </row>
    <row r="88" spans="1:17" ht="12.75" x14ac:dyDescent="0.2">
      <c r="A88" s="24" t="s">
        <v>5</v>
      </c>
      <c r="B88" s="24" t="s">
        <v>7</v>
      </c>
      <c r="C88" s="24" t="s">
        <v>9</v>
      </c>
      <c r="D88" s="24" t="s">
        <v>92</v>
      </c>
      <c r="E88" s="24" t="s">
        <v>118</v>
      </c>
      <c r="F88" s="29">
        <v>0</v>
      </c>
      <c r="G88" s="29">
        <v>2884543.5129937604</v>
      </c>
      <c r="H88" s="30">
        <v>0</v>
      </c>
      <c r="J88" s="58" t="s">
        <v>5</v>
      </c>
      <c r="K88" s="58" t="s">
        <v>7</v>
      </c>
      <c r="L88" s="58" t="s">
        <v>9</v>
      </c>
      <c r="M88" s="58" t="s">
        <v>92</v>
      </c>
      <c r="N88" s="58" t="s">
        <v>118</v>
      </c>
      <c r="O88" s="29">
        <v>0</v>
      </c>
      <c r="P88" s="98">
        <v>3081067.3125728932</v>
      </c>
      <c r="Q88" s="91"/>
    </row>
    <row r="89" spans="1:17" ht="12.75" x14ac:dyDescent="0.2">
      <c r="A89" s="24" t="s">
        <v>5</v>
      </c>
      <c r="B89" s="24" t="s">
        <v>7</v>
      </c>
      <c r="C89" s="24" t="s">
        <v>9</v>
      </c>
      <c r="D89" s="24" t="s">
        <v>92</v>
      </c>
      <c r="E89" s="24" t="s">
        <v>119</v>
      </c>
      <c r="F89" s="29">
        <v>0</v>
      </c>
      <c r="G89" s="29">
        <v>2200037.0738211405</v>
      </c>
      <c r="H89" s="30">
        <v>0</v>
      </c>
      <c r="J89" s="58" t="s">
        <v>5</v>
      </c>
      <c r="K89" s="58" t="s">
        <v>7</v>
      </c>
      <c r="L89" s="58" t="s">
        <v>9</v>
      </c>
      <c r="M89" s="58" t="s">
        <v>92</v>
      </c>
      <c r="N89" s="58" t="s">
        <v>119</v>
      </c>
      <c r="O89" s="29">
        <v>0</v>
      </c>
      <c r="P89" s="98">
        <v>2349135.7835003249</v>
      </c>
      <c r="Q89" s="92"/>
    </row>
    <row r="90" spans="1:17" ht="12.75" x14ac:dyDescent="0.2">
      <c r="A90" s="24" t="s">
        <v>5</v>
      </c>
      <c r="B90" s="24" t="s">
        <v>7</v>
      </c>
      <c r="C90" s="24" t="s">
        <v>9</v>
      </c>
      <c r="D90" s="24" t="s">
        <v>92</v>
      </c>
      <c r="E90" s="24" t="s">
        <v>120</v>
      </c>
      <c r="F90" s="29">
        <v>0</v>
      </c>
      <c r="G90" s="29">
        <v>2747434.1698209643</v>
      </c>
      <c r="H90" s="30">
        <v>0</v>
      </c>
      <c r="J90" s="58" t="s">
        <v>5</v>
      </c>
      <c r="K90" s="58" t="s">
        <v>7</v>
      </c>
      <c r="L90" s="58" t="s">
        <v>9</v>
      </c>
      <c r="M90" s="58" t="s">
        <v>92</v>
      </c>
      <c r="N90" s="58" t="s">
        <v>120</v>
      </c>
      <c r="O90" s="29">
        <v>0</v>
      </c>
      <c r="P90" s="98">
        <v>2934344.9215989644</v>
      </c>
      <c r="Q90" s="92"/>
    </row>
    <row r="91" spans="1:17" ht="12.75" x14ac:dyDescent="0.2">
      <c r="A91" s="24" t="s">
        <v>5</v>
      </c>
      <c r="B91" s="24" t="s">
        <v>7</v>
      </c>
      <c r="C91" s="24" t="s">
        <v>9</v>
      </c>
      <c r="D91" s="24" t="s">
        <v>92</v>
      </c>
      <c r="E91" s="24" t="s">
        <v>121</v>
      </c>
      <c r="F91" s="29">
        <v>0</v>
      </c>
      <c r="G91" s="29">
        <v>1827749.6690282433</v>
      </c>
      <c r="H91" s="30">
        <v>0</v>
      </c>
      <c r="J91" s="58" t="s">
        <v>5</v>
      </c>
      <c r="K91" s="58" t="s">
        <v>7</v>
      </c>
      <c r="L91" s="58" t="s">
        <v>9</v>
      </c>
      <c r="M91" s="58" t="s">
        <v>92</v>
      </c>
      <c r="N91" s="58" t="s">
        <v>121</v>
      </c>
      <c r="O91" s="29">
        <v>0</v>
      </c>
      <c r="P91" s="98">
        <v>1952635.4500116361</v>
      </c>
      <c r="Q91" s="91"/>
    </row>
    <row r="92" spans="1:17" ht="12.75" x14ac:dyDescent="0.2">
      <c r="A92" s="24" t="s">
        <v>5</v>
      </c>
      <c r="B92" s="24" t="s">
        <v>7</v>
      </c>
      <c r="C92" s="24" t="s">
        <v>9</v>
      </c>
      <c r="D92" s="24" t="s">
        <v>92</v>
      </c>
      <c r="E92" s="24" t="s">
        <v>122</v>
      </c>
      <c r="F92" s="29">
        <v>0</v>
      </c>
      <c r="G92" s="29">
        <v>637626.01902122132</v>
      </c>
      <c r="H92" s="30">
        <v>0</v>
      </c>
      <c r="J92" s="58" t="s">
        <v>5</v>
      </c>
      <c r="K92" s="58" t="s">
        <v>7</v>
      </c>
      <c r="L92" s="58" t="s">
        <v>9</v>
      </c>
      <c r="M92" s="58" t="s">
        <v>92</v>
      </c>
      <c r="N92" s="58" t="s">
        <v>122</v>
      </c>
      <c r="O92" s="29">
        <v>0</v>
      </c>
      <c r="P92" s="98">
        <v>681404.67861172429</v>
      </c>
      <c r="Q92" s="92"/>
    </row>
    <row r="93" spans="1:17" ht="11.25" x14ac:dyDescent="0.2">
      <c r="A93" s="24" t="s">
        <v>5</v>
      </c>
      <c r="B93" s="24" t="s">
        <v>7</v>
      </c>
      <c r="C93" s="24" t="s">
        <v>9</v>
      </c>
      <c r="D93" s="24" t="s">
        <v>92</v>
      </c>
      <c r="E93" s="24" t="s">
        <v>123</v>
      </c>
      <c r="F93" s="29">
        <v>0</v>
      </c>
      <c r="G93" s="29">
        <v>287786.90134394832</v>
      </c>
      <c r="H93" s="30">
        <v>0</v>
      </c>
      <c r="J93" s="58" t="s">
        <v>5</v>
      </c>
      <c r="K93" s="58" t="s">
        <v>7</v>
      </c>
      <c r="L93" s="58" t="s">
        <v>9</v>
      </c>
      <c r="M93" s="58" t="s">
        <v>92</v>
      </c>
      <c r="N93" s="58" t="s">
        <v>123</v>
      </c>
      <c r="O93" s="29">
        <v>0</v>
      </c>
      <c r="P93" s="98">
        <v>287043.42110302905</v>
      </c>
      <c r="Q93" s="92"/>
    </row>
    <row r="94" spans="1:17" ht="11.25" x14ac:dyDescent="0.2">
      <c r="A94" s="24" t="s">
        <v>5</v>
      </c>
      <c r="B94" s="24" t="s">
        <v>8</v>
      </c>
      <c r="C94" s="24" t="s">
        <v>9</v>
      </c>
      <c r="D94" s="24" t="s">
        <v>92</v>
      </c>
      <c r="E94" s="28" t="s">
        <v>124</v>
      </c>
      <c r="F94" s="29">
        <v>52698.932632169002</v>
      </c>
      <c r="G94" s="29">
        <v>21532.188148173529</v>
      </c>
      <c r="H94" s="30">
        <v>-176985.785207963</v>
      </c>
      <c r="J94" s="58" t="s">
        <v>5</v>
      </c>
      <c r="K94" s="58" t="s">
        <v>8</v>
      </c>
      <c r="L94" s="58" t="s">
        <v>9</v>
      </c>
      <c r="M94" s="58" t="s">
        <v>92</v>
      </c>
      <c r="N94" s="93" t="s">
        <v>124</v>
      </c>
      <c r="O94" s="29">
        <v>52698.932632169002</v>
      </c>
      <c r="P94" s="98">
        <v>18488.308157668853</v>
      </c>
      <c r="Q94" s="91">
        <v>-213877.47867275399</v>
      </c>
    </row>
    <row r="95" spans="1:17" ht="11.25" x14ac:dyDescent="0.2">
      <c r="A95" s="24" t="s">
        <v>5</v>
      </c>
      <c r="B95" s="24" t="s">
        <v>7</v>
      </c>
      <c r="C95" s="24" t="s">
        <v>9</v>
      </c>
      <c r="D95" s="24" t="s">
        <v>92</v>
      </c>
      <c r="E95" s="24" t="s">
        <v>125</v>
      </c>
      <c r="F95" s="29">
        <v>0</v>
      </c>
      <c r="G95" s="29">
        <v>413000.54177840159</v>
      </c>
      <c r="H95" s="30">
        <v>0</v>
      </c>
      <c r="J95" s="58" t="s">
        <v>5</v>
      </c>
      <c r="K95" s="58" t="s">
        <v>7</v>
      </c>
      <c r="L95" s="58" t="s">
        <v>9</v>
      </c>
      <c r="M95" s="58" t="s">
        <v>92</v>
      </c>
      <c r="N95" s="58" t="s">
        <v>125</v>
      </c>
      <c r="O95" s="29">
        <v>0</v>
      </c>
      <c r="P95" s="98">
        <v>409933.17377380701</v>
      </c>
      <c r="Q95" s="92"/>
    </row>
    <row r="96" spans="1:17" ht="11.25" x14ac:dyDescent="0.2">
      <c r="A96" s="24" t="s">
        <v>5</v>
      </c>
      <c r="B96" s="24" t="s">
        <v>7</v>
      </c>
      <c r="C96" s="24" t="s">
        <v>9</v>
      </c>
      <c r="D96" s="24" t="s">
        <v>92</v>
      </c>
      <c r="E96" s="24" t="s">
        <v>126</v>
      </c>
      <c r="F96" s="29">
        <v>0</v>
      </c>
      <c r="G96" s="29">
        <v>274229.86120522412</v>
      </c>
      <c r="H96" s="30">
        <v>0</v>
      </c>
      <c r="J96" s="58" t="s">
        <v>5</v>
      </c>
      <c r="K96" s="58" t="s">
        <v>7</v>
      </c>
      <c r="L96" s="58" t="s">
        <v>9</v>
      </c>
      <c r="M96" s="58" t="s">
        <v>92</v>
      </c>
      <c r="N96" s="58" t="s">
        <v>126</v>
      </c>
      <c r="O96" s="29">
        <v>0</v>
      </c>
      <c r="P96" s="98">
        <v>265427.16249597643</v>
      </c>
      <c r="Q96" s="92"/>
    </row>
    <row r="97" spans="1:17" ht="12.75" x14ac:dyDescent="0.2">
      <c r="A97" s="24" t="s">
        <v>5</v>
      </c>
      <c r="B97" s="24" t="s">
        <v>7</v>
      </c>
      <c r="C97" s="24" t="s">
        <v>9</v>
      </c>
      <c r="D97" s="24" t="s">
        <v>92</v>
      </c>
      <c r="E97" s="24" t="s">
        <v>127</v>
      </c>
      <c r="F97" s="29">
        <v>0</v>
      </c>
      <c r="G97" s="29">
        <v>367570.18735951622</v>
      </c>
      <c r="H97" s="30">
        <v>0</v>
      </c>
      <c r="J97" s="58" t="s">
        <v>5</v>
      </c>
      <c r="K97" s="58" t="s">
        <v>7</v>
      </c>
      <c r="L97" s="58" t="s">
        <v>9</v>
      </c>
      <c r="M97" s="58" t="s">
        <v>92</v>
      </c>
      <c r="N97" s="58" t="s">
        <v>127</v>
      </c>
      <c r="O97" s="29">
        <v>0</v>
      </c>
      <c r="P97" s="98">
        <v>392720.45981832506</v>
      </c>
      <c r="Q97" s="92"/>
    </row>
    <row r="98" spans="1:17" ht="11.25" x14ac:dyDescent="0.2">
      <c r="A98" s="24" t="s">
        <v>5</v>
      </c>
      <c r="B98" s="24" t="s">
        <v>7</v>
      </c>
      <c r="C98" s="24" t="s">
        <v>9</v>
      </c>
      <c r="D98" s="24" t="s">
        <v>92</v>
      </c>
      <c r="E98" s="24" t="s">
        <v>128</v>
      </c>
      <c r="F98" s="29">
        <v>0</v>
      </c>
      <c r="G98" s="29">
        <v>336509.12218671833</v>
      </c>
      <c r="H98" s="30">
        <v>0</v>
      </c>
      <c r="J98" s="58" t="s">
        <v>5</v>
      </c>
      <c r="K98" s="58" t="s">
        <v>7</v>
      </c>
      <c r="L98" s="58" t="s">
        <v>9</v>
      </c>
      <c r="M98" s="58" t="s">
        <v>92</v>
      </c>
      <c r="N98" s="58" t="s">
        <v>128</v>
      </c>
      <c r="O98" s="29">
        <v>0</v>
      </c>
      <c r="P98" s="98">
        <v>329403.24029854167</v>
      </c>
      <c r="Q98" s="92"/>
    </row>
    <row r="99" spans="1:17" ht="12.75" x14ac:dyDescent="0.2">
      <c r="A99" s="24" t="s">
        <v>5</v>
      </c>
      <c r="B99" s="24" t="s">
        <v>7</v>
      </c>
      <c r="C99" s="24" t="s">
        <v>9</v>
      </c>
      <c r="D99" s="24" t="s">
        <v>92</v>
      </c>
      <c r="E99" s="24" t="s">
        <v>129</v>
      </c>
      <c r="F99" s="29">
        <v>0</v>
      </c>
      <c r="G99" s="29">
        <v>367570.18735951622</v>
      </c>
      <c r="H99" s="30">
        <v>0</v>
      </c>
      <c r="J99" s="58" t="s">
        <v>5</v>
      </c>
      <c r="K99" s="58" t="s">
        <v>7</v>
      </c>
      <c r="L99" s="58" t="s">
        <v>9</v>
      </c>
      <c r="M99" s="58" t="s">
        <v>92</v>
      </c>
      <c r="N99" s="58" t="s">
        <v>129</v>
      </c>
      <c r="O99" s="29">
        <v>0</v>
      </c>
      <c r="P99" s="98">
        <v>392720.45981832506</v>
      </c>
      <c r="Q99" s="92"/>
    </row>
    <row r="100" spans="1:17" ht="11.25" x14ac:dyDescent="0.2">
      <c r="A100" s="24" t="s">
        <v>5</v>
      </c>
      <c r="B100" s="24" t="s">
        <v>7</v>
      </c>
      <c r="C100" s="24" t="s">
        <v>9</v>
      </c>
      <c r="D100" s="24" t="s">
        <v>92</v>
      </c>
      <c r="E100" s="24" t="s">
        <v>130</v>
      </c>
      <c r="F100" s="29">
        <v>0</v>
      </c>
      <c r="G100" s="29">
        <v>397328.36828265112</v>
      </c>
      <c r="H100" s="30">
        <v>0</v>
      </c>
      <c r="J100" s="58" t="s">
        <v>5</v>
      </c>
      <c r="K100" s="58" t="s">
        <v>7</v>
      </c>
      <c r="L100" s="58" t="s">
        <v>9</v>
      </c>
      <c r="M100" s="58" t="s">
        <v>92</v>
      </c>
      <c r="N100" s="58" t="s">
        <v>130</v>
      </c>
      <c r="O100" s="29">
        <v>0</v>
      </c>
      <c r="P100" s="98">
        <v>380012.21167845302</v>
      </c>
      <c r="Q100" s="92"/>
    </row>
    <row r="101" spans="1:17" ht="11.25" x14ac:dyDescent="0.2">
      <c r="A101" s="24" t="s">
        <v>5</v>
      </c>
      <c r="B101" s="24" t="s">
        <v>7</v>
      </c>
      <c r="C101" s="24" t="s">
        <v>9</v>
      </c>
      <c r="D101" s="24" t="s">
        <v>131</v>
      </c>
      <c r="E101" s="28" t="s">
        <v>132</v>
      </c>
      <c r="F101" s="29">
        <v>0</v>
      </c>
      <c r="G101" s="29">
        <v>214784.78684947011</v>
      </c>
      <c r="H101" s="30">
        <v>0</v>
      </c>
      <c r="J101" s="58" t="s">
        <v>5</v>
      </c>
      <c r="K101" s="58" t="s">
        <v>7</v>
      </c>
      <c r="L101" s="58" t="s">
        <v>9</v>
      </c>
      <c r="M101" s="58" t="s">
        <v>131</v>
      </c>
      <c r="N101" s="93" t="s">
        <v>132</v>
      </c>
      <c r="O101" s="29">
        <v>0</v>
      </c>
      <c r="P101" s="98">
        <v>223821.59883451357</v>
      </c>
      <c r="Q101" s="91">
        <v>0</v>
      </c>
    </row>
    <row r="102" spans="1:17" ht="11.25" x14ac:dyDescent="0.2">
      <c r="A102" s="24" t="s">
        <v>5</v>
      </c>
      <c r="B102" s="24" t="s">
        <v>7</v>
      </c>
      <c r="C102" s="24" t="s">
        <v>9</v>
      </c>
      <c r="D102" s="24" t="s">
        <v>131</v>
      </c>
      <c r="E102" s="28" t="s">
        <v>133</v>
      </c>
      <c r="F102" s="29">
        <v>0</v>
      </c>
      <c r="G102" s="29">
        <v>37321.322671569651</v>
      </c>
      <c r="H102" s="30">
        <v>0</v>
      </c>
      <c r="J102" s="58" t="s">
        <v>5</v>
      </c>
      <c r="K102" s="58" t="s">
        <v>7</v>
      </c>
      <c r="L102" s="58" t="s">
        <v>9</v>
      </c>
      <c r="M102" s="58" t="s">
        <v>131</v>
      </c>
      <c r="N102" s="93" t="s">
        <v>133</v>
      </c>
      <c r="O102" s="29">
        <v>0</v>
      </c>
      <c r="P102" s="98">
        <v>49985.062200922679</v>
      </c>
      <c r="Q102" s="91">
        <v>0</v>
      </c>
    </row>
    <row r="103" spans="1:17" ht="11.25" x14ac:dyDescent="0.2">
      <c r="A103" s="24" t="s">
        <v>5</v>
      </c>
      <c r="B103" s="24" t="s">
        <v>7</v>
      </c>
      <c r="C103" s="24" t="s">
        <v>9</v>
      </c>
      <c r="D103" s="24" t="s">
        <v>131</v>
      </c>
      <c r="E103" s="28" t="s">
        <v>134</v>
      </c>
      <c r="F103" s="29">
        <v>0</v>
      </c>
      <c r="G103" s="29">
        <v>37321.322671569651</v>
      </c>
      <c r="H103" s="30">
        <v>0</v>
      </c>
      <c r="J103" s="58" t="s">
        <v>5</v>
      </c>
      <c r="K103" s="58" t="s">
        <v>7</v>
      </c>
      <c r="L103" s="58" t="s">
        <v>9</v>
      </c>
      <c r="M103" s="58" t="s">
        <v>131</v>
      </c>
      <c r="N103" s="93" t="s">
        <v>134</v>
      </c>
      <c r="O103" s="29">
        <v>0</v>
      </c>
      <c r="P103" s="98">
        <v>49985.062200922679</v>
      </c>
      <c r="Q103" s="91">
        <v>0</v>
      </c>
    </row>
    <row r="104" spans="1:17" ht="11.25" x14ac:dyDescent="0.2">
      <c r="A104" s="24" t="s">
        <v>5</v>
      </c>
      <c r="B104" s="24" t="s">
        <v>7</v>
      </c>
      <c r="C104" s="24" t="s">
        <v>9</v>
      </c>
      <c r="D104" s="24" t="s">
        <v>131</v>
      </c>
      <c r="E104" s="28" t="s">
        <v>135</v>
      </c>
      <c r="F104" s="29">
        <v>626577.66723505594</v>
      </c>
      <c r="G104" s="29">
        <v>152891.99411303431</v>
      </c>
      <c r="H104" s="30">
        <v>-3132888.5999999996</v>
      </c>
      <c r="J104" s="58" t="s">
        <v>5</v>
      </c>
      <c r="K104" s="58" t="s">
        <v>7</v>
      </c>
      <c r="L104" s="58" t="s">
        <v>9</v>
      </c>
      <c r="M104" s="58" t="s">
        <v>131</v>
      </c>
      <c r="N104" s="93" t="s">
        <v>135</v>
      </c>
      <c r="O104" s="29">
        <v>626577.66723505594</v>
      </c>
      <c r="P104" s="98">
        <v>150788.49922509014</v>
      </c>
      <c r="Q104" s="91">
        <v>-3132888.5999999996</v>
      </c>
    </row>
    <row r="105" spans="1:17" ht="11.25" x14ac:dyDescent="0.2">
      <c r="A105" s="24" t="s">
        <v>5</v>
      </c>
      <c r="B105" s="24" t="s">
        <v>7</v>
      </c>
      <c r="C105" s="24" t="s">
        <v>9</v>
      </c>
      <c r="D105" s="24" t="s">
        <v>136</v>
      </c>
      <c r="E105" s="28" t="s">
        <v>137</v>
      </c>
      <c r="F105" s="29">
        <v>1023233.6333689806</v>
      </c>
      <c r="G105" s="29">
        <v>692849.88420838607</v>
      </c>
      <c r="H105" s="30">
        <v>-5116168.2</v>
      </c>
      <c r="J105" s="58" t="s">
        <v>5</v>
      </c>
      <c r="K105" s="58" t="s">
        <v>7</v>
      </c>
      <c r="L105" s="58" t="s">
        <v>9</v>
      </c>
      <c r="M105" s="58" t="s">
        <v>136</v>
      </c>
      <c r="N105" s="93" t="s">
        <v>137</v>
      </c>
      <c r="O105" s="29">
        <v>1023233.6333689806</v>
      </c>
      <c r="P105" s="98">
        <v>591421.98803468572</v>
      </c>
      <c r="Q105" s="91">
        <v>-5116168.2</v>
      </c>
    </row>
    <row r="106" spans="1:17" ht="11.25" x14ac:dyDescent="0.2">
      <c r="A106" s="24" t="s">
        <v>5</v>
      </c>
      <c r="B106" s="24" t="s">
        <v>7</v>
      </c>
      <c r="C106" s="24" t="s">
        <v>9</v>
      </c>
      <c r="D106" s="24" t="s">
        <v>136</v>
      </c>
      <c r="E106" s="28" t="s">
        <v>138</v>
      </c>
      <c r="F106" s="29">
        <v>387333.3515033187</v>
      </c>
      <c r="G106" s="29">
        <v>415675.66289069271</v>
      </c>
      <c r="H106" s="30">
        <v>-1936666.7999999998</v>
      </c>
      <c r="J106" s="58" t="s">
        <v>5</v>
      </c>
      <c r="K106" s="58" t="s">
        <v>7</v>
      </c>
      <c r="L106" s="58" t="s">
        <v>9</v>
      </c>
      <c r="M106" s="58" t="s">
        <v>136</v>
      </c>
      <c r="N106" s="93" t="s">
        <v>138</v>
      </c>
      <c r="O106" s="29">
        <v>387333.3515033187</v>
      </c>
      <c r="P106" s="98">
        <v>309794.36147347477</v>
      </c>
      <c r="Q106" s="91">
        <v>-1936666.7999999998</v>
      </c>
    </row>
    <row r="107" spans="1:17" ht="11.25" x14ac:dyDescent="0.2">
      <c r="A107" s="24" t="s">
        <v>5</v>
      </c>
      <c r="B107" s="24" t="s">
        <v>7</v>
      </c>
      <c r="C107" s="24" t="s">
        <v>9</v>
      </c>
      <c r="D107" s="24" t="s">
        <v>136</v>
      </c>
      <c r="E107" s="28" t="s">
        <v>139</v>
      </c>
      <c r="F107" s="29">
        <v>388871.94247850182</v>
      </c>
      <c r="G107" s="29">
        <v>415675.66289069271</v>
      </c>
      <c r="H107" s="30">
        <v>-1944360</v>
      </c>
      <c r="J107" s="58" t="s">
        <v>5</v>
      </c>
      <c r="K107" s="58" t="s">
        <v>7</v>
      </c>
      <c r="L107" s="58" t="s">
        <v>9</v>
      </c>
      <c r="M107" s="58" t="s">
        <v>136</v>
      </c>
      <c r="N107" s="93" t="s">
        <v>139</v>
      </c>
      <c r="O107" s="29">
        <v>388871.94247850182</v>
      </c>
      <c r="P107" s="98">
        <v>309794.36147347477</v>
      </c>
      <c r="Q107" s="91">
        <v>-1944360</v>
      </c>
    </row>
    <row r="108" spans="1:17" ht="11.25" x14ac:dyDescent="0.2">
      <c r="A108" s="24" t="s">
        <v>5</v>
      </c>
      <c r="B108" s="24" t="s">
        <v>7</v>
      </c>
      <c r="C108" s="24" t="s">
        <v>9</v>
      </c>
      <c r="D108" s="24" t="s">
        <v>136</v>
      </c>
      <c r="E108" s="28" t="s">
        <v>140</v>
      </c>
      <c r="F108" s="29">
        <v>377753.86213901918</v>
      </c>
      <c r="G108" s="29">
        <v>399788.52284147224</v>
      </c>
      <c r="H108" s="30">
        <v>-1888769.4000000001</v>
      </c>
      <c r="J108" s="58" t="s">
        <v>5</v>
      </c>
      <c r="K108" s="58" t="s">
        <v>7</v>
      </c>
      <c r="L108" s="58" t="s">
        <v>9</v>
      </c>
      <c r="M108" s="58" t="s">
        <v>136</v>
      </c>
      <c r="N108" s="93" t="s">
        <v>140</v>
      </c>
      <c r="O108" s="29">
        <v>377753.86213901918</v>
      </c>
      <c r="P108" s="98">
        <v>298309.21377552376</v>
      </c>
      <c r="Q108" s="91">
        <v>-1888769.4000000001</v>
      </c>
    </row>
    <row r="109" spans="1:17" x14ac:dyDescent="0.25">
      <c r="E109" s="36"/>
      <c r="F109" s="36"/>
      <c r="H109" s="30"/>
    </row>
    <row r="110" spans="1:17" ht="12" thickBot="1" x14ac:dyDescent="0.25">
      <c r="E110" s="40" t="s">
        <v>174</v>
      </c>
      <c r="F110" s="41">
        <f>SUM(F9:F109)</f>
        <v>26181218.26628498</v>
      </c>
      <c r="G110" s="41">
        <f>SUM(G9:G109)</f>
        <v>42519716.735900439</v>
      </c>
      <c r="H110" s="41">
        <f>SUM(H9:H109)</f>
        <v>-2.9569491744041443E-8</v>
      </c>
      <c r="N110" s="40" t="s">
        <v>174</v>
      </c>
      <c r="O110" s="41">
        <f>SUM(O9:O109)</f>
        <v>26181218.26628498</v>
      </c>
      <c r="P110" s="41">
        <f>SUM(P9:P109)</f>
        <v>41735278.500725046</v>
      </c>
      <c r="Q110" s="41">
        <f>SUM(Q9:Q109)</f>
        <v>-3.4924596548080444E-9</v>
      </c>
    </row>
    <row r="111" spans="1:17" ht="15.75" thickTop="1" x14ac:dyDescent="0.25"/>
    <row r="113" spans="1:17" ht="11.25" x14ac:dyDescent="0.2">
      <c r="A113" s="42" t="s">
        <v>5</v>
      </c>
      <c r="B113" s="43" t="s">
        <v>6</v>
      </c>
      <c r="C113" s="43" t="s">
        <v>7</v>
      </c>
      <c r="D113" s="43"/>
      <c r="E113" s="43"/>
      <c r="F113" s="44">
        <f t="shared" ref="F113:F120" si="0">SUMIFS($F$9:$F$108,$B$9:$B$108,C113,$C$9:$C$108,B113,$A$9:$A$108,A113)</f>
        <v>12704472.158258418</v>
      </c>
      <c r="G113" s="44">
        <f t="shared" ref="G113:G120" si="1">SUMIFS($G$9:$G$108,$B$9:$B$108,C113,$C$9:$C$108,B113,$A$9:$A$108,A113)</f>
        <v>1608333.6960793184</v>
      </c>
      <c r="H113" s="45">
        <f t="shared" ref="H113:H120" si="2">SUMIFS($H$9:$H$108,$B$9:$B$108,C113,$C$9:$C$108,B113,$A$9:$A$108,A113)</f>
        <v>25831425.782741066</v>
      </c>
      <c r="J113" s="42" t="s">
        <v>5</v>
      </c>
      <c r="K113" s="43" t="s">
        <v>6</v>
      </c>
      <c r="L113" s="43" t="s">
        <v>7</v>
      </c>
      <c r="M113" s="43"/>
      <c r="N113" s="43"/>
      <c r="O113" s="44">
        <f>SUMIFS($O$9:$O$108,$K$9:$K$108,L113,$L$9:$L$108,K113,$J$9:$J$108,J113)</f>
        <v>12704472.158258418</v>
      </c>
      <c r="P113" s="44">
        <f>SUMIFS($P$9:$P$108,$K$9:$K$108,L113,$L$9:$L$108,K113,$J$9:$J$108,J113)</f>
        <v>1531768.7023073889</v>
      </c>
      <c r="Q113" s="45">
        <f>SUMIFS($Q$9:$Q$108,$K$9:$K$108,L113,$L$9:$L$108,K113,$J$9:$J$108,J113)</f>
        <v>25831425.782741066</v>
      </c>
    </row>
    <row r="114" spans="1:17" ht="11.25" x14ac:dyDescent="0.2">
      <c r="A114" s="46" t="s">
        <v>5</v>
      </c>
      <c r="B114" s="47" t="s">
        <v>6</v>
      </c>
      <c r="C114" s="47" t="s">
        <v>8</v>
      </c>
      <c r="D114" s="47"/>
      <c r="E114" s="47"/>
      <c r="F114" s="48">
        <f t="shared" si="0"/>
        <v>0</v>
      </c>
      <c r="G114" s="48">
        <f t="shared" si="1"/>
        <v>4923390.9902202161</v>
      </c>
      <c r="H114" s="49">
        <f t="shared" si="2"/>
        <v>85455683.375240296</v>
      </c>
      <c r="J114" s="46" t="s">
        <v>5</v>
      </c>
      <c r="K114" s="47" t="s">
        <v>6</v>
      </c>
      <c r="L114" s="47" t="s">
        <v>8</v>
      </c>
      <c r="M114" s="47"/>
      <c r="N114" s="47"/>
      <c r="O114" s="48">
        <f t="shared" ref="O114:O120" si="3">SUMIFS($O$9:$O$108,$K$9:$K$108,L114,$L$9:$L$108,K114,$J$9:$J$108,J114)</f>
        <v>0</v>
      </c>
      <c r="P114" s="48">
        <f t="shared" ref="P114:P120" si="4">SUMIFS($P$9:$P$108,$K$9:$K$108,L114,$L$9:$L$108,K114,$J$9:$J$108,J114)</f>
        <v>4727760.9172966853</v>
      </c>
      <c r="Q114" s="49">
        <f t="shared" ref="Q114:Q120" si="5">SUMIFS($Q$9:$Q$108,$K$9:$K$108,L114,$L$9:$L$108,K114,$J$9:$J$108,J114)</f>
        <v>87103658.159471974</v>
      </c>
    </row>
    <row r="115" spans="1:17" ht="11.25" x14ac:dyDescent="0.2">
      <c r="A115" s="46" t="s">
        <v>5</v>
      </c>
      <c r="B115" s="47" t="s">
        <v>9</v>
      </c>
      <c r="C115" s="47" t="s">
        <v>7</v>
      </c>
      <c r="D115" s="47"/>
      <c r="E115" s="47"/>
      <c r="F115" s="48">
        <f t="shared" si="0"/>
        <v>12683144.47710526</v>
      </c>
      <c r="G115" s="48">
        <f t="shared" si="1"/>
        <v>35126678.953639828</v>
      </c>
      <c r="H115" s="49">
        <f t="shared" si="2"/>
        <v>-106006732.72475803</v>
      </c>
      <c r="J115" s="46" t="s">
        <v>5</v>
      </c>
      <c r="K115" s="47" t="s">
        <v>9</v>
      </c>
      <c r="L115" s="47" t="s">
        <v>7</v>
      </c>
      <c r="M115" s="47"/>
      <c r="N115" s="47"/>
      <c r="O115" s="48">
        <f t="shared" si="3"/>
        <v>12683144.47710526</v>
      </c>
      <c r="P115" s="48">
        <f t="shared" si="4"/>
        <v>34767899.288382247</v>
      </c>
      <c r="Q115" s="49">
        <f t="shared" si="5"/>
        <v>-107585706.37613499</v>
      </c>
    </row>
    <row r="116" spans="1:17" ht="11.25" x14ac:dyDescent="0.2">
      <c r="A116" s="50" t="s">
        <v>5</v>
      </c>
      <c r="B116" s="51" t="s">
        <v>9</v>
      </c>
      <c r="C116" s="51" t="s">
        <v>8</v>
      </c>
      <c r="D116" s="51"/>
      <c r="E116" s="51"/>
      <c r="F116" s="52">
        <f t="shared" si="0"/>
        <v>793601.63092130597</v>
      </c>
      <c r="G116" s="52">
        <f t="shared" si="1"/>
        <v>861313.09596105316</v>
      </c>
      <c r="H116" s="53">
        <f t="shared" si="2"/>
        <v>-5280376.4332233546</v>
      </c>
      <c r="J116" s="50" t="s">
        <v>5</v>
      </c>
      <c r="K116" s="51" t="s">
        <v>9</v>
      </c>
      <c r="L116" s="51" t="s">
        <v>8</v>
      </c>
      <c r="M116" s="51"/>
      <c r="N116" s="51"/>
      <c r="O116" s="52">
        <f t="shared" si="3"/>
        <v>793601.63092130597</v>
      </c>
      <c r="P116" s="52">
        <f t="shared" si="4"/>
        <v>707849.59273871081</v>
      </c>
      <c r="Q116" s="53">
        <f t="shared" si="5"/>
        <v>-5349377.5660780445</v>
      </c>
    </row>
    <row r="117" spans="1:17" ht="11.25" x14ac:dyDescent="0.2">
      <c r="A117" s="42" t="s">
        <v>10</v>
      </c>
      <c r="B117" s="43" t="s">
        <v>6</v>
      </c>
      <c r="C117" s="43" t="s">
        <v>7</v>
      </c>
      <c r="D117" s="43"/>
      <c r="E117" s="43"/>
      <c r="F117" s="44">
        <f t="shared" si="0"/>
        <v>0</v>
      </c>
      <c r="G117" s="44">
        <f t="shared" si="1"/>
        <v>0</v>
      </c>
      <c r="H117" s="45">
        <f t="shared" si="2"/>
        <v>0</v>
      </c>
      <c r="J117" s="42" t="s">
        <v>10</v>
      </c>
      <c r="K117" s="43" t="s">
        <v>6</v>
      </c>
      <c r="L117" s="43" t="s">
        <v>7</v>
      </c>
      <c r="M117" s="43"/>
      <c r="N117" s="43"/>
      <c r="O117" s="44">
        <f t="shared" si="3"/>
        <v>0</v>
      </c>
      <c r="P117" s="44">
        <f t="shared" si="4"/>
        <v>0</v>
      </c>
      <c r="Q117" s="45">
        <f t="shared" si="5"/>
        <v>0</v>
      </c>
    </row>
    <row r="118" spans="1:17" ht="11.25" x14ac:dyDescent="0.2">
      <c r="A118" s="46" t="s">
        <v>10</v>
      </c>
      <c r="B118" s="47" t="s">
        <v>6</v>
      </c>
      <c r="C118" s="47" t="s">
        <v>8</v>
      </c>
      <c r="D118" s="47"/>
      <c r="E118" s="47"/>
      <c r="F118" s="48">
        <f t="shared" si="0"/>
        <v>0</v>
      </c>
      <c r="G118" s="48">
        <f t="shared" si="1"/>
        <v>0</v>
      </c>
      <c r="H118" s="49">
        <f t="shared" si="2"/>
        <v>0</v>
      </c>
      <c r="J118" s="46" t="s">
        <v>10</v>
      </c>
      <c r="K118" s="47" t="s">
        <v>6</v>
      </c>
      <c r="L118" s="47" t="s">
        <v>8</v>
      </c>
      <c r="M118" s="47"/>
      <c r="N118" s="47"/>
      <c r="O118" s="48">
        <f t="shared" si="3"/>
        <v>0</v>
      </c>
      <c r="P118" s="48">
        <f t="shared" si="4"/>
        <v>0</v>
      </c>
      <c r="Q118" s="49">
        <f t="shared" si="5"/>
        <v>0</v>
      </c>
    </row>
    <row r="119" spans="1:17" ht="11.25" x14ac:dyDescent="0.2">
      <c r="A119" s="46" t="s">
        <v>10</v>
      </c>
      <c r="B119" s="47" t="s">
        <v>9</v>
      </c>
      <c r="C119" s="47" t="s">
        <v>7</v>
      </c>
      <c r="D119" s="47"/>
      <c r="E119" s="47"/>
      <c r="F119" s="48">
        <f t="shared" si="0"/>
        <v>0</v>
      </c>
      <c r="G119" s="48">
        <f t="shared" si="1"/>
        <v>0</v>
      </c>
      <c r="H119" s="49">
        <f t="shared" si="2"/>
        <v>0</v>
      </c>
      <c r="J119" s="46" t="s">
        <v>10</v>
      </c>
      <c r="K119" s="47" t="s">
        <v>9</v>
      </c>
      <c r="L119" s="47" t="s">
        <v>7</v>
      </c>
      <c r="M119" s="47"/>
      <c r="N119" s="47"/>
      <c r="O119" s="48">
        <f t="shared" si="3"/>
        <v>0</v>
      </c>
      <c r="P119" s="48">
        <f t="shared" si="4"/>
        <v>0</v>
      </c>
      <c r="Q119" s="49">
        <f t="shared" si="5"/>
        <v>0</v>
      </c>
    </row>
    <row r="120" spans="1:17" ht="11.25" x14ac:dyDescent="0.2">
      <c r="A120" s="50" t="s">
        <v>10</v>
      </c>
      <c r="B120" s="51" t="s">
        <v>9</v>
      </c>
      <c r="C120" s="51" t="s">
        <v>8</v>
      </c>
      <c r="D120" s="51"/>
      <c r="E120" s="51"/>
      <c r="F120" s="52">
        <f t="shared" si="0"/>
        <v>0</v>
      </c>
      <c r="G120" s="52">
        <f t="shared" si="1"/>
        <v>0</v>
      </c>
      <c r="H120" s="53">
        <f t="shared" si="2"/>
        <v>0</v>
      </c>
      <c r="J120" s="50" t="s">
        <v>10</v>
      </c>
      <c r="K120" s="51" t="s">
        <v>9</v>
      </c>
      <c r="L120" s="51" t="s">
        <v>8</v>
      </c>
      <c r="M120" s="51"/>
      <c r="N120" s="51"/>
      <c r="O120" s="52">
        <f t="shared" si="3"/>
        <v>0</v>
      </c>
      <c r="P120" s="52">
        <f t="shared" si="4"/>
        <v>0</v>
      </c>
      <c r="Q120" s="53">
        <f t="shared" si="5"/>
        <v>0</v>
      </c>
    </row>
    <row r="121" spans="1:17" x14ac:dyDescent="0.25">
      <c r="A121" s="54" t="s">
        <v>11</v>
      </c>
    </row>
    <row r="124" spans="1:17" ht="12.75" x14ac:dyDescent="0.2">
      <c r="A124" s="167" t="s">
        <v>191</v>
      </c>
      <c r="B124" s="168"/>
      <c r="C124" s="168"/>
      <c r="D124" s="168"/>
      <c r="E124" s="168"/>
      <c r="F124" s="168"/>
      <c r="G124" s="168"/>
      <c r="H124" s="169"/>
      <c r="J124" s="167" t="s">
        <v>193</v>
      </c>
      <c r="K124" s="168"/>
      <c r="L124" s="168"/>
      <c r="M124" s="168"/>
      <c r="N124" s="168"/>
      <c r="O124" s="168"/>
      <c r="P124" s="168"/>
      <c r="Q124" s="169"/>
    </row>
    <row r="125" spans="1:17" ht="22.5" x14ac:dyDescent="0.2">
      <c r="A125" s="25" t="s">
        <v>0</v>
      </c>
      <c r="B125" s="25" t="s">
        <v>18</v>
      </c>
      <c r="C125" s="25" t="s">
        <v>1</v>
      </c>
      <c r="D125" s="25" t="s">
        <v>19</v>
      </c>
      <c r="E125" s="25" t="s">
        <v>20</v>
      </c>
      <c r="F125" s="25" t="s">
        <v>12</v>
      </c>
      <c r="G125" s="26" t="s">
        <v>21</v>
      </c>
      <c r="H125" s="27" t="s">
        <v>22</v>
      </c>
      <c r="J125" s="25" t="s">
        <v>0</v>
      </c>
      <c r="K125" s="25" t="s">
        <v>18</v>
      </c>
      <c r="L125" s="25" t="s">
        <v>1</v>
      </c>
      <c r="M125" s="25" t="s">
        <v>19</v>
      </c>
      <c r="N125" s="25" t="s">
        <v>20</v>
      </c>
      <c r="O125" s="25" t="s">
        <v>12</v>
      </c>
      <c r="P125" s="26" t="s">
        <v>21</v>
      </c>
      <c r="Q125" s="27" t="s">
        <v>22</v>
      </c>
    </row>
    <row r="126" spans="1:17" ht="12.75" customHeight="1" x14ac:dyDescent="0.2">
      <c r="A126" s="24" t="s">
        <v>10</v>
      </c>
      <c r="B126" s="24" t="s">
        <v>8</v>
      </c>
      <c r="C126" s="24" t="s">
        <v>6</v>
      </c>
      <c r="D126" s="24" t="s">
        <v>141</v>
      </c>
      <c r="E126" s="24" t="s">
        <v>142</v>
      </c>
      <c r="F126" s="29">
        <v>307875.96000000002</v>
      </c>
      <c r="G126" s="29">
        <v>0</v>
      </c>
      <c r="H126" s="30">
        <v>-16607932.82</v>
      </c>
      <c r="J126" s="99" t="s">
        <v>10</v>
      </c>
      <c r="K126" s="99" t="s">
        <v>8</v>
      </c>
      <c r="L126" s="99" t="s">
        <v>6</v>
      </c>
      <c r="M126" s="99" t="s">
        <v>141</v>
      </c>
      <c r="N126" s="99" t="s">
        <v>142</v>
      </c>
      <c r="O126" s="29">
        <v>307875.96000000002</v>
      </c>
      <c r="P126" s="100">
        <v>0</v>
      </c>
      <c r="Q126" s="101">
        <v>-16607932.82</v>
      </c>
    </row>
    <row r="127" spans="1:17" ht="12.75" customHeight="1" x14ac:dyDescent="0.2">
      <c r="A127" s="24" t="s">
        <v>10</v>
      </c>
      <c r="B127" s="24" t="s">
        <v>7</v>
      </c>
      <c r="C127" s="24" t="s">
        <v>6</v>
      </c>
      <c r="D127" s="24" t="s">
        <v>141</v>
      </c>
      <c r="E127" s="24" t="s">
        <v>143</v>
      </c>
      <c r="F127" s="29">
        <v>0</v>
      </c>
      <c r="G127" s="29">
        <v>33040.239002611605</v>
      </c>
      <c r="H127" s="30">
        <v>2077040.24719022</v>
      </c>
      <c r="J127" s="99" t="s">
        <v>10</v>
      </c>
      <c r="K127" s="99" t="s">
        <v>7</v>
      </c>
      <c r="L127" s="99" t="s">
        <v>6</v>
      </c>
      <c r="M127" s="99" t="s">
        <v>141</v>
      </c>
      <c r="N127" s="99" t="s">
        <v>143</v>
      </c>
      <c r="O127" s="29">
        <v>0</v>
      </c>
      <c r="P127" s="100">
        <v>32705.071053101583</v>
      </c>
      <c r="Q127" s="102">
        <v>2056000.80238691</v>
      </c>
    </row>
    <row r="128" spans="1:17" ht="11.25" x14ac:dyDescent="0.2">
      <c r="A128" s="24" t="s">
        <v>10</v>
      </c>
      <c r="B128" s="24" t="s">
        <v>7</v>
      </c>
      <c r="C128" s="24" t="s">
        <v>6</v>
      </c>
      <c r="D128" s="24" t="s">
        <v>141</v>
      </c>
      <c r="E128" s="24" t="s">
        <v>144</v>
      </c>
      <c r="F128" s="29">
        <v>0</v>
      </c>
      <c r="G128" s="29">
        <v>1058350.6659870138</v>
      </c>
      <c r="H128" s="30">
        <v>-20608037.810000002</v>
      </c>
      <c r="J128" s="99" t="s">
        <v>10</v>
      </c>
      <c r="K128" s="99" t="s">
        <v>7</v>
      </c>
      <c r="L128" s="99" t="s">
        <v>6</v>
      </c>
      <c r="M128" s="99" t="s">
        <v>141</v>
      </c>
      <c r="N128" s="99" t="s">
        <v>144</v>
      </c>
      <c r="O128" s="29">
        <v>0</v>
      </c>
      <c r="P128" s="100">
        <v>1054317.6662860434</v>
      </c>
      <c r="Q128" s="101">
        <v>-20608037.810000002</v>
      </c>
    </row>
    <row r="129" spans="1:17" ht="11.25" x14ac:dyDescent="0.2">
      <c r="A129" s="24" t="s">
        <v>10</v>
      </c>
      <c r="B129" s="24" t="s">
        <v>7</v>
      </c>
      <c r="C129" s="24" t="s">
        <v>6</v>
      </c>
      <c r="D129" s="24" t="s">
        <v>141</v>
      </c>
      <c r="E129" s="24" t="s">
        <v>145</v>
      </c>
      <c r="F129" s="29">
        <v>0</v>
      </c>
      <c r="G129" s="29">
        <v>34981.332749937195</v>
      </c>
      <c r="H129" s="30">
        <v>2891790.1739948699</v>
      </c>
      <c r="J129" s="99" t="s">
        <v>10</v>
      </c>
      <c r="K129" s="99" t="s">
        <v>7</v>
      </c>
      <c r="L129" s="99" t="s">
        <v>6</v>
      </c>
      <c r="M129" s="99" t="s">
        <v>141</v>
      </c>
      <c r="N129" s="99" t="s">
        <v>145</v>
      </c>
      <c r="O129" s="29">
        <v>0</v>
      </c>
      <c r="P129" s="100">
        <v>30914.864141205922</v>
      </c>
      <c r="Q129" s="102">
        <v>2555628.7690062602</v>
      </c>
    </row>
    <row r="130" spans="1:17" ht="11.25" x14ac:dyDescent="0.2">
      <c r="A130" s="24" t="s">
        <v>10</v>
      </c>
      <c r="B130" s="24" t="s">
        <v>7</v>
      </c>
      <c r="C130" s="24" t="s">
        <v>6</v>
      </c>
      <c r="D130" s="24" t="s">
        <v>141</v>
      </c>
      <c r="E130" s="24" t="s">
        <v>146</v>
      </c>
      <c r="F130" s="29">
        <v>0</v>
      </c>
      <c r="G130" s="29">
        <v>49202.90101021048</v>
      </c>
      <c r="H130" s="30">
        <v>2992538.3126735599</v>
      </c>
      <c r="J130" s="99" t="s">
        <v>10</v>
      </c>
      <c r="K130" s="99" t="s">
        <v>7</v>
      </c>
      <c r="L130" s="99" t="s">
        <v>6</v>
      </c>
      <c r="M130" s="99" t="s">
        <v>141</v>
      </c>
      <c r="N130" s="99" t="s">
        <v>146</v>
      </c>
      <c r="O130" s="29">
        <v>0</v>
      </c>
      <c r="P130" s="100">
        <v>43722.008329219352</v>
      </c>
      <c r="Q130" s="102">
        <v>2659584.53054338</v>
      </c>
    </row>
    <row r="131" spans="1:17" ht="11.25" x14ac:dyDescent="0.2">
      <c r="A131" s="24" t="s">
        <v>10</v>
      </c>
      <c r="B131" s="24" t="s">
        <v>7</v>
      </c>
      <c r="C131" s="24" t="s">
        <v>6</v>
      </c>
      <c r="D131" s="24" t="s">
        <v>141</v>
      </c>
      <c r="E131" s="24" t="s">
        <v>147</v>
      </c>
      <c r="F131" s="29">
        <v>0</v>
      </c>
      <c r="G131" s="29">
        <v>163907.55132727174</v>
      </c>
      <c r="H131" s="30">
        <v>9871899.7900218591</v>
      </c>
      <c r="J131" s="99" t="s">
        <v>10</v>
      </c>
      <c r="K131" s="99" t="s">
        <v>7</v>
      </c>
      <c r="L131" s="99" t="s">
        <v>6</v>
      </c>
      <c r="M131" s="99" t="s">
        <v>141</v>
      </c>
      <c r="N131" s="99" t="s">
        <v>147</v>
      </c>
      <c r="O131" s="29">
        <v>0</v>
      </c>
      <c r="P131" s="100">
        <v>146726.73871950459</v>
      </c>
      <c r="Q131" s="102">
        <v>8931879.5810988192</v>
      </c>
    </row>
    <row r="132" spans="1:17" ht="11.25" x14ac:dyDescent="0.2">
      <c r="A132" s="24" t="s">
        <v>10</v>
      </c>
      <c r="B132" s="24" t="s">
        <v>7</v>
      </c>
      <c r="C132" s="24" t="s">
        <v>6</v>
      </c>
      <c r="D132" s="24" t="s">
        <v>141</v>
      </c>
      <c r="E132" s="24" t="s">
        <v>148</v>
      </c>
      <c r="F132" s="29">
        <v>0</v>
      </c>
      <c r="G132" s="29">
        <v>508913.88390080724</v>
      </c>
      <c r="H132" s="30">
        <v>5672934.9702994013</v>
      </c>
      <c r="J132" s="99" t="s">
        <v>10</v>
      </c>
      <c r="K132" s="99" t="s">
        <v>7</v>
      </c>
      <c r="L132" s="99" t="s">
        <v>6</v>
      </c>
      <c r="M132" s="99" t="s">
        <v>141</v>
      </c>
      <c r="N132" s="99" t="s">
        <v>148</v>
      </c>
      <c r="O132" s="29">
        <v>0</v>
      </c>
      <c r="P132" s="100">
        <v>348432.24313159275</v>
      </c>
      <c r="Q132" s="102">
        <v>7409616.1527474402</v>
      </c>
    </row>
    <row r="133" spans="1:17" ht="11.25" x14ac:dyDescent="0.2">
      <c r="A133" s="24" t="s">
        <v>10</v>
      </c>
      <c r="B133" s="24" t="s">
        <v>7</v>
      </c>
      <c r="C133" s="24" t="s">
        <v>6</v>
      </c>
      <c r="D133" s="24" t="s">
        <v>141</v>
      </c>
      <c r="E133" s="24" t="s">
        <v>149</v>
      </c>
      <c r="F133" s="29">
        <v>0</v>
      </c>
      <c r="G133" s="29">
        <v>93647.932169252163</v>
      </c>
      <c r="H133" s="30">
        <v>0</v>
      </c>
      <c r="J133" s="99" t="s">
        <v>10</v>
      </c>
      <c r="K133" s="99" t="s">
        <v>7</v>
      </c>
      <c r="L133" s="99" t="s">
        <v>9</v>
      </c>
      <c r="M133" s="99" t="s">
        <v>141</v>
      </c>
      <c r="N133" s="99" t="s">
        <v>149</v>
      </c>
      <c r="O133" s="29">
        <v>0</v>
      </c>
      <c r="P133" s="100">
        <v>76675.009194089187</v>
      </c>
      <c r="Q133" s="102">
        <v>0</v>
      </c>
    </row>
    <row r="134" spans="1:17" ht="12.75" x14ac:dyDescent="0.2">
      <c r="A134" s="24" t="s">
        <v>10</v>
      </c>
      <c r="B134" s="24" t="s">
        <v>8</v>
      </c>
      <c r="C134" s="24" t="s">
        <v>6</v>
      </c>
      <c r="D134" s="24" t="s">
        <v>150</v>
      </c>
      <c r="E134" s="24" t="s">
        <v>151</v>
      </c>
      <c r="F134" s="29">
        <v>317178.96000000002</v>
      </c>
      <c r="G134" s="29">
        <v>0</v>
      </c>
      <c r="H134" s="30">
        <v>14619707.800000001</v>
      </c>
      <c r="J134" s="99" t="s">
        <v>10</v>
      </c>
      <c r="K134" s="99" t="s">
        <v>8</v>
      </c>
      <c r="L134" s="99" t="s">
        <v>6</v>
      </c>
      <c r="M134" s="99" t="s">
        <v>150</v>
      </c>
      <c r="N134" s="99" t="s">
        <v>151</v>
      </c>
      <c r="O134" s="29">
        <v>317178.96000000002</v>
      </c>
      <c r="P134" s="100">
        <v>0</v>
      </c>
      <c r="Q134" s="102">
        <v>14619707.800000001</v>
      </c>
    </row>
    <row r="135" spans="1:17" ht="12.75" x14ac:dyDescent="0.2">
      <c r="A135" s="24" t="s">
        <v>10</v>
      </c>
      <c r="B135" s="24" t="s">
        <v>7</v>
      </c>
      <c r="C135" s="24" t="s">
        <v>6</v>
      </c>
      <c r="D135" s="24" t="s">
        <v>150</v>
      </c>
      <c r="E135" s="24" t="s">
        <v>152</v>
      </c>
      <c r="F135" s="29">
        <v>0</v>
      </c>
      <c r="G135" s="29">
        <v>137076.55053077274</v>
      </c>
      <c r="H135" s="30">
        <v>0</v>
      </c>
      <c r="J135" s="99" t="s">
        <v>10</v>
      </c>
      <c r="K135" s="99" t="s">
        <v>7</v>
      </c>
      <c r="L135" s="99" t="s">
        <v>6</v>
      </c>
      <c r="M135" s="99" t="s">
        <v>150</v>
      </c>
      <c r="N135" s="99" t="s">
        <v>152</v>
      </c>
      <c r="O135" s="29">
        <v>0</v>
      </c>
      <c r="P135" s="100">
        <v>136353.77190878429</v>
      </c>
      <c r="Q135" s="102">
        <v>0</v>
      </c>
    </row>
    <row r="136" spans="1:17" ht="12.75" x14ac:dyDescent="0.2">
      <c r="A136" s="24" t="s">
        <v>10</v>
      </c>
      <c r="B136" s="24" t="s">
        <v>7</v>
      </c>
      <c r="C136" s="24" t="s">
        <v>6</v>
      </c>
      <c r="D136" s="24" t="s">
        <v>150</v>
      </c>
      <c r="E136" s="24" t="s">
        <v>153</v>
      </c>
      <c r="F136" s="29">
        <v>0</v>
      </c>
      <c r="G136" s="29">
        <v>290866.77823254146</v>
      </c>
      <c r="H136" s="30">
        <v>-18818271.299999997</v>
      </c>
      <c r="J136" s="99" t="s">
        <v>10</v>
      </c>
      <c r="K136" s="99" t="s">
        <v>7</v>
      </c>
      <c r="L136" s="99" t="s">
        <v>6</v>
      </c>
      <c r="M136" s="99" t="s">
        <v>150</v>
      </c>
      <c r="N136" s="99" t="s">
        <v>153</v>
      </c>
      <c r="O136" s="29">
        <v>0</v>
      </c>
      <c r="P136" s="100">
        <v>290043.31729475118</v>
      </c>
      <c r="Q136" s="102">
        <v>-18818271.299999997</v>
      </c>
    </row>
    <row r="137" spans="1:17" ht="12.75" x14ac:dyDescent="0.2">
      <c r="A137" s="24" t="s">
        <v>10</v>
      </c>
      <c r="B137" s="24" t="s">
        <v>7</v>
      </c>
      <c r="C137" s="24" t="s">
        <v>6</v>
      </c>
      <c r="D137" s="24" t="s">
        <v>150</v>
      </c>
      <c r="E137" s="24" t="s">
        <v>154</v>
      </c>
      <c r="F137" s="29">
        <v>0</v>
      </c>
      <c r="G137" s="29">
        <v>201213.52357047846</v>
      </c>
      <c r="H137" s="30">
        <v>0</v>
      </c>
      <c r="J137" s="99" t="s">
        <v>10</v>
      </c>
      <c r="K137" s="99" t="s">
        <v>7</v>
      </c>
      <c r="L137" s="99" t="s">
        <v>6</v>
      </c>
      <c r="M137" s="99" t="s">
        <v>150</v>
      </c>
      <c r="N137" s="99" t="s">
        <v>154</v>
      </c>
      <c r="O137" s="29">
        <v>0</v>
      </c>
      <c r="P137" s="100">
        <v>180237.82473748407</v>
      </c>
      <c r="Q137" s="102">
        <v>0</v>
      </c>
    </row>
    <row r="138" spans="1:17" ht="12.75" x14ac:dyDescent="0.2">
      <c r="A138" s="24" t="s">
        <v>10</v>
      </c>
      <c r="B138" s="24" t="s">
        <v>7</v>
      </c>
      <c r="C138" s="24" t="s">
        <v>6</v>
      </c>
      <c r="D138" s="24" t="s">
        <v>150</v>
      </c>
      <c r="E138" s="24" t="s">
        <v>155</v>
      </c>
      <c r="F138" s="29">
        <v>0</v>
      </c>
      <c r="G138" s="29">
        <v>201431.54965526453</v>
      </c>
      <c r="H138" s="30">
        <v>0</v>
      </c>
      <c r="J138" s="99" t="s">
        <v>10</v>
      </c>
      <c r="K138" s="99" t="s">
        <v>7</v>
      </c>
      <c r="L138" s="99" t="s">
        <v>6</v>
      </c>
      <c r="M138" s="99" t="s">
        <v>150</v>
      </c>
      <c r="N138" s="99" t="s">
        <v>155</v>
      </c>
      <c r="O138" s="29">
        <v>0</v>
      </c>
      <c r="P138" s="100">
        <v>180548.71560034467</v>
      </c>
      <c r="Q138" s="102">
        <v>0</v>
      </c>
    </row>
    <row r="139" spans="1:17" ht="11.25" x14ac:dyDescent="0.2">
      <c r="A139" s="24" t="s">
        <v>10</v>
      </c>
      <c r="B139" s="24" t="s">
        <v>7</v>
      </c>
      <c r="C139" s="24" t="s">
        <v>6</v>
      </c>
      <c r="D139" s="24" t="s">
        <v>58</v>
      </c>
      <c r="E139" s="34" t="s">
        <v>156</v>
      </c>
      <c r="F139" s="29">
        <v>0</v>
      </c>
      <c r="G139" s="29">
        <v>0</v>
      </c>
      <c r="H139" s="30">
        <v>29887</v>
      </c>
      <c r="J139" s="99" t="s">
        <v>10</v>
      </c>
      <c r="K139" s="99" t="s">
        <v>7</v>
      </c>
      <c r="L139" s="99" t="s">
        <v>6</v>
      </c>
      <c r="M139" s="99" t="s">
        <v>58</v>
      </c>
      <c r="N139" s="34" t="s">
        <v>156</v>
      </c>
      <c r="O139" s="29">
        <v>0</v>
      </c>
      <c r="P139" s="100">
        <v>0</v>
      </c>
      <c r="Q139" s="101">
        <v>29887</v>
      </c>
    </row>
    <row r="140" spans="1:17" ht="11.25" x14ac:dyDescent="0.2">
      <c r="A140" s="24" t="s">
        <v>10</v>
      </c>
      <c r="B140" s="24" t="s">
        <v>7</v>
      </c>
      <c r="C140" s="24" t="s">
        <v>9</v>
      </c>
      <c r="D140" s="24" t="s">
        <v>157</v>
      </c>
      <c r="E140" s="24" t="s">
        <v>158</v>
      </c>
      <c r="F140" s="29">
        <v>0</v>
      </c>
      <c r="G140" s="29">
        <v>1881.2965041719306</v>
      </c>
      <c r="H140" s="30">
        <v>43269.819595954403</v>
      </c>
      <c r="J140" s="99" t="s">
        <v>10</v>
      </c>
      <c r="K140" s="99" t="s">
        <v>7</v>
      </c>
      <c r="L140" s="99" t="s">
        <v>9</v>
      </c>
      <c r="M140" s="99" t="s">
        <v>157</v>
      </c>
      <c r="N140" s="99" t="s">
        <v>158</v>
      </c>
      <c r="O140" s="29">
        <v>0</v>
      </c>
      <c r="P140" s="100">
        <v>1895.9735343572634</v>
      </c>
      <c r="Q140" s="102">
        <v>43607.391290216801</v>
      </c>
    </row>
    <row r="141" spans="1:17" ht="11.25" x14ac:dyDescent="0.2">
      <c r="A141" s="24" t="s">
        <v>10</v>
      </c>
      <c r="B141" s="24" t="s">
        <v>7</v>
      </c>
      <c r="C141" s="24" t="s">
        <v>9</v>
      </c>
      <c r="D141" s="24" t="s">
        <v>157</v>
      </c>
      <c r="E141" s="24" t="s">
        <v>159</v>
      </c>
      <c r="F141" s="29">
        <v>0</v>
      </c>
      <c r="G141" s="29">
        <v>1464.9732953438886</v>
      </c>
      <c r="H141" s="30">
        <v>33694.385792909401</v>
      </c>
      <c r="J141" s="99" t="s">
        <v>10</v>
      </c>
      <c r="K141" s="99" t="s">
        <v>7</v>
      </c>
      <c r="L141" s="99" t="s">
        <v>9</v>
      </c>
      <c r="M141" s="99" t="s">
        <v>157</v>
      </c>
      <c r="N141" s="99" t="s">
        <v>159</v>
      </c>
      <c r="O141" s="29">
        <v>0</v>
      </c>
      <c r="P141" s="100">
        <v>61.379858935947169</v>
      </c>
      <c r="Q141" s="102">
        <v>1411.7367555267999</v>
      </c>
    </row>
    <row r="142" spans="1:17" ht="11.25" x14ac:dyDescent="0.2">
      <c r="A142" s="24" t="s">
        <v>10</v>
      </c>
      <c r="B142" s="24" t="s">
        <v>7</v>
      </c>
      <c r="C142" s="24" t="s">
        <v>9</v>
      </c>
      <c r="D142" s="24" t="s">
        <v>157</v>
      </c>
      <c r="E142" s="24" t="s">
        <v>160</v>
      </c>
      <c r="F142" s="29">
        <v>0</v>
      </c>
      <c r="G142" s="29">
        <v>1464.9732953438886</v>
      </c>
      <c r="H142" s="30">
        <v>33694.385792909401</v>
      </c>
      <c r="J142" s="99" t="s">
        <v>10</v>
      </c>
      <c r="K142" s="99" t="s">
        <v>7</v>
      </c>
      <c r="L142" s="99" t="s">
        <v>9</v>
      </c>
      <c r="M142" s="99" t="s">
        <v>157</v>
      </c>
      <c r="N142" s="99" t="s">
        <v>160</v>
      </c>
      <c r="O142" s="29">
        <v>0</v>
      </c>
      <c r="P142" s="100">
        <v>61.379858935947169</v>
      </c>
      <c r="Q142" s="102">
        <v>1411.7367555267999</v>
      </c>
    </row>
    <row r="143" spans="1:17" ht="11.25" x14ac:dyDescent="0.2">
      <c r="A143" s="24" t="s">
        <v>10</v>
      </c>
      <c r="B143" s="24" t="s">
        <v>7</v>
      </c>
      <c r="C143" s="24" t="s">
        <v>9</v>
      </c>
      <c r="D143" s="24" t="s">
        <v>157</v>
      </c>
      <c r="E143" s="24" t="s">
        <v>161</v>
      </c>
      <c r="F143" s="29">
        <v>0</v>
      </c>
      <c r="G143" s="29">
        <v>1464.9732953438886</v>
      </c>
      <c r="H143" s="30">
        <v>33694.385792909401</v>
      </c>
      <c r="J143" s="99" t="s">
        <v>10</v>
      </c>
      <c r="K143" s="99" t="s">
        <v>7</v>
      </c>
      <c r="L143" s="99" t="s">
        <v>9</v>
      </c>
      <c r="M143" s="99" t="s">
        <v>157</v>
      </c>
      <c r="N143" s="99" t="s">
        <v>161</v>
      </c>
      <c r="O143" s="29">
        <v>0</v>
      </c>
      <c r="P143" s="100">
        <v>61.379858935947169</v>
      </c>
      <c r="Q143" s="102">
        <v>1411.7367555267999</v>
      </c>
    </row>
    <row r="144" spans="1:17" ht="11.25" x14ac:dyDescent="0.2">
      <c r="A144" s="24" t="s">
        <v>10</v>
      </c>
      <c r="B144" s="24" t="s">
        <v>7</v>
      </c>
      <c r="C144" s="24" t="s">
        <v>9</v>
      </c>
      <c r="D144" s="24" t="s">
        <v>162</v>
      </c>
      <c r="E144" s="24" t="s">
        <v>163</v>
      </c>
      <c r="F144" s="29">
        <v>0</v>
      </c>
      <c r="G144" s="29">
        <v>21137.754377596502</v>
      </c>
      <c r="H144" s="30">
        <v>246762.95749025</v>
      </c>
      <c r="J144" s="99" t="s">
        <v>10</v>
      </c>
      <c r="K144" s="99" t="s">
        <v>7</v>
      </c>
      <c r="L144" s="99" t="s">
        <v>9</v>
      </c>
      <c r="M144" s="99" t="s">
        <v>162</v>
      </c>
      <c r="N144" s="99" t="s">
        <v>163</v>
      </c>
      <c r="O144" s="29">
        <v>0</v>
      </c>
      <c r="P144" s="100">
        <v>20251.909065091226</v>
      </c>
      <c r="Q144" s="102">
        <v>236766.99130523301</v>
      </c>
    </row>
    <row r="145" spans="1:17" ht="12.75" x14ac:dyDescent="0.2">
      <c r="A145" s="24" t="s">
        <v>10</v>
      </c>
      <c r="B145" s="24" t="s">
        <v>8</v>
      </c>
      <c r="C145" s="24" t="s">
        <v>6</v>
      </c>
      <c r="D145" s="24" t="s">
        <v>82</v>
      </c>
      <c r="E145" s="39" t="s">
        <v>164</v>
      </c>
      <c r="F145" s="29">
        <v>33273</v>
      </c>
      <c r="G145" s="29">
        <v>7464685.0086784652</v>
      </c>
      <c r="H145" s="30">
        <v>2636763.9913551598</v>
      </c>
      <c r="J145" s="99" t="s">
        <v>10</v>
      </c>
      <c r="K145" s="99" t="s">
        <v>8</v>
      </c>
      <c r="L145" s="99" t="s">
        <v>6</v>
      </c>
      <c r="M145" s="99" t="s">
        <v>82</v>
      </c>
      <c r="N145" s="105" t="s">
        <v>164</v>
      </c>
      <c r="O145" s="29">
        <v>33273</v>
      </c>
      <c r="P145" s="100">
        <v>7464685.0086784652</v>
      </c>
      <c r="Q145" s="101">
        <v>2636763.9913551598</v>
      </c>
    </row>
    <row r="146" spans="1:17" ht="12.75" x14ac:dyDescent="0.2">
      <c r="A146" s="24" t="s">
        <v>10</v>
      </c>
      <c r="B146" s="24" t="s">
        <v>7</v>
      </c>
      <c r="C146" s="24" t="s">
        <v>6</v>
      </c>
      <c r="D146" s="24" t="s">
        <v>82</v>
      </c>
      <c r="E146" s="28" t="s">
        <v>165</v>
      </c>
      <c r="F146" s="29">
        <v>0</v>
      </c>
      <c r="G146" s="29">
        <v>18563.182219463841</v>
      </c>
      <c r="H146" s="30">
        <v>0</v>
      </c>
      <c r="J146" s="99" t="s">
        <v>10</v>
      </c>
      <c r="K146" s="99" t="s">
        <v>7</v>
      </c>
      <c r="L146" s="99" t="s">
        <v>6</v>
      </c>
      <c r="M146" s="99" t="s">
        <v>82</v>
      </c>
      <c r="N146" s="28" t="s">
        <v>165</v>
      </c>
      <c r="O146" s="29">
        <v>0</v>
      </c>
      <c r="P146" s="100">
        <v>16767.402362435176</v>
      </c>
      <c r="Q146" s="102">
        <v>0</v>
      </c>
    </row>
    <row r="147" spans="1:17" ht="12.75" x14ac:dyDescent="0.2">
      <c r="A147" s="24" t="s">
        <v>10</v>
      </c>
      <c r="B147" s="24" t="s">
        <v>7</v>
      </c>
      <c r="C147" s="24" t="s">
        <v>6</v>
      </c>
      <c r="D147" s="24" t="s">
        <v>82</v>
      </c>
      <c r="E147" s="39" t="s">
        <v>166</v>
      </c>
      <c r="F147" s="29">
        <v>0</v>
      </c>
      <c r="G147" s="29">
        <v>180264.72698227427</v>
      </c>
      <c r="H147" s="30">
        <v>-6318231.5700000003</v>
      </c>
      <c r="J147" s="99" t="s">
        <v>10</v>
      </c>
      <c r="K147" s="99" t="s">
        <v>7</v>
      </c>
      <c r="L147" s="99" t="s">
        <v>6</v>
      </c>
      <c r="M147" s="99" t="s">
        <v>82</v>
      </c>
      <c r="N147" s="105" t="s">
        <v>166</v>
      </c>
      <c r="O147" s="29">
        <v>0</v>
      </c>
      <c r="P147" s="100">
        <v>179830.72815378939</v>
      </c>
      <c r="Q147" s="101">
        <v>-6318231.5700000003</v>
      </c>
    </row>
    <row r="148" spans="1:17" ht="12.75" x14ac:dyDescent="0.2">
      <c r="A148" s="24" t="s">
        <v>10</v>
      </c>
      <c r="B148" s="24" t="s">
        <v>7</v>
      </c>
      <c r="C148" s="24" t="s">
        <v>6</v>
      </c>
      <c r="D148" s="24" t="s">
        <v>82</v>
      </c>
      <c r="E148" s="28" t="s">
        <v>167</v>
      </c>
      <c r="F148" s="29">
        <v>0</v>
      </c>
      <c r="G148" s="29">
        <v>301916.051841921</v>
      </c>
      <c r="H148" s="30">
        <v>0</v>
      </c>
      <c r="J148" s="99" t="s">
        <v>10</v>
      </c>
      <c r="K148" s="99" t="s">
        <v>7</v>
      </c>
      <c r="L148" s="99" t="s">
        <v>6</v>
      </c>
      <c r="M148" s="99" t="s">
        <v>82</v>
      </c>
      <c r="N148" s="28" t="s">
        <v>167</v>
      </c>
      <c r="O148" s="29">
        <v>0</v>
      </c>
      <c r="P148" s="100">
        <v>278986.92474631511</v>
      </c>
      <c r="Q148" s="102">
        <v>0</v>
      </c>
    </row>
    <row r="149" spans="1:17" ht="11.25" x14ac:dyDescent="0.2">
      <c r="A149" s="24" t="s">
        <v>10</v>
      </c>
      <c r="B149" s="24" t="s">
        <v>7</v>
      </c>
      <c r="C149" s="24" t="s">
        <v>6</v>
      </c>
      <c r="D149" s="24" t="s">
        <v>168</v>
      </c>
      <c r="E149" s="24" t="s">
        <v>169</v>
      </c>
      <c r="F149" s="29">
        <v>0</v>
      </c>
      <c r="G149" s="29">
        <v>0</v>
      </c>
      <c r="H149" s="30">
        <v>20090682.710000001</v>
      </c>
      <c r="J149" s="99" t="s">
        <v>10</v>
      </c>
      <c r="K149" s="99" t="s">
        <v>7</v>
      </c>
      <c r="L149" s="99" t="s">
        <v>6</v>
      </c>
      <c r="M149" s="99" t="s">
        <v>168</v>
      </c>
      <c r="N149" s="99" t="s">
        <v>169</v>
      </c>
      <c r="O149" s="29">
        <v>0</v>
      </c>
      <c r="P149" s="100">
        <v>0</v>
      </c>
      <c r="Q149" s="102">
        <v>20090682.710000001</v>
      </c>
    </row>
    <row r="150" spans="1:17" ht="11.25" x14ac:dyDescent="0.2">
      <c r="A150" s="24" t="s">
        <v>10</v>
      </c>
      <c r="B150" s="24" t="s">
        <v>7</v>
      </c>
      <c r="C150" s="24" t="s">
        <v>6</v>
      </c>
      <c r="D150" s="24" t="s">
        <v>170</v>
      </c>
      <c r="E150" s="24" t="s">
        <v>171</v>
      </c>
      <c r="F150" s="29">
        <v>0</v>
      </c>
      <c r="G150" s="29">
        <v>0</v>
      </c>
      <c r="H150" s="30">
        <v>1078112.57</v>
      </c>
      <c r="J150" s="99" t="s">
        <v>10</v>
      </c>
      <c r="K150" s="99" t="s">
        <v>7</v>
      </c>
      <c r="L150" s="99" t="s">
        <v>6</v>
      </c>
      <c r="M150" s="99" t="s">
        <v>170</v>
      </c>
      <c r="N150" s="99" t="s">
        <v>171</v>
      </c>
      <c r="O150" s="29">
        <v>0</v>
      </c>
      <c r="P150" s="100">
        <v>0</v>
      </c>
      <c r="Q150" s="102">
        <v>1078112.57</v>
      </c>
    </row>
    <row r="151" spans="1:17" ht="11.25" x14ac:dyDescent="0.2">
      <c r="A151" s="24" t="s">
        <v>10</v>
      </c>
      <c r="B151" s="24" t="s">
        <v>7</v>
      </c>
      <c r="C151" s="24" t="s">
        <v>9</v>
      </c>
      <c r="D151" s="24" t="s">
        <v>92</v>
      </c>
      <c r="E151" s="24" t="s">
        <v>172</v>
      </c>
      <c r="F151" s="29">
        <v>0</v>
      </c>
      <c r="G151" s="29">
        <v>354603.0335081222</v>
      </c>
      <c r="H151" s="30">
        <v>0</v>
      </c>
      <c r="J151" s="99" t="s">
        <v>10</v>
      </c>
      <c r="K151" s="99" t="s">
        <v>7</v>
      </c>
      <c r="L151" s="99" t="s">
        <v>9</v>
      </c>
      <c r="M151" s="99" t="s">
        <v>92</v>
      </c>
      <c r="N151" s="99" t="s">
        <v>178</v>
      </c>
      <c r="O151" s="29">
        <v>0</v>
      </c>
      <c r="P151" s="100">
        <v>302660.14992719109</v>
      </c>
      <c r="Q151" s="102">
        <v>0</v>
      </c>
    </row>
    <row r="152" spans="1:17" ht="12.75" x14ac:dyDescent="0.2">
      <c r="A152" s="24" t="s">
        <v>10</v>
      </c>
      <c r="B152" s="24" t="s">
        <v>7</v>
      </c>
      <c r="C152" s="24" t="s">
        <v>9</v>
      </c>
      <c r="D152" s="24" t="s">
        <v>92</v>
      </c>
      <c r="E152" s="24" t="s">
        <v>173</v>
      </c>
      <c r="F152" s="29">
        <v>0</v>
      </c>
      <c r="G152" s="29">
        <v>721135.8782484401</v>
      </c>
      <c r="H152" s="30">
        <v>0</v>
      </c>
      <c r="J152" s="99" t="s">
        <v>10</v>
      </c>
      <c r="K152" s="99" t="s">
        <v>7</v>
      </c>
      <c r="L152" s="99" t="s">
        <v>9</v>
      </c>
      <c r="M152" s="99" t="s">
        <v>92</v>
      </c>
      <c r="N152" s="99" t="s">
        <v>173</v>
      </c>
      <c r="O152" s="29">
        <v>0</v>
      </c>
      <c r="P152" s="100">
        <v>770266.82814322331</v>
      </c>
      <c r="Q152" s="101">
        <v>0</v>
      </c>
    </row>
    <row r="153" spans="1:17" x14ac:dyDescent="0.25">
      <c r="E153" s="36"/>
      <c r="F153" s="36"/>
      <c r="H153" s="30"/>
      <c r="Q153"/>
    </row>
    <row r="154" spans="1:17" ht="12" thickBot="1" x14ac:dyDescent="0.25">
      <c r="E154" s="40" t="s">
        <v>174</v>
      </c>
      <c r="F154" s="41">
        <f>SUM(F126:F153)</f>
        <v>658327.92000000004</v>
      </c>
      <c r="G154" s="41">
        <f>SUM(G126:G153)</f>
        <v>11841214.760382649</v>
      </c>
      <c r="H154" s="41">
        <f>SUM(H126:H153)</f>
        <v>1.4668330550193787E-8</v>
      </c>
      <c r="N154" s="40" t="s">
        <v>174</v>
      </c>
      <c r="O154" s="41">
        <f>SUM(O126:O153)</f>
        <v>658327.92000000004</v>
      </c>
      <c r="P154" s="41">
        <f>SUM(P126:P153)</f>
        <v>11556206.294583799</v>
      </c>
      <c r="Q154" s="41">
        <f>SUM(Q126:Q153)</f>
        <v>-2.3283064365386963E-10</v>
      </c>
    </row>
    <row r="155" spans="1:17" ht="15.75" thickTop="1" x14ac:dyDescent="0.25"/>
    <row r="157" spans="1:17" ht="11.25" x14ac:dyDescent="0.2">
      <c r="A157" s="42" t="s">
        <v>5</v>
      </c>
      <c r="B157" s="43" t="s">
        <v>6</v>
      </c>
      <c r="C157" s="43" t="s">
        <v>7</v>
      </c>
      <c r="D157" s="43"/>
      <c r="E157" s="43"/>
      <c r="F157" s="44">
        <f t="shared" ref="F157:F164" si="6">SUMIFS($F$126:$F$152,$B$126:$B$152,C157,$C$126:$C$152,B157,$A$126:$A$152,A157)</f>
        <v>0</v>
      </c>
      <c r="G157" s="44">
        <f t="shared" ref="G157:G164" si="7">SUMIFS($G$126:$G$152,$B$126:$B$152,C157,$C$126:$C$152,B157,$A$126:$A$152,A157)</f>
        <v>0</v>
      </c>
      <c r="H157" s="45">
        <f t="shared" ref="H157:H164" si="8">SUMIFS($H$126:$H$152,$B$126:$B$152,C157,$C$126:$C$152,B157,$A$126:$A$152,A157)</f>
        <v>0</v>
      </c>
      <c r="J157" s="42" t="s">
        <v>5</v>
      </c>
      <c r="K157" s="43" t="s">
        <v>6</v>
      </c>
      <c r="L157" s="43" t="s">
        <v>7</v>
      </c>
      <c r="M157" s="43"/>
      <c r="N157" s="43"/>
      <c r="O157" s="44">
        <f>SUMIFS($O$126:$O$152,$K$126:$K$152,L157,$L$126:$L$152,K157,$J$126:$J$152,J157)</f>
        <v>0</v>
      </c>
      <c r="P157" s="44">
        <f>SUMIFS($P$126:$P$152,$K$126:$K$152,L157,$L$126:$L$152,K157,$J$126:$J$152,J157)</f>
        <v>0</v>
      </c>
      <c r="Q157" s="45">
        <f>SUMIFS($Q$126:$Q$152,$K$126:$K$152,L157,$L$126:$L$152,K157,$J$126:$J$152,J157)</f>
        <v>0</v>
      </c>
    </row>
    <row r="158" spans="1:17" ht="11.25" x14ac:dyDescent="0.2">
      <c r="A158" s="46" t="s">
        <v>5</v>
      </c>
      <c r="B158" s="47" t="s">
        <v>6</v>
      </c>
      <c r="C158" s="47" t="s">
        <v>8</v>
      </c>
      <c r="D158" s="47"/>
      <c r="E158" s="47"/>
      <c r="F158" s="48">
        <f t="shared" si="6"/>
        <v>0</v>
      </c>
      <c r="G158" s="48">
        <f t="shared" si="7"/>
        <v>0</v>
      </c>
      <c r="H158" s="49">
        <f t="shared" si="8"/>
        <v>0</v>
      </c>
      <c r="J158" s="46" t="s">
        <v>5</v>
      </c>
      <c r="K158" s="47" t="s">
        <v>6</v>
      </c>
      <c r="L158" s="47" t="s">
        <v>8</v>
      </c>
      <c r="M158" s="47"/>
      <c r="N158" s="47"/>
      <c r="O158" s="48">
        <f t="shared" ref="O158:O164" si="9">SUMIFS($O$126:$O$152,$K$126:$K$152,L158,$L$126:$L$152,K158,$J$126:$J$152,J158)</f>
        <v>0</v>
      </c>
      <c r="P158" s="48">
        <f t="shared" ref="P158:P164" si="10">SUMIFS($P$126:$P$152,$K$126:$K$152,L158,$L$126:$L$152,K158,$J$126:$J$152,J158)</f>
        <v>0</v>
      </c>
      <c r="Q158" s="49">
        <f t="shared" ref="Q158:Q160" si="11">SUMIFS($Q$126:$Q$152,$K$126:$K$152,L158,$L$126:$L$152,K158,$J$126:$J$152,J158)</f>
        <v>0</v>
      </c>
    </row>
    <row r="159" spans="1:17" ht="11.25" x14ac:dyDescent="0.2">
      <c r="A159" s="46" t="s">
        <v>5</v>
      </c>
      <c r="B159" s="47" t="s">
        <v>9</v>
      </c>
      <c r="C159" s="47" t="s">
        <v>7</v>
      </c>
      <c r="D159" s="47"/>
      <c r="E159" s="47"/>
      <c r="F159" s="48">
        <f t="shared" si="6"/>
        <v>0</v>
      </c>
      <c r="G159" s="48">
        <f t="shared" si="7"/>
        <v>0</v>
      </c>
      <c r="H159" s="49">
        <f t="shared" si="8"/>
        <v>0</v>
      </c>
      <c r="J159" s="46" t="s">
        <v>5</v>
      </c>
      <c r="K159" s="47" t="s">
        <v>9</v>
      </c>
      <c r="L159" s="47" t="s">
        <v>7</v>
      </c>
      <c r="M159" s="47"/>
      <c r="N159" s="47"/>
      <c r="O159" s="48">
        <f t="shared" si="9"/>
        <v>0</v>
      </c>
      <c r="P159" s="48">
        <f t="shared" si="10"/>
        <v>0</v>
      </c>
      <c r="Q159" s="49">
        <f t="shared" si="11"/>
        <v>0</v>
      </c>
    </row>
    <row r="160" spans="1:17" ht="11.25" x14ac:dyDescent="0.2">
      <c r="A160" s="50" t="s">
        <v>5</v>
      </c>
      <c r="B160" s="51" t="s">
        <v>9</v>
      </c>
      <c r="C160" s="51" t="s">
        <v>8</v>
      </c>
      <c r="D160" s="51"/>
      <c r="E160" s="51"/>
      <c r="F160" s="52">
        <f t="shared" si="6"/>
        <v>0</v>
      </c>
      <c r="G160" s="52">
        <f t="shared" si="7"/>
        <v>0</v>
      </c>
      <c r="H160" s="53">
        <f t="shared" si="8"/>
        <v>0</v>
      </c>
      <c r="J160" s="50" t="s">
        <v>5</v>
      </c>
      <c r="K160" s="51" t="s">
        <v>9</v>
      </c>
      <c r="L160" s="51" t="s">
        <v>8</v>
      </c>
      <c r="M160" s="51"/>
      <c r="N160" s="51"/>
      <c r="O160" s="52">
        <f t="shared" si="9"/>
        <v>0</v>
      </c>
      <c r="P160" s="52">
        <f t="shared" si="10"/>
        <v>0</v>
      </c>
      <c r="Q160" s="53">
        <f t="shared" si="11"/>
        <v>0</v>
      </c>
    </row>
    <row r="161" spans="1:17" ht="11.25" x14ac:dyDescent="0.2">
      <c r="A161" s="42" t="s">
        <v>10</v>
      </c>
      <c r="B161" s="43" t="s">
        <v>6</v>
      </c>
      <c r="C161" s="43" t="s">
        <v>7</v>
      </c>
      <c r="D161" s="43"/>
      <c r="E161" s="43"/>
      <c r="F161" s="44">
        <f t="shared" si="6"/>
        <v>0</v>
      </c>
      <c r="G161" s="44">
        <f t="shared" si="7"/>
        <v>3273376.8691798202</v>
      </c>
      <c r="H161" s="45">
        <f t="shared" si="8"/>
        <v>-1039654.9058200906</v>
      </c>
      <c r="J161" s="42" t="s">
        <v>10</v>
      </c>
      <c r="K161" s="43" t="s">
        <v>6</v>
      </c>
      <c r="L161" s="43" t="s">
        <v>7</v>
      </c>
      <c r="M161" s="43"/>
      <c r="N161" s="43"/>
      <c r="O161" s="44">
        <f t="shared" si="9"/>
        <v>0</v>
      </c>
      <c r="P161" s="44">
        <f>SUMIFS($P$126:$P$152,$K$126:$K$152,L161,$L$126:$L$152,K161,$J$126:$J$152,J161)</f>
        <v>2919587.2764645717</v>
      </c>
      <c r="Q161" s="45">
        <f>SUMIFS($Q$126:$Q$152,$K$126:$K$152,L161,$L$126:$L$152,K161,$J$126:$J$152,J161)</f>
        <v>-933148.56421719142</v>
      </c>
    </row>
    <row r="162" spans="1:17" ht="11.25" x14ac:dyDescent="0.2">
      <c r="A162" s="46" t="s">
        <v>10</v>
      </c>
      <c r="B162" s="47" t="s">
        <v>6</v>
      </c>
      <c r="C162" s="47" t="s">
        <v>8</v>
      </c>
      <c r="D162" s="47"/>
      <c r="E162" s="47"/>
      <c r="F162" s="48">
        <f t="shared" si="6"/>
        <v>658327.92000000004</v>
      </c>
      <c r="G162" s="48">
        <f t="shared" si="7"/>
        <v>7464685.0086784652</v>
      </c>
      <c r="H162" s="49">
        <f t="shared" si="8"/>
        <v>648538.97135516023</v>
      </c>
      <c r="J162" s="46" t="s">
        <v>10</v>
      </c>
      <c r="K162" s="47" t="s">
        <v>6</v>
      </c>
      <c r="L162" s="47" t="s">
        <v>8</v>
      </c>
      <c r="M162" s="47"/>
      <c r="N162" s="47"/>
      <c r="O162" s="48">
        <f>SUMIFS($O$126:$O$152,$K$126:$K$152,L162,$L$126:$L$152,K162,$J$126:$J$152,J162)</f>
        <v>658327.92000000004</v>
      </c>
      <c r="P162" s="48">
        <f>SUMIFS($P$126:$P$152,$K$126:$K$152,L162,$L$126:$L$152,K162,$J$126:$J$152,J162)</f>
        <v>7464685.0086784652</v>
      </c>
      <c r="Q162" s="49">
        <f>SUMIFS($Q$126:$Q$152,$K$126:$K$152,L162,$L$126:$L$152,K162,$J$126:$J$152,J162)</f>
        <v>648538.97135516023</v>
      </c>
    </row>
    <row r="163" spans="1:17" ht="11.25" x14ac:dyDescent="0.2">
      <c r="A163" s="46" t="s">
        <v>10</v>
      </c>
      <c r="B163" s="47" t="s">
        <v>9</v>
      </c>
      <c r="C163" s="47" t="s">
        <v>7</v>
      </c>
      <c r="D163" s="47"/>
      <c r="E163" s="47"/>
      <c r="F163" s="48">
        <f t="shared" si="6"/>
        <v>0</v>
      </c>
      <c r="G163" s="48">
        <f t="shared" si="7"/>
        <v>1103152.8825243623</v>
      </c>
      <c r="H163" s="49">
        <f t="shared" si="8"/>
        <v>391115.93446493259</v>
      </c>
      <c r="J163" s="46" t="s">
        <v>10</v>
      </c>
      <c r="K163" s="47" t="s">
        <v>9</v>
      </c>
      <c r="L163" s="47" t="s">
        <v>7</v>
      </c>
      <c r="M163" s="47"/>
      <c r="N163" s="47"/>
      <c r="O163" s="48">
        <f t="shared" si="9"/>
        <v>0</v>
      </c>
      <c r="P163" s="48">
        <f>SUMIFS($P$126:$P$152,$K$126:$K$152,L163,$L$126:$L$152,K163,$J$126:$J$152,J163)</f>
        <v>1171934.0094407599</v>
      </c>
      <c r="Q163" s="49">
        <f>SUMIFS($Q$126:$Q$152,$K$126:$K$152,L163,$L$126:$L$152,K163,$J$126:$J$152,J163)</f>
        <v>284609.5928620302</v>
      </c>
    </row>
    <row r="164" spans="1:17" ht="11.25" x14ac:dyDescent="0.2">
      <c r="A164" s="50" t="s">
        <v>10</v>
      </c>
      <c r="B164" s="51" t="s">
        <v>9</v>
      </c>
      <c r="C164" s="51" t="s">
        <v>8</v>
      </c>
      <c r="D164" s="51"/>
      <c r="E164" s="51"/>
      <c r="F164" s="52">
        <f t="shared" si="6"/>
        <v>0</v>
      </c>
      <c r="G164" s="52">
        <f t="shared" si="7"/>
        <v>0</v>
      </c>
      <c r="H164" s="53">
        <f t="shared" si="8"/>
        <v>0</v>
      </c>
      <c r="J164" s="50" t="s">
        <v>10</v>
      </c>
      <c r="K164" s="51" t="s">
        <v>9</v>
      </c>
      <c r="L164" s="51" t="s">
        <v>8</v>
      </c>
      <c r="M164" s="51"/>
      <c r="N164" s="51"/>
      <c r="O164" s="52">
        <f t="shared" si="9"/>
        <v>0</v>
      </c>
      <c r="P164" s="52">
        <f t="shared" si="10"/>
        <v>0</v>
      </c>
      <c r="Q164" s="53">
        <f>SUMIFS($Q$126:$Q$152,$K$126:$K$152,L164,$L$126:$L$152,K164,$J$126:$J$152,J164)</f>
        <v>0</v>
      </c>
    </row>
  </sheetData>
  <mergeCells count="4">
    <mergeCell ref="A7:H7"/>
    <mergeCell ref="A124:H124"/>
    <mergeCell ref="J7:Q7"/>
    <mergeCell ref="J124:Q124"/>
  </mergeCells>
  <pageMargins left="0.7" right="0.7" top="0.75" bottom="0.75" header="0.3" footer="0.3"/>
  <pageSetup paperSize="17" scale="41" fitToHeight="3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68A8C694-B657-4AE4-88DB-624BE9E57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145BC2-9E07-410B-9A00-3A8ECDF974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8651F-11D4-474F-A6AF-A7F17EA286F2}">
  <ds:schemaRefs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b86ae58-4ff9-4300-8876-bb89783e485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Walk</vt:lpstr>
      <vt:lpstr>Accumulated - Combined</vt:lpstr>
      <vt:lpstr>Accrual - Combined</vt:lpstr>
      <vt:lpstr>COMBINED - By Unit</vt:lpstr>
      <vt:lpstr>Accumulated - Stand Alone</vt:lpstr>
      <vt:lpstr>Accrual - Stand Alone</vt:lpstr>
      <vt:lpstr>Stand Alone - By Unit</vt:lpstr>
      <vt:lpstr>'COMBINED - By Unit'!Print_Area</vt:lpstr>
      <vt:lpstr>'Stand Alone - By Unit'!Print_Area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2021-04-27T12:05:31Z</dcterms:created>
  <dcterms:modified xsi:type="dcterms:W3CDTF">2021-05-07T16:02:15Z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