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 defaultThemeVersion="124226"/>
  <xr:revisionPtr revIDLastSave="0" documentId="13_ncr:1_{7754821A-CBFB-4B47-85FD-DC6E50D0996D}" xr6:coauthVersionLast="45" xr6:coauthVersionMax="45" xr10:uidLastSave="{00000000-0000-0000-0000-000000000000}"/>
  <bookViews>
    <workbookView xWindow="3330" yWindow="2070" windowWidth="24615" windowHeight="11025" tabRatio="786" activeTab="4" xr2:uid="{00000000-000D-0000-FFFF-FFFF00000000}"/>
  </bookViews>
  <sheets>
    <sheet name="Accrual" sheetId="41" r:id="rId1"/>
    <sheet name="Reserve" sheetId="24" r:id="rId2"/>
    <sheet name="Scherer - $ Calc (FPL)" sheetId="34" r:id="rId3"/>
    <sheet name="Scherer - $ Calc (GULF)" sheetId="36" r:id="rId4"/>
    <sheet name="GI Factors" sheetId="5" r:id="rId5"/>
  </sheets>
  <externalReferences>
    <externalReference r:id="rId6"/>
    <externalReference r:id="rId7"/>
  </externalReferences>
  <definedNames>
    <definedName name="\0" localSheetId="0">'[1]Input 1'!#REF!</definedName>
    <definedName name="\0" localSheetId="1">'[1]Input 1'!#REF!</definedName>
    <definedName name="\0" localSheetId="3">'[1]Input 1'!#REF!</definedName>
    <definedName name="\0">'[1]Input 1'!#REF!</definedName>
    <definedName name="\d" localSheetId="0">'[1]Input 1'!#REF!</definedName>
    <definedName name="\d" localSheetId="1">'[1]Input 1'!#REF!</definedName>
    <definedName name="\d" localSheetId="3">'[1]Input 1'!#REF!</definedName>
    <definedName name="\d">'[1]Input 1'!#REF!</definedName>
    <definedName name="\h" localSheetId="0">'[1]Input 1'!#REF!</definedName>
    <definedName name="\h" localSheetId="1">'[1]Input 1'!#REF!</definedName>
    <definedName name="\h" localSheetId="3">'[1]Input 1'!#REF!</definedName>
    <definedName name="\h">'[1]Input 1'!#REF!</definedName>
    <definedName name="\l" localSheetId="0">'[1]Input 1'!#REF!</definedName>
    <definedName name="\l" localSheetId="1">'[1]Input 1'!#REF!</definedName>
    <definedName name="\l" localSheetId="3">'[1]Input 1'!#REF!</definedName>
    <definedName name="\l">'[1]Input 1'!#REF!</definedName>
    <definedName name="\p" localSheetId="0">'[1]Monthly Accrual'!#REF!</definedName>
    <definedName name="\p" localSheetId="1">'[1]Monthly Accrual'!#REF!</definedName>
    <definedName name="\p" localSheetId="3">'[1]Monthly Accrual'!#REF!</definedName>
    <definedName name="\p">'[1]Monthly Accrual'!#REF!</definedName>
    <definedName name="\s" localSheetId="0">'[1]Input 1'!#REF!</definedName>
    <definedName name="\s" localSheetId="1">'[1]Input 1'!#REF!</definedName>
    <definedName name="\s" localSheetId="3">'[1]Input 1'!#REF!</definedName>
    <definedName name="\s">'[1]Input 1'!#REF!</definedName>
    <definedName name="_xlnm._FilterDatabase" localSheetId="0" hidden="1">Accrual!$A$11:$AH$37</definedName>
    <definedName name="_xlnm._FilterDatabase" localSheetId="1" hidden="1">Reserve!$A$9:$Y$106</definedName>
    <definedName name="_qSL1">'[2]Pg 1&amp;2 - Inflation &amp; Gen Assump'!$G$97</definedName>
    <definedName name="_qSL2">'[2]Pg 1&amp;2 - Inflation &amp; Gen Assump'!$H$97</definedName>
    <definedName name="_qTP3">'[2]Pg 1&amp;2 - Inflation &amp; Gen Assump'!$E$97</definedName>
    <definedName name="_qTP4">'[2]Pg 1&amp;2 - Inflation &amp; Gen Assump'!$F$97</definedName>
    <definedName name="aqSL1" localSheetId="0">#REF!</definedName>
    <definedName name="aqSL1" localSheetId="3">#REF!</definedName>
    <definedName name="aqSL1">#REF!</definedName>
    <definedName name="aqSL2" localSheetId="0">#REF!</definedName>
    <definedName name="aqSL2" localSheetId="3">#REF!</definedName>
    <definedName name="aqSL2">#REF!</definedName>
    <definedName name="aqTP3" localSheetId="0">#REF!</definedName>
    <definedName name="aqTP3" localSheetId="3">#REF!</definedName>
    <definedName name="aqTP3">#REF!</definedName>
    <definedName name="aqTP4" localSheetId="0">#REF!</definedName>
    <definedName name="aqTP4" localSheetId="3">#REF!</definedName>
    <definedName name="aqTP4">#REF!</definedName>
    <definedName name="Ct" localSheetId="0">#REF!</definedName>
    <definedName name="Ct" localSheetId="3">#REF!</definedName>
    <definedName name="Ct">#REF!</definedName>
    <definedName name="ern">'[2]Pg 1&amp;2 - Inflation &amp; Gen Assump'!$G$93</definedName>
    <definedName name="ERNM">'[2]Pg 1&amp;2 - Inflation &amp; Gen Assump'!$H$93</definedName>
    <definedName name="erq">'[2]Pg 1&amp;2 - Inflation &amp; Gen Assump'!$G$92</definedName>
    <definedName name="ERQM">'[2]Pg 1&amp;2 - Inflation &amp; Gen Assump'!$H$92</definedName>
    <definedName name="FPL" localSheetId="0">#REF!</definedName>
    <definedName name="FPL" localSheetId="3">#REF!</definedName>
    <definedName name="FPL">#REF!</definedName>
    <definedName name="FPLSHARE">'[2]Pg 1&amp;2 - Inflation &amp; Gen Assump'!$F$88</definedName>
    <definedName name="j" localSheetId="0">#REF!</definedName>
    <definedName name="j" localSheetId="3">#REF!</definedName>
    <definedName name="j">#REF!</definedName>
    <definedName name="LOCATE" localSheetId="0">'[1]Input 1'!#REF!</definedName>
    <definedName name="LOCATE" localSheetId="1">'[1]Input 1'!#REF!</definedName>
    <definedName name="LOCATE" localSheetId="3">'[1]Input 1'!#REF!</definedName>
    <definedName name="LOCATE">'[1]Input 1'!#REF!</definedName>
    <definedName name="NQ_AR" localSheetId="0">#REF!</definedName>
    <definedName name="NQ_AR" localSheetId="3">#REF!</definedName>
    <definedName name="NQ_AR">#REF!</definedName>
    <definedName name="_xlnm.Print_Area" localSheetId="0">Accrual!$F$7:$AH$53</definedName>
    <definedName name="_xlnm.Print_Area" localSheetId="1">Reserve!$A$8:$K$115</definedName>
    <definedName name="_xlnm.Print_Area" localSheetId="2">'Scherer - $ Calc (FPL)'!$A$7:$L$61</definedName>
    <definedName name="_xlnm.Print_Area" localSheetId="3">'Scherer - $ Calc (GULF)'!$A$7:$L$61</definedName>
    <definedName name="PSL_II" localSheetId="0">#REF!</definedName>
    <definedName name="PSL_II" localSheetId="3">#REF!</definedName>
    <definedName name="PSL_II">#REF!</definedName>
    <definedName name="Q_AR" localSheetId="0">#REF!</definedName>
    <definedName name="Q_AR" localSheetId="3">#REF!</definedName>
    <definedName name="Q_AR">#REF!</definedName>
    <definedName name="QAR" localSheetId="0">#REF!</definedName>
    <definedName name="QAR" localSheetId="3">#REF!</definedName>
    <definedName name="QAR">#REF!</definedName>
    <definedName name="t">'[2]Pg 1&amp;2 - Inflation &amp; Gen Assump'!$F$89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41" l="1"/>
  <c r="I37" i="41"/>
  <c r="H37" i="41"/>
  <c r="G37" i="41"/>
  <c r="I163" i="24" l="1"/>
  <c r="H163" i="24"/>
  <c r="G163" i="24"/>
  <c r="F163" i="24"/>
  <c r="E163" i="24"/>
  <c r="D163" i="24"/>
  <c r="C163" i="24"/>
  <c r="Q163" i="24"/>
  <c r="P163" i="24"/>
  <c r="O163" i="24"/>
  <c r="Y19" i="41" l="1"/>
  <c r="X19" i="41"/>
  <c r="M17" i="5" l="1"/>
  <c r="J17" i="5"/>
  <c r="G17" i="5"/>
  <c r="AH74" i="41" l="1"/>
  <c r="AH73" i="41"/>
  <c r="AH72" i="41"/>
  <c r="AH66" i="41"/>
  <c r="AF52" i="41"/>
  <c r="AF45" i="41"/>
  <c r="AF54" i="41" s="1"/>
  <c r="N74" i="41" l="1"/>
  <c r="M74" i="41"/>
  <c r="N73" i="41"/>
  <c r="M73" i="41"/>
  <c r="N72" i="41"/>
  <c r="M72" i="41"/>
  <c r="M71" i="41"/>
  <c r="N66" i="41"/>
  <c r="M66" i="41"/>
  <c r="L74" i="41"/>
  <c r="L73" i="41"/>
  <c r="L72" i="41"/>
  <c r="L66" i="41" l="1"/>
  <c r="X53" i="24" l="1"/>
  <c r="G53" i="24"/>
  <c r="I53" i="24" s="1"/>
  <c r="C52" i="24"/>
  <c r="L53" i="24"/>
  <c r="L59" i="41" l="1"/>
  <c r="M58" i="41" l="1"/>
  <c r="M57" i="41"/>
  <c r="M62" i="41" s="1"/>
  <c r="M59" i="41" l="1"/>
  <c r="D55" i="36"/>
  <c r="C55" i="36"/>
  <c r="D54" i="36"/>
  <c r="C54" i="36"/>
  <c r="D53" i="36"/>
  <c r="C53" i="36"/>
  <c r="D52" i="36"/>
  <c r="C52" i="36"/>
  <c r="B61" i="34"/>
  <c r="C59" i="34"/>
  <c r="D41" i="34"/>
  <c r="C41" i="34"/>
  <c r="D40" i="34"/>
  <c r="C40" i="34"/>
  <c r="D39" i="34"/>
  <c r="C39" i="34"/>
  <c r="D38" i="34"/>
  <c r="C38" i="34"/>
  <c r="D37" i="34"/>
  <c r="C37" i="34"/>
  <c r="D36" i="34"/>
  <c r="C36" i="34"/>
  <c r="R152" i="24"/>
  <c r="E52" i="36" l="1"/>
  <c r="E54" i="36"/>
  <c r="E55" i="36"/>
  <c r="E53" i="36"/>
  <c r="E36" i="34"/>
  <c r="E39" i="34"/>
  <c r="E38" i="34"/>
  <c r="E37" i="34"/>
  <c r="E41" i="34"/>
  <c r="E40" i="34"/>
  <c r="Q51" i="41" l="1"/>
  <c r="P51" i="41"/>
  <c r="O51" i="41"/>
  <c r="T37" i="41"/>
  <c r="U37" i="41" s="1"/>
  <c r="T36" i="41"/>
  <c r="U36" i="41" s="1"/>
  <c r="U35" i="41"/>
  <c r="T35" i="41"/>
  <c r="U34" i="41"/>
  <c r="T34" i="41"/>
  <c r="T33" i="41"/>
  <c r="U33" i="41" s="1"/>
  <c r="T32" i="41"/>
  <c r="U32" i="41" s="1"/>
  <c r="T31" i="41"/>
  <c r="U31" i="41" s="1"/>
  <c r="T30" i="41"/>
  <c r="U30" i="41" s="1"/>
  <c r="T29" i="41"/>
  <c r="U29" i="41" s="1"/>
  <c r="T28" i="41"/>
  <c r="U28" i="41" s="1"/>
  <c r="T27" i="41"/>
  <c r="U27" i="41" s="1"/>
  <c r="T26" i="41"/>
  <c r="U26" i="41" s="1"/>
  <c r="T25" i="41"/>
  <c r="U25" i="41" s="1"/>
  <c r="U24" i="41"/>
  <c r="T24" i="41"/>
  <c r="T23" i="41"/>
  <c r="U23" i="41" s="1"/>
  <c r="T22" i="41"/>
  <c r="U22" i="41" s="1"/>
  <c r="T21" i="41"/>
  <c r="U21" i="41" s="1"/>
  <c r="T20" i="41"/>
  <c r="U20" i="41" s="1"/>
  <c r="T19" i="41"/>
  <c r="U19" i="41" s="1"/>
  <c r="T18" i="41"/>
  <c r="U18" i="41" s="1"/>
  <c r="T17" i="41"/>
  <c r="U17" i="41" s="1"/>
  <c r="T16" i="41"/>
  <c r="U16" i="41" s="1"/>
  <c r="T15" i="41"/>
  <c r="U15" i="41" s="1"/>
  <c r="T14" i="41"/>
  <c r="U14" i="41" s="1"/>
  <c r="T13" i="41"/>
  <c r="U13" i="41" s="1"/>
  <c r="T12" i="41"/>
  <c r="U12" i="41" s="1"/>
  <c r="AB35" i="41" l="1"/>
  <c r="I39" i="41"/>
  <c r="J39" i="41"/>
  <c r="H39" i="41"/>
  <c r="G39" i="41"/>
  <c r="AB24" i="41"/>
  <c r="AB34" i="41"/>
  <c r="B61" i="36" l="1"/>
  <c r="D59" i="36" l="1"/>
  <c r="C59" i="36"/>
  <c r="D58" i="36"/>
  <c r="C58" i="36"/>
  <c r="D57" i="36"/>
  <c r="C57" i="36"/>
  <c r="D56" i="36"/>
  <c r="C56" i="36"/>
  <c r="D51" i="36"/>
  <c r="C51" i="36"/>
  <c r="D50" i="36"/>
  <c r="C50" i="36"/>
  <c r="D49" i="36"/>
  <c r="C49" i="36"/>
  <c r="D48" i="36"/>
  <c r="C48" i="36"/>
  <c r="D47" i="36"/>
  <c r="C47" i="36"/>
  <c r="D46" i="36"/>
  <c r="C46" i="36"/>
  <c r="D45" i="36"/>
  <c r="C45" i="36"/>
  <c r="D44" i="36"/>
  <c r="C44" i="36"/>
  <c r="E44" i="36" s="1"/>
  <c r="D43" i="36"/>
  <c r="C43" i="36"/>
  <c r="D42" i="36"/>
  <c r="C42" i="36"/>
  <c r="D41" i="36"/>
  <c r="C41" i="36"/>
  <c r="D40" i="36"/>
  <c r="C40" i="36"/>
  <c r="D39" i="36"/>
  <c r="C39" i="36"/>
  <c r="D38" i="36"/>
  <c r="C38" i="36"/>
  <c r="D37" i="36"/>
  <c r="C37" i="36"/>
  <c r="D36" i="36"/>
  <c r="C36" i="36"/>
  <c r="E36" i="36" s="1"/>
  <c r="D35" i="36"/>
  <c r="C35" i="36"/>
  <c r="D34" i="36"/>
  <c r="C34" i="36"/>
  <c r="D33" i="36"/>
  <c r="C33" i="36"/>
  <c r="D32" i="36"/>
  <c r="C32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13" i="36"/>
  <c r="C13" i="36"/>
  <c r="E13" i="36" s="1"/>
  <c r="D12" i="36"/>
  <c r="C12" i="36"/>
  <c r="A12" i="36"/>
  <c r="G12" i="36" s="1"/>
  <c r="M11" i="36"/>
  <c r="N11" i="36" s="1"/>
  <c r="G11" i="36"/>
  <c r="D11" i="36"/>
  <c r="C11" i="36"/>
  <c r="M10" i="36"/>
  <c r="D10" i="36"/>
  <c r="C10" i="36"/>
  <c r="Q9" i="36"/>
  <c r="R9" i="36" s="1"/>
  <c r="S9" i="36" s="1"/>
  <c r="T9" i="36" s="1"/>
  <c r="U9" i="36" s="1"/>
  <c r="V9" i="36" s="1"/>
  <c r="W9" i="36" s="1"/>
  <c r="X9" i="36" s="1"/>
  <c r="Y9" i="36" s="1"/>
  <c r="Z9" i="36" s="1"/>
  <c r="AA9" i="36" s="1"/>
  <c r="AB9" i="36" s="1"/>
  <c r="AC9" i="36" s="1"/>
  <c r="AD9" i="36" s="1"/>
  <c r="AE9" i="36" s="1"/>
  <c r="AF9" i="36" s="1"/>
  <c r="AG9" i="36" s="1"/>
  <c r="AH9" i="36" s="1"/>
  <c r="AI9" i="36" s="1"/>
  <c r="AJ9" i="36" s="1"/>
  <c r="AK9" i="36" s="1"/>
  <c r="AL9" i="36" s="1"/>
  <c r="AM9" i="36" s="1"/>
  <c r="AN9" i="36" s="1"/>
  <c r="AO9" i="36" s="1"/>
  <c r="AP9" i="36" s="1"/>
  <c r="AQ9" i="36" s="1"/>
  <c r="AR9" i="36" s="1"/>
  <c r="AS9" i="36" s="1"/>
  <c r="AT9" i="36" s="1"/>
  <c r="AU9" i="36" s="1"/>
  <c r="AV9" i="36" s="1"/>
  <c r="AW9" i="36" s="1"/>
  <c r="AX9" i="36" s="1"/>
  <c r="AY9" i="36" s="1"/>
  <c r="AZ9" i="36" s="1"/>
  <c r="BA9" i="36" s="1"/>
  <c r="BB9" i="36" s="1"/>
  <c r="BC9" i="36" s="1"/>
  <c r="BD9" i="36" s="1"/>
  <c r="BE9" i="36" s="1"/>
  <c r="BF9" i="36" s="1"/>
  <c r="BG9" i="36" s="1"/>
  <c r="BH9" i="36" s="1"/>
  <c r="BI9" i="36" s="1"/>
  <c r="W163" i="24"/>
  <c r="V163" i="24"/>
  <c r="U163" i="24"/>
  <c r="R163" i="24"/>
  <c r="L163" i="24"/>
  <c r="K158" i="24"/>
  <c r="K144" i="24"/>
  <c r="K136" i="24"/>
  <c r="K130" i="24"/>
  <c r="E38" i="36" l="1"/>
  <c r="E58" i="36"/>
  <c r="E31" i="36"/>
  <c r="E11" i="36"/>
  <c r="F11" i="36" s="1"/>
  <c r="H12" i="36"/>
  <c r="I12" i="36"/>
  <c r="A13" i="36"/>
  <c r="G13" i="36" s="1"/>
  <c r="E22" i="36"/>
  <c r="E24" i="36"/>
  <c r="E26" i="36"/>
  <c r="E27" i="36"/>
  <c r="E15" i="36"/>
  <c r="E17" i="36"/>
  <c r="E19" i="36"/>
  <c r="E30" i="36"/>
  <c r="E23" i="36"/>
  <c r="E32" i="36"/>
  <c r="E34" i="36"/>
  <c r="E41" i="36"/>
  <c r="E43" i="36"/>
  <c r="E45" i="36"/>
  <c r="C61" i="36"/>
  <c r="E12" i="36"/>
  <c r="F12" i="36" s="1"/>
  <c r="E16" i="36"/>
  <c r="E29" i="36"/>
  <c r="E33" i="36"/>
  <c r="E37" i="36"/>
  <c r="E39" i="36"/>
  <c r="D61" i="36"/>
  <c r="N10" i="36"/>
  <c r="M12" i="36"/>
  <c r="E14" i="36"/>
  <c r="E18" i="36"/>
  <c r="E20" i="36"/>
  <c r="E21" i="36"/>
  <c r="E10" i="36"/>
  <c r="F10" i="36" s="1"/>
  <c r="E25" i="36"/>
  <c r="E28" i="36"/>
  <c r="E35" i="36"/>
  <c r="E40" i="36"/>
  <c r="E42" i="36"/>
  <c r="E46" i="36"/>
  <c r="E47" i="36"/>
  <c r="E48" i="36"/>
  <c r="E49" i="36"/>
  <c r="E59" i="36"/>
  <c r="E50" i="36"/>
  <c r="E51" i="36"/>
  <c r="E56" i="36"/>
  <c r="E57" i="36"/>
  <c r="K163" i="24"/>
  <c r="A14" i="36" l="1"/>
  <c r="M13" i="36"/>
  <c r="N13" i="36" s="1"/>
  <c r="J12" i="36"/>
  <c r="E61" i="36"/>
  <c r="N12" i="36"/>
  <c r="G14" i="36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M14" i="36"/>
  <c r="G15" i="36" l="1"/>
  <c r="M15" i="36"/>
  <c r="D59" i="34"/>
  <c r="D58" i="34"/>
  <c r="C58" i="34"/>
  <c r="D57" i="34"/>
  <c r="C57" i="34"/>
  <c r="D56" i="34"/>
  <c r="C56" i="34"/>
  <c r="D55" i="34"/>
  <c r="C55" i="34"/>
  <c r="D54" i="34"/>
  <c r="C54" i="34"/>
  <c r="D53" i="34"/>
  <c r="C53" i="34"/>
  <c r="D52" i="34"/>
  <c r="C52" i="34"/>
  <c r="D51" i="34"/>
  <c r="C51" i="34"/>
  <c r="D50" i="34"/>
  <c r="C50" i="34"/>
  <c r="D49" i="34"/>
  <c r="C49" i="34"/>
  <c r="D48" i="34"/>
  <c r="C48" i="34"/>
  <c r="D47" i="34"/>
  <c r="C47" i="34"/>
  <c r="D46" i="34"/>
  <c r="C46" i="34"/>
  <c r="D45" i="34"/>
  <c r="C45" i="34"/>
  <c r="D44" i="34"/>
  <c r="C44" i="34"/>
  <c r="D43" i="34"/>
  <c r="C43" i="34"/>
  <c r="D42" i="34"/>
  <c r="C42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A12" i="34"/>
  <c r="M12" i="34" s="1"/>
  <c r="N12" i="34" s="1"/>
  <c r="M11" i="34"/>
  <c r="N11" i="34" s="1"/>
  <c r="G11" i="34"/>
  <c r="D11" i="34"/>
  <c r="C11" i="34"/>
  <c r="M10" i="34"/>
  <c r="N10" i="34" s="1"/>
  <c r="D10" i="34"/>
  <c r="C10" i="34"/>
  <c r="Q9" i="34"/>
  <c r="R9" i="34" s="1"/>
  <c r="S9" i="34" s="1"/>
  <c r="T9" i="34" s="1"/>
  <c r="U9" i="34" s="1"/>
  <c r="V9" i="34" s="1"/>
  <c r="W9" i="34" s="1"/>
  <c r="X9" i="34" s="1"/>
  <c r="Y9" i="34" s="1"/>
  <c r="Z9" i="34" s="1"/>
  <c r="AA9" i="34" s="1"/>
  <c r="AB9" i="34" s="1"/>
  <c r="AC9" i="34" s="1"/>
  <c r="AD9" i="34" s="1"/>
  <c r="AE9" i="34" s="1"/>
  <c r="AF9" i="34" s="1"/>
  <c r="AG9" i="34" s="1"/>
  <c r="AH9" i="34" s="1"/>
  <c r="AI9" i="34" s="1"/>
  <c r="AJ9" i="34" s="1"/>
  <c r="AK9" i="34" s="1"/>
  <c r="AL9" i="34" s="1"/>
  <c r="AM9" i="34" s="1"/>
  <c r="AN9" i="34" s="1"/>
  <c r="AO9" i="34" s="1"/>
  <c r="AP9" i="34" s="1"/>
  <c r="AQ9" i="34" s="1"/>
  <c r="AR9" i="34" s="1"/>
  <c r="AS9" i="34" s="1"/>
  <c r="AT9" i="34" s="1"/>
  <c r="AU9" i="34" s="1"/>
  <c r="AV9" i="34" s="1"/>
  <c r="AW9" i="34" s="1"/>
  <c r="AX9" i="34" s="1"/>
  <c r="AY9" i="34" s="1"/>
  <c r="AZ9" i="34" s="1"/>
  <c r="BA9" i="34" s="1"/>
  <c r="BB9" i="34" s="1"/>
  <c r="BC9" i="34" s="1"/>
  <c r="BD9" i="34" s="1"/>
  <c r="BE9" i="34" s="1"/>
  <c r="BF9" i="34" s="1"/>
  <c r="BG9" i="34" s="1"/>
  <c r="BH9" i="34" s="1"/>
  <c r="BI9" i="34" s="1"/>
  <c r="E48" i="34" l="1"/>
  <c r="E52" i="34"/>
  <c r="C61" i="34"/>
  <c r="D61" i="34"/>
  <c r="E49" i="34"/>
  <c r="E11" i="34"/>
  <c r="F11" i="34" s="1"/>
  <c r="E12" i="34"/>
  <c r="E17" i="34"/>
  <c r="E47" i="34"/>
  <c r="E51" i="34"/>
  <c r="E55" i="34"/>
  <c r="E56" i="34"/>
  <c r="E57" i="34"/>
  <c r="E58" i="34"/>
  <c r="E59" i="34"/>
  <c r="E13" i="34"/>
  <c r="E50" i="34"/>
  <c r="E54" i="34"/>
  <c r="E15" i="34"/>
  <c r="G16" i="36"/>
  <c r="M16" i="36"/>
  <c r="E21" i="34"/>
  <c r="E24" i="34"/>
  <c r="E34" i="34"/>
  <c r="E42" i="34"/>
  <c r="E44" i="34"/>
  <c r="E46" i="34"/>
  <c r="G12" i="34"/>
  <c r="E20" i="34"/>
  <c r="A13" i="34"/>
  <c r="E19" i="34"/>
  <c r="E23" i="34"/>
  <c r="E27" i="34"/>
  <c r="E28" i="34"/>
  <c r="E31" i="34"/>
  <c r="E32" i="34"/>
  <c r="E10" i="34"/>
  <c r="F10" i="34" s="1"/>
  <c r="E14" i="34"/>
  <c r="E16" i="34"/>
  <c r="E18" i="34"/>
  <c r="E22" i="34"/>
  <c r="E26" i="34"/>
  <c r="E30" i="34"/>
  <c r="E53" i="34"/>
  <c r="E25" i="34"/>
  <c r="E29" i="34"/>
  <c r="E33" i="34"/>
  <c r="E35" i="34"/>
  <c r="E43" i="34"/>
  <c r="E45" i="34"/>
  <c r="F12" i="34" l="1"/>
  <c r="E61" i="34"/>
  <c r="H12" i="34"/>
  <c r="I12" i="34"/>
  <c r="G17" i="36"/>
  <c r="M17" i="36"/>
  <c r="M13" i="34"/>
  <c r="N13" i="34" s="1"/>
  <c r="G13" i="34"/>
  <c r="A14" i="34"/>
  <c r="J12" i="34" l="1"/>
  <c r="G18" i="36"/>
  <c r="M18" i="36"/>
  <c r="M14" i="34"/>
  <c r="G14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G19" i="36" l="1"/>
  <c r="M19" i="36"/>
  <c r="M15" i="34"/>
  <c r="G15" i="34"/>
  <c r="G20" i="36" l="1"/>
  <c r="M20" i="36"/>
  <c r="G16" i="34"/>
  <c r="M16" i="34"/>
  <c r="M21" i="36" l="1"/>
  <c r="G21" i="36"/>
  <c r="M17" i="34"/>
  <c r="G17" i="34"/>
  <c r="M22" i="36" l="1"/>
  <c r="G22" i="36"/>
  <c r="M18" i="34"/>
  <c r="G18" i="34"/>
  <c r="M23" i="36" l="1"/>
  <c r="G23" i="36"/>
  <c r="M19" i="34"/>
  <c r="G19" i="34"/>
  <c r="M24" i="36" l="1"/>
  <c r="G24" i="36"/>
  <c r="M20" i="34"/>
  <c r="G20" i="34"/>
  <c r="M25" i="36" l="1"/>
  <c r="G25" i="36"/>
  <c r="M21" i="34"/>
  <c r="G21" i="34"/>
  <c r="M26" i="36" l="1"/>
  <c r="G26" i="36"/>
  <c r="M22" i="34"/>
  <c r="G22" i="34"/>
  <c r="M27" i="36" l="1"/>
  <c r="G27" i="36"/>
  <c r="M23" i="34"/>
  <c r="G23" i="34"/>
  <c r="M28" i="36" l="1"/>
  <c r="G28" i="36"/>
  <c r="M24" i="34"/>
  <c r="G24" i="34"/>
  <c r="M29" i="36" l="1"/>
  <c r="G29" i="36"/>
  <c r="M25" i="34"/>
  <c r="G25" i="34"/>
  <c r="M30" i="36" l="1"/>
  <c r="G30" i="36"/>
  <c r="M26" i="34"/>
  <c r="G26" i="34"/>
  <c r="M31" i="36" l="1"/>
  <c r="G31" i="36"/>
  <c r="M27" i="34"/>
  <c r="G27" i="34"/>
  <c r="M32" i="36" l="1"/>
  <c r="G32" i="36"/>
  <c r="M28" i="34"/>
  <c r="G28" i="34"/>
  <c r="G36" i="34" l="1"/>
  <c r="M36" i="34"/>
  <c r="M33" i="36"/>
  <c r="G33" i="36"/>
  <c r="M29" i="34"/>
  <c r="G29" i="34"/>
  <c r="M37" i="34" l="1"/>
  <c r="G37" i="34"/>
  <c r="M34" i="36"/>
  <c r="G34" i="36"/>
  <c r="M30" i="34"/>
  <c r="G30" i="34"/>
  <c r="M38" i="34" l="1"/>
  <c r="G38" i="34"/>
  <c r="M35" i="36"/>
  <c r="G35" i="36"/>
  <c r="M31" i="34"/>
  <c r="G31" i="34"/>
  <c r="M39" i="34" l="1"/>
  <c r="G39" i="34"/>
  <c r="M36" i="36"/>
  <c r="G36" i="36"/>
  <c r="M32" i="34"/>
  <c r="G32" i="34"/>
  <c r="M40" i="34" l="1"/>
  <c r="G40" i="34"/>
  <c r="M37" i="36"/>
  <c r="G37" i="36"/>
  <c r="M33" i="34"/>
  <c r="G33" i="34"/>
  <c r="M41" i="34" l="1"/>
  <c r="G41" i="34"/>
  <c r="M38" i="36"/>
  <c r="G38" i="36"/>
  <c r="M34" i="34"/>
  <c r="G34" i="34"/>
  <c r="M39" i="36" l="1"/>
  <c r="G39" i="36"/>
  <c r="M35" i="34"/>
  <c r="G35" i="34"/>
  <c r="G40" i="36" l="1"/>
  <c r="M40" i="36"/>
  <c r="M42" i="34"/>
  <c r="G42" i="34"/>
  <c r="G41" i="36" l="1"/>
  <c r="M41" i="36"/>
  <c r="M43" i="34"/>
  <c r="G43" i="34"/>
  <c r="G42" i="36" l="1"/>
  <c r="M42" i="36"/>
  <c r="M44" i="34"/>
  <c r="G44" i="34"/>
  <c r="G43" i="36" l="1"/>
  <c r="M43" i="36"/>
  <c r="M45" i="34"/>
  <c r="G45" i="34"/>
  <c r="G44" i="36" l="1"/>
  <c r="M44" i="36"/>
  <c r="M46" i="34"/>
  <c r="G46" i="34"/>
  <c r="G45" i="36" l="1"/>
  <c r="M45" i="36"/>
  <c r="G47" i="34"/>
  <c r="M47" i="34"/>
  <c r="G46" i="36" l="1"/>
  <c r="M46" i="36"/>
  <c r="G48" i="34"/>
  <c r="M48" i="34"/>
  <c r="M52" i="36" l="1"/>
  <c r="G52" i="36"/>
  <c r="G47" i="36"/>
  <c r="M47" i="36"/>
  <c r="G49" i="34"/>
  <c r="M49" i="34"/>
  <c r="M53" i="36" l="1"/>
  <c r="G53" i="36"/>
  <c r="G48" i="36"/>
  <c r="M48" i="36"/>
  <c r="G50" i="34"/>
  <c r="M50" i="34"/>
  <c r="M54" i="36" l="1"/>
  <c r="G54" i="36"/>
  <c r="G49" i="36"/>
  <c r="M49" i="36"/>
  <c r="G51" i="34"/>
  <c r="M51" i="34"/>
  <c r="M55" i="36" l="1"/>
  <c r="G55" i="36"/>
  <c r="M50" i="36"/>
  <c r="G50" i="36"/>
  <c r="M52" i="34"/>
  <c r="G52" i="34"/>
  <c r="M51" i="36" l="1"/>
  <c r="G51" i="36"/>
  <c r="M53" i="34"/>
  <c r="G53" i="34"/>
  <c r="M56" i="36" l="1"/>
  <c r="G56" i="36"/>
  <c r="M54" i="34"/>
  <c r="G54" i="34"/>
  <c r="M57" i="36" l="1"/>
  <c r="G57" i="36"/>
  <c r="G55" i="34"/>
  <c r="M55" i="34"/>
  <c r="M58" i="36" l="1"/>
  <c r="G58" i="36"/>
  <c r="G56" i="34"/>
  <c r="M56" i="34"/>
  <c r="M59" i="36" l="1"/>
  <c r="G59" i="36"/>
  <c r="G57" i="34"/>
  <c r="M57" i="34"/>
  <c r="G58" i="34" l="1"/>
  <c r="M58" i="34"/>
  <c r="G59" i="34" l="1"/>
  <c r="M59" i="34"/>
  <c r="G80" i="24" l="1"/>
  <c r="I80" i="24" s="1"/>
  <c r="G81" i="24"/>
  <c r="I81" i="24" s="1"/>
  <c r="G82" i="24"/>
  <c r="I82" i="24" s="1"/>
  <c r="G83" i="24"/>
  <c r="I83" i="24" s="1"/>
  <c r="G84" i="24"/>
  <c r="W116" i="24" l="1"/>
  <c r="V116" i="24"/>
  <c r="U116" i="24"/>
  <c r="W108" i="24"/>
  <c r="W118" i="24" s="1"/>
  <c r="W165" i="24" s="1"/>
  <c r="V108" i="24"/>
  <c r="Q108" i="24"/>
  <c r="P108" i="24"/>
  <c r="K108" i="24"/>
  <c r="H108" i="24"/>
  <c r="E108" i="24"/>
  <c r="D108" i="24"/>
  <c r="C108" i="24"/>
  <c r="R47" i="24"/>
  <c r="R44" i="24"/>
  <c r="R43" i="24"/>
  <c r="R42" i="24"/>
  <c r="R41" i="24"/>
  <c r="R38" i="24"/>
  <c r="R37" i="24"/>
  <c r="R36" i="24"/>
  <c r="R35" i="24"/>
  <c r="L40" i="24"/>
  <c r="G40" i="24"/>
  <c r="I40" i="24" s="1"/>
  <c r="V118" i="24" l="1"/>
  <c r="V165" i="24" s="1"/>
  <c r="O108" i="24"/>
  <c r="U108" i="24"/>
  <c r="U118" i="24" s="1"/>
  <c r="U165" i="24" s="1"/>
  <c r="T119" i="24" l="1"/>
  <c r="N119" i="24"/>
  <c r="N137" i="24" l="1"/>
  <c r="X137" i="24"/>
  <c r="X46" i="24"/>
  <c r="N159" i="24"/>
  <c r="N156" i="24"/>
  <c r="N145" i="24"/>
  <c r="N134" i="24"/>
  <c r="N124" i="24"/>
  <c r="N142" i="24"/>
  <c r="N151" i="24"/>
  <c r="N141" i="24"/>
  <c r="N153" i="24"/>
  <c r="N155" i="24"/>
  <c r="N143" i="24"/>
  <c r="N133" i="24"/>
  <c r="N123" i="24"/>
  <c r="N152" i="24"/>
  <c r="N132" i="24"/>
  <c r="N129" i="24"/>
  <c r="N161" i="24"/>
  <c r="N149" i="24"/>
  <c r="N127" i="24"/>
  <c r="N154" i="24"/>
  <c r="N128" i="24"/>
  <c r="N139" i="24"/>
  <c r="N148" i="24"/>
  <c r="N158" i="24"/>
  <c r="N147" i="24"/>
  <c r="N138" i="24"/>
  <c r="N126" i="24"/>
  <c r="N146" i="24"/>
  <c r="N150" i="24"/>
  <c r="N157" i="24"/>
  <c r="N135" i="24"/>
  <c r="N125" i="24"/>
  <c r="N140" i="24"/>
  <c r="N160" i="24"/>
  <c r="X131" i="24"/>
  <c r="X159" i="24"/>
  <c r="X153" i="24"/>
  <c r="X151" i="24"/>
  <c r="X142" i="24"/>
  <c r="X133" i="24"/>
  <c r="X124" i="24"/>
  <c r="X140" i="24"/>
  <c r="X158" i="24"/>
  <c r="X139" i="24"/>
  <c r="X129" i="24"/>
  <c r="X150" i="24"/>
  <c r="X141" i="24"/>
  <c r="X132" i="24"/>
  <c r="X160" i="24"/>
  <c r="X149" i="24"/>
  <c r="X130" i="24"/>
  <c r="X147" i="24"/>
  <c r="X154" i="24"/>
  <c r="X146" i="24"/>
  <c r="X136" i="24"/>
  <c r="X145" i="24"/>
  <c r="X127" i="24"/>
  <c r="X148" i="24"/>
  <c r="X155" i="24"/>
  <c r="X144" i="24"/>
  <c r="X135" i="24"/>
  <c r="X126" i="24"/>
  <c r="X143" i="24"/>
  <c r="X125" i="24"/>
  <c r="X157" i="24"/>
  <c r="X128" i="24"/>
  <c r="X152" i="24"/>
  <c r="X134" i="24"/>
  <c r="X138" i="24"/>
  <c r="X156" i="24"/>
  <c r="R40" i="24"/>
  <c r="R80" i="24"/>
  <c r="X47" i="24"/>
  <c r="L30" i="41" l="1"/>
  <c r="M30" i="41" s="1"/>
  <c r="M70" i="41" s="1"/>
  <c r="L32" i="41"/>
  <c r="N32" i="41" s="1"/>
  <c r="L31" i="41"/>
  <c r="M31" i="41" s="1"/>
  <c r="N31" i="41" s="1"/>
  <c r="L44" i="41"/>
  <c r="N163" i="24"/>
  <c r="X80" i="24"/>
  <c r="L14" i="41"/>
  <c r="N14" i="41" s="1"/>
  <c r="L33" i="41"/>
  <c r="N33" i="41" s="1"/>
  <c r="L29" i="41"/>
  <c r="N29" i="41" s="1"/>
  <c r="L25" i="41"/>
  <c r="L23" i="41"/>
  <c r="N23" i="41" s="1"/>
  <c r="L18" i="41"/>
  <c r="N18" i="41" s="1"/>
  <c r="L34" i="41"/>
  <c r="N34" i="41" s="1"/>
  <c r="L26" i="41"/>
  <c r="N26" i="41" s="1"/>
  <c r="L35" i="41"/>
  <c r="N35" i="41" s="1"/>
  <c r="L19" i="41"/>
  <c r="L36" i="41"/>
  <c r="N36" i="41" s="1"/>
  <c r="L27" i="41"/>
  <c r="N27" i="41" s="1"/>
  <c r="L15" i="41"/>
  <c r="N15" i="41" s="1"/>
  <c r="L22" i="41"/>
  <c r="N22" i="41" s="1"/>
  <c r="L17" i="41"/>
  <c r="N17" i="41" s="1"/>
  <c r="L16" i="41"/>
  <c r="N16" i="41" s="1"/>
  <c r="L37" i="41"/>
  <c r="N37" i="41" s="1"/>
  <c r="X123" i="24"/>
  <c r="T163" i="24"/>
  <c r="L20" i="41"/>
  <c r="L13" i="41"/>
  <c r="N13" i="41" s="1"/>
  <c r="L24" i="41"/>
  <c r="N24" i="41" s="1"/>
  <c r="L28" i="41"/>
  <c r="N28" i="41" s="1"/>
  <c r="L21" i="41"/>
  <c r="X40" i="24"/>
  <c r="M44" i="41" l="1"/>
  <c r="N44" i="41" s="1"/>
  <c r="N30" i="41"/>
  <c r="K7" i="36" s="1"/>
  <c r="O10" i="36" s="1"/>
  <c r="P10" i="36" s="1"/>
  <c r="N62" i="41"/>
  <c r="L70" i="41"/>
  <c r="N25" i="41"/>
  <c r="N71" i="41" s="1"/>
  <c r="L71" i="41"/>
  <c r="N21" i="41"/>
  <c r="M20" i="41"/>
  <c r="N20" i="41" s="1"/>
  <c r="N19" i="41"/>
  <c r="L12" i="41"/>
  <c r="X163" i="24"/>
  <c r="N70" i="41" l="1"/>
  <c r="L62" i="41"/>
  <c r="O11" i="36"/>
  <c r="P11" i="36" s="1"/>
  <c r="Q11" i="36" s="1"/>
  <c r="R11" i="36" s="1"/>
  <c r="L79" i="41"/>
  <c r="L69" i="41"/>
  <c r="L75" i="41" s="1"/>
  <c r="K7" i="34"/>
  <c r="K12" i="36"/>
  <c r="L12" i="36" s="1"/>
  <c r="O12" i="36" s="1"/>
  <c r="P12" i="36" s="1"/>
  <c r="Q12" i="36" s="1"/>
  <c r="R12" i="36" s="1"/>
  <c r="Q10" i="36"/>
  <c r="R10" i="36" s="1"/>
  <c r="M12" i="41"/>
  <c r="M69" i="41" s="1"/>
  <c r="M75" i="41" s="1"/>
  <c r="M19" i="5"/>
  <c r="J19" i="5"/>
  <c r="G19" i="5"/>
  <c r="D19" i="5"/>
  <c r="N12" i="41" l="1"/>
  <c r="N69" i="41" s="1"/>
  <c r="N75" i="41" s="1"/>
  <c r="M79" i="41"/>
  <c r="S12" i="36"/>
  <c r="T12" i="36" s="1"/>
  <c r="U12" i="36" s="1"/>
  <c r="S11" i="36"/>
  <c r="T11" i="36" s="1"/>
  <c r="S10" i="36"/>
  <c r="F37" i="34"/>
  <c r="F41" i="34"/>
  <c r="F38" i="34"/>
  <c r="F36" i="34"/>
  <c r="F55" i="36"/>
  <c r="F40" i="34"/>
  <c r="F52" i="36"/>
  <c r="F39" i="34"/>
  <c r="F53" i="36"/>
  <c r="F54" i="36"/>
  <c r="I13" i="36"/>
  <c r="I13" i="34"/>
  <c r="F57" i="36"/>
  <c r="F49" i="36"/>
  <c r="F45" i="36"/>
  <c r="F41" i="36"/>
  <c r="F37" i="36"/>
  <c r="F33" i="36"/>
  <c r="F29" i="36"/>
  <c r="F25" i="36"/>
  <c r="F21" i="36"/>
  <c r="F17" i="36"/>
  <c r="F13" i="36"/>
  <c r="F57" i="34"/>
  <c r="F53" i="34"/>
  <c r="F49" i="34"/>
  <c r="F45" i="34"/>
  <c r="F35" i="34"/>
  <c r="F31" i="34"/>
  <c r="F27" i="34"/>
  <c r="F23" i="34"/>
  <c r="F19" i="34"/>
  <c r="F15" i="34"/>
  <c r="F39" i="36"/>
  <c r="F31" i="36"/>
  <c r="F59" i="34"/>
  <c r="F51" i="34"/>
  <c r="F47" i="34"/>
  <c r="F33" i="34"/>
  <c r="F25" i="34"/>
  <c r="F17" i="34"/>
  <c r="F56" i="36"/>
  <c r="F44" i="36"/>
  <c r="F32" i="36"/>
  <c r="F24" i="36"/>
  <c r="F20" i="36"/>
  <c r="H13" i="36"/>
  <c r="F52" i="34"/>
  <c r="F44" i="34"/>
  <c r="F30" i="34"/>
  <c r="F22" i="34"/>
  <c r="F14" i="34"/>
  <c r="F58" i="36"/>
  <c r="F50" i="36"/>
  <c r="F46" i="36"/>
  <c r="F42" i="36"/>
  <c r="F38" i="36"/>
  <c r="F34" i="36"/>
  <c r="F30" i="36"/>
  <c r="F26" i="36"/>
  <c r="F22" i="36"/>
  <c r="F18" i="36"/>
  <c r="F14" i="36"/>
  <c r="F58" i="34"/>
  <c r="F54" i="34"/>
  <c r="F50" i="34"/>
  <c r="F46" i="34"/>
  <c r="F42" i="34"/>
  <c r="F32" i="34"/>
  <c r="F28" i="34"/>
  <c r="F24" i="34"/>
  <c r="F20" i="34"/>
  <c r="F16" i="34"/>
  <c r="H13" i="34"/>
  <c r="F35" i="36"/>
  <c r="F27" i="36"/>
  <c r="F23" i="36"/>
  <c r="F19" i="36"/>
  <c r="F15" i="36"/>
  <c r="F55" i="34"/>
  <c r="F43" i="34"/>
  <c r="F29" i="34"/>
  <c r="F21" i="34"/>
  <c r="F13" i="34"/>
  <c r="F48" i="36"/>
  <c r="F40" i="36"/>
  <c r="F36" i="36"/>
  <c r="F28" i="36"/>
  <c r="F16" i="36"/>
  <c r="F56" i="34"/>
  <c r="F48" i="34"/>
  <c r="F34" i="34"/>
  <c r="F26" i="34"/>
  <c r="F18" i="34"/>
  <c r="F59" i="36"/>
  <c r="F51" i="36"/>
  <c r="F47" i="36"/>
  <c r="F43" i="36"/>
  <c r="K36" i="41"/>
  <c r="K33" i="41"/>
  <c r="K32" i="41"/>
  <c r="K31" i="41"/>
  <c r="K29" i="41"/>
  <c r="K28" i="41"/>
  <c r="K27" i="41"/>
  <c r="K26" i="41"/>
  <c r="K25" i="41"/>
  <c r="K23" i="41"/>
  <c r="K22" i="41"/>
  <c r="K21" i="41"/>
  <c r="K20" i="41"/>
  <c r="K18" i="41"/>
  <c r="K17" i="41"/>
  <c r="K16" i="41"/>
  <c r="K15" i="41"/>
  <c r="K14" i="41"/>
  <c r="K13" i="41"/>
  <c r="K12" i="41"/>
  <c r="K37" i="41"/>
  <c r="X24" i="41"/>
  <c r="X34" i="41"/>
  <c r="X35" i="41"/>
  <c r="N79" i="41" l="1"/>
  <c r="U11" i="36"/>
  <c r="V11" i="36" s="1"/>
  <c r="W11" i="36" s="1"/>
  <c r="V12" i="36"/>
  <c r="W12" i="36" s="1"/>
  <c r="X12" i="36" s="1"/>
  <c r="T10" i="36"/>
  <c r="F61" i="34"/>
  <c r="J13" i="34"/>
  <c r="J13" i="36"/>
  <c r="F61" i="36"/>
  <c r="K30" i="41" s="1"/>
  <c r="K39" i="41" l="1"/>
  <c r="U10" i="36"/>
  <c r="V10" i="36" s="1"/>
  <c r="Y12" i="36"/>
  <c r="Z12" i="36" s="1"/>
  <c r="AA12" i="36" s="1"/>
  <c r="AB12" i="36" s="1"/>
  <c r="AC12" i="36" s="1"/>
  <c r="AD12" i="36" s="1"/>
  <c r="AE12" i="36" s="1"/>
  <c r="AF12" i="36" s="1"/>
  <c r="AG12" i="36" s="1"/>
  <c r="AH12" i="36" s="1"/>
  <c r="AI12" i="36" s="1"/>
  <c r="AJ12" i="36" s="1"/>
  <c r="AK12" i="36" s="1"/>
  <c r="AL12" i="36" s="1"/>
  <c r="AM12" i="36" s="1"/>
  <c r="AN12" i="36" s="1"/>
  <c r="AO12" i="36" s="1"/>
  <c r="AP12" i="36" s="1"/>
  <c r="AQ12" i="36" s="1"/>
  <c r="AR12" i="36" s="1"/>
  <c r="AS12" i="36" s="1"/>
  <c r="AT12" i="36" s="1"/>
  <c r="AU12" i="36" s="1"/>
  <c r="AV12" i="36" s="1"/>
  <c r="AW12" i="36" s="1"/>
  <c r="AX12" i="36" s="1"/>
  <c r="AY12" i="36" s="1"/>
  <c r="AZ12" i="36" s="1"/>
  <c r="BA12" i="36" s="1"/>
  <c r="BB12" i="36" s="1"/>
  <c r="BC12" i="36" s="1"/>
  <c r="BD12" i="36" s="1"/>
  <c r="BE12" i="36" s="1"/>
  <c r="BF12" i="36" s="1"/>
  <c r="BG12" i="36" s="1"/>
  <c r="BH12" i="36" s="1"/>
  <c r="BJ12" i="36" s="1"/>
  <c r="X11" i="36"/>
  <c r="K13" i="36"/>
  <c r="W10" i="36" l="1"/>
  <c r="X10" i="36" s="1"/>
  <c r="Y11" i="36"/>
  <c r="L13" i="36"/>
  <c r="Z11" i="36" l="1"/>
  <c r="Y10" i="36"/>
  <c r="O13" i="36"/>
  <c r="X66" i="24"/>
  <c r="AA11" i="36" l="1"/>
  <c r="AB11" i="36" s="1"/>
  <c r="AC11" i="36" s="1"/>
  <c r="AD11" i="36" s="1"/>
  <c r="AE11" i="36" s="1"/>
  <c r="AF11" i="36" s="1"/>
  <c r="AG11" i="36" s="1"/>
  <c r="AH11" i="36" s="1"/>
  <c r="AI11" i="36" s="1"/>
  <c r="AJ11" i="36" s="1"/>
  <c r="AK11" i="36" s="1"/>
  <c r="AL11" i="36" s="1"/>
  <c r="AM11" i="36" s="1"/>
  <c r="AN11" i="36" s="1"/>
  <c r="AO11" i="36" s="1"/>
  <c r="AP11" i="36" s="1"/>
  <c r="AQ11" i="36" s="1"/>
  <c r="AR11" i="36" s="1"/>
  <c r="AS11" i="36" s="1"/>
  <c r="AT11" i="36" s="1"/>
  <c r="AU11" i="36" s="1"/>
  <c r="AV11" i="36" s="1"/>
  <c r="AW11" i="36" s="1"/>
  <c r="AX11" i="36" s="1"/>
  <c r="AY11" i="36" s="1"/>
  <c r="AZ11" i="36" s="1"/>
  <c r="BA11" i="36" s="1"/>
  <c r="BB11" i="36" s="1"/>
  <c r="BC11" i="36" s="1"/>
  <c r="BD11" i="36" s="1"/>
  <c r="BE11" i="36" s="1"/>
  <c r="BF11" i="36" s="1"/>
  <c r="BG11" i="36" s="1"/>
  <c r="BH11" i="36" s="1"/>
  <c r="BJ11" i="36" s="1"/>
  <c r="Z10" i="36"/>
  <c r="P13" i="36"/>
  <c r="X70" i="24"/>
  <c r="AA10" i="36" l="1"/>
  <c r="AB10" i="36" s="1"/>
  <c r="AC10" i="36" s="1"/>
  <c r="AD10" i="36" s="1"/>
  <c r="AE10" i="36" s="1"/>
  <c r="AF10" i="36" s="1"/>
  <c r="AG10" i="36" s="1"/>
  <c r="AH10" i="36" s="1"/>
  <c r="AI10" i="36" s="1"/>
  <c r="AJ10" i="36" s="1"/>
  <c r="AK10" i="36" s="1"/>
  <c r="AL10" i="36" s="1"/>
  <c r="AM10" i="36" s="1"/>
  <c r="AN10" i="36" s="1"/>
  <c r="AO10" i="36" s="1"/>
  <c r="AP10" i="36" s="1"/>
  <c r="AQ10" i="36" s="1"/>
  <c r="AR10" i="36" s="1"/>
  <c r="AS10" i="36" s="1"/>
  <c r="AT10" i="36" s="1"/>
  <c r="AU10" i="36" s="1"/>
  <c r="AV10" i="36" s="1"/>
  <c r="AW10" i="36" s="1"/>
  <c r="AX10" i="36" s="1"/>
  <c r="AY10" i="36" s="1"/>
  <c r="AZ10" i="36" s="1"/>
  <c r="BA10" i="36" s="1"/>
  <c r="BB10" i="36" s="1"/>
  <c r="BC10" i="36" s="1"/>
  <c r="BD10" i="36" s="1"/>
  <c r="BE10" i="36" s="1"/>
  <c r="BF10" i="36" s="1"/>
  <c r="BG10" i="36" s="1"/>
  <c r="BH10" i="36" s="1"/>
  <c r="BJ10" i="36" s="1"/>
  <c r="Q13" i="36"/>
  <c r="R13" i="36" s="1"/>
  <c r="S13" i="36" l="1"/>
  <c r="T13" i="36" l="1"/>
  <c r="U13" i="36" s="1"/>
  <c r="X73" i="24"/>
  <c r="X72" i="24"/>
  <c r="X71" i="24"/>
  <c r="V13" i="36" l="1"/>
  <c r="W13" i="36" l="1"/>
  <c r="X13" i="36" l="1"/>
  <c r="Y13" i="36" l="1"/>
  <c r="Z13" i="36" l="1"/>
  <c r="X106" i="24"/>
  <c r="X74" i="24"/>
  <c r="X101" i="24"/>
  <c r="X100" i="24"/>
  <c r="X92" i="24"/>
  <c r="X91" i="24"/>
  <c r="X90" i="24"/>
  <c r="X88" i="24"/>
  <c r="X65" i="24"/>
  <c r="X62" i="24"/>
  <c r="X61" i="24"/>
  <c r="X60" i="24"/>
  <c r="X44" i="24"/>
  <c r="X43" i="24"/>
  <c r="X42" i="24"/>
  <c r="X41" i="24"/>
  <c r="X38" i="24"/>
  <c r="X37" i="24"/>
  <c r="X36" i="24"/>
  <c r="X35" i="24"/>
  <c r="X25" i="24"/>
  <c r="X24" i="24"/>
  <c r="X20" i="24"/>
  <c r="X17" i="24"/>
  <c r="X14" i="24"/>
  <c r="X13" i="24"/>
  <c r="X12" i="24"/>
  <c r="R21" i="24"/>
  <c r="R22" i="24"/>
  <c r="AA13" i="36" l="1"/>
  <c r="X10" i="24"/>
  <c r="X22" i="24"/>
  <c r="X21" i="24"/>
  <c r="AB13" i="36" l="1"/>
  <c r="AC13" i="36" l="1"/>
  <c r="AD13" i="36" l="1"/>
  <c r="AE13" i="36" l="1"/>
  <c r="AF13" i="36" l="1"/>
  <c r="L39" i="24"/>
  <c r="G39" i="24"/>
  <c r="I39" i="24" s="1"/>
  <c r="AG13" i="36" l="1"/>
  <c r="O116" i="24"/>
  <c r="O118" i="24" s="1"/>
  <c r="P116" i="24"/>
  <c r="P118" i="24" s="1"/>
  <c r="Q116" i="24"/>
  <c r="Q118" i="24" s="1"/>
  <c r="R39" i="24"/>
  <c r="L115" i="24"/>
  <c r="L114" i="24"/>
  <c r="L113" i="24"/>
  <c r="L112" i="24"/>
  <c r="L111" i="24"/>
  <c r="L110" i="24"/>
  <c r="L18" i="24"/>
  <c r="L105" i="24"/>
  <c r="L104" i="24"/>
  <c r="L103" i="24"/>
  <c r="L102" i="24"/>
  <c r="L99" i="24"/>
  <c r="L96" i="24"/>
  <c r="L95" i="24"/>
  <c r="L93" i="24"/>
  <c r="L89" i="24"/>
  <c r="L87" i="24"/>
  <c r="L86" i="24"/>
  <c r="L85" i="24"/>
  <c r="L84" i="24"/>
  <c r="L83" i="24"/>
  <c r="L82" i="24"/>
  <c r="R82" i="24" s="1"/>
  <c r="L81" i="24"/>
  <c r="R81" i="24" s="1"/>
  <c r="L79" i="24"/>
  <c r="L78" i="24"/>
  <c r="L77" i="24"/>
  <c r="L76" i="24"/>
  <c r="L75" i="24"/>
  <c r="L69" i="24"/>
  <c r="L68" i="24"/>
  <c r="L67" i="24"/>
  <c r="L64" i="24"/>
  <c r="L63" i="24"/>
  <c r="L59" i="24"/>
  <c r="L58" i="24"/>
  <c r="L57" i="24"/>
  <c r="L56" i="24"/>
  <c r="L55" i="24"/>
  <c r="L54" i="24"/>
  <c r="L52" i="24"/>
  <c r="L51" i="24"/>
  <c r="L50" i="24"/>
  <c r="L49" i="24"/>
  <c r="L48" i="24"/>
  <c r="L45" i="24"/>
  <c r="L34" i="24"/>
  <c r="L33" i="24"/>
  <c r="L32" i="24"/>
  <c r="L31" i="24"/>
  <c r="L30" i="24"/>
  <c r="L29" i="24"/>
  <c r="L28" i="24"/>
  <c r="L27" i="24"/>
  <c r="L26" i="24"/>
  <c r="L23" i="24"/>
  <c r="L19" i="24"/>
  <c r="L16" i="24"/>
  <c r="L15" i="24"/>
  <c r="L11" i="24"/>
  <c r="K116" i="24"/>
  <c r="K118" i="24" s="1"/>
  <c r="G115" i="24"/>
  <c r="I115" i="24" s="1"/>
  <c r="R115" i="24" s="1"/>
  <c r="F96" i="24"/>
  <c r="G96" i="24" s="1"/>
  <c r="I96" i="24" s="1"/>
  <c r="F95" i="24"/>
  <c r="F113" i="24"/>
  <c r="G113" i="24" s="1"/>
  <c r="I113" i="24" s="1"/>
  <c r="F112" i="24"/>
  <c r="G112" i="24" s="1"/>
  <c r="I112" i="24" s="1"/>
  <c r="G114" i="24"/>
  <c r="I114" i="24" s="1"/>
  <c r="R114" i="24" s="1"/>
  <c r="G111" i="24"/>
  <c r="I111" i="24" s="1"/>
  <c r="G110" i="24"/>
  <c r="I110" i="24" s="1"/>
  <c r="G18" i="24"/>
  <c r="I18" i="24" s="1"/>
  <c r="G105" i="24"/>
  <c r="I105" i="24" s="1"/>
  <c r="G104" i="24"/>
  <c r="I104" i="24" s="1"/>
  <c r="G103" i="24"/>
  <c r="I103" i="24" s="1"/>
  <c r="G102" i="24"/>
  <c r="I102" i="24" s="1"/>
  <c r="G99" i="24"/>
  <c r="I99" i="24" s="1"/>
  <c r="G93" i="24"/>
  <c r="I93" i="24" s="1"/>
  <c r="G89" i="24"/>
  <c r="I89" i="24" s="1"/>
  <c r="G87" i="24"/>
  <c r="I87" i="24" s="1"/>
  <c r="G86" i="24"/>
  <c r="I86" i="24" s="1"/>
  <c r="G85" i="24"/>
  <c r="I85" i="24" s="1"/>
  <c r="I84" i="24"/>
  <c r="G79" i="24"/>
  <c r="I79" i="24" s="1"/>
  <c r="G78" i="24"/>
  <c r="I78" i="24" s="1"/>
  <c r="G77" i="24"/>
  <c r="I77" i="24" s="1"/>
  <c r="G76" i="24"/>
  <c r="I76" i="24" s="1"/>
  <c r="G75" i="24"/>
  <c r="I75" i="24" s="1"/>
  <c r="G69" i="24"/>
  <c r="I69" i="24" s="1"/>
  <c r="G68" i="24"/>
  <c r="I68" i="24" s="1"/>
  <c r="G67" i="24"/>
  <c r="I67" i="24" s="1"/>
  <c r="G64" i="24"/>
  <c r="I64" i="24" s="1"/>
  <c r="G63" i="24"/>
  <c r="I63" i="24" s="1"/>
  <c r="G59" i="24"/>
  <c r="I59" i="24" s="1"/>
  <c r="G58" i="24"/>
  <c r="I58" i="24" s="1"/>
  <c r="G57" i="24"/>
  <c r="I57" i="24" s="1"/>
  <c r="G56" i="24"/>
  <c r="I56" i="24" s="1"/>
  <c r="G55" i="24"/>
  <c r="I55" i="24" s="1"/>
  <c r="G54" i="24"/>
  <c r="I54" i="24" s="1"/>
  <c r="G52" i="24"/>
  <c r="I52" i="24" s="1"/>
  <c r="R52" i="24" s="1"/>
  <c r="G51" i="24"/>
  <c r="I51" i="24" s="1"/>
  <c r="G50" i="24"/>
  <c r="I50" i="24" s="1"/>
  <c r="G49" i="24"/>
  <c r="I49" i="24" s="1"/>
  <c r="G48" i="24"/>
  <c r="I48" i="24" s="1"/>
  <c r="G45" i="24"/>
  <c r="I45" i="24" s="1"/>
  <c r="R45" i="24" s="1"/>
  <c r="G34" i="24"/>
  <c r="I34" i="24" s="1"/>
  <c r="G33" i="24"/>
  <c r="I33" i="24" s="1"/>
  <c r="G32" i="24"/>
  <c r="I32" i="24" s="1"/>
  <c r="G31" i="24"/>
  <c r="I31" i="24" s="1"/>
  <c r="G30" i="24"/>
  <c r="I30" i="24" s="1"/>
  <c r="G29" i="24"/>
  <c r="I29" i="24" s="1"/>
  <c r="G28" i="24"/>
  <c r="I28" i="24" s="1"/>
  <c r="G27" i="24"/>
  <c r="I27" i="24" s="1"/>
  <c r="G23" i="24"/>
  <c r="I23" i="24" s="1"/>
  <c r="G19" i="24"/>
  <c r="I19" i="24" s="1"/>
  <c r="G16" i="24"/>
  <c r="I16" i="24" s="1"/>
  <c r="G15" i="24"/>
  <c r="G11" i="24"/>
  <c r="D116" i="24"/>
  <c r="D118" i="24" s="1"/>
  <c r="E116" i="24"/>
  <c r="E118" i="24" s="1"/>
  <c r="H116" i="24"/>
  <c r="H118" i="24" s="1"/>
  <c r="C116" i="24"/>
  <c r="C118" i="24" s="1"/>
  <c r="F108" i="24" l="1"/>
  <c r="AH13" i="36"/>
  <c r="R111" i="24"/>
  <c r="L108" i="24"/>
  <c r="I11" i="24"/>
  <c r="R105" i="24"/>
  <c r="R113" i="24"/>
  <c r="R104" i="24"/>
  <c r="R27" i="24"/>
  <c r="I15" i="24"/>
  <c r="R26" i="24"/>
  <c r="G95" i="24"/>
  <c r="I95" i="24" s="1"/>
  <c r="R95" i="24" s="1"/>
  <c r="R93" i="24"/>
  <c r="R18" i="24"/>
  <c r="F116" i="24"/>
  <c r="R110" i="24"/>
  <c r="X114" i="24"/>
  <c r="R96" i="24"/>
  <c r="X115" i="24"/>
  <c r="R84" i="24"/>
  <c r="R112" i="24"/>
  <c r="X112" i="24" s="1"/>
  <c r="R29" i="24"/>
  <c r="R85" i="24"/>
  <c r="R49" i="24"/>
  <c r="R58" i="24"/>
  <c r="R76" i="24"/>
  <c r="R23" i="24"/>
  <c r="R54" i="24"/>
  <c r="R33" i="24"/>
  <c r="X39" i="24"/>
  <c r="R56" i="24"/>
  <c r="R69" i="24"/>
  <c r="R83" i="24"/>
  <c r="R79" i="24"/>
  <c r="R89" i="24"/>
  <c r="R78" i="24"/>
  <c r="R87" i="24"/>
  <c r="R34" i="24"/>
  <c r="R55" i="24"/>
  <c r="R68" i="24"/>
  <c r="R102" i="24"/>
  <c r="R19" i="24"/>
  <c r="R32" i="24"/>
  <c r="R64" i="24"/>
  <c r="R77" i="24"/>
  <c r="X77" i="24" s="1"/>
  <c r="R75" i="24"/>
  <c r="X75" i="24" s="1"/>
  <c r="R57" i="24"/>
  <c r="X57" i="24" s="1"/>
  <c r="R31" i="24"/>
  <c r="R63" i="24"/>
  <c r="R28" i="24"/>
  <c r="X82" i="24"/>
  <c r="R16" i="24"/>
  <c r="R51" i="24"/>
  <c r="R67" i="24"/>
  <c r="R103" i="24"/>
  <c r="X103" i="24" s="1"/>
  <c r="R99" i="24"/>
  <c r="X99" i="24" s="1"/>
  <c r="R59" i="24"/>
  <c r="X59" i="24" s="1"/>
  <c r="R86" i="24"/>
  <c r="X86" i="24" s="1"/>
  <c r="R30" i="24"/>
  <c r="R50" i="24"/>
  <c r="X50" i="24" s="1"/>
  <c r="L116" i="24"/>
  <c r="I116" i="24"/>
  <c r="G116" i="24"/>
  <c r="N50" i="41" l="1"/>
  <c r="N45" i="41"/>
  <c r="X26" i="24"/>
  <c r="F118" i="24"/>
  <c r="X111" i="24"/>
  <c r="R11" i="24"/>
  <c r="X11" i="24" s="1"/>
  <c r="X81" i="24"/>
  <c r="AI13" i="36"/>
  <c r="G108" i="24"/>
  <c r="G118" i="24" s="1"/>
  <c r="X105" i="24"/>
  <c r="T108" i="24"/>
  <c r="T116" i="24"/>
  <c r="I108" i="24"/>
  <c r="I118" i="24" s="1"/>
  <c r="L118" i="24"/>
  <c r="N108" i="24"/>
  <c r="X104" i="24"/>
  <c r="R48" i="24"/>
  <c r="X48" i="24" s="1"/>
  <c r="X113" i="24"/>
  <c r="N116" i="24"/>
  <c r="X28" i="24"/>
  <c r="X58" i="24"/>
  <c r="X76" i="24"/>
  <c r="X49" i="24"/>
  <c r="X27" i="24"/>
  <c r="X110" i="24"/>
  <c r="R116" i="24"/>
  <c r="X18" i="24"/>
  <c r="X93" i="24"/>
  <c r="X67" i="24"/>
  <c r="X85" i="24"/>
  <c r="X31" i="24"/>
  <c r="X23" i="24"/>
  <c r="X54" i="24"/>
  <c r="X19" i="24"/>
  <c r="X45" i="24"/>
  <c r="X83" i="24"/>
  <c r="X89" i="24"/>
  <c r="X33" i="24"/>
  <c r="X68" i="24"/>
  <c r="X96" i="24"/>
  <c r="X102" i="24"/>
  <c r="X79" i="24"/>
  <c r="X56" i="24"/>
  <c r="X69" i="24"/>
  <c r="X87" i="24"/>
  <c r="X34" i="24"/>
  <c r="X95" i="24"/>
  <c r="X55" i="24"/>
  <c r="X78" i="24"/>
  <c r="X51" i="24"/>
  <c r="X84" i="24"/>
  <c r="X52" i="24"/>
  <c r="X32" i="24"/>
  <c r="X63" i="24"/>
  <c r="X16" i="24"/>
  <c r="R15" i="24"/>
  <c r="X64" i="24"/>
  <c r="X30" i="24"/>
  <c r="X29" i="24"/>
  <c r="N41" i="41" l="1"/>
  <c r="N46" i="41"/>
  <c r="M64" i="41"/>
  <c r="AJ13" i="36"/>
  <c r="R108" i="24"/>
  <c r="R118" i="24" s="1"/>
  <c r="R165" i="24" s="1"/>
  <c r="N118" i="24"/>
  <c r="X116" i="24"/>
  <c r="T118" i="24"/>
  <c r="T165" i="24" s="1"/>
  <c r="X15" i="24"/>
  <c r="L63" i="41" l="1"/>
  <c r="L61" i="41"/>
  <c r="M65" i="41"/>
  <c r="L65" i="41"/>
  <c r="L64" i="41"/>
  <c r="N64" i="41"/>
  <c r="L51" i="41"/>
  <c r="N43" i="41"/>
  <c r="L78" i="41"/>
  <c r="L39" i="41"/>
  <c r="AK13" i="36"/>
  <c r="X108" i="24"/>
  <c r="X118" i="24" s="1"/>
  <c r="X165" i="24" s="1"/>
  <c r="L49" i="5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M20" i="5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I49" i="5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J20" i="5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G20" i="5"/>
  <c r="C49" i="5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L53" i="41" l="1"/>
  <c r="M63" i="41"/>
  <c r="M61" i="41"/>
  <c r="L67" i="41"/>
  <c r="M39" i="41"/>
  <c r="N65" i="41"/>
  <c r="M51" i="41"/>
  <c r="N42" i="41"/>
  <c r="L80" i="41"/>
  <c r="M78" i="41"/>
  <c r="G21" i="5"/>
  <c r="I14" i="36"/>
  <c r="I14" i="34"/>
  <c r="AL13" i="36"/>
  <c r="D20" i="5"/>
  <c r="M45" i="5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J45" i="5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N39" i="41" l="1"/>
  <c r="N51" i="41"/>
  <c r="N61" i="41"/>
  <c r="N63" i="41"/>
  <c r="M53" i="41"/>
  <c r="M67" i="41"/>
  <c r="N78" i="41"/>
  <c r="G22" i="5"/>
  <c r="I15" i="36"/>
  <c r="I15" i="34"/>
  <c r="H14" i="36"/>
  <c r="H14" i="34"/>
  <c r="J14" i="34" s="1"/>
  <c r="Y34" i="41"/>
  <c r="Z34" i="41" s="1"/>
  <c r="Y35" i="41"/>
  <c r="Z35" i="41" s="1"/>
  <c r="Y24" i="41"/>
  <c r="Z24" i="41" s="1"/>
  <c r="AM13" i="36"/>
  <c r="D21" i="5"/>
  <c r="N53" i="41" l="1"/>
  <c r="N80" i="41" s="1"/>
  <c r="M80" i="41"/>
  <c r="N67" i="41"/>
  <c r="G23" i="5"/>
  <c r="I16" i="36"/>
  <c r="I16" i="34"/>
  <c r="AA24" i="41"/>
  <c r="AC24" i="41" s="1"/>
  <c r="AD24" i="41" s="1"/>
  <c r="O24" i="41"/>
  <c r="D22" i="5"/>
  <c r="H15" i="36"/>
  <c r="J15" i="36" s="1"/>
  <c r="H15" i="34"/>
  <c r="J15" i="34" s="1"/>
  <c r="O35" i="41"/>
  <c r="AA35" i="41"/>
  <c r="AC35" i="41" s="1"/>
  <c r="AD35" i="41" s="1"/>
  <c r="AA34" i="41"/>
  <c r="AC34" i="41" s="1"/>
  <c r="AD34" i="41" s="1"/>
  <c r="O34" i="41"/>
  <c r="AN13" i="36"/>
  <c r="J14" i="36"/>
  <c r="N15" i="34" l="1"/>
  <c r="N15" i="36"/>
  <c r="G24" i="5"/>
  <c r="I17" i="36"/>
  <c r="I17" i="34"/>
  <c r="AE34" i="41"/>
  <c r="AF34" i="41" s="1"/>
  <c r="N14" i="36"/>
  <c r="K14" i="36"/>
  <c r="K15" i="36" s="1"/>
  <c r="L15" i="36" s="1"/>
  <c r="N14" i="34"/>
  <c r="Q24" i="41"/>
  <c r="P24" i="41"/>
  <c r="AO13" i="36"/>
  <c r="Q35" i="41"/>
  <c r="P35" i="41"/>
  <c r="Q34" i="41"/>
  <c r="P34" i="41"/>
  <c r="AE35" i="41"/>
  <c r="AF35" i="41" s="1"/>
  <c r="D23" i="5"/>
  <c r="H16" i="34"/>
  <c r="H16" i="36"/>
  <c r="AE24" i="41"/>
  <c r="AF24" i="41" s="1"/>
  <c r="O15" i="36" l="1"/>
  <c r="P15" i="36" s="1"/>
  <c r="Q15" i="36" s="1"/>
  <c r="R15" i="36" s="1"/>
  <c r="AG24" i="41"/>
  <c r="AH24" i="41" s="1"/>
  <c r="AG34" i="41"/>
  <c r="AH34" i="41" s="1"/>
  <c r="G25" i="5"/>
  <c r="I18" i="36"/>
  <c r="I18" i="34"/>
  <c r="J16" i="36"/>
  <c r="L14" i="36"/>
  <c r="AP13" i="36"/>
  <c r="J16" i="34"/>
  <c r="AG35" i="41"/>
  <c r="AH35" i="41" s="1"/>
  <c r="D24" i="5"/>
  <c r="H17" i="36"/>
  <c r="J17" i="36" s="1"/>
  <c r="H17" i="34"/>
  <c r="J17" i="34" s="1"/>
  <c r="N17" i="34" l="1"/>
  <c r="N17" i="36"/>
  <c r="G26" i="5"/>
  <c r="I19" i="36"/>
  <c r="I19" i="34"/>
  <c r="S15" i="36"/>
  <c r="T15" i="36" s="1"/>
  <c r="N16" i="34"/>
  <c r="AQ13" i="36"/>
  <c r="O14" i="36"/>
  <c r="D25" i="5"/>
  <c r="H18" i="36"/>
  <c r="J18" i="36" s="1"/>
  <c r="H18" i="34"/>
  <c r="N16" i="36"/>
  <c r="K16" i="36"/>
  <c r="L16" i="36" s="1"/>
  <c r="N18" i="36" l="1"/>
  <c r="K17" i="36"/>
  <c r="L17" i="36" s="1"/>
  <c r="O17" i="36" s="1"/>
  <c r="P17" i="36" s="1"/>
  <c r="Q17" i="36" s="1"/>
  <c r="R17" i="36" s="1"/>
  <c r="G27" i="5"/>
  <c r="I20" i="36"/>
  <c r="I20" i="34"/>
  <c r="O16" i="36"/>
  <c r="P16" i="36" s="1"/>
  <c r="J18" i="34"/>
  <c r="P14" i="36"/>
  <c r="H19" i="34"/>
  <c r="J19" i="34" s="1"/>
  <c r="H19" i="36"/>
  <c r="J19" i="36" s="1"/>
  <c r="D26" i="5"/>
  <c r="AR13" i="36"/>
  <c r="U15" i="36"/>
  <c r="N19" i="34" l="1"/>
  <c r="K18" i="36"/>
  <c r="L18" i="36" s="1"/>
  <c r="O18" i="36" s="1"/>
  <c r="P18" i="36" s="1"/>
  <c r="Q18" i="36" s="1"/>
  <c r="R18" i="36" s="1"/>
  <c r="G28" i="5"/>
  <c r="I21" i="36"/>
  <c r="I21" i="34"/>
  <c r="Q16" i="36"/>
  <c r="R16" i="36" s="1"/>
  <c r="S17" i="36"/>
  <c r="T17" i="36" s="1"/>
  <c r="Q14" i="36"/>
  <c r="N18" i="34"/>
  <c r="N19" i="36"/>
  <c r="AS13" i="36"/>
  <c r="V15" i="36"/>
  <c r="W15" i="36" s="1"/>
  <c r="X15" i="36" s="1"/>
  <c r="Y15" i="36" s="1"/>
  <c r="H20" i="34"/>
  <c r="H20" i="36"/>
  <c r="J20" i="36" s="1"/>
  <c r="D27" i="5"/>
  <c r="N20" i="36" l="1"/>
  <c r="K19" i="36"/>
  <c r="L19" i="36" s="1"/>
  <c r="S16" i="36"/>
  <c r="T16" i="36" s="1"/>
  <c r="U16" i="36" s="1"/>
  <c r="S18" i="36"/>
  <c r="T18" i="36" s="1"/>
  <c r="U17" i="36"/>
  <c r="V17" i="36" s="1"/>
  <c r="W17" i="36" s="1"/>
  <c r="G29" i="5"/>
  <c r="I22" i="36"/>
  <c r="I22" i="34"/>
  <c r="Z15" i="36"/>
  <c r="AA15" i="36" s="1"/>
  <c r="AB15" i="36" s="1"/>
  <c r="AC15" i="36" s="1"/>
  <c r="AD15" i="36" s="1"/>
  <c r="AE15" i="36" s="1"/>
  <c r="AF15" i="36" s="1"/>
  <c r="AG15" i="36" s="1"/>
  <c r="AH15" i="36" s="1"/>
  <c r="AI15" i="36" s="1"/>
  <c r="AJ15" i="36" s="1"/>
  <c r="AK15" i="36" s="1"/>
  <c r="AL15" i="36" s="1"/>
  <c r="AM15" i="36" s="1"/>
  <c r="AN15" i="36" s="1"/>
  <c r="AO15" i="36" s="1"/>
  <c r="AP15" i="36" s="1"/>
  <c r="AQ15" i="36" s="1"/>
  <c r="AR15" i="36" s="1"/>
  <c r="AS15" i="36" s="1"/>
  <c r="AT15" i="36" s="1"/>
  <c r="AU15" i="36" s="1"/>
  <c r="AV15" i="36" s="1"/>
  <c r="AW15" i="36" s="1"/>
  <c r="AX15" i="36" s="1"/>
  <c r="AY15" i="36" s="1"/>
  <c r="AZ15" i="36" s="1"/>
  <c r="BA15" i="36" s="1"/>
  <c r="BB15" i="36" s="1"/>
  <c r="BC15" i="36" s="1"/>
  <c r="BD15" i="36" s="1"/>
  <c r="BE15" i="36" s="1"/>
  <c r="BF15" i="36" s="1"/>
  <c r="BG15" i="36" s="1"/>
  <c r="BH15" i="36" s="1"/>
  <c r="BJ15" i="36" s="1"/>
  <c r="D28" i="5"/>
  <c r="H21" i="34"/>
  <c r="J21" i="34" s="1"/>
  <c r="H21" i="36"/>
  <c r="J21" i="36" s="1"/>
  <c r="X14" i="41"/>
  <c r="J20" i="34"/>
  <c r="AT13" i="36"/>
  <c r="R14" i="36"/>
  <c r="N21" i="34" l="1"/>
  <c r="N20" i="34"/>
  <c r="K20" i="36"/>
  <c r="L20" i="36" s="1"/>
  <c r="O20" i="36" s="1"/>
  <c r="P20" i="36" s="1"/>
  <c r="Q20" i="36" s="1"/>
  <c r="R20" i="36" s="1"/>
  <c r="U18" i="36"/>
  <c r="V18" i="36" s="1"/>
  <c r="G30" i="5"/>
  <c r="I23" i="36"/>
  <c r="I23" i="34"/>
  <c r="V16" i="36"/>
  <c r="W16" i="36" s="1"/>
  <c r="AU13" i="36"/>
  <c r="N21" i="36"/>
  <c r="X17" i="36"/>
  <c r="Y17" i="36" s="1"/>
  <c r="Z17" i="36" s="1"/>
  <c r="AA17" i="36" s="1"/>
  <c r="AB17" i="36" s="1"/>
  <c r="AC17" i="36" s="1"/>
  <c r="AD17" i="36" s="1"/>
  <c r="AE17" i="36" s="1"/>
  <c r="AF17" i="36" s="1"/>
  <c r="AG17" i="36" s="1"/>
  <c r="AH17" i="36" s="1"/>
  <c r="AI17" i="36" s="1"/>
  <c r="AJ17" i="36" s="1"/>
  <c r="AK17" i="36" s="1"/>
  <c r="AL17" i="36" s="1"/>
  <c r="AM17" i="36" s="1"/>
  <c r="AN17" i="36" s="1"/>
  <c r="AO17" i="36" s="1"/>
  <c r="AP17" i="36" s="1"/>
  <c r="AQ17" i="36" s="1"/>
  <c r="AR17" i="36" s="1"/>
  <c r="AS17" i="36" s="1"/>
  <c r="AT17" i="36" s="1"/>
  <c r="AU17" i="36" s="1"/>
  <c r="AV17" i="36" s="1"/>
  <c r="AW17" i="36" s="1"/>
  <c r="AX17" i="36" s="1"/>
  <c r="AY17" i="36" s="1"/>
  <c r="AZ17" i="36" s="1"/>
  <c r="BA17" i="36" s="1"/>
  <c r="BB17" i="36" s="1"/>
  <c r="BC17" i="36" s="1"/>
  <c r="BD17" i="36" s="1"/>
  <c r="BE17" i="36" s="1"/>
  <c r="BF17" i="36" s="1"/>
  <c r="BG17" i="36" s="1"/>
  <c r="BH17" i="36" s="1"/>
  <c r="BJ17" i="36" s="1"/>
  <c r="O19" i="36"/>
  <c r="S14" i="36"/>
  <c r="D29" i="5"/>
  <c r="H22" i="36"/>
  <c r="J22" i="36" s="1"/>
  <c r="H22" i="34"/>
  <c r="J22" i="34" s="1"/>
  <c r="X26" i="41"/>
  <c r="X28" i="41"/>
  <c r="X25" i="41"/>
  <c r="X27" i="41"/>
  <c r="Y14" i="41"/>
  <c r="N22" i="36" l="1"/>
  <c r="N22" i="34"/>
  <c r="Z14" i="41"/>
  <c r="AA14" i="41" s="1"/>
  <c r="AB14" i="41" s="1"/>
  <c r="AC14" i="41" s="1"/>
  <c r="AD14" i="41" s="1"/>
  <c r="K21" i="36"/>
  <c r="L21" i="36" s="1"/>
  <c r="O21" i="36" s="1"/>
  <c r="P21" i="36" s="1"/>
  <c r="Q21" i="36" s="1"/>
  <c r="R21" i="36" s="1"/>
  <c r="W18" i="36"/>
  <c r="X18" i="36" s="1"/>
  <c r="X16" i="36"/>
  <c r="Y16" i="36" s="1"/>
  <c r="G31" i="5"/>
  <c r="I24" i="36"/>
  <c r="I24" i="34"/>
  <c r="S20" i="36"/>
  <c r="T20" i="36" s="1"/>
  <c r="D30" i="5"/>
  <c r="H23" i="36"/>
  <c r="J23" i="36" s="1"/>
  <c r="H23" i="34"/>
  <c r="J23" i="34" s="1"/>
  <c r="Y26" i="41"/>
  <c r="Z26" i="41" s="1"/>
  <c r="X13" i="41"/>
  <c r="X15" i="41"/>
  <c r="Y27" i="41"/>
  <c r="Z27" i="41" s="1"/>
  <c r="Y25" i="41"/>
  <c r="Y28" i="41"/>
  <c r="Z28" i="41" s="1"/>
  <c r="T14" i="36"/>
  <c r="P19" i="36"/>
  <c r="AV13" i="36"/>
  <c r="O14" i="41" l="1"/>
  <c r="P14" i="41" s="1"/>
  <c r="N23" i="34"/>
  <c r="Z25" i="41"/>
  <c r="AA25" i="41" s="1"/>
  <c r="AB25" i="41" s="1"/>
  <c r="AC25" i="41" s="1"/>
  <c r="AD25" i="41" s="1"/>
  <c r="K22" i="36"/>
  <c r="L22" i="36" s="1"/>
  <c r="O22" i="36" s="1"/>
  <c r="P22" i="36" s="1"/>
  <c r="Q22" i="36" s="1"/>
  <c r="R22" i="36" s="1"/>
  <c r="Y18" i="36"/>
  <c r="Z18" i="36" s="1"/>
  <c r="AA18" i="36" s="1"/>
  <c r="AB18" i="36" s="1"/>
  <c r="AC18" i="36" s="1"/>
  <c r="AD18" i="36" s="1"/>
  <c r="AE18" i="36" s="1"/>
  <c r="AF18" i="36" s="1"/>
  <c r="AG18" i="36" s="1"/>
  <c r="AH18" i="36" s="1"/>
  <c r="AI18" i="36" s="1"/>
  <c r="AJ18" i="36" s="1"/>
  <c r="AK18" i="36" s="1"/>
  <c r="AL18" i="36" s="1"/>
  <c r="AM18" i="36" s="1"/>
  <c r="AN18" i="36" s="1"/>
  <c r="AO18" i="36" s="1"/>
  <c r="AP18" i="36" s="1"/>
  <c r="AQ18" i="36" s="1"/>
  <c r="AR18" i="36" s="1"/>
  <c r="AS18" i="36" s="1"/>
  <c r="AT18" i="36" s="1"/>
  <c r="AU18" i="36" s="1"/>
  <c r="AV18" i="36" s="1"/>
  <c r="AW18" i="36" s="1"/>
  <c r="AX18" i="36" s="1"/>
  <c r="AY18" i="36" s="1"/>
  <c r="AZ18" i="36" s="1"/>
  <c r="BA18" i="36" s="1"/>
  <c r="BB18" i="36" s="1"/>
  <c r="BC18" i="36" s="1"/>
  <c r="BD18" i="36" s="1"/>
  <c r="BE18" i="36" s="1"/>
  <c r="BF18" i="36" s="1"/>
  <c r="BG18" i="36" s="1"/>
  <c r="BH18" i="36" s="1"/>
  <c r="BJ18" i="36" s="1"/>
  <c r="G32" i="5"/>
  <c r="I25" i="36"/>
  <c r="I25" i="34"/>
  <c r="O28" i="41"/>
  <c r="AA28" i="41"/>
  <c r="AB28" i="41" s="1"/>
  <c r="AC28" i="41" s="1"/>
  <c r="AD28" i="41" s="1"/>
  <c r="N23" i="36"/>
  <c r="D31" i="5"/>
  <c r="H24" i="34"/>
  <c r="J24" i="34" s="1"/>
  <c r="H24" i="36"/>
  <c r="J24" i="36" s="1"/>
  <c r="Y15" i="41"/>
  <c r="Z15" i="41" s="1"/>
  <c r="Y13" i="41"/>
  <c r="S21" i="36"/>
  <c r="U20" i="36"/>
  <c r="V20" i="36" s="1"/>
  <c r="O26" i="41"/>
  <c r="AA26" i="41"/>
  <c r="AB26" i="41" s="1"/>
  <c r="AC26" i="41" s="1"/>
  <c r="AD26" i="41" s="1"/>
  <c r="Z16" i="36"/>
  <c r="AW13" i="36"/>
  <c r="O27" i="41"/>
  <c r="AA27" i="41"/>
  <c r="AB27" i="41" s="1"/>
  <c r="AC27" i="41" s="1"/>
  <c r="AD27" i="41" s="1"/>
  <c r="AE27" i="41" s="1"/>
  <c r="AF27" i="41" s="1"/>
  <c r="AG27" i="41" s="1"/>
  <c r="AH27" i="41" s="1"/>
  <c r="Q19" i="36"/>
  <c r="R19" i="36" s="1"/>
  <c r="S19" i="36" s="1"/>
  <c r="U14" i="36"/>
  <c r="AE14" i="41"/>
  <c r="AF14" i="41" s="1"/>
  <c r="AG14" i="41" s="1"/>
  <c r="AH14" i="41" s="1"/>
  <c r="O25" i="41" l="1"/>
  <c r="P25" i="41" s="1"/>
  <c r="Q14" i="41"/>
  <c r="N24" i="36"/>
  <c r="N24" i="34"/>
  <c r="Z13" i="41"/>
  <c r="O13" i="41" s="1"/>
  <c r="K23" i="36"/>
  <c r="L23" i="36" s="1"/>
  <c r="O23" i="36" s="1"/>
  <c r="W20" i="36"/>
  <c r="X20" i="36" s="1"/>
  <c r="S22" i="36"/>
  <c r="T22" i="36" s="1"/>
  <c r="U22" i="36" s="1"/>
  <c r="G33" i="5"/>
  <c r="I26" i="36"/>
  <c r="I26" i="34"/>
  <c r="O15" i="41"/>
  <c r="AA15" i="41"/>
  <c r="AB15" i="41" s="1"/>
  <c r="AC15" i="41" s="1"/>
  <c r="AD15" i="41" s="1"/>
  <c r="AE28" i="41"/>
  <c r="AF28" i="41" s="1"/>
  <c r="AG28" i="41" s="1"/>
  <c r="AH28" i="41" s="1"/>
  <c r="V14" i="36"/>
  <c r="W14" i="36" s="1"/>
  <c r="T19" i="36"/>
  <c r="P27" i="41"/>
  <c r="Q27" i="41"/>
  <c r="AA16" i="36"/>
  <c r="P26" i="41"/>
  <c r="Q26" i="41"/>
  <c r="AX13" i="36"/>
  <c r="AE26" i="41"/>
  <c r="AF26" i="41" s="1"/>
  <c r="AG26" i="41" s="1"/>
  <c r="AE25" i="41"/>
  <c r="AF25" i="41" s="1"/>
  <c r="AG25" i="41" s="1"/>
  <c r="P28" i="41"/>
  <c r="Q28" i="41"/>
  <c r="T21" i="36"/>
  <c r="U21" i="36" s="1"/>
  <c r="D32" i="5"/>
  <c r="H25" i="34"/>
  <c r="J25" i="34" s="1"/>
  <c r="H25" i="36"/>
  <c r="J25" i="36" s="1"/>
  <c r="Q25" i="41" l="1"/>
  <c r="AA13" i="41"/>
  <c r="AB13" i="41" s="1"/>
  <c r="AC13" i="41" s="1"/>
  <c r="AD13" i="41" s="1"/>
  <c r="AE13" i="41" s="1"/>
  <c r="AF13" i="41" s="1"/>
  <c r="N25" i="34"/>
  <c r="K24" i="36"/>
  <c r="L24" i="36" s="1"/>
  <c r="O24" i="36" s="1"/>
  <c r="P24" i="36" s="1"/>
  <c r="Q24" i="36" s="1"/>
  <c r="R24" i="36" s="1"/>
  <c r="AH25" i="41"/>
  <c r="V21" i="36"/>
  <c r="W21" i="36" s="1"/>
  <c r="X21" i="36" s="1"/>
  <c r="Y21" i="36" s="1"/>
  <c r="Z21" i="36" s="1"/>
  <c r="AA21" i="36" s="1"/>
  <c r="G34" i="5"/>
  <c r="I27" i="36"/>
  <c r="I27" i="34"/>
  <c r="P15" i="41"/>
  <c r="Q15" i="41"/>
  <c r="V22" i="36"/>
  <c r="W22" i="36" s="1"/>
  <c r="X22" i="36" s="1"/>
  <c r="P23" i="36"/>
  <c r="AB16" i="36"/>
  <c r="AH26" i="41"/>
  <c r="AY13" i="36"/>
  <c r="X14" i="36"/>
  <c r="Q13" i="41"/>
  <c r="P13" i="41"/>
  <c r="D33" i="5"/>
  <c r="H26" i="36"/>
  <c r="J26" i="36" s="1"/>
  <c r="H26" i="34"/>
  <c r="J26" i="34" s="1"/>
  <c r="X29" i="41"/>
  <c r="Y20" i="36"/>
  <c r="Z20" i="36" s="1"/>
  <c r="N25" i="36"/>
  <c r="U19" i="36"/>
  <c r="AE15" i="41"/>
  <c r="AF15" i="41" s="1"/>
  <c r="AG15" i="41" s="1"/>
  <c r="N26" i="34" l="1"/>
  <c r="K25" i="36"/>
  <c r="L25" i="36" s="1"/>
  <c r="O25" i="36" s="1"/>
  <c r="P25" i="36" s="1"/>
  <c r="AH15" i="41"/>
  <c r="S24" i="36"/>
  <c r="T24" i="36" s="1"/>
  <c r="U24" i="36" s="1"/>
  <c r="AG13" i="41"/>
  <c r="AH13" i="41" s="1"/>
  <c r="G35" i="5"/>
  <c r="I28" i="36"/>
  <c r="I28" i="34"/>
  <c r="Q23" i="36"/>
  <c r="R23" i="36" s="1"/>
  <c r="AA20" i="36"/>
  <c r="AB21" i="36"/>
  <c r="AC21" i="36" s="1"/>
  <c r="AD21" i="36" s="1"/>
  <c r="N26" i="36"/>
  <c r="Y22" i="36"/>
  <c r="Z22" i="36" s="1"/>
  <c r="AA22" i="36" s="1"/>
  <c r="AB22" i="36" s="1"/>
  <c r="AZ13" i="36"/>
  <c r="AC16" i="36"/>
  <c r="AD16" i="36" s="1"/>
  <c r="AE16" i="36" s="1"/>
  <c r="AF16" i="36" s="1"/>
  <c r="AG16" i="36" s="1"/>
  <c r="AH16" i="36" s="1"/>
  <c r="AI16" i="36" s="1"/>
  <c r="AJ16" i="36" s="1"/>
  <c r="AK16" i="36" s="1"/>
  <c r="AL16" i="36" s="1"/>
  <c r="AM16" i="36" s="1"/>
  <c r="AN16" i="36" s="1"/>
  <c r="AO16" i="36" s="1"/>
  <c r="AP16" i="36" s="1"/>
  <c r="AQ16" i="36" s="1"/>
  <c r="AR16" i="36" s="1"/>
  <c r="AS16" i="36" s="1"/>
  <c r="AT16" i="36" s="1"/>
  <c r="AU16" i="36" s="1"/>
  <c r="AV16" i="36" s="1"/>
  <c r="AW16" i="36" s="1"/>
  <c r="AX16" i="36" s="1"/>
  <c r="AY16" i="36" s="1"/>
  <c r="AZ16" i="36" s="1"/>
  <c r="BA16" i="36" s="1"/>
  <c r="BB16" i="36" s="1"/>
  <c r="BC16" i="36" s="1"/>
  <c r="BD16" i="36" s="1"/>
  <c r="BE16" i="36" s="1"/>
  <c r="BF16" i="36" s="1"/>
  <c r="BG16" i="36" s="1"/>
  <c r="BH16" i="36" s="1"/>
  <c r="BJ16" i="36" s="1"/>
  <c r="V19" i="36"/>
  <c r="D34" i="5"/>
  <c r="H27" i="34"/>
  <c r="J27" i="34" s="1"/>
  <c r="H27" i="36"/>
  <c r="J27" i="36" s="1"/>
  <c r="Y29" i="41"/>
  <c r="Y14" i="36"/>
  <c r="K26" i="36" l="1"/>
  <c r="L26" i="36" s="1"/>
  <c r="O26" i="36" s="1"/>
  <c r="P26" i="36" s="1"/>
  <c r="N27" i="34"/>
  <c r="Z29" i="41"/>
  <c r="AA29" i="41" s="1"/>
  <c r="AB29" i="41" s="1"/>
  <c r="AC29" i="41" s="1"/>
  <c r="AD29" i="41" s="1"/>
  <c r="AE21" i="36"/>
  <c r="AF21" i="36" s="1"/>
  <c r="AG21" i="36" s="1"/>
  <c r="AH21" i="36" s="1"/>
  <c r="AI21" i="36" s="1"/>
  <c r="AJ21" i="36" s="1"/>
  <c r="AK21" i="36" s="1"/>
  <c r="AL21" i="36" s="1"/>
  <c r="AM21" i="36" s="1"/>
  <c r="AN21" i="36" s="1"/>
  <c r="AO21" i="36" s="1"/>
  <c r="AP21" i="36" s="1"/>
  <c r="AQ21" i="36" s="1"/>
  <c r="AR21" i="36" s="1"/>
  <c r="AS21" i="36" s="1"/>
  <c r="AT21" i="36" s="1"/>
  <c r="AU21" i="36" s="1"/>
  <c r="AV21" i="36" s="1"/>
  <c r="AW21" i="36" s="1"/>
  <c r="AX21" i="36" s="1"/>
  <c r="AY21" i="36" s="1"/>
  <c r="AZ21" i="36" s="1"/>
  <c r="BA21" i="36" s="1"/>
  <c r="BB21" i="36" s="1"/>
  <c r="BC21" i="36" s="1"/>
  <c r="BD21" i="36" s="1"/>
  <c r="BE21" i="36" s="1"/>
  <c r="BF21" i="36" s="1"/>
  <c r="BG21" i="36" s="1"/>
  <c r="BH21" i="36" s="1"/>
  <c r="BJ21" i="36" s="1"/>
  <c r="G36" i="5"/>
  <c r="I29" i="36"/>
  <c r="I29" i="34"/>
  <c r="V24" i="36"/>
  <c r="W24" i="36" s="1"/>
  <c r="X24" i="36" s="1"/>
  <c r="Z14" i="36"/>
  <c r="N27" i="36"/>
  <c r="W19" i="36"/>
  <c r="X19" i="36" s="1"/>
  <c r="AB20" i="36"/>
  <c r="AC20" i="36" s="1"/>
  <c r="AD20" i="36" s="1"/>
  <c r="AE20" i="36" s="1"/>
  <c r="AF20" i="36" s="1"/>
  <c r="AG20" i="36" s="1"/>
  <c r="AH20" i="36" s="1"/>
  <c r="AI20" i="36" s="1"/>
  <c r="AJ20" i="36" s="1"/>
  <c r="AK20" i="36" s="1"/>
  <c r="AL20" i="36" s="1"/>
  <c r="AM20" i="36" s="1"/>
  <c r="AN20" i="36" s="1"/>
  <c r="AO20" i="36" s="1"/>
  <c r="AP20" i="36" s="1"/>
  <c r="AQ20" i="36" s="1"/>
  <c r="AR20" i="36" s="1"/>
  <c r="AS20" i="36" s="1"/>
  <c r="AT20" i="36" s="1"/>
  <c r="AU20" i="36" s="1"/>
  <c r="AV20" i="36" s="1"/>
  <c r="AW20" i="36" s="1"/>
  <c r="AX20" i="36" s="1"/>
  <c r="AY20" i="36" s="1"/>
  <c r="AZ20" i="36" s="1"/>
  <c r="BA20" i="36" s="1"/>
  <c r="BB20" i="36" s="1"/>
  <c r="BC20" i="36" s="1"/>
  <c r="BD20" i="36" s="1"/>
  <c r="BE20" i="36" s="1"/>
  <c r="BF20" i="36" s="1"/>
  <c r="BG20" i="36" s="1"/>
  <c r="BH20" i="36" s="1"/>
  <c r="BJ20" i="36" s="1"/>
  <c r="H28" i="34"/>
  <c r="J28" i="34" s="1"/>
  <c r="H28" i="36"/>
  <c r="J28" i="36" s="1"/>
  <c r="D35" i="5"/>
  <c r="Q25" i="36"/>
  <c r="R25" i="36" s="1"/>
  <c r="BA13" i="36"/>
  <c r="AC22" i="36"/>
  <c r="AD22" i="36" s="1"/>
  <c r="AE22" i="36" s="1"/>
  <c r="AF22" i="36" s="1"/>
  <c r="AG22" i="36" s="1"/>
  <c r="AH22" i="36" s="1"/>
  <c r="AI22" i="36" s="1"/>
  <c r="AJ22" i="36" s="1"/>
  <c r="AK22" i="36" s="1"/>
  <c r="AL22" i="36" s="1"/>
  <c r="AM22" i="36" s="1"/>
  <c r="AN22" i="36" s="1"/>
  <c r="AO22" i="36" s="1"/>
  <c r="AP22" i="36" s="1"/>
  <c r="AQ22" i="36" s="1"/>
  <c r="AR22" i="36" s="1"/>
  <c r="AS22" i="36" s="1"/>
  <c r="AT22" i="36" s="1"/>
  <c r="AU22" i="36" s="1"/>
  <c r="AV22" i="36" s="1"/>
  <c r="AW22" i="36" s="1"/>
  <c r="AX22" i="36" s="1"/>
  <c r="AY22" i="36" s="1"/>
  <c r="AZ22" i="36" s="1"/>
  <c r="BA22" i="36" s="1"/>
  <c r="BB22" i="36" s="1"/>
  <c r="BC22" i="36" s="1"/>
  <c r="BD22" i="36" s="1"/>
  <c r="BE22" i="36" s="1"/>
  <c r="BF22" i="36" s="1"/>
  <c r="BG22" i="36" s="1"/>
  <c r="BH22" i="36" s="1"/>
  <c r="BJ22" i="36" s="1"/>
  <c r="S23" i="36"/>
  <c r="K27" i="36" l="1"/>
  <c r="L27" i="36" s="1"/>
  <c r="O27" i="36" s="1"/>
  <c r="P27" i="36" s="1"/>
  <c r="N28" i="34"/>
  <c r="O29" i="41"/>
  <c r="P29" i="41" s="1"/>
  <c r="Q26" i="36"/>
  <c r="R26" i="36" s="1"/>
  <c r="Y24" i="36"/>
  <c r="G37" i="5"/>
  <c r="I30" i="36"/>
  <c r="I30" i="34"/>
  <c r="AA14" i="36"/>
  <c r="BB13" i="36"/>
  <c r="H29" i="36"/>
  <c r="J29" i="36" s="1"/>
  <c r="H29" i="34"/>
  <c r="J29" i="34" s="1"/>
  <c r="D36" i="5"/>
  <c r="AE29" i="41"/>
  <c r="AF29" i="41" s="1"/>
  <c r="AG29" i="41" s="1"/>
  <c r="N28" i="36"/>
  <c r="S25" i="36"/>
  <c r="T23" i="36"/>
  <c r="Y19" i="36"/>
  <c r="K28" i="36" l="1"/>
  <c r="L28" i="36" s="1"/>
  <c r="N29" i="34"/>
  <c r="Q29" i="41"/>
  <c r="S26" i="36"/>
  <c r="T26" i="36" s="1"/>
  <c r="U26" i="36" s="1"/>
  <c r="Z24" i="36"/>
  <c r="AA24" i="36" s="1"/>
  <c r="AH29" i="41"/>
  <c r="G38" i="5"/>
  <c r="I31" i="36"/>
  <c r="I31" i="34"/>
  <c r="Z19" i="36"/>
  <c r="T25" i="36"/>
  <c r="N29" i="36"/>
  <c r="K29" i="36"/>
  <c r="L29" i="36" s="1"/>
  <c r="BC13" i="36"/>
  <c r="Q27" i="36"/>
  <c r="R27" i="36" s="1"/>
  <c r="D37" i="5"/>
  <c r="H30" i="36"/>
  <c r="J30" i="36" s="1"/>
  <c r="H30" i="34"/>
  <c r="J30" i="34" s="1"/>
  <c r="AB14" i="36"/>
  <c r="U23" i="36"/>
  <c r="O28" i="36"/>
  <c r="P28" i="36" s="1"/>
  <c r="N30" i="34" l="1"/>
  <c r="V26" i="36"/>
  <c r="W26" i="36" s="1"/>
  <c r="X26" i="36" s="1"/>
  <c r="Y26" i="36" s="1"/>
  <c r="AB24" i="36"/>
  <c r="AC24" i="36" s="1"/>
  <c r="AD24" i="36" s="1"/>
  <c r="AE24" i="36" s="1"/>
  <c r="AF24" i="36" s="1"/>
  <c r="AG24" i="36" s="1"/>
  <c r="AH24" i="36" s="1"/>
  <c r="AI24" i="36" s="1"/>
  <c r="AJ24" i="36" s="1"/>
  <c r="AK24" i="36" s="1"/>
  <c r="AL24" i="36" s="1"/>
  <c r="AM24" i="36" s="1"/>
  <c r="AN24" i="36" s="1"/>
  <c r="AO24" i="36" s="1"/>
  <c r="AP24" i="36" s="1"/>
  <c r="AQ24" i="36" s="1"/>
  <c r="AR24" i="36" s="1"/>
  <c r="AS24" i="36" s="1"/>
  <c r="AT24" i="36" s="1"/>
  <c r="AU24" i="36" s="1"/>
  <c r="AV24" i="36" s="1"/>
  <c r="AW24" i="36" s="1"/>
  <c r="AX24" i="36" s="1"/>
  <c r="AY24" i="36" s="1"/>
  <c r="AZ24" i="36" s="1"/>
  <c r="BA24" i="36" s="1"/>
  <c r="BB24" i="36" s="1"/>
  <c r="BC24" i="36" s="1"/>
  <c r="BD24" i="36" s="1"/>
  <c r="BE24" i="36" s="1"/>
  <c r="BF24" i="36" s="1"/>
  <c r="BG24" i="36" s="1"/>
  <c r="BH24" i="36" s="1"/>
  <c r="BJ24" i="36" s="1"/>
  <c r="G39" i="5"/>
  <c r="I32" i="36"/>
  <c r="I32" i="34"/>
  <c r="Q28" i="36"/>
  <c r="R28" i="36" s="1"/>
  <c r="N30" i="36"/>
  <c r="K30" i="36"/>
  <c r="L30" i="36" s="1"/>
  <c r="S27" i="36"/>
  <c r="V23" i="36"/>
  <c r="AC14" i="36"/>
  <c r="BD13" i="36"/>
  <c r="O29" i="36"/>
  <c r="P29" i="36" s="1"/>
  <c r="AA19" i="36"/>
  <c r="H31" i="36"/>
  <c r="J31" i="36" s="1"/>
  <c r="H31" i="34"/>
  <c r="J31" i="34" s="1"/>
  <c r="D38" i="5"/>
  <c r="U25" i="36"/>
  <c r="V25" i="36" s="1"/>
  <c r="W25" i="36" s="1"/>
  <c r="N31" i="34" l="1"/>
  <c r="O30" i="36"/>
  <c r="P30" i="36" s="1"/>
  <c r="G40" i="5"/>
  <c r="I33" i="36"/>
  <c r="I33" i="34"/>
  <c r="S28" i="36"/>
  <c r="T28" i="36" s="1"/>
  <c r="U28" i="36" s="1"/>
  <c r="N31" i="36"/>
  <c r="K31" i="36"/>
  <c r="L31" i="36" s="1"/>
  <c r="Q29" i="36"/>
  <c r="R29" i="36" s="1"/>
  <c r="S29" i="36" s="1"/>
  <c r="W23" i="36"/>
  <c r="Z26" i="36"/>
  <c r="AA26" i="36" s="1"/>
  <c r="AB26" i="36" s="1"/>
  <c r="AC26" i="36" s="1"/>
  <c r="AD26" i="36" s="1"/>
  <c r="AE26" i="36" s="1"/>
  <c r="AF26" i="36" s="1"/>
  <c r="AG26" i="36" s="1"/>
  <c r="AH26" i="36" s="1"/>
  <c r="AI26" i="36" s="1"/>
  <c r="AJ26" i="36" s="1"/>
  <c r="AK26" i="36" s="1"/>
  <c r="AL26" i="36" s="1"/>
  <c r="AM26" i="36" s="1"/>
  <c r="AN26" i="36" s="1"/>
  <c r="AO26" i="36" s="1"/>
  <c r="AP26" i="36" s="1"/>
  <c r="AQ26" i="36" s="1"/>
  <c r="AR26" i="36" s="1"/>
  <c r="AS26" i="36" s="1"/>
  <c r="AT26" i="36" s="1"/>
  <c r="AU26" i="36" s="1"/>
  <c r="AV26" i="36" s="1"/>
  <c r="AW26" i="36" s="1"/>
  <c r="AX26" i="36" s="1"/>
  <c r="AY26" i="36" s="1"/>
  <c r="AZ26" i="36" s="1"/>
  <c r="BA26" i="36" s="1"/>
  <c r="BB26" i="36" s="1"/>
  <c r="BC26" i="36" s="1"/>
  <c r="BD26" i="36" s="1"/>
  <c r="BE26" i="36" s="1"/>
  <c r="BF26" i="36" s="1"/>
  <c r="BG26" i="36" s="1"/>
  <c r="BH26" i="36" s="1"/>
  <c r="T27" i="36"/>
  <c r="H32" i="34"/>
  <c r="J32" i="34" s="1"/>
  <c r="H32" i="36"/>
  <c r="J32" i="36" s="1"/>
  <c r="X16" i="41"/>
  <c r="D39" i="5"/>
  <c r="AB19" i="36"/>
  <c r="AD14" i="36"/>
  <c r="X25" i="36"/>
  <c r="Y25" i="36" s="1"/>
  <c r="BE13" i="36"/>
  <c r="N32" i="34" l="1"/>
  <c r="BI26" i="36"/>
  <c r="BJ26" i="36" s="1"/>
  <c r="Q30" i="36"/>
  <c r="R30" i="36" s="1"/>
  <c r="O31" i="36"/>
  <c r="P31" i="36" s="1"/>
  <c r="Q31" i="36" s="1"/>
  <c r="R31" i="36" s="1"/>
  <c r="T29" i="36"/>
  <c r="U29" i="36" s="1"/>
  <c r="Z25" i="36"/>
  <c r="G41" i="5"/>
  <c r="I34" i="36"/>
  <c r="I34" i="34"/>
  <c r="U27" i="36"/>
  <c r="V27" i="36" s="1"/>
  <c r="D40" i="5"/>
  <c r="H33" i="34"/>
  <c r="J33" i="34" s="1"/>
  <c r="H33" i="36"/>
  <c r="J33" i="36" s="1"/>
  <c r="Y16" i="41"/>
  <c r="AE14" i="36"/>
  <c r="BF13" i="36"/>
  <c r="AC19" i="36"/>
  <c r="N32" i="36"/>
  <c r="K32" i="36"/>
  <c r="L32" i="36" s="1"/>
  <c r="X23" i="36"/>
  <c r="V28" i="36"/>
  <c r="W28" i="36" s="1"/>
  <c r="N33" i="34" l="1"/>
  <c r="Z16" i="41"/>
  <c r="AA16" i="41" s="1"/>
  <c r="AB16" i="41" s="1"/>
  <c r="AC16" i="41" s="1"/>
  <c r="AD16" i="41" s="1"/>
  <c r="S30" i="36"/>
  <c r="T30" i="36" s="1"/>
  <c r="U30" i="36" s="1"/>
  <c r="V29" i="36"/>
  <c r="W29" i="36" s="1"/>
  <c r="AA25" i="36"/>
  <c r="AB25" i="36" s="1"/>
  <c r="AC25" i="36" s="1"/>
  <c r="AD25" i="36" s="1"/>
  <c r="G42" i="5"/>
  <c r="I36" i="34" s="1"/>
  <c r="I35" i="36"/>
  <c r="I35" i="34"/>
  <c r="O32" i="36"/>
  <c r="P32" i="36" s="1"/>
  <c r="BG13" i="36"/>
  <c r="Y23" i="36"/>
  <c r="W27" i="36"/>
  <c r="X27" i="36" s="1"/>
  <c r="Y27" i="36" s="1"/>
  <c r="Z27" i="36" s="1"/>
  <c r="AA27" i="36" s="1"/>
  <c r="AB27" i="36" s="1"/>
  <c r="AC27" i="36" s="1"/>
  <c r="AD27" i="36" s="1"/>
  <c r="AE27" i="36" s="1"/>
  <c r="AF27" i="36" s="1"/>
  <c r="AG27" i="36" s="1"/>
  <c r="AH27" i="36" s="1"/>
  <c r="AI27" i="36" s="1"/>
  <c r="AJ27" i="36" s="1"/>
  <c r="AK27" i="36" s="1"/>
  <c r="AL27" i="36" s="1"/>
  <c r="AM27" i="36" s="1"/>
  <c r="AN27" i="36" s="1"/>
  <c r="AO27" i="36" s="1"/>
  <c r="AP27" i="36" s="1"/>
  <c r="AQ27" i="36" s="1"/>
  <c r="AR27" i="36" s="1"/>
  <c r="AS27" i="36" s="1"/>
  <c r="AT27" i="36" s="1"/>
  <c r="AU27" i="36" s="1"/>
  <c r="AV27" i="36" s="1"/>
  <c r="AW27" i="36" s="1"/>
  <c r="AX27" i="36" s="1"/>
  <c r="AY27" i="36" s="1"/>
  <c r="AZ27" i="36" s="1"/>
  <c r="BA27" i="36" s="1"/>
  <c r="BB27" i="36" s="1"/>
  <c r="BC27" i="36" s="1"/>
  <c r="BD27" i="36" s="1"/>
  <c r="BE27" i="36" s="1"/>
  <c r="BF27" i="36" s="1"/>
  <c r="BG27" i="36" s="1"/>
  <c r="BH27" i="36" s="1"/>
  <c r="BI27" i="36" s="1"/>
  <c r="BJ27" i="36" s="1"/>
  <c r="AF14" i="36"/>
  <c r="D41" i="5"/>
  <c r="H34" i="36"/>
  <c r="J34" i="36" s="1"/>
  <c r="H34" i="34"/>
  <c r="J34" i="34" s="1"/>
  <c r="X28" i="36"/>
  <c r="AD19" i="36"/>
  <c r="S31" i="36"/>
  <c r="N33" i="36"/>
  <c r="K33" i="36"/>
  <c r="L33" i="36" s="1"/>
  <c r="O16" i="41" l="1"/>
  <c r="N34" i="34"/>
  <c r="V30" i="36"/>
  <c r="W30" i="36" s="1"/>
  <c r="X30" i="36" s="1"/>
  <c r="Y30" i="36" s="1"/>
  <c r="Z30" i="36" s="1"/>
  <c r="AA30" i="36" s="1"/>
  <c r="AB30" i="36" s="1"/>
  <c r="AC30" i="36" s="1"/>
  <c r="AD30" i="36" s="1"/>
  <c r="AE30" i="36" s="1"/>
  <c r="AF30" i="36" s="1"/>
  <c r="AG30" i="36" s="1"/>
  <c r="AH30" i="36" s="1"/>
  <c r="AI30" i="36" s="1"/>
  <c r="AJ30" i="36" s="1"/>
  <c r="AK30" i="36" s="1"/>
  <c r="AL30" i="36" s="1"/>
  <c r="AM30" i="36" s="1"/>
  <c r="AN30" i="36" s="1"/>
  <c r="AO30" i="36" s="1"/>
  <c r="AP30" i="36" s="1"/>
  <c r="AQ30" i="36" s="1"/>
  <c r="AR30" i="36" s="1"/>
  <c r="AS30" i="36" s="1"/>
  <c r="AT30" i="36" s="1"/>
  <c r="AU30" i="36" s="1"/>
  <c r="AV30" i="36" s="1"/>
  <c r="AW30" i="36" s="1"/>
  <c r="AX30" i="36" s="1"/>
  <c r="AY30" i="36" s="1"/>
  <c r="AZ30" i="36" s="1"/>
  <c r="BA30" i="36" s="1"/>
  <c r="BB30" i="36" s="1"/>
  <c r="BC30" i="36" s="1"/>
  <c r="BD30" i="36" s="1"/>
  <c r="BE30" i="36" s="1"/>
  <c r="BF30" i="36" s="1"/>
  <c r="BG30" i="36" s="1"/>
  <c r="BH30" i="36" s="1"/>
  <c r="Q32" i="36"/>
  <c r="R32" i="36" s="1"/>
  <c r="S32" i="36" s="1"/>
  <c r="AE25" i="36"/>
  <c r="AF25" i="36" s="1"/>
  <c r="AG25" i="36" s="1"/>
  <c r="G43" i="5"/>
  <c r="I37" i="34" s="1"/>
  <c r="I36" i="36"/>
  <c r="D42" i="5"/>
  <c r="H36" i="34" s="1"/>
  <c r="J36" i="34" s="1"/>
  <c r="H35" i="34"/>
  <c r="J35" i="34" s="1"/>
  <c r="H35" i="36"/>
  <c r="J35" i="36" s="1"/>
  <c r="X17" i="41"/>
  <c r="X29" i="36"/>
  <c r="Y29" i="36" s="1"/>
  <c r="Z29" i="36" s="1"/>
  <c r="AA29" i="36" s="1"/>
  <c r="AB29" i="36" s="1"/>
  <c r="AC29" i="36" s="1"/>
  <c r="AD29" i="36" s="1"/>
  <c r="AE29" i="36" s="1"/>
  <c r="AF29" i="36" s="1"/>
  <c r="AG29" i="36" s="1"/>
  <c r="AH29" i="36" s="1"/>
  <c r="AI29" i="36" s="1"/>
  <c r="AJ29" i="36" s="1"/>
  <c r="AK29" i="36" s="1"/>
  <c r="AL29" i="36" s="1"/>
  <c r="AM29" i="36" s="1"/>
  <c r="AN29" i="36" s="1"/>
  <c r="AO29" i="36" s="1"/>
  <c r="AP29" i="36" s="1"/>
  <c r="AE19" i="36"/>
  <c r="T31" i="36"/>
  <c r="U31" i="36" s="1"/>
  <c r="V31" i="36" s="1"/>
  <c r="Z23" i="36"/>
  <c r="AE16" i="41"/>
  <c r="AF16" i="41" s="1"/>
  <c r="AG16" i="41" s="1"/>
  <c r="AH16" i="41" s="1"/>
  <c r="O33" i="36"/>
  <c r="P33" i="36" s="1"/>
  <c r="Y28" i="36"/>
  <c r="Z28" i="36" s="1"/>
  <c r="AA28" i="36" s="1"/>
  <c r="AB28" i="36" s="1"/>
  <c r="AC28" i="36" s="1"/>
  <c r="AD28" i="36" s="1"/>
  <c r="AE28" i="36" s="1"/>
  <c r="AF28" i="36" s="1"/>
  <c r="AG28" i="36" s="1"/>
  <c r="AH28" i="36" s="1"/>
  <c r="AI28" i="36" s="1"/>
  <c r="AJ28" i="36" s="1"/>
  <c r="AK28" i="36" s="1"/>
  <c r="AL28" i="36" s="1"/>
  <c r="AM28" i="36" s="1"/>
  <c r="AN28" i="36" s="1"/>
  <c r="AO28" i="36" s="1"/>
  <c r="AP28" i="36" s="1"/>
  <c r="AQ28" i="36" s="1"/>
  <c r="AR28" i="36" s="1"/>
  <c r="AS28" i="36" s="1"/>
  <c r="AT28" i="36" s="1"/>
  <c r="AU28" i="36" s="1"/>
  <c r="AV28" i="36" s="1"/>
  <c r="AW28" i="36" s="1"/>
  <c r="AX28" i="36" s="1"/>
  <c r="AY28" i="36" s="1"/>
  <c r="AZ28" i="36" s="1"/>
  <c r="BA28" i="36" s="1"/>
  <c r="BB28" i="36" s="1"/>
  <c r="BC28" i="36" s="1"/>
  <c r="BD28" i="36" s="1"/>
  <c r="BE28" i="36" s="1"/>
  <c r="BF28" i="36" s="1"/>
  <c r="BG28" i="36" s="1"/>
  <c r="BH28" i="36" s="1"/>
  <c r="BI28" i="36" s="1"/>
  <c r="BJ28" i="36" s="1"/>
  <c r="AG14" i="36"/>
  <c r="P16" i="41"/>
  <c r="Q16" i="41"/>
  <c r="BH13" i="36"/>
  <c r="N34" i="36"/>
  <c r="K34" i="36"/>
  <c r="L34" i="36" s="1"/>
  <c r="N36" i="34" l="1"/>
  <c r="T32" i="36"/>
  <c r="U32" i="36" s="1"/>
  <c r="BI30" i="36"/>
  <c r="BJ30" i="36" s="1"/>
  <c r="N35" i="34"/>
  <c r="AH25" i="36"/>
  <c r="AI25" i="36" s="1"/>
  <c r="AJ25" i="36" s="1"/>
  <c r="AK25" i="36" s="1"/>
  <c r="AL25" i="36" s="1"/>
  <c r="AM25" i="36" s="1"/>
  <c r="AN25" i="36" s="1"/>
  <c r="AO25" i="36" s="1"/>
  <c r="AP25" i="36" s="1"/>
  <c r="AQ25" i="36" s="1"/>
  <c r="AR25" i="36" s="1"/>
  <c r="AS25" i="36" s="1"/>
  <c r="AT25" i="36" s="1"/>
  <c r="AU25" i="36" s="1"/>
  <c r="AV25" i="36" s="1"/>
  <c r="AW25" i="36" s="1"/>
  <c r="AX25" i="36" s="1"/>
  <c r="W31" i="36"/>
  <c r="X31" i="36" s="1"/>
  <c r="Y31" i="36" s="1"/>
  <c r="G44" i="5"/>
  <c r="I38" i="34" s="1"/>
  <c r="I37" i="36"/>
  <c r="H36" i="36"/>
  <c r="J36" i="36" s="1"/>
  <c r="Y17" i="41"/>
  <c r="D43" i="5"/>
  <c r="H37" i="34" s="1"/>
  <c r="J37" i="34" s="1"/>
  <c r="BJ13" i="36"/>
  <c r="AA23" i="36"/>
  <c r="AF19" i="36"/>
  <c r="AQ29" i="36"/>
  <c r="AR29" i="36" s="1"/>
  <c r="AS29" i="36" s="1"/>
  <c r="AT29" i="36" s="1"/>
  <c r="AU29" i="36" s="1"/>
  <c r="AV29" i="36" s="1"/>
  <c r="AW29" i="36" s="1"/>
  <c r="AX29" i="36" s="1"/>
  <c r="AY29" i="36" s="1"/>
  <c r="AZ29" i="36" s="1"/>
  <c r="BA29" i="36" s="1"/>
  <c r="BB29" i="36" s="1"/>
  <c r="BC29" i="36" s="1"/>
  <c r="BD29" i="36" s="1"/>
  <c r="BE29" i="36" s="1"/>
  <c r="BF29" i="36" s="1"/>
  <c r="BG29" i="36" s="1"/>
  <c r="BH29" i="36" s="1"/>
  <c r="BI29" i="36" s="1"/>
  <c r="BJ29" i="36" s="1"/>
  <c r="AH14" i="36"/>
  <c r="O34" i="36"/>
  <c r="P34" i="36" s="1"/>
  <c r="Q33" i="36"/>
  <c r="R33" i="36" s="1"/>
  <c r="N35" i="36"/>
  <c r="K35" i="36"/>
  <c r="L35" i="36" s="1"/>
  <c r="N37" i="34" l="1"/>
  <c r="Z17" i="41"/>
  <c r="O17" i="41" s="1"/>
  <c r="S33" i="36"/>
  <c r="T33" i="36" s="1"/>
  <c r="U33" i="36" s="1"/>
  <c r="V33" i="36" s="1"/>
  <c r="AY25" i="36"/>
  <c r="AZ25" i="36" s="1"/>
  <c r="BA25" i="36" s="1"/>
  <c r="BB25" i="36" s="1"/>
  <c r="BC25" i="36" s="1"/>
  <c r="BD25" i="36" s="1"/>
  <c r="BE25" i="36" s="1"/>
  <c r="BF25" i="36" s="1"/>
  <c r="BG25" i="36" s="1"/>
  <c r="BH25" i="36" s="1"/>
  <c r="BI25" i="36" s="1"/>
  <c r="I38" i="36"/>
  <c r="G45" i="5"/>
  <c r="I39" i="34" s="1"/>
  <c r="O35" i="36"/>
  <c r="P35" i="36" s="1"/>
  <c r="Z31" i="36"/>
  <c r="N36" i="36"/>
  <c r="K36" i="36"/>
  <c r="L36" i="36" s="1"/>
  <c r="Q34" i="36"/>
  <c r="R34" i="36" s="1"/>
  <c r="AI14" i="36"/>
  <c r="AB23" i="36"/>
  <c r="H37" i="36"/>
  <c r="J37" i="36" s="1"/>
  <c r="D44" i="5"/>
  <c r="H38" i="34" s="1"/>
  <c r="J38" i="34" s="1"/>
  <c r="V32" i="36"/>
  <c r="AG19" i="36"/>
  <c r="AA17" i="41" l="1"/>
  <c r="AB17" i="41" s="1"/>
  <c r="AC17" i="41" s="1"/>
  <c r="AD17" i="41" s="1"/>
  <c r="AE17" i="41" s="1"/>
  <c r="AF17" i="41" s="1"/>
  <c r="N38" i="34"/>
  <c r="Q35" i="36"/>
  <c r="BJ25" i="36"/>
  <c r="W33" i="36"/>
  <c r="X33" i="36" s="1"/>
  <c r="G46" i="5"/>
  <c r="I40" i="34" s="1"/>
  <c r="I39" i="36"/>
  <c r="S34" i="36"/>
  <c r="T34" i="36" s="1"/>
  <c r="W32" i="36"/>
  <c r="X32" i="36" s="1"/>
  <c r="AC23" i="36"/>
  <c r="AA31" i="36"/>
  <c r="D45" i="5"/>
  <c r="H39" i="34" s="1"/>
  <c r="J39" i="34" s="1"/>
  <c r="H38" i="36"/>
  <c r="J38" i="36" s="1"/>
  <c r="N37" i="36"/>
  <c r="K37" i="36"/>
  <c r="L37" i="36" s="1"/>
  <c r="Q17" i="41"/>
  <c r="P17" i="41"/>
  <c r="AH19" i="36"/>
  <c r="AJ14" i="36"/>
  <c r="O36" i="36"/>
  <c r="P36" i="36" s="1"/>
  <c r="N39" i="34" l="1"/>
  <c r="R35" i="36"/>
  <c r="Y33" i="36"/>
  <c r="Z33" i="36" s="1"/>
  <c r="AA33" i="36" s="1"/>
  <c r="AB33" i="36" s="1"/>
  <c r="Y32" i="36"/>
  <c r="Z32" i="36" s="1"/>
  <c r="AA32" i="36" s="1"/>
  <c r="AB32" i="36" s="1"/>
  <c r="AC32" i="36" s="1"/>
  <c r="AD32" i="36" s="1"/>
  <c r="AE32" i="36" s="1"/>
  <c r="G47" i="5"/>
  <c r="I41" i="34" s="1"/>
  <c r="I40" i="36"/>
  <c r="AG17" i="41"/>
  <c r="AH17" i="41" s="1"/>
  <c r="O37" i="36"/>
  <c r="P37" i="36" s="1"/>
  <c r="Q36" i="36"/>
  <c r="R36" i="36" s="1"/>
  <c r="S36" i="36" s="1"/>
  <c r="T36" i="36" s="1"/>
  <c r="AI19" i="36"/>
  <c r="N38" i="36"/>
  <c r="K38" i="36"/>
  <c r="L38" i="36" s="1"/>
  <c r="AD23" i="36"/>
  <c r="H39" i="36"/>
  <c r="J39" i="36" s="1"/>
  <c r="D46" i="5"/>
  <c r="H40" i="34" s="1"/>
  <c r="J40" i="34" s="1"/>
  <c r="AK14" i="36"/>
  <c r="U34" i="36"/>
  <c r="V34" i="36" s="1"/>
  <c r="W34" i="36" s="1"/>
  <c r="AB31" i="36"/>
  <c r="N40" i="34" l="1"/>
  <c r="S35" i="36"/>
  <c r="T35" i="36" s="1"/>
  <c r="U35" i="36" s="1"/>
  <c r="Q37" i="36"/>
  <c r="R37" i="36" s="1"/>
  <c r="S37" i="36" s="1"/>
  <c r="AC33" i="36"/>
  <c r="AD33" i="36" s="1"/>
  <c r="AE33" i="36" s="1"/>
  <c r="AF33" i="36" s="1"/>
  <c r="AG33" i="36" s="1"/>
  <c r="AH33" i="36" s="1"/>
  <c r="AI33" i="36" s="1"/>
  <c r="AJ33" i="36" s="1"/>
  <c r="AK33" i="36" s="1"/>
  <c r="AL33" i="36" s="1"/>
  <c r="AM33" i="36" s="1"/>
  <c r="AN33" i="36" s="1"/>
  <c r="AO33" i="36" s="1"/>
  <c r="AP33" i="36" s="1"/>
  <c r="AQ33" i="36" s="1"/>
  <c r="AR33" i="36" s="1"/>
  <c r="AS33" i="36" s="1"/>
  <c r="AT33" i="36" s="1"/>
  <c r="AU33" i="36" s="1"/>
  <c r="AV33" i="36" s="1"/>
  <c r="AW33" i="36" s="1"/>
  <c r="AX33" i="36" s="1"/>
  <c r="G48" i="5"/>
  <c r="I42" i="34" s="1"/>
  <c r="I41" i="36"/>
  <c r="AF32" i="36"/>
  <c r="AG32" i="36" s="1"/>
  <c r="AH32" i="36" s="1"/>
  <c r="AI32" i="36" s="1"/>
  <c r="AJ32" i="36" s="1"/>
  <c r="AK32" i="36" s="1"/>
  <c r="AL32" i="36" s="1"/>
  <c r="AM32" i="36" s="1"/>
  <c r="AN32" i="36" s="1"/>
  <c r="AO32" i="36" s="1"/>
  <c r="AP32" i="36" s="1"/>
  <c r="AQ32" i="36" s="1"/>
  <c r="AR32" i="36" s="1"/>
  <c r="AS32" i="36" s="1"/>
  <c r="AT32" i="36" s="1"/>
  <c r="AU32" i="36" s="1"/>
  <c r="AV32" i="36" s="1"/>
  <c r="AW32" i="36" s="1"/>
  <c r="AX32" i="36" s="1"/>
  <c r="AY32" i="36" s="1"/>
  <c r="AZ32" i="36" s="1"/>
  <c r="BA32" i="36" s="1"/>
  <c r="BB32" i="36" s="1"/>
  <c r="BC32" i="36" s="1"/>
  <c r="BD32" i="36" s="1"/>
  <c r="BE32" i="36" s="1"/>
  <c r="BF32" i="36" s="1"/>
  <c r="BG32" i="36" s="1"/>
  <c r="BH32" i="36" s="1"/>
  <c r="BI32" i="36" s="1"/>
  <c r="BJ32" i="36" s="1"/>
  <c r="N39" i="36"/>
  <c r="K39" i="36"/>
  <c r="L39" i="36" s="1"/>
  <c r="AE23" i="36"/>
  <c r="O38" i="36"/>
  <c r="P38" i="36" s="1"/>
  <c r="AL14" i="36"/>
  <c r="AJ19" i="36"/>
  <c r="X34" i="36"/>
  <c r="H40" i="36"/>
  <c r="J40" i="36" s="1"/>
  <c r="D47" i="5"/>
  <c r="H41" i="34" s="1"/>
  <c r="J41" i="34" s="1"/>
  <c r="AC31" i="36"/>
  <c r="U36" i="36"/>
  <c r="N41" i="34" l="1"/>
  <c r="V35" i="36"/>
  <c r="AY33" i="36"/>
  <c r="AZ33" i="36" s="1"/>
  <c r="BA33" i="36" s="1"/>
  <c r="BB33" i="36" s="1"/>
  <c r="BC33" i="36" s="1"/>
  <c r="BD33" i="36" s="1"/>
  <c r="BE33" i="36" s="1"/>
  <c r="BF33" i="36" s="1"/>
  <c r="BG33" i="36" s="1"/>
  <c r="BH33" i="36" s="1"/>
  <c r="BI33" i="36" s="1"/>
  <c r="BJ33" i="36" s="1"/>
  <c r="G49" i="5"/>
  <c r="I43" i="34" s="1"/>
  <c r="I42" i="36"/>
  <c r="Q38" i="36"/>
  <c r="R38" i="36" s="1"/>
  <c r="Y34" i="36"/>
  <c r="Z34" i="36" s="1"/>
  <c r="N40" i="36"/>
  <c r="K40" i="36"/>
  <c r="L40" i="36" s="1"/>
  <c r="T37" i="36"/>
  <c r="AM14" i="36"/>
  <c r="O39" i="36"/>
  <c r="P39" i="36" s="1"/>
  <c r="AD31" i="36"/>
  <c r="H41" i="36"/>
  <c r="J41" i="36" s="1"/>
  <c r="D48" i="5"/>
  <c r="H42" i="34" s="1"/>
  <c r="J42" i="34" s="1"/>
  <c r="AK19" i="36"/>
  <c r="V36" i="36"/>
  <c r="AF23" i="36"/>
  <c r="N42" i="34" l="1"/>
  <c r="W35" i="36"/>
  <c r="X35" i="36" s="1"/>
  <c r="Y35" i="36" s="1"/>
  <c r="Z35" i="36" s="1"/>
  <c r="AA35" i="36" s="1"/>
  <c r="O40" i="36"/>
  <c r="P40" i="36" s="1"/>
  <c r="G50" i="5"/>
  <c r="I44" i="34" s="1"/>
  <c r="I43" i="36"/>
  <c r="S38" i="36"/>
  <c r="T38" i="36" s="1"/>
  <c r="AL19" i="36"/>
  <c r="Q39" i="36"/>
  <c r="R39" i="36" s="1"/>
  <c r="U37" i="36"/>
  <c r="V37" i="36" s="1"/>
  <c r="W37" i="36" s="1"/>
  <c r="X37" i="36" s="1"/>
  <c r="Y37" i="36" s="1"/>
  <c r="Z37" i="36" s="1"/>
  <c r="W36" i="36"/>
  <c r="AE31" i="36"/>
  <c r="AN14" i="36"/>
  <c r="AA34" i="36"/>
  <c r="AB34" i="36" s="1"/>
  <c r="AC34" i="36" s="1"/>
  <c r="AD34" i="36" s="1"/>
  <c r="AE34" i="36" s="1"/>
  <c r="AF34" i="36" s="1"/>
  <c r="AG34" i="36" s="1"/>
  <c r="AH34" i="36" s="1"/>
  <c r="AI34" i="36" s="1"/>
  <c r="AJ34" i="36" s="1"/>
  <c r="AK34" i="36" s="1"/>
  <c r="AL34" i="36" s="1"/>
  <c r="AM34" i="36" s="1"/>
  <c r="AN34" i="36" s="1"/>
  <c r="AO34" i="36" s="1"/>
  <c r="AP34" i="36" s="1"/>
  <c r="AQ34" i="36" s="1"/>
  <c r="AR34" i="36" s="1"/>
  <c r="AS34" i="36" s="1"/>
  <c r="AT34" i="36" s="1"/>
  <c r="AU34" i="36" s="1"/>
  <c r="AV34" i="36" s="1"/>
  <c r="AW34" i="36" s="1"/>
  <c r="AX34" i="36" s="1"/>
  <c r="AY34" i="36" s="1"/>
  <c r="AZ34" i="36" s="1"/>
  <c r="BA34" i="36" s="1"/>
  <c r="BB34" i="36" s="1"/>
  <c r="BC34" i="36" s="1"/>
  <c r="BD34" i="36" s="1"/>
  <c r="BE34" i="36" s="1"/>
  <c r="BF34" i="36" s="1"/>
  <c r="BG34" i="36" s="1"/>
  <c r="BH34" i="36" s="1"/>
  <c r="BI34" i="36" s="1"/>
  <c r="BJ34" i="36" s="1"/>
  <c r="N41" i="36"/>
  <c r="K41" i="36"/>
  <c r="L41" i="36" s="1"/>
  <c r="AG23" i="36"/>
  <c r="H42" i="36"/>
  <c r="J42" i="36" s="1"/>
  <c r="D49" i="5"/>
  <c r="H43" i="34" l="1"/>
  <c r="J43" i="34" s="1"/>
  <c r="X23" i="41"/>
  <c r="X21" i="41"/>
  <c r="X22" i="41"/>
  <c r="X20" i="41"/>
  <c r="AB35" i="36"/>
  <c r="Q40" i="36"/>
  <c r="R40" i="36" s="1"/>
  <c r="S40" i="36" s="1"/>
  <c r="T40" i="36" s="1"/>
  <c r="U40" i="36" s="1"/>
  <c r="U38" i="36"/>
  <c r="V38" i="36" s="1"/>
  <c r="W38" i="36" s="1"/>
  <c r="X38" i="36" s="1"/>
  <c r="Y38" i="36" s="1"/>
  <c r="G51" i="5"/>
  <c r="I45" i="34" s="1"/>
  <c r="I44" i="36"/>
  <c r="AO14" i="36"/>
  <c r="AH23" i="36"/>
  <c r="AA37" i="36"/>
  <c r="AB37" i="36" s="1"/>
  <c r="AC37" i="36" s="1"/>
  <c r="AD37" i="36" s="1"/>
  <c r="AE37" i="36" s="1"/>
  <c r="AF37" i="36" s="1"/>
  <c r="AG37" i="36" s="1"/>
  <c r="AH37" i="36" s="1"/>
  <c r="AI37" i="36" s="1"/>
  <c r="AJ37" i="36" s="1"/>
  <c r="AK37" i="36" s="1"/>
  <c r="AL37" i="36" s="1"/>
  <c r="AM37" i="36" s="1"/>
  <c r="AN37" i="36" s="1"/>
  <c r="AO37" i="36" s="1"/>
  <c r="AP37" i="36" s="1"/>
  <c r="AQ37" i="36" s="1"/>
  <c r="AR37" i="36" s="1"/>
  <c r="AS37" i="36" s="1"/>
  <c r="AT37" i="36" s="1"/>
  <c r="AU37" i="36" s="1"/>
  <c r="AV37" i="36" s="1"/>
  <c r="AW37" i="36" s="1"/>
  <c r="AX37" i="36" s="1"/>
  <c r="AY37" i="36" s="1"/>
  <c r="AZ37" i="36" s="1"/>
  <c r="BA37" i="36" s="1"/>
  <c r="BB37" i="36" s="1"/>
  <c r="BC37" i="36" s="1"/>
  <c r="BD37" i="36" s="1"/>
  <c r="BE37" i="36" s="1"/>
  <c r="BF37" i="36" s="1"/>
  <c r="BG37" i="36" s="1"/>
  <c r="BH37" i="36" s="1"/>
  <c r="BI37" i="36" s="1"/>
  <c r="BJ37" i="36" s="1"/>
  <c r="AM19" i="36"/>
  <c r="H43" i="36"/>
  <c r="J43" i="36" s="1"/>
  <c r="D50" i="5"/>
  <c r="X36" i="36"/>
  <c r="Y36" i="36" s="1"/>
  <c r="N42" i="36"/>
  <c r="K42" i="36"/>
  <c r="L42" i="36" s="1"/>
  <c r="O41" i="36"/>
  <c r="P41" i="36" s="1"/>
  <c r="AF31" i="36"/>
  <c r="S39" i="36"/>
  <c r="N43" i="34" l="1"/>
  <c r="H44" i="34"/>
  <c r="J44" i="34" s="1"/>
  <c r="Y20" i="41"/>
  <c r="Z20" i="41" s="1"/>
  <c r="Y21" i="41"/>
  <c r="Z21" i="41" s="1"/>
  <c r="Y23" i="41"/>
  <c r="Z23" i="41" s="1"/>
  <c r="Y22" i="41"/>
  <c r="Z22" i="41" s="1"/>
  <c r="AC35" i="36"/>
  <c r="AD35" i="36" s="1"/>
  <c r="AE35" i="36" s="1"/>
  <c r="AF35" i="36" s="1"/>
  <c r="AG35" i="36" s="1"/>
  <c r="AH35" i="36" s="1"/>
  <c r="AI35" i="36" s="1"/>
  <c r="AJ35" i="36" s="1"/>
  <c r="AK35" i="36" s="1"/>
  <c r="AL35" i="36" s="1"/>
  <c r="AM35" i="36" s="1"/>
  <c r="AN35" i="36" s="1"/>
  <c r="AO35" i="36" s="1"/>
  <c r="AP35" i="36" s="1"/>
  <c r="AQ35" i="36" s="1"/>
  <c r="AR35" i="36" s="1"/>
  <c r="AS35" i="36" s="1"/>
  <c r="AT35" i="36" s="1"/>
  <c r="AU35" i="36" s="1"/>
  <c r="AV35" i="36" s="1"/>
  <c r="AW35" i="36" s="1"/>
  <c r="AX35" i="36" s="1"/>
  <c r="AY35" i="36" s="1"/>
  <c r="AZ35" i="36" s="1"/>
  <c r="BA35" i="36" s="1"/>
  <c r="BB35" i="36" s="1"/>
  <c r="BC35" i="36" s="1"/>
  <c r="BD35" i="36" s="1"/>
  <c r="BE35" i="36" s="1"/>
  <c r="BF35" i="36" s="1"/>
  <c r="BG35" i="36" s="1"/>
  <c r="BH35" i="36" s="1"/>
  <c r="BI35" i="36" s="1"/>
  <c r="BJ35" i="36" s="1"/>
  <c r="O42" i="36"/>
  <c r="P42" i="36" s="1"/>
  <c r="T39" i="36"/>
  <c r="U39" i="36" s="1"/>
  <c r="V39" i="36" s="1"/>
  <c r="W39" i="36" s="1"/>
  <c r="G52" i="5"/>
  <c r="I46" i="34" s="1"/>
  <c r="I45" i="36"/>
  <c r="V40" i="36"/>
  <c r="AG31" i="36"/>
  <c r="Q41" i="36"/>
  <c r="R41" i="36" s="1"/>
  <c r="AI23" i="36"/>
  <c r="AP14" i="36"/>
  <c r="H44" i="36"/>
  <c r="J44" i="36" s="1"/>
  <c r="X31" i="41"/>
  <c r="X33" i="41"/>
  <c r="X32" i="41"/>
  <c r="D51" i="5"/>
  <c r="H45" i="34" s="1"/>
  <c r="J45" i="34" s="1"/>
  <c r="N43" i="36"/>
  <c r="K43" i="36"/>
  <c r="L43" i="36" s="1"/>
  <c r="Z36" i="36"/>
  <c r="AA36" i="36" s="1"/>
  <c r="AB36" i="36" s="1"/>
  <c r="AC36" i="36" s="1"/>
  <c r="AD36" i="36" s="1"/>
  <c r="AE36" i="36" s="1"/>
  <c r="AF36" i="36" s="1"/>
  <c r="AG36" i="36" s="1"/>
  <c r="AH36" i="36" s="1"/>
  <c r="AI36" i="36" s="1"/>
  <c r="AJ36" i="36" s="1"/>
  <c r="AK36" i="36" s="1"/>
  <c r="AL36" i="36" s="1"/>
  <c r="AM36" i="36" s="1"/>
  <c r="AN36" i="36" s="1"/>
  <c r="AO36" i="36" s="1"/>
  <c r="AP36" i="36" s="1"/>
  <c r="AQ36" i="36" s="1"/>
  <c r="AR36" i="36" s="1"/>
  <c r="AS36" i="36" s="1"/>
  <c r="AT36" i="36" s="1"/>
  <c r="AU36" i="36" s="1"/>
  <c r="AV36" i="36" s="1"/>
  <c r="AW36" i="36" s="1"/>
  <c r="AX36" i="36" s="1"/>
  <c r="AY36" i="36" s="1"/>
  <c r="AZ36" i="36" s="1"/>
  <c r="BA36" i="36" s="1"/>
  <c r="BB36" i="36" s="1"/>
  <c r="BC36" i="36" s="1"/>
  <c r="BD36" i="36" s="1"/>
  <c r="BE36" i="36" s="1"/>
  <c r="BF36" i="36" s="1"/>
  <c r="BG36" i="36" s="1"/>
  <c r="BH36" i="36" s="1"/>
  <c r="BI36" i="36" s="1"/>
  <c r="BJ36" i="36" s="1"/>
  <c r="Z38" i="36"/>
  <c r="AA38" i="36" s="1"/>
  <c r="AB38" i="36" s="1"/>
  <c r="AC38" i="36" s="1"/>
  <c r="AD38" i="36" s="1"/>
  <c r="AE38" i="36" s="1"/>
  <c r="AF38" i="36" s="1"/>
  <c r="AG38" i="36" s="1"/>
  <c r="AH38" i="36" s="1"/>
  <c r="AI38" i="36" s="1"/>
  <c r="AJ38" i="36" s="1"/>
  <c r="AK38" i="36" s="1"/>
  <c r="AL38" i="36" s="1"/>
  <c r="AM38" i="36" s="1"/>
  <c r="AN38" i="36" s="1"/>
  <c r="AO38" i="36" s="1"/>
  <c r="AP38" i="36" s="1"/>
  <c r="AQ38" i="36" s="1"/>
  <c r="AR38" i="36" s="1"/>
  <c r="AS38" i="36" s="1"/>
  <c r="AT38" i="36" s="1"/>
  <c r="AU38" i="36" s="1"/>
  <c r="AV38" i="36" s="1"/>
  <c r="AW38" i="36" s="1"/>
  <c r="AX38" i="36" s="1"/>
  <c r="AY38" i="36" s="1"/>
  <c r="AZ38" i="36" s="1"/>
  <c r="BA38" i="36" s="1"/>
  <c r="BB38" i="36" s="1"/>
  <c r="BC38" i="36" s="1"/>
  <c r="BD38" i="36" s="1"/>
  <c r="BE38" i="36" s="1"/>
  <c r="BF38" i="36" s="1"/>
  <c r="BG38" i="36" s="1"/>
  <c r="BH38" i="36" s="1"/>
  <c r="AN19" i="36"/>
  <c r="N45" i="34" l="1"/>
  <c r="N44" i="34"/>
  <c r="AA23" i="41"/>
  <c r="AB23" i="41" s="1"/>
  <c r="AC23" i="41" s="1"/>
  <c r="AD23" i="41" s="1"/>
  <c r="O23" i="41"/>
  <c r="O21" i="41"/>
  <c r="AA21" i="41"/>
  <c r="AB21" i="41" s="1"/>
  <c r="AC21" i="41" s="1"/>
  <c r="AD21" i="41" s="1"/>
  <c r="O20" i="41"/>
  <c r="AA20" i="41"/>
  <c r="AB20" i="41" s="1"/>
  <c r="AC20" i="41" s="1"/>
  <c r="AD20" i="41" s="1"/>
  <c r="AA22" i="41"/>
  <c r="AB22" i="41" s="1"/>
  <c r="AC22" i="41" s="1"/>
  <c r="AD22" i="41" s="1"/>
  <c r="O22" i="41"/>
  <c r="Q42" i="36"/>
  <c r="R42" i="36" s="1"/>
  <c r="BI38" i="36"/>
  <c r="BJ38" i="36" s="1"/>
  <c r="O43" i="36"/>
  <c r="P43" i="36" s="1"/>
  <c r="G53" i="5"/>
  <c r="I47" i="34" s="1"/>
  <c r="I46" i="36"/>
  <c r="AO19" i="36"/>
  <c r="H45" i="36"/>
  <c r="J45" i="36" s="1"/>
  <c r="Y32" i="41"/>
  <c r="Z32" i="41" s="1"/>
  <c r="Y33" i="41"/>
  <c r="Z33" i="41" s="1"/>
  <c r="Y31" i="41"/>
  <c r="Z31" i="41" s="1"/>
  <c r="D52" i="5"/>
  <c r="H46" i="34" s="1"/>
  <c r="J46" i="34" s="1"/>
  <c r="AQ14" i="36"/>
  <c r="S41" i="36"/>
  <c r="T41" i="36" s="1"/>
  <c r="X39" i="36"/>
  <c r="AH31" i="36"/>
  <c r="AJ23" i="36"/>
  <c r="N44" i="36"/>
  <c r="K44" i="36"/>
  <c r="L44" i="36" s="1"/>
  <c r="W40" i="36"/>
  <c r="X40" i="36" s="1"/>
  <c r="Y40" i="36" s="1"/>
  <c r="Z40" i="36" s="1"/>
  <c r="AA40" i="36" s="1"/>
  <c r="N46" i="34" l="1"/>
  <c r="N45" i="36"/>
  <c r="P22" i="41"/>
  <c r="Q22" i="41"/>
  <c r="AE22" i="41"/>
  <c r="AF22" i="41" s="1"/>
  <c r="P21" i="41"/>
  <c r="Q21" i="41"/>
  <c r="AE20" i="41"/>
  <c r="AF20" i="41" s="1"/>
  <c r="P23" i="41"/>
  <c r="Q23" i="41"/>
  <c r="AE21" i="41"/>
  <c r="AF21" i="41" s="1"/>
  <c r="AG21" i="41" s="1"/>
  <c r="P20" i="41"/>
  <c r="Q20" i="41"/>
  <c r="AE23" i="41"/>
  <c r="AF23" i="41" s="1"/>
  <c r="AG23" i="41" s="1"/>
  <c r="S42" i="36"/>
  <c r="T42" i="36" s="1"/>
  <c r="U42" i="36" s="1"/>
  <c r="V42" i="36" s="1"/>
  <c r="O44" i="36"/>
  <c r="P44" i="36" s="1"/>
  <c r="Q44" i="36" s="1"/>
  <c r="R44" i="36" s="1"/>
  <c r="U41" i="36"/>
  <c r="V41" i="36" s="1"/>
  <c r="Q43" i="36"/>
  <c r="R43" i="36" s="1"/>
  <c r="S43" i="36" s="1"/>
  <c r="AB40" i="36"/>
  <c r="AC40" i="36" s="1"/>
  <c r="AD40" i="36" s="1"/>
  <c r="AE40" i="36" s="1"/>
  <c r="AF40" i="36" s="1"/>
  <c r="AG40" i="36" s="1"/>
  <c r="AH40" i="36" s="1"/>
  <c r="AI40" i="36" s="1"/>
  <c r="AJ40" i="36" s="1"/>
  <c r="AK40" i="36" s="1"/>
  <c r="AL40" i="36" s="1"/>
  <c r="AM40" i="36" s="1"/>
  <c r="AN40" i="36" s="1"/>
  <c r="AO40" i="36" s="1"/>
  <c r="AP40" i="36" s="1"/>
  <c r="AQ40" i="36" s="1"/>
  <c r="AR40" i="36" s="1"/>
  <c r="AS40" i="36" s="1"/>
  <c r="AT40" i="36" s="1"/>
  <c r="AU40" i="36" s="1"/>
  <c r="AV40" i="36" s="1"/>
  <c r="AW40" i="36" s="1"/>
  <c r="AX40" i="36" s="1"/>
  <c r="AY40" i="36" s="1"/>
  <c r="AZ40" i="36" s="1"/>
  <c r="BA40" i="36" s="1"/>
  <c r="BB40" i="36" s="1"/>
  <c r="BC40" i="36" s="1"/>
  <c r="BD40" i="36" s="1"/>
  <c r="BE40" i="36" s="1"/>
  <c r="BF40" i="36" s="1"/>
  <c r="BG40" i="36" s="1"/>
  <c r="BH40" i="36" s="1"/>
  <c r="BI40" i="36" s="1"/>
  <c r="G54" i="5"/>
  <c r="I48" i="34" s="1"/>
  <c r="I47" i="36"/>
  <c r="O32" i="41"/>
  <c r="AA32" i="41"/>
  <c r="AB32" i="41" s="1"/>
  <c r="AC32" i="41" s="1"/>
  <c r="AD32" i="41" s="1"/>
  <c r="O31" i="41"/>
  <c r="AA31" i="41"/>
  <c r="AB31" i="41" s="1"/>
  <c r="AC31" i="41" s="1"/>
  <c r="AD31" i="41" s="1"/>
  <c r="AK23" i="36"/>
  <c r="AP19" i="36"/>
  <c r="O33" i="41"/>
  <c r="AA33" i="41"/>
  <c r="AB33" i="41" s="1"/>
  <c r="AC33" i="41" s="1"/>
  <c r="AD33" i="41" s="1"/>
  <c r="K45" i="36"/>
  <c r="L45" i="36" s="1"/>
  <c r="AI31" i="36"/>
  <c r="AR14" i="36"/>
  <c r="Y39" i="36"/>
  <c r="Z39" i="36" s="1"/>
  <c r="H46" i="36"/>
  <c r="J46" i="36" s="1"/>
  <c r="D53" i="5"/>
  <c r="H47" i="34" s="1"/>
  <c r="J47" i="34" s="1"/>
  <c r="O45" i="36" l="1"/>
  <c r="P45" i="36" s="1"/>
  <c r="Q45" i="36" s="1"/>
  <c r="R45" i="36" s="1"/>
  <c r="N47" i="34"/>
  <c r="AH64" i="41"/>
  <c r="AH23" i="41"/>
  <c r="AH21" i="41"/>
  <c r="AG20" i="41"/>
  <c r="AH20" i="41" s="1"/>
  <c r="AG22" i="41"/>
  <c r="AH22" i="41" s="1"/>
  <c r="W42" i="36"/>
  <c r="X42" i="36" s="1"/>
  <c r="Y42" i="36" s="1"/>
  <c r="BJ40" i="36"/>
  <c r="G55" i="5"/>
  <c r="I49" i="34" s="1"/>
  <c r="I48" i="36"/>
  <c r="S44" i="36"/>
  <c r="T44" i="36" s="1"/>
  <c r="U44" i="36" s="1"/>
  <c r="T43" i="36"/>
  <c r="AQ19" i="36"/>
  <c r="Q32" i="41"/>
  <c r="P32" i="41"/>
  <c r="AA39" i="36"/>
  <c r="W41" i="36"/>
  <c r="AE31" i="41"/>
  <c r="AF31" i="41" s="1"/>
  <c r="AE33" i="41"/>
  <c r="AF33" i="41" s="1"/>
  <c r="AL23" i="36"/>
  <c r="AE32" i="41"/>
  <c r="AF32" i="41" s="1"/>
  <c r="AS14" i="36"/>
  <c r="Q33" i="41"/>
  <c r="P33" i="41"/>
  <c r="H47" i="36"/>
  <c r="J47" i="36" s="1"/>
  <c r="X36" i="41"/>
  <c r="D54" i="5"/>
  <c r="H48" i="34" s="1"/>
  <c r="J48" i="34" s="1"/>
  <c r="N46" i="36"/>
  <c r="K46" i="36"/>
  <c r="L46" i="36" s="1"/>
  <c r="AJ31" i="36"/>
  <c r="P31" i="41"/>
  <c r="Q31" i="41"/>
  <c r="N48" i="34" l="1"/>
  <c r="AG32" i="41"/>
  <c r="AH32" i="41" s="1"/>
  <c r="G56" i="5"/>
  <c r="I50" i="34" s="1"/>
  <c r="I49" i="36"/>
  <c r="O46" i="36"/>
  <c r="P46" i="36" s="1"/>
  <c r="U43" i="36"/>
  <c r="V43" i="36" s="1"/>
  <c r="V44" i="36"/>
  <c r="W44" i="36" s="1"/>
  <c r="S45" i="36"/>
  <c r="T45" i="36" s="1"/>
  <c r="U45" i="36" s="1"/>
  <c r="AM23" i="36"/>
  <c r="X41" i="36"/>
  <c r="Y41" i="36" s="1"/>
  <c r="Z41" i="36" s="1"/>
  <c r="AA41" i="36" s="1"/>
  <c r="AB41" i="36" s="1"/>
  <c r="AC41" i="36" s="1"/>
  <c r="AD41" i="36" s="1"/>
  <c r="AE41" i="36" s="1"/>
  <c r="AF41" i="36" s="1"/>
  <c r="AG41" i="36" s="1"/>
  <c r="AH41" i="36" s="1"/>
  <c r="AI41" i="36" s="1"/>
  <c r="AJ41" i="36" s="1"/>
  <c r="AK41" i="36" s="1"/>
  <c r="AL41" i="36" s="1"/>
  <c r="AM41" i="36" s="1"/>
  <c r="AN41" i="36" s="1"/>
  <c r="AO41" i="36" s="1"/>
  <c r="AP41" i="36" s="1"/>
  <c r="AQ41" i="36" s="1"/>
  <c r="AR41" i="36" s="1"/>
  <c r="AS41" i="36" s="1"/>
  <c r="AT41" i="36" s="1"/>
  <c r="AU41" i="36" s="1"/>
  <c r="AV41" i="36" s="1"/>
  <c r="AW41" i="36" s="1"/>
  <c r="AX41" i="36" s="1"/>
  <c r="AY41" i="36" s="1"/>
  <c r="AZ41" i="36" s="1"/>
  <c r="BA41" i="36" s="1"/>
  <c r="BB41" i="36" s="1"/>
  <c r="BC41" i="36" s="1"/>
  <c r="BD41" i="36" s="1"/>
  <c r="BE41" i="36" s="1"/>
  <c r="BF41" i="36" s="1"/>
  <c r="BG41" i="36" s="1"/>
  <c r="BH41" i="36" s="1"/>
  <c r="BI41" i="36" s="1"/>
  <c r="BJ41" i="36" s="1"/>
  <c r="AK31" i="36"/>
  <c r="N47" i="36"/>
  <c r="K47" i="36"/>
  <c r="L47" i="36" s="1"/>
  <c r="AT14" i="36"/>
  <c r="AB39" i="36"/>
  <c r="AC39" i="36" s="1"/>
  <c r="AD39" i="36" s="1"/>
  <c r="AE39" i="36" s="1"/>
  <c r="AF39" i="36" s="1"/>
  <c r="AG39" i="36" s="1"/>
  <c r="AH39" i="36" s="1"/>
  <c r="AI39" i="36" s="1"/>
  <c r="AJ39" i="36" s="1"/>
  <c r="AK39" i="36" s="1"/>
  <c r="AL39" i="36" s="1"/>
  <c r="AM39" i="36" s="1"/>
  <c r="AN39" i="36" s="1"/>
  <c r="AO39" i="36" s="1"/>
  <c r="AP39" i="36" s="1"/>
  <c r="AQ39" i="36" s="1"/>
  <c r="AR39" i="36" s="1"/>
  <c r="AS39" i="36" s="1"/>
  <c r="AT39" i="36" s="1"/>
  <c r="AU39" i="36" s="1"/>
  <c r="AV39" i="36" s="1"/>
  <c r="AW39" i="36" s="1"/>
  <c r="AX39" i="36" s="1"/>
  <c r="AY39" i="36" s="1"/>
  <c r="AZ39" i="36" s="1"/>
  <c r="BA39" i="36" s="1"/>
  <c r="BB39" i="36" s="1"/>
  <c r="BC39" i="36" s="1"/>
  <c r="BD39" i="36" s="1"/>
  <c r="BE39" i="36" s="1"/>
  <c r="BF39" i="36" s="1"/>
  <c r="BG39" i="36" s="1"/>
  <c r="BH39" i="36" s="1"/>
  <c r="BI39" i="36" s="1"/>
  <c r="BJ39" i="36" s="1"/>
  <c r="AR19" i="36"/>
  <c r="H48" i="36"/>
  <c r="J48" i="36" s="1"/>
  <c r="X37" i="41"/>
  <c r="Y36" i="41"/>
  <c r="Z36" i="41" s="1"/>
  <c r="D55" i="5"/>
  <c r="H49" i="34" s="1"/>
  <c r="J49" i="34" s="1"/>
  <c r="AG33" i="41"/>
  <c r="AH33" i="41" s="1"/>
  <c r="AG31" i="41"/>
  <c r="AH31" i="41" s="1"/>
  <c r="Z42" i="36"/>
  <c r="AA42" i="36" s="1"/>
  <c r="N49" i="34" l="1"/>
  <c r="Q46" i="36"/>
  <c r="R46" i="36" s="1"/>
  <c r="S46" i="36" s="1"/>
  <c r="T46" i="36" s="1"/>
  <c r="U46" i="36" s="1"/>
  <c r="X44" i="36"/>
  <c r="Y44" i="36" s="1"/>
  <c r="Z44" i="36" s="1"/>
  <c r="AA44" i="36" s="1"/>
  <c r="AB44" i="36" s="1"/>
  <c r="AC44" i="36" s="1"/>
  <c r="AD44" i="36" s="1"/>
  <c r="AE44" i="36" s="1"/>
  <c r="AF44" i="36" s="1"/>
  <c r="AG44" i="36" s="1"/>
  <c r="AH44" i="36" s="1"/>
  <c r="AI44" i="36" s="1"/>
  <c r="AJ44" i="36" s="1"/>
  <c r="AK44" i="36" s="1"/>
  <c r="AL44" i="36" s="1"/>
  <c r="AM44" i="36" s="1"/>
  <c r="AN44" i="36" s="1"/>
  <c r="AO44" i="36" s="1"/>
  <c r="AP44" i="36" s="1"/>
  <c r="AQ44" i="36" s="1"/>
  <c r="AR44" i="36" s="1"/>
  <c r="AS44" i="36" s="1"/>
  <c r="AT44" i="36" s="1"/>
  <c r="AU44" i="36" s="1"/>
  <c r="AV44" i="36" s="1"/>
  <c r="AW44" i="36" s="1"/>
  <c r="AX44" i="36" s="1"/>
  <c r="AY44" i="36" s="1"/>
  <c r="AZ44" i="36" s="1"/>
  <c r="BA44" i="36" s="1"/>
  <c r="BB44" i="36" s="1"/>
  <c r="BC44" i="36" s="1"/>
  <c r="BD44" i="36" s="1"/>
  <c r="BE44" i="36" s="1"/>
  <c r="BF44" i="36" s="1"/>
  <c r="BG44" i="36" s="1"/>
  <c r="BH44" i="36" s="1"/>
  <c r="W43" i="36"/>
  <c r="X43" i="36" s="1"/>
  <c r="G57" i="5"/>
  <c r="I51" i="34" s="1"/>
  <c r="I50" i="36"/>
  <c r="AA36" i="41"/>
  <c r="AB36" i="41" s="1"/>
  <c r="AC36" i="41" s="1"/>
  <c r="AD36" i="41" s="1"/>
  <c r="O36" i="41"/>
  <c r="AB42" i="36"/>
  <c r="AC42" i="36" s="1"/>
  <c r="AD42" i="36" s="1"/>
  <c r="AE42" i="36" s="1"/>
  <c r="AF42" i="36" s="1"/>
  <c r="AG42" i="36" s="1"/>
  <c r="N48" i="36"/>
  <c r="K48" i="36"/>
  <c r="L48" i="36" s="1"/>
  <c r="O47" i="36"/>
  <c r="P47" i="36" s="1"/>
  <c r="V45" i="36"/>
  <c r="AU14" i="36"/>
  <c r="AL31" i="36"/>
  <c r="AN23" i="36"/>
  <c r="H49" i="36"/>
  <c r="J49" i="36" s="1"/>
  <c r="Y37" i="41"/>
  <c r="Z37" i="41" s="1"/>
  <c r="D56" i="5"/>
  <c r="H50" i="34" s="1"/>
  <c r="J50" i="34" s="1"/>
  <c r="AS19" i="36"/>
  <c r="N50" i="34" l="1"/>
  <c r="BI44" i="36"/>
  <c r="BJ44" i="36" s="1"/>
  <c r="V46" i="36"/>
  <c r="W46" i="36" s="1"/>
  <c r="X46" i="36" s="1"/>
  <c r="AH42" i="36"/>
  <c r="AI42" i="36" s="1"/>
  <c r="AJ42" i="36" s="1"/>
  <c r="AK42" i="36" s="1"/>
  <c r="AL42" i="36" s="1"/>
  <c r="AM42" i="36" s="1"/>
  <c r="AN42" i="36" s="1"/>
  <c r="AO42" i="36" s="1"/>
  <c r="AP42" i="36" s="1"/>
  <c r="AQ42" i="36" s="1"/>
  <c r="AR42" i="36" s="1"/>
  <c r="AS42" i="36" s="1"/>
  <c r="AT42" i="36" s="1"/>
  <c r="AU42" i="36" s="1"/>
  <c r="AV42" i="36" s="1"/>
  <c r="AW42" i="36" s="1"/>
  <c r="AX42" i="36" s="1"/>
  <c r="AY42" i="36" s="1"/>
  <c r="AZ42" i="36" s="1"/>
  <c r="BA42" i="36" s="1"/>
  <c r="BB42" i="36" s="1"/>
  <c r="BC42" i="36" s="1"/>
  <c r="BD42" i="36" s="1"/>
  <c r="BE42" i="36" s="1"/>
  <c r="BF42" i="36" s="1"/>
  <c r="BG42" i="36" s="1"/>
  <c r="BH42" i="36" s="1"/>
  <c r="BI42" i="36" s="1"/>
  <c r="BJ42" i="36" s="1"/>
  <c r="Y43" i="36"/>
  <c r="Z43" i="36" s="1"/>
  <c r="G58" i="5"/>
  <c r="I51" i="36"/>
  <c r="N49" i="36"/>
  <c r="K49" i="36"/>
  <c r="L49" i="36" s="1"/>
  <c r="W45" i="36"/>
  <c r="O48" i="36"/>
  <c r="P48" i="36" s="1"/>
  <c r="AM31" i="36"/>
  <c r="AV14" i="36"/>
  <c r="AT19" i="36"/>
  <c r="H50" i="36"/>
  <c r="J50" i="36" s="1"/>
  <c r="D57" i="5"/>
  <c r="H51" i="34" s="1"/>
  <c r="J51" i="34" s="1"/>
  <c r="P36" i="41"/>
  <c r="Q36" i="41"/>
  <c r="O37" i="41"/>
  <c r="AA37" i="41"/>
  <c r="AB37" i="41" s="1"/>
  <c r="AC37" i="41" s="1"/>
  <c r="AD37" i="41" s="1"/>
  <c r="AO23" i="36"/>
  <c r="Q47" i="36"/>
  <c r="R47" i="36" s="1"/>
  <c r="AE36" i="41"/>
  <c r="AF36" i="41" s="1"/>
  <c r="N51" i="34" l="1"/>
  <c r="I52" i="36"/>
  <c r="I52" i="34"/>
  <c r="Y46" i="36"/>
  <c r="Z46" i="36" s="1"/>
  <c r="AA46" i="36" s="1"/>
  <c r="AB46" i="36" s="1"/>
  <c r="AC46" i="36" s="1"/>
  <c r="AA43" i="36"/>
  <c r="AB43" i="36" s="1"/>
  <c r="AC43" i="36" s="1"/>
  <c r="AG36" i="41"/>
  <c r="AH36" i="41" s="1"/>
  <c r="S47" i="36"/>
  <c r="T47" i="36" s="1"/>
  <c r="G59" i="5"/>
  <c r="O49" i="36"/>
  <c r="P49" i="36" s="1"/>
  <c r="X45" i="36"/>
  <c r="Y45" i="36" s="1"/>
  <c r="Z45" i="36" s="1"/>
  <c r="AW14" i="36"/>
  <c r="N50" i="36"/>
  <c r="K50" i="36"/>
  <c r="L50" i="36" s="1"/>
  <c r="AU19" i="36"/>
  <c r="AE37" i="41"/>
  <c r="AF37" i="41" s="1"/>
  <c r="AG37" i="41" s="1"/>
  <c r="H51" i="36"/>
  <c r="J51" i="36" s="1"/>
  <c r="D58" i="5"/>
  <c r="AN31" i="36"/>
  <c r="AP23" i="36"/>
  <c r="P37" i="41"/>
  <c r="Q37" i="41"/>
  <c r="Q48" i="36"/>
  <c r="R48" i="36" s="1"/>
  <c r="I53" i="36" l="1"/>
  <c r="I53" i="34"/>
  <c r="H52" i="36"/>
  <c r="J52" i="36" s="1"/>
  <c r="H52" i="34"/>
  <c r="J52" i="34" s="1"/>
  <c r="Q49" i="36"/>
  <c r="R49" i="36" s="1"/>
  <c r="S49" i="36" s="1"/>
  <c r="AA45" i="36"/>
  <c r="AB45" i="36" s="1"/>
  <c r="AC45" i="36" s="1"/>
  <c r="AD45" i="36" s="1"/>
  <c r="AE45" i="36" s="1"/>
  <c r="AF45" i="36" s="1"/>
  <c r="AG45" i="36" s="1"/>
  <c r="AH45" i="36" s="1"/>
  <c r="AI45" i="36" s="1"/>
  <c r="AJ45" i="36" s="1"/>
  <c r="AK45" i="36" s="1"/>
  <c r="AL45" i="36" s="1"/>
  <c r="AM45" i="36" s="1"/>
  <c r="AN45" i="36" s="1"/>
  <c r="AO45" i="36" s="1"/>
  <c r="AP45" i="36" s="1"/>
  <c r="AQ45" i="36" s="1"/>
  <c r="AR45" i="36" s="1"/>
  <c r="AS45" i="36" s="1"/>
  <c r="AT45" i="36" s="1"/>
  <c r="AU45" i="36" s="1"/>
  <c r="AV45" i="36" s="1"/>
  <c r="AW45" i="36" s="1"/>
  <c r="AX45" i="36" s="1"/>
  <c r="AY45" i="36" s="1"/>
  <c r="AZ45" i="36" s="1"/>
  <c r="BA45" i="36" s="1"/>
  <c r="BB45" i="36" s="1"/>
  <c r="BC45" i="36" s="1"/>
  <c r="BD45" i="36" s="1"/>
  <c r="BE45" i="36" s="1"/>
  <c r="BF45" i="36" s="1"/>
  <c r="BG45" i="36" s="1"/>
  <c r="BH45" i="36" s="1"/>
  <c r="BI45" i="36" s="1"/>
  <c r="BJ45" i="36" s="1"/>
  <c r="AD43" i="36"/>
  <c r="AE43" i="36" s="1"/>
  <c r="AF43" i="36" s="1"/>
  <c r="AG43" i="36" s="1"/>
  <c r="AH43" i="36" s="1"/>
  <c r="AI43" i="36" s="1"/>
  <c r="AJ43" i="36" s="1"/>
  <c r="AK43" i="36" s="1"/>
  <c r="AL43" i="36" s="1"/>
  <c r="AM43" i="36" s="1"/>
  <c r="AN43" i="36" s="1"/>
  <c r="AO43" i="36" s="1"/>
  <c r="AP43" i="36" s="1"/>
  <c r="AQ43" i="36" s="1"/>
  <c r="AR43" i="36" s="1"/>
  <c r="AS43" i="36" s="1"/>
  <c r="AT43" i="36" s="1"/>
  <c r="AU43" i="36" s="1"/>
  <c r="AV43" i="36" s="1"/>
  <c r="AW43" i="36" s="1"/>
  <c r="AX43" i="36" s="1"/>
  <c r="AY43" i="36" s="1"/>
  <c r="AZ43" i="36" s="1"/>
  <c r="BA43" i="36" s="1"/>
  <c r="BB43" i="36" s="1"/>
  <c r="BC43" i="36" s="1"/>
  <c r="BD43" i="36" s="1"/>
  <c r="BE43" i="36" s="1"/>
  <c r="BF43" i="36" s="1"/>
  <c r="BG43" i="36" s="1"/>
  <c r="BH43" i="36" s="1"/>
  <c r="BI43" i="36" s="1"/>
  <c r="BJ43" i="36" s="1"/>
  <c r="AD46" i="36"/>
  <c r="AE46" i="36" s="1"/>
  <c r="AF46" i="36" s="1"/>
  <c r="AG46" i="36" s="1"/>
  <c r="AH46" i="36" s="1"/>
  <c r="AI46" i="36" s="1"/>
  <c r="AJ46" i="36" s="1"/>
  <c r="AK46" i="36" s="1"/>
  <c r="AL46" i="36" s="1"/>
  <c r="AM46" i="36" s="1"/>
  <c r="AN46" i="36" s="1"/>
  <c r="AO46" i="36" s="1"/>
  <c r="AP46" i="36" s="1"/>
  <c r="AQ46" i="36" s="1"/>
  <c r="AR46" i="36" s="1"/>
  <c r="AS46" i="36" s="1"/>
  <c r="AT46" i="36" s="1"/>
  <c r="AU46" i="36" s="1"/>
  <c r="AV46" i="36" s="1"/>
  <c r="AW46" i="36" s="1"/>
  <c r="AX46" i="36" s="1"/>
  <c r="AY46" i="36" s="1"/>
  <c r="AZ46" i="36" s="1"/>
  <c r="BA46" i="36" s="1"/>
  <c r="BB46" i="36" s="1"/>
  <c r="BC46" i="36" s="1"/>
  <c r="BD46" i="36" s="1"/>
  <c r="BE46" i="36" s="1"/>
  <c r="BF46" i="36" s="1"/>
  <c r="BG46" i="36" s="1"/>
  <c r="BH46" i="36" s="1"/>
  <c r="BI46" i="36" s="1"/>
  <c r="BJ46" i="36" s="1"/>
  <c r="G60" i="5"/>
  <c r="S48" i="36"/>
  <c r="AH37" i="41"/>
  <c r="AV19" i="36"/>
  <c r="U47" i="36"/>
  <c r="V47" i="36" s="1"/>
  <c r="AQ23" i="36"/>
  <c r="D59" i="5"/>
  <c r="AX14" i="36"/>
  <c r="AO31" i="36"/>
  <c r="N51" i="36"/>
  <c r="K51" i="36"/>
  <c r="L51" i="36" s="1"/>
  <c r="O50" i="36"/>
  <c r="P50" i="36" s="1"/>
  <c r="N52" i="34" l="1"/>
  <c r="N52" i="36"/>
  <c r="AH61" i="41"/>
  <c r="K52" i="36"/>
  <c r="L52" i="36" s="1"/>
  <c r="H53" i="36"/>
  <c r="J53" i="36" s="1"/>
  <c r="H53" i="34"/>
  <c r="J53" i="34" s="1"/>
  <c r="I54" i="36"/>
  <c r="I54" i="34"/>
  <c r="T49" i="36"/>
  <c r="U49" i="36" s="1"/>
  <c r="W47" i="36"/>
  <c r="X47" i="36" s="1"/>
  <c r="Y47" i="36" s="1"/>
  <c r="Z47" i="36" s="1"/>
  <c r="AA47" i="36" s="1"/>
  <c r="AB47" i="36" s="1"/>
  <c r="AC47" i="36" s="1"/>
  <c r="AD47" i="36" s="1"/>
  <c r="AE47" i="36" s="1"/>
  <c r="AF47" i="36" s="1"/>
  <c r="AG47" i="36" s="1"/>
  <c r="AH47" i="36" s="1"/>
  <c r="AI47" i="36" s="1"/>
  <c r="AJ47" i="36" s="1"/>
  <c r="AK47" i="36" s="1"/>
  <c r="AL47" i="36" s="1"/>
  <c r="AM47" i="36" s="1"/>
  <c r="AN47" i="36" s="1"/>
  <c r="AO47" i="36" s="1"/>
  <c r="AP47" i="36" s="1"/>
  <c r="AQ47" i="36" s="1"/>
  <c r="AR47" i="36" s="1"/>
  <c r="AS47" i="36" s="1"/>
  <c r="AT47" i="36" s="1"/>
  <c r="AU47" i="36" s="1"/>
  <c r="AV47" i="36" s="1"/>
  <c r="AW47" i="36" s="1"/>
  <c r="AX47" i="36" s="1"/>
  <c r="AY47" i="36" s="1"/>
  <c r="AZ47" i="36" s="1"/>
  <c r="BA47" i="36" s="1"/>
  <c r="BB47" i="36" s="1"/>
  <c r="BC47" i="36" s="1"/>
  <c r="BD47" i="36" s="1"/>
  <c r="BE47" i="36" s="1"/>
  <c r="BF47" i="36" s="1"/>
  <c r="BG47" i="36" s="1"/>
  <c r="BH47" i="36" s="1"/>
  <c r="O51" i="36"/>
  <c r="P51" i="36" s="1"/>
  <c r="G61" i="5"/>
  <c r="Q50" i="36"/>
  <c r="T48" i="36"/>
  <c r="U48" i="36" s="1"/>
  <c r="AY14" i="36"/>
  <c r="AP31" i="36"/>
  <c r="AR23" i="36"/>
  <c r="AW19" i="36"/>
  <c r="D60" i="5"/>
  <c r="O52" i="36" l="1"/>
  <c r="P52" i="36" s="1"/>
  <c r="N53" i="34"/>
  <c r="N53" i="36"/>
  <c r="K53" i="36"/>
  <c r="L53" i="36" s="1"/>
  <c r="V49" i="36"/>
  <c r="W49" i="36" s="1"/>
  <c r="X49" i="36" s="1"/>
  <c r="Y49" i="36" s="1"/>
  <c r="Z49" i="36" s="1"/>
  <c r="AA49" i="36" s="1"/>
  <c r="I55" i="36"/>
  <c r="I55" i="34"/>
  <c r="H54" i="36"/>
  <c r="J54" i="36" s="1"/>
  <c r="H54" i="34"/>
  <c r="J54" i="34" s="1"/>
  <c r="BI47" i="36"/>
  <c r="BJ47" i="36" s="1"/>
  <c r="Q51" i="36"/>
  <c r="R51" i="36" s="1"/>
  <c r="S51" i="36" s="1"/>
  <c r="Q52" i="36"/>
  <c r="R52" i="36" s="1"/>
  <c r="R50" i="36"/>
  <c r="S50" i="36" s="1"/>
  <c r="G62" i="5"/>
  <c r="D61" i="5"/>
  <c r="AX19" i="36"/>
  <c r="V48" i="36"/>
  <c r="W48" i="36" s="1"/>
  <c r="AS23" i="36"/>
  <c r="AQ31" i="36"/>
  <c r="AZ14" i="36"/>
  <c r="N54" i="34" l="1"/>
  <c r="K54" i="36"/>
  <c r="L54" i="36" s="1"/>
  <c r="O53" i="36"/>
  <c r="P53" i="36" s="1"/>
  <c r="Q53" i="36" s="1"/>
  <c r="R53" i="36" s="1"/>
  <c r="AB49" i="36"/>
  <c r="AC49" i="36" s="1"/>
  <c r="AD49" i="36" s="1"/>
  <c r="AE49" i="36" s="1"/>
  <c r="AF49" i="36" s="1"/>
  <c r="AG49" i="36" s="1"/>
  <c r="AH49" i="36" s="1"/>
  <c r="AI49" i="36" s="1"/>
  <c r="AJ49" i="36" s="1"/>
  <c r="AK49" i="36" s="1"/>
  <c r="AL49" i="36" s="1"/>
  <c r="AM49" i="36" s="1"/>
  <c r="AN49" i="36" s="1"/>
  <c r="AO49" i="36" s="1"/>
  <c r="AP49" i="36" s="1"/>
  <c r="AQ49" i="36" s="1"/>
  <c r="AR49" i="36" s="1"/>
  <c r="AS49" i="36" s="1"/>
  <c r="AT49" i="36" s="1"/>
  <c r="AU49" i="36" s="1"/>
  <c r="AV49" i="36" s="1"/>
  <c r="AW49" i="36" s="1"/>
  <c r="AX49" i="36" s="1"/>
  <c r="AY49" i="36" s="1"/>
  <c r="AZ49" i="36" s="1"/>
  <c r="BA49" i="36" s="1"/>
  <c r="BB49" i="36" s="1"/>
  <c r="BC49" i="36" s="1"/>
  <c r="BD49" i="36" s="1"/>
  <c r="BE49" i="36" s="1"/>
  <c r="BF49" i="36" s="1"/>
  <c r="BG49" i="36" s="1"/>
  <c r="BH49" i="36" s="1"/>
  <c r="G63" i="5"/>
  <c r="I56" i="34"/>
  <c r="I56" i="36"/>
  <c r="N54" i="36"/>
  <c r="H55" i="36"/>
  <c r="J55" i="36" s="1"/>
  <c r="H55" i="34"/>
  <c r="J55" i="34" s="1"/>
  <c r="T51" i="36"/>
  <c r="U51" i="36" s="1"/>
  <c r="S52" i="36"/>
  <c r="T52" i="36" s="1"/>
  <c r="T50" i="36"/>
  <c r="X48" i="36"/>
  <c r="AY19" i="36"/>
  <c r="AR31" i="36"/>
  <c r="D62" i="5"/>
  <c r="AT23" i="36"/>
  <c r="BA14" i="36"/>
  <c r="N55" i="34" l="1"/>
  <c r="N55" i="36"/>
  <c r="O54" i="36"/>
  <c r="P54" i="36" s="1"/>
  <c r="Q54" i="36" s="1"/>
  <c r="R54" i="36" s="1"/>
  <c r="BI49" i="36"/>
  <c r="BJ49" i="36" s="1"/>
  <c r="V51" i="36"/>
  <c r="W51" i="36" s="1"/>
  <c r="X51" i="36" s="1"/>
  <c r="Y51" i="36" s="1"/>
  <c r="Z51" i="36" s="1"/>
  <c r="AA51" i="36" s="1"/>
  <c r="AB51" i="36" s="1"/>
  <c r="AC51" i="36" s="1"/>
  <c r="AD51" i="36" s="1"/>
  <c r="AE51" i="36" s="1"/>
  <c r="AF51" i="36" s="1"/>
  <c r="AG51" i="36" s="1"/>
  <c r="AH51" i="36" s="1"/>
  <c r="AI51" i="36" s="1"/>
  <c r="AJ51" i="36" s="1"/>
  <c r="AK51" i="36" s="1"/>
  <c r="AL51" i="36" s="1"/>
  <c r="AM51" i="36" s="1"/>
  <c r="AN51" i="36" s="1"/>
  <c r="AO51" i="36" s="1"/>
  <c r="AP51" i="36" s="1"/>
  <c r="AQ51" i="36" s="1"/>
  <c r="AR51" i="36" s="1"/>
  <c r="AS51" i="36" s="1"/>
  <c r="AT51" i="36" s="1"/>
  <c r="AU51" i="36" s="1"/>
  <c r="AV51" i="36" s="1"/>
  <c r="AW51" i="36" s="1"/>
  <c r="H56" i="34"/>
  <c r="J56" i="34" s="1"/>
  <c r="H56" i="36"/>
  <c r="J56" i="36" s="1"/>
  <c r="K55" i="36"/>
  <c r="L55" i="36" s="1"/>
  <c r="G64" i="5"/>
  <c r="I57" i="34"/>
  <c r="I57" i="36"/>
  <c r="Y48" i="36"/>
  <c r="Z48" i="36" s="1"/>
  <c r="AA48" i="36" s="1"/>
  <c r="AB48" i="36" s="1"/>
  <c r="AC48" i="36" s="1"/>
  <c r="AD48" i="36" s="1"/>
  <c r="AE48" i="36" s="1"/>
  <c r="AF48" i="36" s="1"/>
  <c r="AG48" i="36" s="1"/>
  <c r="AH48" i="36" s="1"/>
  <c r="AI48" i="36" s="1"/>
  <c r="AJ48" i="36" s="1"/>
  <c r="AK48" i="36" s="1"/>
  <c r="AL48" i="36" s="1"/>
  <c r="AM48" i="36" s="1"/>
  <c r="AN48" i="36" s="1"/>
  <c r="AO48" i="36" s="1"/>
  <c r="AP48" i="36" s="1"/>
  <c r="AQ48" i="36" s="1"/>
  <c r="AR48" i="36" s="1"/>
  <c r="AS48" i="36" s="1"/>
  <c r="AT48" i="36" s="1"/>
  <c r="AU48" i="36" s="1"/>
  <c r="AV48" i="36" s="1"/>
  <c r="AW48" i="36" s="1"/>
  <c r="AX48" i="36" s="1"/>
  <c r="AY48" i="36" s="1"/>
  <c r="AZ48" i="36" s="1"/>
  <c r="BA48" i="36" s="1"/>
  <c r="BB48" i="36" s="1"/>
  <c r="BC48" i="36" s="1"/>
  <c r="BD48" i="36" s="1"/>
  <c r="BE48" i="36" s="1"/>
  <c r="BF48" i="36" s="1"/>
  <c r="BG48" i="36" s="1"/>
  <c r="BH48" i="36" s="1"/>
  <c r="BI48" i="36" s="1"/>
  <c r="BJ48" i="36" s="1"/>
  <c r="U52" i="36"/>
  <c r="S53" i="36"/>
  <c r="T53" i="36" s="1"/>
  <c r="U53" i="36" s="1"/>
  <c r="U50" i="36"/>
  <c r="V50" i="36" s="1"/>
  <c r="W50" i="36" s="1"/>
  <c r="D63" i="5"/>
  <c r="AS31" i="36"/>
  <c r="BB14" i="36"/>
  <c r="AU23" i="36"/>
  <c r="AZ19" i="36"/>
  <c r="O55" i="36" l="1"/>
  <c r="P55" i="36" s="1"/>
  <c r="Q55" i="36" s="1"/>
  <c r="N56" i="36"/>
  <c r="N56" i="34"/>
  <c r="G65" i="5"/>
  <c r="I58" i="34"/>
  <c r="I58" i="36"/>
  <c r="H57" i="34"/>
  <c r="J57" i="34" s="1"/>
  <c r="H57" i="36"/>
  <c r="K56" i="36"/>
  <c r="L56" i="36" s="1"/>
  <c r="V52" i="36"/>
  <c r="W52" i="36" s="1"/>
  <c r="X52" i="36" s="1"/>
  <c r="V53" i="36"/>
  <c r="S54" i="36"/>
  <c r="X50" i="36"/>
  <c r="BA19" i="36"/>
  <c r="AT31" i="36"/>
  <c r="AV23" i="36"/>
  <c r="BC14" i="36"/>
  <c r="D64" i="5"/>
  <c r="AX51" i="36"/>
  <c r="AY51" i="36" s="1"/>
  <c r="AZ51" i="36" s="1"/>
  <c r="BA51" i="36" s="1"/>
  <c r="BB51" i="36" s="1"/>
  <c r="BC51" i="36" s="1"/>
  <c r="BD51" i="36" s="1"/>
  <c r="BE51" i="36" s="1"/>
  <c r="BF51" i="36" s="1"/>
  <c r="BG51" i="36" s="1"/>
  <c r="BH51" i="36" s="1"/>
  <c r="BI51" i="36" s="1"/>
  <c r="R55" i="36" l="1"/>
  <c r="S55" i="36" s="1"/>
  <c r="T55" i="36" s="1"/>
  <c r="O56" i="36"/>
  <c r="P56" i="36" s="1"/>
  <c r="Q56" i="36" s="1"/>
  <c r="R56" i="36" s="1"/>
  <c r="N57" i="34"/>
  <c r="J57" i="36"/>
  <c r="G66" i="5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I59" i="34"/>
  <c r="I61" i="34" s="1"/>
  <c r="I59" i="36"/>
  <c r="I61" i="36" s="1"/>
  <c r="H58" i="34"/>
  <c r="J58" i="34" s="1"/>
  <c r="H58" i="36"/>
  <c r="J58" i="36" s="1"/>
  <c r="W53" i="36"/>
  <c r="X53" i="36" s="1"/>
  <c r="Y53" i="36" s="1"/>
  <c r="Z53" i="36" s="1"/>
  <c r="BJ51" i="36"/>
  <c r="Y50" i="36"/>
  <c r="Z50" i="36" s="1"/>
  <c r="AA50" i="36" s="1"/>
  <c r="T54" i="36"/>
  <c r="Y52" i="36"/>
  <c r="Z52" i="36" s="1"/>
  <c r="D65" i="5"/>
  <c r="AW23" i="36"/>
  <c r="BD14" i="36"/>
  <c r="BB19" i="36"/>
  <c r="AU31" i="36"/>
  <c r="N58" i="36" l="1"/>
  <c r="N58" i="34"/>
  <c r="H59" i="34"/>
  <c r="H59" i="36"/>
  <c r="J59" i="36" s="1"/>
  <c r="J61" i="36" s="1"/>
  <c r="N57" i="36"/>
  <c r="K57" i="36"/>
  <c r="L57" i="36" s="1"/>
  <c r="S56" i="36"/>
  <c r="U54" i="36"/>
  <c r="U55" i="36"/>
  <c r="V55" i="36" s="1"/>
  <c r="AA53" i="36"/>
  <c r="AA52" i="36"/>
  <c r="AB52" i="36" s="1"/>
  <c r="AC52" i="36" s="1"/>
  <c r="AD52" i="36" s="1"/>
  <c r="AE52" i="36" s="1"/>
  <c r="AF52" i="36" s="1"/>
  <c r="AG52" i="36" s="1"/>
  <c r="AH52" i="36" s="1"/>
  <c r="AI52" i="36" s="1"/>
  <c r="AJ52" i="36" s="1"/>
  <c r="AK52" i="36" s="1"/>
  <c r="AL52" i="36" s="1"/>
  <c r="AM52" i="36" s="1"/>
  <c r="AN52" i="36" s="1"/>
  <c r="AO52" i="36" s="1"/>
  <c r="AP52" i="36" s="1"/>
  <c r="AQ52" i="36" s="1"/>
  <c r="AR52" i="36" s="1"/>
  <c r="AS52" i="36" s="1"/>
  <c r="AT52" i="36" s="1"/>
  <c r="AU52" i="36" s="1"/>
  <c r="AV52" i="36" s="1"/>
  <c r="AW52" i="36" s="1"/>
  <c r="AX52" i="36" s="1"/>
  <c r="AY52" i="36" s="1"/>
  <c r="AZ52" i="36" s="1"/>
  <c r="BA52" i="36" s="1"/>
  <c r="BB52" i="36" s="1"/>
  <c r="BC52" i="36" s="1"/>
  <c r="BD52" i="36" s="1"/>
  <c r="BE52" i="36" s="1"/>
  <c r="BF52" i="36" s="1"/>
  <c r="BG52" i="36" s="1"/>
  <c r="BH52" i="36" s="1"/>
  <c r="BI52" i="36" s="1"/>
  <c r="BJ52" i="36" s="1"/>
  <c r="AB50" i="36"/>
  <c r="AC50" i="36" s="1"/>
  <c r="AD50" i="36" s="1"/>
  <c r="AE50" i="36" s="1"/>
  <c r="AF50" i="36" s="1"/>
  <c r="AG50" i="36" s="1"/>
  <c r="AX23" i="36"/>
  <c r="BE14" i="36"/>
  <c r="X12" i="41"/>
  <c r="X18" i="41"/>
  <c r="D66" i="5"/>
  <c r="BC19" i="36"/>
  <c r="AV31" i="36"/>
  <c r="Z30" i="41" l="1"/>
  <c r="O57" i="36"/>
  <c r="P57" i="36" s="1"/>
  <c r="K58" i="36"/>
  <c r="H61" i="36"/>
  <c r="T56" i="36"/>
  <c r="U56" i="36" s="1"/>
  <c r="N59" i="36"/>
  <c r="J59" i="34"/>
  <c r="J61" i="34" s="1"/>
  <c r="H61" i="34"/>
  <c r="V54" i="36"/>
  <c r="W55" i="36"/>
  <c r="AB53" i="36"/>
  <c r="AH50" i="36"/>
  <c r="AI50" i="36" s="1"/>
  <c r="AJ50" i="36" s="1"/>
  <c r="AK50" i="36" s="1"/>
  <c r="AL50" i="36" s="1"/>
  <c r="AM50" i="36" s="1"/>
  <c r="AN50" i="36" s="1"/>
  <c r="AO50" i="36" s="1"/>
  <c r="AP50" i="36" s="1"/>
  <c r="AQ50" i="36" s="1"/>
  <c r="AR50" i="36" s="1"/>
  <c r="AS50" i="36" s="1"/>
  <c r="AT50" i="36" s="1"/>
  <c r="AU50" i="36" s="1"/>
  <c r="AV50" i="36" s="1"/>
  <c r="AW50" i="36" s="1"/>
  <c r="AX50" i="36" s="1"/>
  <c r="AY50" i="36" s="1"/>
  <c r="AZ50" i="36" s="1"/>
  <c r="BA50" i="36" s="1"/>
  <c r="BB50" i="36" s="1"/>
  <c r="BC50" i="36" s="1"/>
  <c r="BD50" i="36" s="1"/>
  <c r="BE50" i="36" s="1"/>
  <c r="BF50" i="36" s="1"/>
  <c r="BG50" i="36" s="1"/>
  <c r="BH50" i="36" s="1"/>
  <c r="BI50" i="36" s="1"/>
  <c r="BJ50" i="36" s="1"/>
  <c r="BD19" i="36"/>
  <c r="AY23" i="36"/>
  <c r="Y18" i="41"/>
  <c r="Z18" i="41" s="1"/>
  <c r="Y12" i="41"/>
  <c r="Z12" i="41" s="1"/>
  <c r="D67" i="5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AW31" i="36"/>
  <c r="BF14" i="36"/>
  <c r="V56" i="36" l="1"/>
  <c r="W56" i="36" s="1"/>
  <c r="X56" i="36" s="1"/>
  <c r="Y56" i="36" s="1"/>
  <c r="N59" i="34"/>
  <c r="O30" i="41"/>
  <c r="AA30" i="41"/>
  <c r="L58" i="36"/>
  <c r="O58" i="36" s="1"/>
  <c r="K59" i="36"/>
  <c r="Q57" i="36"/>
  <c r="R57" i="36" s="1"/>
  <c r="W54" i="36"/>
  <c r="X55" i="36"/>
  <c r="Y55" i="36" s="1"/>
  <c r="Z55" i="36" s="1"/>
  <c r="AC53" i="36"/>
  <c r="AD53" i="36" s="1"/>
  <c r="AE53" i="36" s="1"/>
  <c r="AF53" i="36" s="1"/>
  <c r="AG53" i="36" s="1"/>
  <c r="AH53" i="36" s="1"/>
  <c r="AI53" i="36" s="1"/>
  <c r="AJ53" i="36" s="1"/>
  <c r="AK53" i="36" s="1"/>
  <c r="AL53" i="36" s="1"/>
  <c r="AM53" i="36" s="1"/>
  <c r="AN53" i="36" s="1"/>
  <c r="AO53" i="36" s="1"/>
  <c r="AP53" i="36" s="1"/>
  <c r="AQ53" i="36" s="1"/>
  <c r="AR53" i="36" s="1"/>
  <c r="AS53" i="36" s="1"/>
  <c r="AT53" i="36" s="1"/>
  <c r="AU53" i="36" s="1"/>
  <c r="AV53" i="36" s="1"/>
  <c r="AW53" i="36" s="1"/>
  <c r="AX53" i="36" s="1"/>
  <c r="AY53" i="36" s="1"/>
  <c r="AZ53" i="36" s="1"/>
  <c r="BA53" i="36" s="1"/>
  <c r="BB53" i="36" s="1"/>
  <c r="BC53" i="36" s="1"/>
  <c r="BD53" i="36" s="1"/>
  <c r="BE53" i="36" s="1"/>
  <c r="BF53" i="36" s="1"/>
  <c r="BG53" i="36" s="1"/>
  <c r="BH53" i="36" s="1"/>
  <c r="BI53" i="36" s="1"/>
  <c r="BJ53" i="36" s="1"/>
  <c r="AA12" i="41"/>
  <c r="AB12" i="41" s="1"/>
  <c r="AC12" i="41" s="1"/>
  <c r="AD12" i="41" s="1"/>
  <c r="O12" i="41"/>
  <c r="O18" i="41"/>
  <c r="AA18" i="41"/>
  <c r="AB18" i="41" s="1"/>
  <c r="AC18" i="41" s="1"/>
  <c r="AD18" i="41" s="1"/>
  <c r="AZ23" i="36"/>
  <c r="BE19" i="36"/>
  <c r="AX31" i="36"/>
  <c r="BG14" i="36"/>
  <c r="AH65" i="41" l="1"/>
  <c r="Z56" i="36"/>
  <c r="AA56" i="36" s="1"/>
  <c r="AB56" i="36" s="1"/>
  <c r="AC56" i="36" s="1"/>
  <c r="AD56" i="36" s="1"/>
  <c r="AE56" i="36" s="1"/>
  <c r="AF56" i="36" s="1"/>
  <c r="AG56" i="36" s="1"/>
  <c r="AH56" i="36" s="1"/>
  <c r="AI56" i="36" s="1"/>
  <c r="AJ56" i="36" s="1"/>
  <c r="AK56" i="36" s="1"/>
  <c r="AL56" i="36" s="1"/>
  <c r="AM56" i="36" s="1"/>
  <c r="AN56" i="36" s="1"/>
  <c r="AO56" i="36" s="1"/>
  <c r="AP56" i="36" s="1"/>
  <c r="AQ56" i="36" s="1"/>
  <c r="AR56" i="36" s="1"/>
  <c r="AS56" i="36" s="1"/>
  <c r="AT56" i="36" s="1"/>
  <c r="AU56" i="36" s="1"/>
  <c r="AV56" i="36" s="1"/>
  <c r="AW56" i="36" s="1"/>
  <c r="AX56" i="36" s="1"/>
  <c r="AY56" i="36" s="1"/>
  <c r="AZ56" i="36" s="1"/>
  <c r="BA56" i="36" s="1"/>
  <c r="BB56" i="36" s="1"/>
  <c r="BC56" i="36" s="1"/>
  <c r="BD56" i="36" s="1"/>
  <c r="BE56" i="36" s="1"/>
  <c r="BF56" i="36" s="1"/>
  <c r="BG56" i="36" s="1"/>
  <c r="BH56" i="36" s="1"/>
  <c r="BI56" i="36" s="1"/>
  <c r="BJ56" i="36" s="1"/>
  <c r="S57" i="36"/>
  <c r="T57" i="36" s="1"/>
  <c r="L59" i="36"/>
  <c r="K61" i="36"/>
  <c r="P58" i="36"/>
  <c r="P30" i="41"/>
  <c r="Q30" i="41"/>
  <c r="X54" i="36"/>
  <c r="AA55" i="36"/>
  <c r="AB55" i="36" s="1"/>
  <c r="BA23" i="36"/>
  <c r="BH14" i="36"/>
  <c r="AY31" i="36"/>
  <c r="Q18" i="41"/>
  <c r="P18" i="41"/>
  <c r="BF19" i="36"/>
  <c r="AE18" i="41"/>
  <c r="AF18" i="41" s="1"/>
  <c r="AG18" i="41" s="1"/>
  <c r="Q12" i="41"/>
  <c r="P12" i="41"/>
  <c r="AE12" i="41"/>
  <c r="AF12" i="41" s="1"/>
  <c r="U57" i="36" l="1"/>
  <c r="V57" i="36" s="1"/>
  <c r="Y39" i="41"/>
  <c r="Q58" i="36"/>
  <c r="L61" i="36"/>
  <c r="O59" i="36"/>
  <c r="Y54" i="36"/>
  <c r="AC55" i="36"/>
  <c r="AD55" i="36" s="1"/>
  <c r="AG12" i="41"/>
  <c r="AH12" i="41" s="1"/>
  <c r="AH18" i="41"/>
  <c r="AH71" i="41" s="1"/>
  <c r="BJ14" i="36"/>
  <c r="BB23" i="36"/>
  <c r="BG19" i="36"/>
  <c r="AZ31" i="36"/>
  <c r="AH69" i="41" l="1"/>
  <c r="AG50" i="41"/>
  <c r="AH50" i="41" s="1"/>
  <c r="R58" i="36"/>
  <c r="P59" i="36"/>
  <c r="O61" i="36"/>
  <c r="W57" i="36"/>
  <c r="Z54" i="36"/>
  <c r="AA54" i="36" s="1"/>
  <c r="AE55" i="36"/>
  <c r="BA31" i="36"/>
  <c r="BH19" i="36"/>
  <c r="BC23" i="36"/>
  <c r="X57" i="36" l="1"/>
  <c r="Y57" i="36" s="1"/>
  <c r="Z57" i="36" s="1"/>
  <c r="AA57" i="36" s="1"/>
  <c r="AB57" i="36" s="1"/>
  <c r="AC57" i="36" s="1"/>
  <c r="AD57" i="36" s="1"/>
  <c r="AE57" i="36" s="1"/>
  <c r="AF57" i="36" s="1"/>
  <c r="AG57" i="36" s="1"/>
  <c r="AH57" i="36" s="1"/>
  <c r="AI57" i="36" s="1"/>
  <c r="AJ57" i="36" s="1"/>
  <c r="AK57" i="36" s="1"/>
  <c r="AL57" i="36" s="1"/>
  <c r="AM57" i="36" s="1"/>
  <c r="AN57" i="36" s="1"/>
  <c r="AO57" i="36" s="1"/>
  <c r="AP57" i="36" s="1"/>
  <c r="AQ57" i="36" s="1"/>
  <c r="AR57" i="36" s="1"/>
  <c r="AS57" i="36" s="1"/>
  <c r="AT57" i="36" s="1"/>
  <c r="AU57" i="36" s="1"/>
  <c r="AV57" i="36" s="1"/>
  <c r="AW57" i="36" s="1"/>
  <c r="AX57" i="36" s="1"/>
  <c r="AY57" i="36" s="1"/>
  <c r="AZ57" i="36" s="1"/>
  <c r="BA57" i="36" s="1"/>
  <c r="BB57" i="36" s="1"/>
  <c r="BC57" i="36" s="1"/>
  <c r="BD57" i="36" s="1"/>
  <c r="BE57" i="36" s="1"/>
  <c r="BF57" i="36" s="1"/>
  <c r="BG57" i="36" s="1"/>
  <c r="BH57" i="36" s="1"/>
  <c r="S58" i="36"/>
  <c r="AC30" i="41"/>
  <c r="Q59" i="36"/>
  <c r="R59" i="36" s="1"/>
  <c r="S59" i="36" s="1"/>
  <c r="P61" i="36"/>
  <c r="AB54" i="36"/>
  <c r="AC54" i="36" s="1"/>
  <c r="AD54" i="36" s="1"/>
  <c r="AF55" i="36"/>
  <c r="BD23" i="36"/>
  <c r="BJ19" i="36"/>
  <c r="BB31" i="36"/>
  <c r="AH63" i="41" l="1"/>
  <c r="AG43" i="41"/>
  <c r="AH43" i="41" s="1"/>
  <c r="Q78" i="41"/>
  <c r="P78" i="41"/>
  <c r="AD30" i="41"/>
  <c r="R61" i="36"/>
  <c r="T59" i="36"/>
  <c r="U59" i="36" s="1"/>
  <c r="S61" i="36"/>
  <c r="Q61" i="36"/>
  <c r="BI57" i="36"/>
  <c r="BJ57" i="36" s="1"/>
  <c r="T58" i="36"/>
  <c r="AE54" i="36"/>
  <c r="AF54" i="36" s="1"/>
  <c r="AG54" i="36" s="1"/>
  <c r="AH54" i="36" s="1"/>
  <c r="AI54" i="36" s="1"/>
  <c r="AJ54" i="36" s="1"/>
  <c r="AK54" i="36" s="1"/>
  <c r="AL54" i="36" s="1"/>
  <c r="AM54" i="36" s="1"/>
  <c r="AN54" i="36" s="1"/>
  <c r="AO54" i="36" s="1"/>
  <c r="AP54" i="36" s="1"/>
  <c r="AQ54" i="36" s="1"/>
  <c r="AR54" i="36" s="1"/>
  <c r="AS54" i="36" s="1"/>
  <c r="AT54" i="36" s="1"/>
  <c r="AU54" i="36" s="1"/>
  <c r="AV54" i="36" s="1"/>
  <c r="AW54" i="36" s="1"/>
  <c r="AX54" i="36" s="1"/>
  <c r="AY54" i="36" s="1"/>
  <c r="AZ54" i="36" s="1"/>
  <c r="BA54" i="36" s="1"/>
  <c r="BB54" i="36" s="1"/>
  <c r="BC54" i="36" s="1"/>
  <c r="BD54" i="36" s="1"/>
  <c r="BE54" i="36" s="1"/>
  <c r="BF54" i="36" s="1"/>
  <c r="BG54" i="36" s="1"/>
  <c r="BH54" i="36" s="1"/>
  <c r="BI54" i="36" s="1"/>
  <c r="BJ54" i="36" s="1"/>
  <c r="AG55" i="36"/>
  <c r="BC31" i="36"/>
  <c r="BE23" i="36"/>
  <c r="AG30" i="41" l="1"/>
  <c r="AF30" i="41"/>
  <c r="T61" i="36"/>
  <c r="U58" i="36"/>
  <c r="U61" i="36" s="1"/>
  <c r="V59" i="36"/>
  <c r="AE30" i="41"/>
  <c r="S63" i="36"/>
  <c r="AH55" i="36"/>
  <c r="AI55" i="36" s="1"/>
  <c r="AJ55" i="36" s="1"/>
  <c r="AK55" i="36" s="1"/>
  <c r="BD31" i="36"/>
  <c r="BF23" i="36"/>
  <c r="V58" i="36" l="1"/>
  <c r="W58" i="36" s="1"/>
  <c r="AH30" i="41"/>
  <c r="W59" i="36"/>
  <c r="AL55" i="36"/>
  <c r="AM55" i="36" s="1"/>
  <c r="AN55" i="36" s="1"/>
  <c r="AO55" i="36" s="1"/>
  <c r="AP55" i="36" s="1"/>
  <c r="AQ55" i="36" s="1"/>
  <c r="AR55" i="36" s="1"/>
  <c r="AS55" i="36" s="1"/>
  <c r="AT55" i="36" s="1"/>
  <c r="AU55" i="36" s="1"/>
  <c r="AV55" i="36" s="1"/>
  <c r="AW55" i="36" s="1"/>
  <c r="AX55" i="36" s="1"/>
  <c r="AY55" i="36" s="1"/>
  <c r="AZ55" i="36" s="1"/>
  <c r="BA55" i="36" s="1"/>
  <c r="BB55" i="36" s="1"/>
  <c r="BC55" i="36" s="1"/>
  <c r="BD55" i="36" s="1"/>
  <c r="BE55" i="36" s="1"/>
  <c r="BF55" i="36" s="1"/>
  <c r="BG55" i="36" s="1"/>
  <c r="BH55" i="36" s="1"/>
  <c r="BI55" i="36" s="1"/>
  <c r="BJ55" i="36" s="1"/>
  <c r="BG23" i="36"/>
  <c r="BE31" i="36"/>
  <c r="W61" i="36" l="1"/>
  <c r="V61" i="36"/>
  <c r="X58" i="36"/>
  <c r="Y58" i="36" s="1"/>
  <c r="X59" i="36"/>
  <c r="Y59" i="36" s="1"/>
  <c r="Z59" i="36" s="1"/>
  <c r="AA59" i="36" s="1"/>
  <c r="BF31" i="36"/>
  <c r="BH23" i="36"/>
  <c r="X61" i="36" l="1"/>
  <c r="AB59" i="36"/>
  <c r="AC59" i="36" s="1"/>
  <c r="Z58" i="36"/>
  <c r="Y61" i="36"/>
  <c r="BG31" i="36"/>
  <c r="BJ23" i="36"/>
  <c r="AD59" i="36" l="1"/>
  <c r="AE59" i="36" s="1"/>
  <c r="AA58" i="36"/>
  <c r="Z61" i="36"/>
  <c r="BH31" i="36"/>
  <c r="BI31" i="36" s="1"/>
  <c r="AB58" i="36" l="1"/>
  <c r="AA61" i="36"/>
  <c r="BJ31" i="36"/>
  <c r="AF59" i="36"/>
  <c r="AC58" i="36" l="1"/>
  <c r="AB61" i="36"/>
  <c r="AG59" i="36"/>
  <c r="AD58" i="36" l="1"/>
  <c r="AC61" i="36"/>
  <c r="AH59" i="36"/>
  <c r="AE58" i="36" l="1"/>
  <c r="AD61" i="36"/>
  <c r="AI59" i="36"/>
  <c r="AF58" i="36" l="1"/>
  <c r="AE61" i="36"/>
  <c r="AJ59" i="36"/>
  <c r="O10" i="34"/>
  <c r="AG58" i="36" l="1"/>
  <c r="AF61" i="36"/>
  <c r="AK59" i="36"/>
  <c r="K12" i="34"/>
  <c r="L12" i="34" s="1"/>
  <c r="O12" i="34" s="1"/>
  <c r="P12" i="34" s="1"/>
  <c r="Q12" i="34" s="1"/>
  <c r="R12" i="34" s="1"/>
  <c r="O11" i="34"/>
  <c r="P11" i="34" s="1"/>
  <c r="Q11" i="34" s="1"/>
  <c r="R11" i="34" s="1"/>
  <c r="P10" i="34"/>
  <c r="AH58" i="36" l="1"/>
  <c r="AG61" i="36"/>
  <c r="AL59" i="36"/>
  <c r="K13" i="34"/>
  <c r="S11" i="34"/>
  <c r="T11" i="34" s="1"/>
  <c r="Q10" i="34"/>
  <c r="S12" i="34"/>
  <c r="T12" i="34" s="1"/>
  <c r="AI58" i="36" l="1"/>
  <c r="AH61" i="36"/>
  <c r="K14" i="34"/>
  <c r="K15" i="34" s="1"/>
  <c r="L15" i="34" s="1"/>
  <c r="O15" i="34" s="1"/>
  <c r="P15" i="34" s="1"/>
  <c r="Q15" i="34" s="1"/>
  <c r="R15" i="34" s="1"/>
  <c r="AM59" i="36"/>
  <c r="L13" i="34"/>
  <c r="O13" i="34" s="1"/>
  <c r="R10" i="34"/>
  <c r="S10" i="34" s="1"/>
  <c r="U11" i="34"/>
  <c r="U12" i="34"/>
  <c r="V12" i="34" s="1"/>
  <c r="AJ58" i="36" l="1"/>
  <c r="AI61" i="36"/>
  <c r="L14" i="34"/>
  <c r="O14" i="34" s="1"/>
  <c r="P14" i="34" s="1"/>
  <c r="AN59" i="36"/>
  <c r="K16" i="34"/>
  <c r="L16" i="34" s="1"/>
  <c r="O16" i="34" s="1"/>
  <c r="P16" i="34" s="1"/>
  <c r="Q16" i="34" s="1"/>
  <c r="R16" i="34" s="1"/>
  <c r="P13" i="34"/>
  <c r="T10" i="34"/>
  <c r="U10" i="34" s="1"/>
  <c r="V11" i="34"/>
  <c r="W12" i="34"/>
  <c r="X12" i="34" s="1"/>
  <c r="S15" i="34"/>
  <c r="AK58" i="36" l="1"/>
  <c r="AJ61" i="36"/>
  <c r="Q14" i="34"/>
  <c r="R14" i="34" s="1"/>
  <c r="AO59" i="36"/>
  <c r="S16" i="34"/>
  <c r="T16" i="34" s="1"/>
  <c r="K17" i="34"/>
  <c r="L17" i="34" s="1"/>
  <c r="O17" i="34" s="1"/>
  <c r="P17" i="34" s="1"/>
  <c r="Q17" i="34" s="1"/>
  <c r="T15" i="34"/>
  <c r="U15" i="34" s="1"/>
  <c r="Y12" i="34"/>
  <c r="V10" i="34"/>
  <c r="W10" i="34" s="1"/>
  <c r="Q13" i="34"/>
  <c r="W11" i="34"/>
  <c r="AL58" i="36" l="1"/>
  <c r="AK61" i="36"/>
  <c r="S14" i="34"/>
  <c r="T14" i="34" s="1"/>
  <c r="AP59" i="36"/>
  <c r="R17" i="34"/>
  <c r="S17" i="34" s="1"/>
  <c r="K18" i="34"/>
  <c r="L18" i="34" s="1"/>
  <c r="O18" i="34" s="1"/>
  <c r="P18" i="34" s="1"/>
  <c r="U16" i="34"/>
  <c r="V16" i="34" s="1"/>
  <c r="X11" i="34"/>
  <c r="Y11" i="34" s="1"/>
  <c r="Z11" i="34" s="1"/>
  <c r="Z12" i="34"/>
  <c r="AA12" i="34" s="1"/>
  <c r="AB12" i="34" s="1"/>
  <c r="AC12" i="34" s="1"/>
  <c r="R13" i="34"/>
  <c r="S13" i="34" s="1"/>
  <c r="V15" i="34"/>
  <c r="X10" i="34"/>
  <c r="AM58" i="36" l="1"/>
  <c r="AL61" i="36"/>
  <c r="U14" i="34"/>
  <c r="AQ59" i="36"/>
  <c r="K19" i="34"/>
  <c r="L19" i="34" s="1"/>
  <c r="O19" i="34" s="1"/>
  <c r="P19" i="34" s="1"/>
  <c r="T17" i="34"/>
  <c r="U17" i="34" s="1"/>
  <c r="AD12" i="34"/>
  <c r="AE12" i="34" s="1"/>
  <c r="AF12" i="34" s="1"/>
  <c r="AG12" i="34" s="1"/>
  <c r="AH12" i="34" s="1"/>
  <c r="AI12" i="34" s="1"/>
  <c r="AJ12" i="34" s="1"/>
  <c r="AK12" i="34" s="1"/>
  <c r="AL12" i="34" s="1"/>
  <c r="AM12" i="34" s="1"/>
  <c r="AN12" i="34" s="1"/>
  <c r="AO12" i="34" s="1"/>
  <c r="AP12" i="34" s="1"/>
  <c r="AQ12" i="34" s="1"/>
  <c r="Y10" i="34"/>
  <c r="Z10" i="34" s="1"/>
  <c r="W16" i="34"/>
  <c r="W15" i="34"/>
  <c r="AA11" i="34"/>
  <c r="AB11" i="34" s="1"/>
  <c r="Q18" i="34"/>
  <c r="T13" i="34"/>
  <c r="AN58" i="36" l="1"/>
  <c r="AM61" i="36"/>
  <c r="V14" i="34"/>
  <c r="W14" i="34" s="1"/>
  <c r="X14" i="34" s="1"/>
  <c r="AR59" i="36"/>
  <c r="K20" i="34"/>
  <c r="L20" i="34" s="1"/>
  <c r="O20" i="34" s="1"/>
  <c r="P20" i="34" s="1"/>
  <c r="V17" i="34"/>
  <c r="W17" i="34" s="1"/>
  <c r="Q19" i="34"/>
  <c r="AR12" i="34"/>
  <c r="AS12" i="34" s="1"/>
  <c r="AT12" i="34" s="1"/>
  <c r="AU12" i="34" s="1"/>
  <c r="AV12" i="34" s="1"/>
  <c r="AW12" i="34" s="1"/>
  <c r="AX12" i="34" s="1"/>
  <c r="AY12" i="34" s="1"/>
  <c r="AZ12" i="34" s="1"/>
  <c r="BA12" i="34" s="1"/>
  <c r="BB12" i="34" s="1"/>
  <c r="BC12" i="34" s="1"/>
  <c r="BD12" i="34" s="1"/>
  <c r="BE12" i="34" s="1"/>
  <c r="BF12" i="34" s="1"/>
  <c r="BG12" i="34" s="1"/>
  <c r="BH12" i="34" s="1"/>
  <c r="BJ12" i="34" s="1"/>
  <c r="AA10" i="34"/>
  <c r="R18" i="34"/>
  <c r="AC11" i="34"/>
  <c r="AD11" i="34" s="1"/>
  <c r="AE11" i="34" s="1"/>
  <c r="AF11" i="34" s="1"/>
  <c r="AG11" i="34" s="1"/>
  <c r="AH11" i="34" s="1"/>
  <c r="AI11" i="34" s="1"/>
  <c r="AJ11" i="34" s="1"/>
  <c r="AK11" i="34" s="1"/>
  <c r="AL11" i="34" s="1"/>
  <c r="AM11" i="34" s="1"/>
  <c r="AN11" i="34" s="1"/>
  <c r="AO11" i="34" s="1"/>
  <c r="AP11" i="34" s="1"/>
  <c r="AQ11" i="34" s="1"/>
  <c r="AR11" i="34" s="1"/>
  <c r="AS11" i="34" s="1"/>
  <c r="AT11" i="34" s="1"/>
  <c r="AU11" i="34" s="1"/>
  <c r="AV11" i="34" s="1"/>
  <c r="AW11" i="34" s="1"/>
  <c r="AX11" i="34" s="1"/>
  <c r="AY11" i="34" s="1"/>
  <c r="AZ11" i="34" s="1"/>
  <c r="BA11" i="34" s="1"/>
  <c r="BB11" i="34" s="1"/>
  <c r="BC11" i="34" s="1"/>
  <c r="BD11" i="34" s="1"/>
  <c r="BE11" i="34" s="1"/>
  <c r="BF11" i="34" s="1"/>
  <c r="BG11" i="34" s="1"/>
  <c r="BH11" i="34" s="1"/>
  <c r="BJ11" i="34" s="1"/>
  <c r="U13" i="34"/>
  <c r="V13" i="34" s="1"/>
  <c r="X15" i="34"/>
  <c r="X16" i="34"/>
  <c r="AO58" i="36" l="1"/>
  <c r="AN61" i="36"/>
  <c r="Y14" i="34"/>
  <c r="AS59" i="36"/>
  <c r="X17" i="34"/>
  <c r="Y17" i="34" s="1"/>
  <c r="K21" i="34"/>
  <c r="L21" i="34" s="1"/>
  <c r="O21" i="34" s="1"/>
  <c r="P21" i="34" s="1"/>
  <c r="Q21" i="34" s="1"/>
  <c r="R19" i="34"/>
  <c r="S19" i="34" s="1"/>
  <c r="Q20" i="34"/>
  <c r="R20" i="34" s="1"/>
  <c r="S20" i="34" s="1"/>
  <c r="Y16" i="34"/>
  <c r="Y15" i="34"/>
  <c r="Z15" i="34" s="1"/>
  <c r="AA15" i="34" s="1"/>
  <c r="AB15" i="34" s="1"/>
  <c r="W13" i="34"/>
  <c r="X13" i="34" s="1"/>
  <c r="S18" i="34"/>
  <c r="T18" i="34" s="1"/>
  <c r="AB10" i="34"/>
  <c r="AP58" i="36" l="1"/>
  <c r="AO61" i="36"/>
  <c r="Z14" i="34"/>
  <c r="AA14" i="34" s="1"/>
  <c r="AB14" i="34" s="1"/>
  <c r="AT59" i="36"/>
  <c r="Z17" i="34"/>
  <c r="AA17" i="34" s="1"/>
  <c r="AB17" i="34" s="1"/>
  <c r="AC17" i="34" s="1"/>
  <c r="AD17" i="34" s="1"/>
  <c r="AE17" i="34" s="1"/>
  <c r="AF17" i="34" s="1"/>
  <c r="AG17" i="34" s="1"/>
  <c r="AH17" i="34" s="1"/>
  <c r="AI17" i="34" s="1"/>
  <c r="AJ17" i="34" s="1"/>
  <c r="AK17" i="34" s="1"/>
  <c r="AL17" i="34" s="1"/>
  <c r="AM17" i="34" s="1"/>
  <c r="AN17" i="34" s="1"/>
  <c r="AO17" i="34" s="1"/>
  <c r="AP17" i="34" s="1"/>
  <c r="AQ17" i="34" s="1"/>
  <c r="AR17" i="34" s="1"/>
  <c r="AS17" i="34" s="1"/>
  <c r="AT17" i="34" s="1"/>
  <c r="AU17" i="34" s="1"/>
  <c r="AV17" i="34" s="1"/>
  <c r="AW17" i="34" s="1"/>
  <c r="AX17" i="34" s="1"/>
  <c r="AY17" i="34" s="1"/>
  <c r="AZ17" i="34" s="1"/>
  <c r="BA17" i="34" s="1"/>
  <c r="BB17" i="34" s="1"/>
  <c r="BC17" i="34" s="1"/>
  <c r="BD17" i="34" s="1"/>
  <c r="BE17" i="34" s="1"/>
  <c r="BF17" i="34" s="1"/>
  <c r="BG17" i="34" s="1"/>
  <c r="BH17" i="34" s="1"/>
  <c r="BJ17" i="34" s="1"/>
  <c r="K22" i="34"/>
  <c r="L22" i="34" s="1"/>
  <c r="O22" i="34" s="1"/>
  <c r="P22" i="34" s="1"/>
  <c r="Q22" i="34" s="1"/>
  <c r="R21" i="34"/>
  <c r="S21" i="34" s="1"/>
  <c r="T21" i="34" s="1"/>
  <c r="U21" i="34" s="1"/>
  <c r="V21" i="34" s="1"/>
  <c r="T19" i="34"/>
  <c r="T20" i="34"/>
  <c r="AC10" i="34"/>
  <c r="U18" i="34"/>
  <c r="Z16" i="34"/>
  <c r="AA16" i="34" s="1"/>
  <c r="AB16" i="34" s="1"/>
  <c r="AC16" i="34" s="1"/>
  <c r="AD16" i="34" s="1"/>
  <c r="AE16" i="34" s="1"/>
  <c r="AF16" i="34" s="1"/>
  <c r="AG16" i="34" s="1"/>
  <c r="AH16" i="34" s="1"/>
  <c r="AI16" i="34" s="1"/>
  <c r="AJ16" i="34" s="1"/>
  <c r="AK16" i="34" s="1"/>
  <c r="AL16" i="34" s="1"/>
  <c r="AM16" i="34" s="1"/>
  <c r="AN16" i="34" s="1"/>
  <c r="AO16" i="34" s="1"/>
  <c r="AP16" i="34" s="1"/>
  <c r="AQ16" i="34" s="1"/>
  <c r="AR16" i="34" s="1"/>
  <c r="AS16" i="34" s="1"/>
  <c r="AT16" i="34" s="1"/>
  <c r="AU16" i="34" s="1"/>
  <c r="AV16" i="34" s="1"/>
  <c r="AW16" i="34" s="1"/>
  <c r="AX16" i="34" s="1"/>
  <c r="AY16" i="34" s="1"/>
  <c r="AZ16" i="34" s="1"/>
  <c r="BA16" i="34" s="1"/>
  <c r="BB16" i="34" s="1"/>
  <c r="BC16" i="34" s="1"/>
  <c r="BD16" i="34" s="1"/>
  <c r="BE16" i="34" s="1"/>
  <c r="BF16" i="34" s="1"/>
  <c r="BG16" i="34" s="1"/>
  <c r="BH16" i="34" s="1"/>
  <c r="BJ16" i="34" s="1"/>
  <c r="Y13" i="34"/>
  <c r="AC15" i="34"/>
  <c r="AD15" i="34" s="1"/>
  <c r="AE15" i="34" s="1"/>
  <c r="AF15" i="34" s="1"/>
  <c r="AG15" i="34" s="1"/>
  <c r="AH15" i="34" s="1"/>
  <c r="AI15" i="34" s="1"/>
  <c r="AJ15" i="34" s="1"/>
  <c r="AK15" i="34" s="1"/>
  <c r="AL15" i="34" s="1"/>
  <c r="AM15" i="34" s="1"/>
  <c r="AN15" i="34" s="1"/>
  <c r="AO15" i="34" s="1"/>
  <c r="AP15" i="34" s="1"/>
  <c r="AQ15" i="34" s="1"/>
  <c r="AR15" i="34" s="1"/>
  <c r="AS15" i="34" s="1"/>
  <c r="AT15" i="34" s="1"/>
  <c r="AU15" i="34" s="1"/>
  <c r="AV15" i="34" s="1"/>
  <c r="AW15" i="34" s="1"/>
  <c r="AX15" i="34" s="1"/>
  <c r="AY15" i="34" s="1"/>
  <c r="AZ15" i="34" s="1"/>
  <c r="BA15" i="34" s="1"/>
  <c r="BB15" i="34" s="1"/>
  <c r="BC15" i="34" s="1"/>
  <c r="BD15" i="34" s="1"/>
  <c r="BE15" i="34" s="1"/>
  <c r="BF15" i="34" s="1"/>
  <c r="BG15" i="34" s="1"/>
  <c r="BH15" i="34" s="1"/>
  <c r="BJ15" i="34" s="1"/>
  <c r="AQ58" i="36" l="1"/>
  <c r="AP61" i="36"/>
  <c r="AC14" i="34"/>
  <c r="AD14" i="34" s="1"/>
  <c r="AE14" i="34" s="1"/>
  <c r="AF14" i="34" s="1"/>
  <c r="AG14" i="34" s="1"/>
  <c r="AH14" i="34" s="1"/>
  <c r="AI14" i="34" s="1"/>
  <c r="AJ14" i="34" s="1"/>
  <c r="AK14" i="34" s="1"/>
  <c r="AL14" i="34" s="1"/>
  <c r="AM14" i="34" s="1"/>
  <c r="AN14" i="34" s="1"/>
  <c r="AO14" i="34" s="1"/>
  <c r="AP14" i="34" s="1"/>
  <c r="AQ14" i="34" s="1"/>
  <c r="AR14" i="34" s="1"/>
  <c r="AS14" i="34" s="1"/>
  <c r="AT14" i="34" s="1"/>
  <c r="AU14" i="34" s="1"/>
  <c r="AV14" i="34" s="1"/>
  <c r="AW14" i="34" s="1"/>
  <c r="AX14" i="34" s="1"/>
  <c r="AY14" i="34" s="1"/>
  <c r="AZ14" i="34" s="1"/>
  <c r="BA14" i="34" s="1"/>
  <c r="BB14" i="34" s="1"/>
  <c r="BC14" i="34" s="1"/>
  <c r="BD14" i="34" s="1"/>
  <c r="BE14" i="34" s="1"/>
  <c r="BF14" i="34" s="1"/>
  <c r="BG14" i="34" s="1"/>
  <c r="BH14" i="34" s="1"/>
  <c r="BJ14" i="34" s="1"/>
  <c r="AU59" i="36"/>
  <c r="K23" i="34"/>
  <c r="K24" i="34" s="1"/>
  <c r="R22" i="34"/>
  <c r="S22" i="34" s="1"/>
  <c r="T22" i="34" s="1"/>
  <c r="U22" i="34" s="1"/>
  <c r="U19" i="34"/>
  <c r="U20" i="34"/>
  <c r="W21" i="34"/>
  <c r="X21" i="34" s="1"/>
  <c r="Z13" i="34"/>
  <c r="AD10" i="34"/>
  <c r="V18" i="34"/>
  <c r="AR58" i="36" l="1"/>
  <c r="AQ61" i="36"/>
  <c r="AV59" i="36"/>
  <c r="L23" i="34"/>
  <c r="O23" i="34" s="1"/>
  <c r="P23" i="34" s="1"/>
  <c r="Q23" i="34" s="1"/>
  <c r="R23" i="34" s="1"/>
  <c r="S23" i="34" s="1"/>
  <c r="Y21" i="34"/>
  <c r="Z21" i="34" s="1"/>
  <c r="AA21" i="34" s="1"/>
  <c r="AB21" i="34" s="1"/>
  <c r="AC21" i="34" s="1"/>
  <c r="AD21" i="34" s="1"/>
  <c r="AE21" i="34" s="1"/>
  <c r="AF21" i="34" s="1"/>
  <c r="AG21" i="34" s="1"/>
  <c r="AH21" i="34" s="1"/>
  <c r="AI21" i="34" s="1"/>
  <c r="AJ21" i="34" s="1"/>
  <c r="AK21" i="34" s="1"/>
  <c r="AL21" i="34" s="1"/>
  <c r="AM21" i="34" s="1"/>
  <c r="AN21" i="34" s="1"/>
  <c r="AO21" i="34" s="1"/>
  <c r="AP21" i="34" s="1"/>
  <c r="AQ21" i="34" s="1"/>
  <c r="AR21" i="34" s="1"/>
  <c r="AS21" i="34" s="1"/>
  <c r="AT21" i="34" s="1"/>
  <c r="AU21" i="34" s="1"/>
  <c r="AV21" i="34" s="1"/>
  <c r="AW21" i="34" s="1"/>
  <c r="AX21" i="34" s="1"/>
  <c r="AY21" i="34" s="1"/>
  <c r="AZ21" i="34" s="1"/>
  <c r="BA21" i="34" s="1"/>
  <c r="BB21" i="34" s="1"/>
  <c r="BC21" i="34" s="1"/>
  <c r="BD21" i="34" s="1"/>
  <c r="BE21" i="34" s="1"/>
  <c r="BF21" i="34" s="1"/>
  <c r="BG21" i="34" s="1"/>
  <c r="BH21" i="34" s="1"/>
  <c r="BJ21" i="34" s="1"/>
  <c r="V19" i="34"/>
  <c r="V20" i="34"/>
  <c r="W20" i="34" s="1"/>
  <c r="K25" i="34"/>
  <c r="K26" i="34" s="1"/>
  <c r="L26" i="34" s="1"/>
  <c r="O26" i="34" s="1"/>
  <c r="P26" i="34" s="1"/>
  <c r="L24" i="34"/>
  <c r="O24" i="34" s="1"/>
  <c r="P24" i="34" s="1"/>
  <c r="Q24" i="34" s="1"/>
  <c r="R24" i="34" s="1"/>
  <c r="V22" i="34"/>
  <c r="W22" i="34" s="1"/>
  <c r="W18" i="34"/>
  <c r="AA13" i="34"/>
  <c r="AE10" i="34"/>
  <c r="AS58" i="36" l="1"/>
  <c r="AR61" i="36"/>
  <c r="Q26" i="34"/>
  <c r="R26" i="34" s="1"/>
  <c r="S26" i="34" s="1"/>
  <c r="AW59" i="36"/>
  <c r="X20" i="34"/>
  <c r="Y20" i="34" s="1"/>
  <c r="Z20" i="34" s="1"/>
  <c r="AA20" i="34" s="1"/>
  <c r="AB20" i="34" s="1"/>
  <c r="AC20" i="34" s="1"/>
  <c r="AD20" i="34" s="1"/>
  <c r="AE20" i="34" s="1"/>
  <c r="AF20" i="34" s="1"/>
  <c r="AG20" i="34" s="1"/>
  <c r="AH20" i="34" s="1"/>
  <c r="AI20" i="34" s="1"/>
  <c r="AJ20" i="34" s="1"/>
  <c r="AK20" i="34" s="1"/>
  <c r="AL20" i="34" s="1"/>
  <c r="AM20" i="34" s="1"/>
  <c r="AN20" i="34" s="1"/>
  <c r="AO20" i="34" s="1"/>
  <c r="AP20" i="34" s="1"/>
  <c r="AQ20" i="34" s="1"/>
  <c r="AR20" i="34" s="1"/>
  <c r="AS20" i="34" s="1"/>
  <c r="AT20" i="34" s="1"/>
  <c r="AU20" i="34" s="1"/>
  <c r="AV20" i="34" s="1"/>
  <c r="AW20" i="34" s="1"/>
  <c r="AX20" i="34" s="1"/>
  <c r="W19" i="34"/>
  <c r="X19" i="34" s="1"/>
  <c r="Y19" i="34" s="1"/>
  <c r="Z19" i="34" s="1"/>
  <c r="AA19" i="34" s="1"/>
  <c r="AB19" i="34" s="1"/>
  <c r="AC19" i="34" s="1"/>
  <c r="AD19" i="34" s="1"/>
  <c r="AE19" i="34" s="1"/>
  <c r="AF19" i="34" s="1"/>
  <c r="AG19" i="34" s="1"/>
  <c r="AH19" i="34" s="1"/>
  <c r="AI19" i="34" s="1"/>
  <c r="AJ19" i="34" s="1"/>
  <c r="AK19" i="34" s="1"/>
  <c r="AL19" i="34" s="1"/>
  <c r="AM19" i="34" s="1"/>
  <c r="AN19" i="34" s="1"/>
  <c r="S24" i="34"/>
  <c r="T24" i="34" s="1"/>
  <c r="U24" i="34" s="1"/>
  <c r="L25" i="34"/>
  <c r="O25" i="34" s="1"/>
  <c r="P25" i="34" s="1"/>
  <c r="K27" i="34"/>
  <c r="L27" i="34" s="1"/>
  <c r="O27" i="34" s="1"/>
  <c r="P27" i="34" s="1"/>
  <c r="T23" i="34"/>
  <c r="U23" i="34" s="1"/>
  <c r="X22" i="34"/>
  <c r="Y22" i="34" s="1"/>
  <c r="X18" i="34"/>
  <c r="AF10" i="34"/>
  <c r="AB13" i="34"/>
  <c r="AT58" i="36" l="1"/>
  <c r="AS61" i="36"/>
  <c r="AX59" i="36"/>
  <c r="V24" i="34"/>
  <c r="W24" i="34" s="1"/>
  <c r="AY20" i="34"/>
  <c r="AZ20" i="34" s="1"/>
  <c r="BA20" i="34" s="1"/>
  <c r="BB20" i="34" s="1"/>
  <c r="BC20" i="34" s="1"/>
  <c r="BD20" i="34" s="1"/>
  <c r="BE20" i="34" s="1"/>
  <c r="BF20" i="34" s="1"/>
  <c r="BG20" i="34" s="1"/>
  <c r="BH20" i="34" s="1"/>
  <c r="BJ20" i="34" s="1"/>
  <c r="Q27" i="34"/>
  <c r="R27" i="34" s="1"/>
  <c r="AO19" i="34"/>
  <c r="AP19" i="34" s="1"/>
  <c r="AQ19" i="34" s="1"/>
  <c r="AR19" i="34" s="1"/>
  <c r="AS19" i="34" s="1"/>
  <c r="AT19" i="34" s="1"/>
  <c r="AU19" i="34" s="1"/>
  <c r="AV19" i="34" s="1"/>
  <c r="AW19" i="34" s="1"/>
  <c r="AX19" i="34" s="1"/>
  <c r="AY19" i="34" s="1"/>
  <c r="AZ19" i="34" s="1"/>
  <c r="BA19" i="34" s="1"/>
  <c r="BB19" i="34" s="1"/>
  <c r="BC19" i="34" s="1"/>
  <c r="BD19" i="34" s="1"/>
  <c r="BE19" i="34" s="1"/>
  <c r="BF19" i="34" s="1"/>
  <c r="BG19" i="34" s="1"/>
  <c r="BH19" i="34" s="1"/>
  <c r="BJ19" i="34" s="1"/>
  <c r="Q25" i="34"/>
  <c r="R25" i="34" s="1"/>
  <c r="S25" i="34" s="1"/>
  <c r="T25" i="34" s="1"/>
  <c r="T26" i="34"/>
  <c r="K28" i="34"/>
  <c r="L28" i="34" s="1"/>
  <c r="O28" i="34" s="1"/>
  <c r="P28" i="34" s="1"/>
  <c r="V23" i="34"/>
  <c r="Z22" i="34"/>
  <c r="AA22" i="34" s="1"/>
  <c r="AC13" i="34"/>
  <c r="AG10" i="34"/>
  <c r="Y18" i="34"/>
  <c r="AU58" i="36" l="1"/>
  <c r="AT61" i="36"/>
  <c r="U26" i="34"/>
  <c r="V26" i="34" s="1"/>
  <c r="Q28" i="34"/>
  <c r="R28" i="34" s="1"/>
  <c r="S28" i="34" s="1"/>
  <c r="AY59" i="36"/>
  <c r="U25" i="34"/>
  <c r="S27" i="34"/>
  <c r="T27" i="34" s="1"/>
  <c r="W23" i="34"/>
  <c r="K29" i="34"/>
  <c r="K36" i="34" s="1"/>
  <c r="AB22" i="34"/>
  <c r="AC22" i="34" s="1"/>
  <c r="AD22" i="34" s="1"/>
  <c r="AE22" i="34" s="1"/>
  <c r="AF22" i="34" s="1"/>
  <c r="AG22" i="34" s="1"/>
  <c r="AH22" i="34" s="1"/>
  <c r="AI22" i="34" s="1"/>
  <c r="AJ22" i="34" s="1"/>
  <c r="AK22" i="34" s="1"/>
  <c r="AL22" i="34" s="1"/>
  <c r="AM22" i="34" s="1"/>
  <c r="AN22" i="34" s="1"/>
  <c r="AO22" i="34" s="1"/>
  <c r="AP22" i="34" s="1"/>
  <c r="AQ22" i="34" s="1"/>
  <c r="AR22" i="34" s="1"/>
  <c r="AS22" i="34" s="1"/>
  <c r="AT22" i="34" s="1"/>
  <c r="AU22" i="34" s="1"/>
  <c r="AV22" i="34" s="1"/>
  <c r="AW22" i="34" s="1"/>
  <c r="AX22" i="34" s="1"/>
  <c r="AY22" i="34" s="1"/>
  <c r="AZ22" i="34" s="1"/>
  <c r="BA22" i="34" s="1"/>
  <c r="BB22" i="34" s="1"/>
  <c r="BC22" i="34" s="1"/>
  <c r="BD22" i="34" s="1"/>
  <c r="BE22" i="34" s="1"/>
  <c r="BF22" i="34" s="1"/>
  <c r="BG22" i="34" s="1"/>
  <c r="BH22" i="34" s="1"/>
  <c r="BJ22" i="34" s="1"/>
  <c r="AD13" i="34"/>
  <c r="Z18" i="34"/>
  <c r="AH10" i="34"/>
  <c r="X24" i="34"/>
  <c r="AV58" i="36" l="1"/>
  <c r="AU61" i="36"/>
  <c r="T28" i="34"/>
  <c r="U28" i="34" s="1"/>
  <c r="L36" i="34"/>
  <c r="AZ59" i="36"/>
  <c r="V25" i="34"/>
  <c r="W25" i="34" s="1"/>
  <c r="X25" i="34" s="1"/>
  <c r="U27" i="34"/>
  <c r="V27" i="34" s="1"/>
  <c r="W26" i="34"/>
  <c r="X23" i="34"/>
  <c r="Y23" i="34" s="1"/>
  <c r="Z23" i="34" s="1"/>
  <c r="AA23" i="34" s="1"/>
  <c r="AB23" i="34" s="1"/>
  <c r="AC23" i="34" s="1"/>
  <c r="AD23" i="34" s="1"/>
  <c r="AE23" i="34" s="1"/>
  <c r="AF23" i="34" s="1"/>
  <c r="AG23" i="34" s="1"/>
  <c r="AH23" i="34" s="1"/>
  <c r="AI23" i="34" s="1"/>
  <c r="AJ23" i="34" s="1"/>
  <c r="AK23" i="34" s="1"/>
  <c r="AL23" i="34" s="1"/>
  <c r="AM23" i="34" s="1"/>
  <c r="AN23" i="34" s="1"/>
  <c r="AO23" i="34" s="1"/>
  <c r="AP23" i="34" s="1"/>
  <c r="AQ23" i="34" s="1"/>
  <c r="AR23" i="34" s="1"/>
  <c r="AS23" i="34" s="1"/>
  <c r="AT23" i="34" s="1"/>
  <c r="AU23" i="34" s="1"/>
  <c r="AV23" i="34" s="1"/>
  <c r="AW23" i="34" s="1"/>
  <c r="AX23" i="34" s="1"/>
  <c r="AY23" i="34" s="1"/>
  <c r="AZ23" i="34" s="1"/>
  <c r="BA23" i="34" s="1"/>
  <c r="BB23" i="34" s="1"/>
  <c r="BC23" i="34" s="1"/>
  <c r="BD23" i="34" s="1"/>
  <c r="BE23" i="34" s="1"/>
  <c r="BF23" i="34" s="1"/>
  <c r="BG23" i="34" s="1"/>
  <c r="BH23" i="34" s="1"/>
  <c r="BJ23" i="34" s="1"/>
  <c r="K30" i="34"/>
  <c r="L30" i="34" s="1"/>
  <c r="O30" i="34" s="1"/>
  <c r="P30" i="34" s="1"/>
  <c r="L29" i="34"/>
  <c r="O29" i="34" s="1"/>
  <c r="P29" i="34" s="1"/>
  <c r="AA18" i="34"/>
  <c r="AE13" i="34"/>
  <c r="Y24" i="34"/>
  <c r="Z24" i="34" s="1"/>
  <c r="AA24" i="34" s="1"/>
  <c r="AI10" i="34"/>
  <c r="V28" i="34" l="1"/>
  <c r="W28" i="34" s="1"/>
  <c r="X28" i="34" s="1"/>
  <c r="Y28" i="34" s="1"/>
  <c r="AW58" i="36"/>
  <c r="AV61" i="36"/>
  <c r="Q30" i="34"/>
  <c r="R30" i="34" s="1"/>
  <c r="S30" i="34" s="1"/>
  <c r="O36" i="34"/>
  <c r="P36" i="34" s="1"/>
  <c r="BA59" i="36"/>
  <c r="W27" i="34"/>
  <c r="X27" i="34" s="1"/>
  <c r="Y25" i="34"/>
  <c r="Z25" i="34" s="1"/>
  <c r="AA25" i="34" s="1"/>
  <c r="AB25" i="34" s="1"/>
  <c r="AC25" i="34" s="1"/>
  <c r="AD25" i="34" s="1"/>
  <c r="AE25" i="34" s="1"/>
  <c r="AF25" i="34" s="1"/>
  <c r="AG25" i="34" s="1"/>
  <c r="AH25" i="34" s="1"/>
  <c r="AI25" i="34" s="1"/>
  <c r="AJ25" i="34" s="1"/>
  <c r="AK25" i="34" s="1"/>
  <c r="AL25" i="34" s="1"/>
  <c r="AM25" i="34" s="1"/>
  <c r="AN25" i="34" s="1"/>
  <c r="AO25" i="34" s="1"/>
  <c r="AP25" i="34" s="1"/>
  <c r="AQ25" i="34" s="1"/>
  <c r="AR25" i="34" s="1"/>
  <c r="AS25" i="34" s="1"/>
  <c r="AT25" i="34" s="1"/>
  <c r="AU25" i="34" s="1"/>
  <c r="AV25" i="34" s="1"/>
  <c r="AW25" i="34" s="1"/>
  <c r="AX25" i="34" s="1"/>
  <c r="AY25" i="34" s="1"/>
  <c r="AZ25" i="34" s="1"/>
  <c r="BA25" i="34" s="1"/>
  <c r="BB25" i="34" s="1"/>
  <c r="BC25" i="34" s="1"/>
  <c r="BD25" i="34" s="1"/>
  <c r="BE25" i="34" s="1"/>
  <c r="BF25" i="34" s="1"/>
  <c r="BG25" i="34" s="1"/>
  <c r="BH25" i="34" s="1"/>
  <c r="BI25" i="34" s="1"/>
  <c r="X26" i="34"/>
  <c r="Y26" i="34" s="1"/>
  <c r="Z26" i="34" s="1"/>
  <c r="AA26" i="34" s="1"/>
  <c r="AB26" i="34" s="1"/>
  <c r="AC26" i="34" s="1"/>
  <c r="AD26" i="34" s="1"/>
  <c r="Q29" i="34"/>
  <c r="R29" i="34" s="1"/>
  <c r="K31" i="34"/>
  <c r="AF13" i="34"/>
  <c r="AB18" i="34"/>
  <c r="AJ10" i="34"/>
  <c r="AB24" i="34"/>
  <c r="AC24" i="34" s="1"/>
  <c r="AD24" i="34" s="1"/>
  <c r="AE24" i="34" s="1"/>
  <c r="AF24" i="34" s="1"/>
  <c r="AG24" i="34" s="1"/>
  <c r="AH24" i="34" s="1"/>
  <c r="AI24" i="34" s="1"/>
  <c r="AJ24" i="34" s="1"/>
  <c r="AK24" i="34" s="1"/>
  <c r="AL24" i="34" s="1"/>
  <c r="AM24" i="34" s="1"/>
  <c r="AN24" i="34" s="1"/>
  <c r="AO24" i="34" s="1"/>
  <c r="AP24" i="34" s="1"/>
  <c r="AQ24" i="34" s="1"/>
  <c r="AR24" i="34" s="1"/>
  <c r="AS24" i="34" s="1"/>
  <c r="AT24" i="34" s="1"/>
  <c r="AU24" i="34" s="1"/>
  <c r="AV24" i="34" s="1"/>
  <c r="AW24" i="34" s="1"/>
  <c r="AX24" i="34" s="1"/>
  <c r="AY24" i="34" s="1"/>
  <c r="AZ24" i="34" s="1"/>
  <c r="BA24" i="34" s="1"/>
  <c r="BB24" i="34" s="1"/>
  <c r="BC24" i="34" s="1"/>
  <c r="BD24" i="34" s="1"/>
  <c r="BE24" i="34" s="1"/>
  <c r="BF24" i="34" s="1"/>
  <c r="BG24" i="34" s="1"/>
  <c r="BH24" i="34" s="1"/>
  <c r="BJ24" i="34" s="1"/>
  <c r="T30" i="34" l="1"/>
  <c r="U30" i="34" s="1"/>
  <c r="V30" i="34" s="1"/>
  <c r="AX58" i="36"/>
  <c r="AW61" i="36"/>
  <c r="BJ25" i="34"/>
  <c r="Q36" i="34"/>
  <c r="BB59" i="36"/>
  <c r="Y27" i="34"/>
  <c r="S29" i="34"/>
  <c r="T29" i="34" s="1"/>
  <c r="U29" i="34" s="1"/>
  <c r="V29" i="34" s="1"/>
  <c r="L31" i="34"/>
  <c r="O31" i="34" s="1"/>
  <c r="P31" i="34" s="1"/>
  <c r="K32" i="34"/>
  <c r="L32" i="34" s="1"/>
  <c r="O32" i="34" s="1"/>
  <c r="P32" i="34" s="1"/>
  <c r="AE26" i="34"/>
  <c r="AF26" i="34" s="1"/>
  <c r="AG26" i="34" s="1"/>
  <c r="AH26" i="34" s="1"/>
  <c r="AI26" i="34" s="1"/>
  <c r="AJ26" i="34" s="1"/>
  <c r="AK26" i="34" s="1"/>
  <c r="AL26" i="34" s="1"/>
  <c r="AM26" i="34" s="1"/>
  <c r="AN26" i="34" s="1"/>
  <c r="AO26" i="34" s="1"/>
  <c r="AP26" i="34" s="1"/>
  <c r="AQ26" i="34" s="1"/>
  <c r="AR26" i="34" s="1"/>
  <c r="AS26" i="34" s="1"/>
  <c r="AT26" i="34" s="1"/>
  <c r="AU26" i="34" s="1"/>
  <c r="AV26" i="34" s="1"/>
  <c r="AW26" i="34" s="1"/>
  <c r="AX26" i="34" s="1"/>
  <c r="AY26" i="34" s="1"/>
  <c r="AZ26" i="34" s="1"/>
  <c r="BA26" i="34" s="1"/>
  <c r="BB26" i="34" s="1"/>
  <c r="BC26" i="34" s="1"/>
  <c r="BD26" i="34" s="1"/>
  <c r="BE26" i="34" s="1"/>
  <c r="BF26" i="34" s="1"/>
  <c r="BG26" i="34" s="1"/>
  <c r="BH26" i="34" s="1"/>
  <c r="BI26" i="34" s="1"/>
  <c r="BJ26" i="34" s="1"/>
  <c r="Z28" i="34"/>
  <c r="AC18" i="34"/>
  <c r="AK10" i="34"/>
  <c r="AG13" i="34"/>
  <c r="AY58" i="36" l="1"/>
  <c r="AX61" i="36"/>
  <c r="Q32" i="34"/>
  <c r="R32" i="34" s="1"/>
  <c r="S32" i="34" s="1"/>
  <c r="Q31" i="34"/>
  <c r="R36" i="34"/>
  <c r="BC59" i="36"/>
  <c r="Z27" i="34"/>
  <c r="AA27" i="34" s="1"/>
  <c r="AB27" i="34" s="1"/>
  <c r="K33" i="34"/>
  <c r="AL10" i="34"/>
  <c r="W30" i="34"/>
  <c r="X30" i="34" s="1"/>
  <c r="Y30" i="34" s="1"/>
  <c r="AD18" i="34"/>
  <c r="AH13" i="34"/>
  <c r="W29" i="34"/>
  <c r="AA28" i="34"/>
  <c r="AZ58" i="36" l="1"/>
  <c r="AY61" i="36"/>
  <c r="R31" i="34"/>
  <c r="S31" i="34" s="1"/>
  <c r="T31" i="34" s="1"/>
  <c r="U31" i="34" s="1"/>
  <c r="S36" i="34"/>
  <c r="BD59" i="36"/>
  <c r="AC27" i="34"/>
  <c r="AD27" i="34" s="1"/>
  <c r="AE27" i="34" s="1"/>
  <c r="AF27" i="34" s="1"/>
  <c r="AG27" i="34" s="1"/>
  <c r="AH27" i="34" s="1"/>
  <c r="AI27" i="34" s="1"/>
  <c r="AJ27" i="34" s="1"/>
  <c r="AK27" i="34" s="1"/>
  <c r="T32" i="34"/>
  <c r="U32" i="34" s="1"/>
  <c r="V32" i="34" s="1"/>
  <c r="W32" i="34" s="1"/>
  <c r="X32" i="34" s="1"/>
  <c r="L33" i="34"/>
  <c r="O33" i="34" s="1"/>
  <c r="P33" i="34" s="1"/>
  <c r="K34" i="34"/>
  <c r="Z30" i="34"/>
  <c r="X29" i="34"/>
  <c r="Y29" i="34" s="1"/>
  <c r="Z29" i="34" s="1"/>
  <c r="AA29" i="34" s="1"/>
  <c r="AI13" i="34"/>
  <c r="AM10" i="34"/>
  <c r="AB28" i="34"/>
  <c r="AE18" i="34"/>
  <c r="BA58" i="36" l="1"/>
  <c r="AZ61" i="36"/>
  <c r="AA30" i="34"/>
  <c r="AB30" i="34" s="1"/>
  <c r="AC30" i="34" s="1"/>
  <c r="AD30" i="34" s="1"/>
  <c r="AE30" i="34" s="1"/>
  <c r="AF30" i="34" s="1"/>
  <c r="AG30" i="34" s="1"/>
  <c r="AH30" i="34" s="1"/>
  <c r="AI30" i="34" s="1"/>
  <c r="AJ30" i="34" s="1"/>
  <c r="AK30" i="34" s="1"/>
  <c r="AL30" i="34" s="1"/>
  <c r="AM30" i="34" s="1"/>
  <c r="AN30" i="34" s="1"/>
  <c r="AO30" i="34" s="1"/>
  <c r="AP30" i="34" s="1"/>
  <c r="AQ30" i="34" s="1"/>
  <c r="AR30" i="34" s="1"/>
  <c r="AS30" i="34" s="1"/>
  <c r="AT30" i="34" s="1"/>
  <c r="AU30" i="34" s="1"/>
  <c r="AV30" i="34" s="1"/>
  <c r="AW30" i="34" s="1"/>
  <c r="AX30" i="34" s="1"/>
  <c r="AY30" i="34" s="1"/>
  <c r="AZ30" i="34" s="1"/>
  <c r="BA30" i="34" s="1"/>
  <c r="BB30" i="34" s="1"/>
  <c r="BC30" i="34" s="1"/>
  <c r="BD30" i="34" s="1"/>
  <c r="BE30" i="34" s="1"/>
  <c r="BF30" i="34" s="1"/>
  <c r="BG30" i="34" s="1"/>
  <c r="BH30" i="34" s="1"/>
  <c r="BI30" i="34" s="1"/>
  <c r="V31" i="34"/>
  <c r="W31" i="34" s="1"/>
  <c r="X31" i="34" s="1"/>
  <c r="Y31" i="34" s="1"/>
  <c r="Z31" i="34" s="1"/>
  <c r="AA31" i="34" s="1"/>
  <c r="T36" i="34"/>
  <c r="BE59" i="36"/>
  <c r="Y32" i="34"/>
  <c r="Z32" i="34" s="1"/>
  <c r="AA32" i="34" s="1"/>
  <c r="AL27" i="34"/>
  <c r="AM27" i="34" s="1"/>
  <c r="AN27" i="34" s="1"/>
  <c r="AO27" i="34" s="1"/>
  <c r="AP27" i="34" s="1"/>
  <c r="AQ27" i="34" s="1"/>
  <c r="AR27" i="34" s="1"/>
  <c r="AS27" i="34" s="1"/>
  <c r="AT27" i="34" s="1"/>
  <c r="AU27" i="34" s="1"/>
  <c r="AV27" i="34" s="1"/>
  <c r="AW27" i="34" s="1"/>
  <c r="AX27" i="34" s="1"/>
  <c r="AY27" i="34" s="1"/>
  <c r="AZ27" i="34" s="1"/>
  <c r="BA27" i="34" s="1"/>
  <c r="BB27" i="34" s="1"/>
  <c r="BC27" i="34" s="1"/>
  <c r="BD27" i="34" s="1"/>
  <c r="BE27" i="34" s="1"/>
  <c r="BF27" i="34" s="1"/>
  <c r="BG27" i="34" s="1"/>
  <c r="BH27" i="34" s="1"/>
  <c r="BI27" i="34" s="1"/>
  <c r="L34" i="34"/>
  <c r="O34" i="34" s="1"/>
  <c r="P34" i="34" s="1"/>
  <c r="K35" i="34"/>
  <c r="K37" i="34" s="1"/>
  <c r="Q33" i="34"/>
  <c r="R33" i="34" s="1"/>
  <c r="S33" i="34" s="1"/>
  <c r="AB29" i="34"/>
  <c r="AC29" i="34" s="1"/>
  <c r="AD29" i="34" s="1"/>
  <c r="AE29" i="34" s="1"/>
  <c r="AF29" i="34" s="1"/>
  <c r="AG29" i="34" s="1"/>
  <c r="AH29" i="34" s="1"/>
  <c r="AI29" i="34" s="1"/>
  <c r="AJ29" i="34" s="1"/>
  <c r="AK29" i="34" s="1"/>
  <c r="AL29" i="34" s="1"/>
  <c r="AM29" i="34" s="1"/>
  <c r="AN29" i="34" s="1"/>
  <c r="AO29" i="34" s="1"/>
  <c r="AP29" i="34" s="1"/>
  <c r="AQ29" i="34" s="1"/>
  <c r="AR29" i="34" s="1"/>
  <c r="AS29" i="34" s="1"/>
  <c r="AT29" i="34" s="1"/>
  <c r="AU29" i="34" s="1"/>
  <c r="AV29" i="34" s="1"/>
  <c r="AW29" i="34" s="1"/>
  <c r="AX29" i="34" s="1"/>
  <c r="AY29" i="34" s="1"/>
  <c r="AZ29" i="34" s="1"/>
  <c r="BA29" i="34" s="1"/>
  <c r="BB29" i="34" s="1"/>
  <c r="BC29" i="34" s="1"/>
  <c r="BD29" i="34" s="1"/>
  <c r="BE29" i="34" s="1"/>
  <c r="BF29" i="34" s="1"/>
  <c r="BG29" i="34" s="1"/>
  <c r="BH29" i="34" s="1"/>
  <c r="BI29" i="34" s="1"/>
  <c r="BJ29" i="34" s="1"/>
  <c r="AC28" i="34"/>
  <c r="AJ13" i="34"/>
  <c r="AN10" i="34"/>
  <c r="AF18" i="34"/>
  <c r="BB58" i="36" l="1"/>
  <c r="BA61" i="36"/>
  <c r="AB32" i="34"/>
  <c r="AC32" i="34" s="1"/>
  <c r="AB31" i="34"/>
  <c r="AC31" i="34" s="1"/>
  <c r="AD31" i="34" s="1"/>
  <c r="AE31" i="34" s="1"/>
  <c r="AF31" i="34" s="1"/>
  <c r="AG31" i="34" s="1"/>
  <c r="AH31" i="34" s="1"/>
  <c r="AI31" i="34" s="1"/>
  <c r="AJ31" i="34" s="1"/>
  <c r="AK31" i="34" s="1"/>
  <c r="AL31" i="34" s="1"/>
  <c r="AM31" i="34" s="1"/>
  <c r="AN31" i="34" s="1"/>
  <c r="AO31" i="34" s="1"/>
  <c r="AP31" i="34" s="1"/>
  <c r="AQ31" i="34" s="1"/>
  <c r="AR31" i="34" s="1"/>
  <c r="AS31" i="34" s="1"/>
  <c r="AT31" i="34" s="1"/>
  <c r="AU31" i="34" s="1"/>
  <c r="AV31" i="34" s="1"/>
  <c r="AW31" i="34" s="1"/>
  <c r="AX31" i="34" s="1"/>
  <c r="AY31" i="34" s="1"/>
  <c r="AZ31" i="34" s="1"/>
  <c r="BA31" i="34" s="1"/>
  <c r="BB31" i="34" s="1"/>
  <c r="BC31" i="34" s="1"/>
  <c r="BD31" i="34" s="1"/>
  <c r="BE31" i="34" s="1"/>
  <c r="BF31" i="34" s="1"/>
  <c r="BG31" i="34" s="1"/>
  <c r="BH31" i="34" s="1"/>
  <c r="BJ27" i="34"/>
  <c r="BJ30" i="34"/>
  <c r="L37" i="34"/>
  <c r="K38" i="34"/>
  <c r="U36" i="34"/>
  <c r="BF59" i="36"/>
  <c r="K42" i="34"/>
  <c r="L35" i="34"/>
  <c r="O35" i="34" s="1"/>
  <c r="P35" i="34" s="1"/>
  <c r="T33" i="34"/>
  <c r="U33" i="34" s="1"/>
  <c r="Q34" i="34"/>
  <c r="AK13" i="34"/>
  <c r="AG18" i="34"/>
  <c r="AO10" i="34"/>
  <c r="AD28" i="34"/>
  <c r="BC58" i="36" l="1"/>
  <c r="BB61" i="36"/>
  <c r="BI31" i="34"/>
  <c r="BJ31" i="34" s="1"/>
  <c r="L38" i="34"/>
  <c r="K39" i="34"/>
  <c r="O37" i="34"/>
  <c r="P37" i="34" s="1"/>
  <c r="V36" i="34"/>
  <c r="BG59" i="36"/>
  <c r="L42" i="34"/>
  <c r="O42" i="34" s="1"/>
  <c r="P42" i="34" s="1"/>
  <c r="R34" i="34"/>
  <c r="Q35" i="34"/>
  <c r="V33" i="34"/>
  <c r="W33" i="34" s="1"/>
  <c r="AH18" i="34"/>
  <c r="AL13" i="34"/>
  <c r="AP10" i="34"/>
  <c r="AD32" i="34"/>
  <c r="AE32" i="34" s="1"/>
  <c r="AF32" i="34" s="1"/>
  <c r="AG32" i="34" s="1"/>
  <c r="AH32" i="34" s="1"/>
  <c r="AI32" i="34" s="1"/>
  <c r="AJ32" i="34" s="1"/>
  <c r="AK32" i="34" s="1"/>
  <c r="AL32" i="34" s="1"/>
  <c r="AM32" i="34" s="1"/>
  <c r="AN32" i="34" s="1"/>
  <c r="AO32" i="34" s="1"/>
  <c r="AP32" i="34" s="1"/>
  <c r="AQ32" i="34" s="1"/>
  <c r="AR32" i="34" s="1"/>
  <c r="AS32" i="34" s="1"/>
  <c r="AT32" i="34" s="1"/>
  <c r="AU32" i="34" s="1"/>
  <c r="AV32" i="34" s="1"/>
  <c r="AW32" i="34" s="1"/>
  <c r="AX32" i="34" s="1"/>
  <c r="AY32" i="34" s="1"/>
  <c r="AZ32" i="34" s="1"/>
  <c r="BA32" i="34" s="1"/>
  <c r="BB32" i="34" s="1"/>
  <c r="BC32" i="34" s="1"/>
  <c r="BD32" i="34" s="1"/>
  <c r="BE32" i="34" s="1"/>
  <c r="BF32" i="34" s="1"/>
  <c r="BG32" i="34" s="1"/>
  <c r="BH32" i="34" s="1"/>
  <c r="BI32" i="34" s="1"/>
  <c r="BJ32" i="34" s="1"/>
  <c r="AE28" i="34"/>
  <c r="BD58" i="36" l="1"/>
  <c r="BC61" i="36"/>
  <c r="O38" i="34"/>
  <c r="P38" i="34" s="1"/>
  <c r="W36" i="34"/>
  <c r="X36" i="34" s="1"/>
  <c r="Q37" i="34"/>
  <c r="R37" i="34" s="1"/>
  <c r="L39" i="34"/>
  <c r="K40" i="34"/>
  <c r="BH59" i="36"/>
  <c r="BI59" i="36" s="1"/>
  <c r="S34" i="34"/>
  <c r="T34" i="34" s="1"/>
  <c r="X33" i="34"/>
  <c r="Y33" i="34" s="1"/>
  <c r="Z33" i="34" s="1"/>
  <c r="AA33" i="34" s="1"/>
  <c r="AB33" i="34" s="1"/>
  <c r="AC33" i="34" s="1"/>
  <c r="R35" i="34"/>
  <c r="Q42" i="34"/>
  <c r="R42" i="34" s="1"/>
  <c r="S42" i="34" s="1"/>
  <c r="AF28" i="34"/>
  <c r="AM13" i="34"/>
  <c r="AI18" i="34"/>
  <c r="AQ10" i="34"/>
  <c r="BE58" i="36" l="1"/>
  <c r="BD61" i="36"/>
  <c r="BJ59" i="36"/>
  <c r="S35" i="34"/>
  <c r="T35" i="34" s="1"/>
  <c r="Y36" i="34"/>
  <c r="Z36" i="34" s="1"/>
  <c r="AA36" i="34" s="1"/>
  <c r="AB36" i="34" s="1"/>
  <c r="AC36" i="34" s="1"/>
  <c r="L40" i="34"/>
  <c r="K41" i="34"/>
  <c r="L41" i="34" s="1"/>
  <c r="Q38" i="34"/>
  <c r="R38" i="34" s="1"/>
  <c r="O39" i="34"/>
  <c r="P39" i="34" s="1"/>
  <c r="S37" i="34"/>
  <c r="U34" i="34"/>
  <c r="V34" i="34" s="1"/>
  <c r="AD33" i="34"/>
  <c r="AE33" i="34" s="1"/>
  <c r="AF33" i="34" s="1"/>
  <c r="AG33" i="34" s="1"/>
  <c r="AH33" i="34" s="1"/>
  <c r="AI33" i="34" s="1"/>
  <c r="AJ33" i="34" s="1"/>
  <c r="AK33" i="34" s="1"/>
  <c r="AL33" i="34" s="1"/>
  <c r="AM33" i="34" s="1"/>
  <c r="AN33" i="34" s="1"/>
  <c r="AO33" i="34" s="1"/>
  <c r="AP33" i="34" s="1"/>
  <c r="T42" i="34"/>
  <c r="AR10" i="34"/>
  <c r="AN13" i="34"/>
  <c r="AG28" i="34"/>
  <c r="AJ18" i="34"/>
  <c r="U35" i="34" l="1"/>
  <c r="V35" i="34" s="1"/>
  <c r="W35" i="34" s="1"/>
  <c r="X35" i="34" s="1"/>
  <c r="Y35" i="34" s="1"/>
  <c r="Z35" i="34" s="1"/>
  <c r="AA35" i="34" s="1"/>
  <c r="AB35" i="34" s="1"/>
  <c r="AC35" i="34" s="1"/>
  <c r="AD35" i="34" s="1"/>
  <c r="AE35" i="34" s="1"/>
  <c r="AF35" i="34" s="1"/>
  <c r="AG35" i="34" s="1"/>
  <c r="AH35" i="34" s="1"/>
  <c r="AI35" i="34" s="1"/>
  <c r="AJ35" i="34" s="1"/>
  <c r="AK35" i="34" s="1"/>
  <c r="AL35" i="34" s="1"/>
  <c r="AM35" i="34" s="1"/>
  <c r="AN35" i="34" s="1"/>
  <c r="AO35" i="34" s="1"/>
  <c r="AP35" i="34" s="1"/>
  <c r="AQ35" i="34" s="1"/>
  <c r="AR35" i="34" s="1"/>
  <c r="AS35" i="34" s="1"/>
  <c r="AT35" i="34" s="1"/>
  <c r="AU35" i="34" s="1"/>
  <c r="AV35" i="34" s="1"/>
  <c r="AW35" i="34" s="1"/>
  <c r="AX35" i="34" s="1"/>
  <c r="AY35" i="34" s="1"/>
  <c r="AZ35" i="34" s="1"/>
  <c r="BA35" i="34" s="1"/>
  <c r="BB35" i="34" s="1"/>
  <c r="BC35" i="34" s="1"/>
  <c r="BD35" i="34" s="1"/>
  <c r="BE35" i="34" s="1"/>
  <c r="BF35" i="34" s="1"/>
  <c r="BG35" i="34" s="1"/>
  <c r="BH35" i="34" s="1"/>
  <c r="BF58" i="36"/>
  <c r="BE61" i="36"/>
  <c r="T37" i="34"/>
  <c r="AD36" i="34"/>
  <c r="AE36" i="34" s="1"/>
  <c r="AF36" i="34" s="1"/>
  <c r="AG36" i="34" s="1"/>
  <c r="AH36" i="34" s="1"/>
  <c r="AI36" i="34" s="1"/>
  <c r="AJ36" i="34" s="1"/>
  <c r="AK36" i="34" s="1"/>
  <c r="AL36" i="34" s="1"/>
  <c r="AM36" i="34" s="1"/>
  <c r="AN36" i="34" s="1"/>
  <c r="AO36" i="34" s="1"/>
  <c r="AP36" i="34" s="1"/>
  <c r="AQ36" i="34" s="1"/>
  <c r="AR36" i="34" s="1"/>
  <c r="AS36" i="34" s="1"/>
  <c r="AT36" i="34" s="1"/>
  <c r="AU36" i="34" s="1"/>
  <c r="AV36" i="34" s="1"/>
  <c r="AW36" i="34" s="1"/>
  <c r="AX36" i="34" s="1"/>
  <c r="AY36" i="34" s="1"/>
  <c r="AZ36" i="34" s="1"/>
  <c r="BA36" i="34" s="1"/>
  <c r="BB36" i="34" s="1"/>
  <c r="BC36" i="34" s="1"/>
  <c r="BD36" i="34" s="1"/>
  <c r="BE36" i="34" s="1"/>
  <c r="BF36" i="34" s="1"/>
  <c r="BG36" i="34" s="1"/>
  <c r="BH36" i="34" s="1"/>
  <c r="BI36" i="34" s="1"/>
  <c r="BJ36" i="34" s="1"/>
  <c r="O41" i="34"/>
  <c r="P41" i="34" s="1"/>
  <c r="Q39" i="34"/>
  <c r="R39" i="34" s="1"/>
  <c r="S39" i="34" s="1"/>
  <c r="O40" i="34"/>
  <c r="P40" i="34" s="1"/>
  <c r="S38" i="34"/>
  <c r="T38" i="34" s="1"/>
  <c r="K43" i="34"/>
  <c r="W34" i="34"/>
  <c r="X34" i="34" s="1"/>
  <c r="U42" i="34"/>
  <c r="AQ33" i="34"/>
  <c r="AR33" i="34" s="1"/>
  <c r="AS33" i="34" s="1"/>
  <c r="AT33" i="34" s="1"/>
  <c r="AU33" i="34" s="1"/>
  <c r="AV33" i="34" s="1"/>
  <c r="AW33" i="34" s="1"/>
  <c r="AX33" i="34" s="1"/>
  <c r="AY33" i="34" s="1"/>
  <c r="AZ33" i="34" s="1"/>
  <c r="BA33" i="34" s="1"/>
  <c r="BB33" i="34" s="1"/>
  <c r="BC33" i="34" s="1"/>
  <c r="BD33" i="34" s="1"/>
  <c r="BE33" i="34" s="1"/>
  <c r="BF33" i="34" s="1"/>
  <c r="BG33" i="34" s="1"/>
  <c r="BH33" i="34" s="1"/>
  <c r="BI33" i="34" s="1"/>
  <c r="BJ33" i="34" s="1"/>
  <c r="AH28" i="34"/>
  <c r="AK18" i="34"/>
  <c r="AO13" i="34"/>
  <c r="AS10" i="34"/>
  <c r="BI35" i="34" l="1"/>
  <c r="BJ35" i="34" s="1"/>
  <c r="BG58" i="36"/>
  <c r="BF61" i="36"/>
  <c r="U37" i="34"/>
  <c r="V37" i="34" s="1"/>
  <c r="W37" i="34" s="1"/>
  <c r="V42" i="34"/>
  <c r="W42" i="34" s="1"/>
  <c r="X42" i="34" s="1"/>
  <c r="U38" i="34"/>
  <c r="L43" i="34"/>
  <c r="O43" i="34" s="1"/>
  <c r="P43" i="34" s="1"/>
  <c r="K44" i="34"/>
  <c r="T39" i="34"/>
  <c r="U39" i="34" s="1"/>
  <c r="Q40" i="34"/>
  <c r="R40" i="34" s="1"/>
  <c r="Q41" i="34"/>
  <c r="Y34" i="34"/>
  <c r="Z34" i="34" s="1"/>
  <c r="AL18" i="34"/>
  <c r="AP13" i="34"/>
  <c r="AI28" i="34"/>
  <c r="AT10" i="34"/>
  <c r="BH58" i="36" l="1"/>
  <c r="BG61" i="36"/>
  <c r="Y42" i="34"/>
  <c r="Z42" i="34" s="1"/>
  <c r="AA42" i="34" s="1"/>
  <c r="V38" i="34"/>
  <c r="V39" i="34"/>
  <c r="W39" i="34" s="1"/>
  <c r="X39" i="34" s="1"/>
  <c r="X37" i="34"/>
  <c r="Y37" i="34" s="1"/>
  <c r="S40" i="34"/>
  <c r="K45" i="34"/>
  <c r="L44" i="34"/>
  <c r="O44" i="34" s="1"/>
  <c r="P44" i="34" s="1"/>
  <c r="R41" i="34"/>
  <c r="S41" i="34" s="1"/>
  <c r="Q43" i="34"/>
  <c r="R43" i="34" s="1"/>
  <c r="S43" i="34" s="1"/>
  <c r="AA34" i="34"/>
  <c r="AB34" i="34" s="1"/>
  <c r="AC34" i="34" s="1"/>
  <c r="AD34" i="34" s="1"/>
  <c r="AU10" i="34"/>
  <c r="AJ28" i="34"/>
  <c r="AQ13" i="34"/>
  <c r="AM18" i="34"/>
  <c r="BI58" i="36" l="1"/>
  <c r="BH61" i="36"/>
  <c r="T40" i="34"/>
  <c r="W38" i="34"/>
  <c r="X38" i="34" s="1"/>
  <c r="K46" i="34"/>
  <c r="L45" i="34"/>
  <c r="O45" i="34" s="1"/>
  <c r="P45" i="34" s="1"/>
  <c r="Q44" i="34"/>
  <c r="R44" i="34" s="1"/>
  <c r="S44" i="34" s="1"/>
  <c r="T44" i="34" s="1"/>
  <c r="U44" i="34" s="1"/>
  <c r="V44" i="34" s="1"/>
  <c r="Y39" i="34"/>
  <c r="Z37" i="34"/>
  <c r="AA37" i="34" s="1"/>
  <c r="T41" i="34"/>
  <c r="T43" i="34"/>
  <c r="U43" i="34" s="1"/>
  <c r="V43" i="34" s="1"/>
  <c r="AE34" i="34"/>
  <c r="AB42" i="34"/>
  <c r="AC42" i="34" s="1"/>
  <c r="AD42" i="34" s="1"/>
  <c r="AE42" i="34" s="1"/>
  <c r="AF42" i="34" s="1"/>
  <c r="AG42" i="34" s="1"/>
  <c r="AH42" i="34" s="1"/>
  <c r="AI42" i="34" s="1"/>
  <c r="AJ42" i="34" s="1"/>
  <c r="AK42" i="34" s="1"/>
  <c r="AL42" i="34" s="1"/>
  <c r="AM42" i="34" s="1"/>
  <c r="AN42" i="34" s="1"/>
  <c r="AO42" i="34" s="1"/>
  <c r="AP42" i="34" s="1"/>
  <c r="AQ42" i="34" s="1"/>
  <c r="AR42" i="34" s="1"/>
  <c r="AS42" i="34" s="1"/>
  <c r="AT42" i="34" s="1"/>
  <c r="AU42" i="34" s="1"/>
  <c r="AV42" i="34" s="1"/>
  <c r="AW42" i="34" s="1"/>
  <c r="AX42" i="34" s="1"/>
  <c r="AY42" i="34" s="1"/>
  <c r="AZ42" i="34" s="1"/>
  <c r="BA42" i="34" s="1"/>
  <c r="BB42" i="34" s="1"/>
  <c r="BC42" i="34" s="1"/>
  <c r="BD42" i="34" s="1"/>
  <c r="BE42" i="34" s="1"/>
  <c r="BF42" i="34" s="1"/>
  <c r="BG42" i="34" s="1"/>
  <c r="BH42" i="34" s="1"/>
  <c r="BI42" i="34" s="1"/>
  <c r="BJ42" i="34" s="1"/>
  <c r="AV10" i="34"/>
  <c r="AK28" i="34"/>
  <c r="AN18" i="34"/>
  <c r="AR13" i="34"/>
  <c r="BJ58" i="36" l="1"/>
  <c r="BI61" i="36"/>
  <c r="Z39" i="34"/>
  <c r="U40" i="34"/>
  <c r="V40" i="34" s="1"/>
  <c r="AB37" i="34"/>
  <c r="AC37" i="34" s="1"/>
  <c r="L46" i="34"/>
  <c r="O46" i="34" s="1"/>
  <c r="P46" i="34" s="1"/>
  <c r="K47" i="34"/>
  <c r="K48" i="34" s="1"/>
  <c r="L48" i="34" s="1"/>
  <c r="O48" i="34" s="1"/>
  <c r="P48" i="34" s="1"/>
  <c r="U41" i="34"/>
  <c r="V41" i="34" s="1"/>
  <c r="W44" i="34"/>
  <c r="X44" i="34" s="1"/>
  <c r="Y44" i="34" s="1"/>
  <c r="W43" i="34"/>
  <c r="Y38" i="34"/>
  <c r="Z38" i="34" s="1"/>
  <c r="AA38" i="34" s="1"/>
  <c r="AB38" i="34" s="1"/>
  <c r="Q45" i="34"/>
  <c r="AF34" i="34"/>
  <c r="AG34" i="34" s="1"/>
  <c r="AW10" i="34"/>
  <c r="AO18" i="34"/>
  <c r="AL28" i="34"/>
  <c r="AS13" i="34"/>
  <c r="AD37" i="34" l="1"/>
  <c r="AE37" i="34" s="1"/>
  <c r="AF37" i="34" s="1"/>
  <c r="AG37" i="34" s="1"/>
  <c r="AH37" i="34" s="1"/>
  <c r="AI37" i="34" s="1"/>
  <c r="AJ37" i="34" s="1"/>
  <c r="AK37" i="34" s="1"/>
  <c r="AL37" i="34" s="1"/>
  <c r="AM37" i="34" s="1"/>
  <c r="AN37" i="34" s="1"/>
  <c r="AO37" i="34" s="1"/>
  <c r="AP37" i="34" s="1"/>
  <c r="AQ37" i="34" s="1"/>
  <c r="AR37" i="34" s="1"/>
  <c r="AS37" i="34" s="1"/>
  <c r="AT37" i="34" s="1"/>
  <c r="AU37" i="34" s="1"/>
  <c r="AV37" i="34" s="1"/>
  <c r="AW37" i="34" s="1"/>
  <c r="AX37" i="34" s="1"/>
  <c r="AY37" i="34" s="1"/>
  <c r="AZ37" i="34" s="1"/>
  <c r="BA37" i="34" s="1"/>
  <c r="BB37" i="34" s="1"/>
  <c r="BC37" i="34" s="1"/>
  <c r="BD37" i="34" s="1"/>
  <c r="BE37" i="34" s="1"/>
  <c r="BF37" i="34" s="1"/>
  <c r="BG37" i="34" s="1"/>
  <c r="BH37" i="34" s="1"/>
  <c r="BI37" i="34" s="1"/>
  <c r="BJ37" i="34" s="1"/>
  <c r="W40" i="34"/>
  <c r="X40" i="34" s="1"/>
  <c r="Y40" i="34" s="1"/>
  <c r="Z40" i="34" s="1"/>
  <c r="AA40" i="34" s="1"/>
  <c r="AA39" i="34"/>
  <c r="Z44" i="34"/>
  <c r="AA44" i="34" s="1"/>
  <c r="AB44" i="34" s="1"/>
  <c r="AC44" i="34" s="1"/>
  <c r="L47" i="34"/>
  <c r="O47" i="34" s="1"/>
  <c r="P47" i="34" s="1"/>
  <c r="Q48" i="34"/>
  <c r="Q46" i="34"/>
  <c r="X43" i="34"/>
  <c r="Y43" i="34" s="1"/>
  <c r="Z43" i="34" s="1"/>
  <c r="AA43" i="34" s="1"/>
  <c r="R45" i="34"/>
  <c r="AC38" i="34"/>
  <c r="AD38" i="34" s="1"/>
  <c r="AE38" i="34" s="1"/>
  <c r="AF38" i="34" s="1"/>
  <c r="AG38" i="34" s="1"/>
  <c r="AH38" i="34" s="1"/>
  <c r="AI38" i="34" s="1"/>
  <c r="AJ38" i="34" s="1"/>
  <c r="AK38" i="34" s="1"/>
  <c r="AL38" i="34" s="1"/>
  <c r="AM38" i="34" s="1"/>
  <c r="AN38" i="34" s="1"/>
  <c r="AO38" i="34" s="1"/>
  <c r="AP38" i="34" s="1"/>
  <c r="AQ38" i="34" s="1"/>
  <c r="AR38" i="34" s="1"/>
  <c r="AS38" i="34" s="1"/>
  <c r="AT38" i="34" s="1"/>
  <c r="AU38" i="34" s="1"/>
  <c r="AV38" i="34" s="1"/>
  <c r="AW38" i="34" s="1"/>
  <c r="AX38" i="34" s="1"/>
  <c r="AY38" i="34" s="1"/>
  <c r="AZ38" i="34" s="1"/>
  <c r="BA38" i="34" s="1"/>
  <c r="BB38" i="34" s="1"/>
  <c r="BC38" i="34" s="1"/>
  <c r="BD38" i="34" s="1"/>
  <c r="BE38" i="34" s="1"/>
  <c r="BF38" i="34" s="1"/>
  <c r="BG38" i="34" s="1"/>
  <c r="BH38" i="34" s="1"/>
  <c r="BI38" i="34" s="1"/>
  <c r="BJ38" i="34" s="1"/>
  <c r="K49" i="34"/>
  <c r="L49" i="34" s="1"/>
  <c r="O49" i="34" s="1"/>
  <c r="P49" i="34" s="1"/>
  <c r="W41" i="34"/>
  <c r="AH34" i="34"/>
  <c r="AT13" i="34"/>
  <c r="AX10" i="34"/>
  <c r="AM28" i="34"/>
  <c r="AP18" i="34"/>
  <c r="AB40" i="34" l="1"/>
  <c r="AC40" i="34" s="1"/>
  <c r="AB39" i="34"/>
  <c r="AC39" i="34" s="1"/>
  <c r="X41" i="34"/>
  <c r="Y41" i="34" s="1"/>
  <c r="Z41" i="34" s="1"/>
  <c r="AA41" i="34" s="1"/>
  <c r="AD44" i="34"/>
  <c r="S45" i="34"/>
  <c r="K50" i="34"/>
  <c r="L50" i="34" s="1"/>
  <c r="O50" i="34" s="1"/>
  <c r="P50" i="34" s="1"/>
  <c r="Q47" i="34"/>
  <c r="R47" i="34" s="1"/>
  <c r="Q49" i="34"/>
  <c r="R49" i="34" s="1"/>
  <c r="R46" i="34"/>
  <c r="AB43" i="34"/>
  <c r="AC43" i="34" s="1"/>
  <c r="AD43" i="34" s="1"/>
  <c r="AE43" i="34" s="1"/>
  <c r="R48" i="34"/>
  <c r="S48" i="34" s="1"/>
  <c r="AI34" i="34"/>
  <c r="AJ34" i="34" s="1"/>
  <c r="AU13" i="34"/>
  <c r="AY10" i="34"/>
  <c r="AQ18" i="34"/>
  <c r="AN28" i="34"/>
  <c r="AD40" i="34" l="1"/>
  <c r="AE40" i="34" s="1"/>
  <c r="AF40" i="34" s="1"/>
  <c r="AG40" i="34" s="1"/>
  <c r="AH40" i="34" s="1"/>
  <c r="AI40" i="34" s="1"/>
  <c r="AJ40" i="34" s="1"/>
  <c r="AK40" i="34" s="1"/>
  <c r="AL40" i="34" s="1"/>
  <c r="AM40" i="34" s="1"/>
  <c r="AN40" i="34" s="1"/>
  <c r="AO40" i="34" s="1"/>
  <c r="AP40" i="34" s="1"/>
  <c r="AQ40" i="34" s="1"/>
  <c r="AR40" i="34" s="1"/>
  <c r="AS40" i="34" s="1"/>
  <c r="AT40" i="34" s="1"/>
  <c r="AU40" i="34" s="1"/>
  <c r="AV40" i="34" s="1"/>
  <c r="AW40" i="34" s="1"/>
  <c r="AX40" i="34" s="1"/>
  <c r="AY40" i="34" s="1"/>
  <c r="AZ40" i="34" s="1"/>
  <c r="BA40" i="34" s="1"/>
  <c r="BB40" i="34" s="1"/>
  <c r="BC40" i="34" s="1"/>
  <c r="BD40" i="34" s="1"/>
  <c r="BE40" i="34" s="1"/>
  <c r="BF40" i="34" s="1"/>
  <c r="BG40" i="34" s="1"/>
  <c r="BH40" i="34" s="1"/>
  <c r="BI40" i="34" s="1"/>
  <c r="BJ40" i="34" s="1"/>
  <c r="AD39" i="34"/>
  <c r="AE39" i="34" s="1"/>
  <c r="AF39" i="34" s="1"/>
  <c r="AG39" i="34" s="1"/>
  <c r="AH39" i="34" s="1"/>
  <c r="AI39" i="34" s="1"/>
  <c r="AJ39" i="34" s="1"/>
  <c r="AK39" i="34" s="1"/>
  <c r="AL39" i="34" s="1"/>
  <c r="AM39" i="34" s="1"/>
  <c r="AN39" i="34" s="1"/>
  <c r="AO39" i="34" s="1"/>
  <c r="AP39" i="34" s="1"/>
  <c r="AQ39" i="34" s="1"/>
  <c r="AR39" i="34" s="1"/>
  <c r="AS39" i="34" s="1"/>
  <c r="AT39" i="34" s="1"/>
  <c r="AU39" i="34" s="1"/>
  <c r="AV39" i="34" s="1"/>
  <c r="AW39" i="34" s="1"/>
  <c r="AX39" i="34" s="1"/>
  <c r="AY39" i="34" s="1"/>
  <c r="AZ39" i="34" s="1"/>
  <c r="BA39" i="34" s="1"/>
  <c r="BB39" i="34" s="1"/>
  <c r="BC39" i="34" s="1"/>
  <c r="BD39" i="34" s="1"/>
  <c r="BE39" i="34" s="1"/>
  <c r="BF39" i="34" s="1"/>
  <c r="BG39" i="34" s="1"/>
  <c r="BH39" i="34" s="1"/>
  <c r="BI39" i="34" s="1"/>
  <c r="BJ39" i="34" s="1"/>
  <c r="AB41" i="34"/>
  <c r="AC41" i="34" s="1"/>
  <c r="AE44" i="34"/>
  <c r="AF44" i="34" s="1"/>
  <c r="AG44" i="34" s="1"/>
  <c r="AH44" i="34" s="1"/>
  <c r="AI44" i="34" s="1"/>
  <c r="AJ44" i="34" s="1"/>
  <c r="AK44" i="34" s="1"/>
  <c r="AL44" i="34" s="1"/>
  <c r="AM44" i="34" s="1"/>
  <c r="AN44" i="34" s="1"/>
  <c r="AO44" i="34" s="1"/>
  <c r="AP44" i="34" s="1"/>
  <c r="AQ44" i="34" s="1"/>
  <c r="AR44" i="34" s="1"/>
  <c r="AS44" i="34" s="1"/>
  <c r="AT44" i="34" s="1"/>
  <c r="AU44" i="34" s="1"/>
  <c r="AV44" i="34" s="1"/>
  <c r="AW44" i="34" s="1"/>
  <c r="AX44" i="34" s="1"/>
  <c r="AY44" i="34" s="1"/>
  <c r="AZ44" i="34" s="1"/>
  <c r="BA44" i="34" s="1"/>
  <c r="BB44" i="34" s="1"/>
  <c r="BC44" i="34" s="1"/>
  <c r="BD44" i="34" s="1"/>
  <c r="BE44" i="34" s="1"/>
  <c r="BF44" i="34" s="1"/>
  <c r="BG44" i="34" s="1"/>
  <c r="BH44" i="34" s="1"/>
  <c r="BI44" i="34" s="1"/>
  <c r="T45" i="34"/>
  <c r="U45" i="34" s="1"/>
  <c r="AF43" i="34"/>
  <c r="AG43" i="34" s="1"/>
  <c r="AH43" i="34" s="1"/>
  <c r="AI43" i="34" s="1"/>
  <c r="AJ43" i="34" s="1"/>
  <c r="AK43" i="34" s="1"/>
  <c r="AL43" i="34" s="1"/>
  <c r="AM43" i="34" s="1"/>
  <c r="AN43" i="34" s="1"/>
  <c r="AO43" i="34" s="1"/>
  <c r="AP43" i="34" s="1"/>
  <c r="AQ43" i="34" s="1"/>
  <c r="AR43" i="34" s="1"/>
  <c r="AS43" i="34" s="1"/>
  <c r="AT43" i="34" s="1"/>
  <c r="AU43" i="34" s="1"/>
  <c r="AV43" i="34" s="1"/>
  <c r="AW43" i="34" s="1"/>
  <c r="AX43" i="34" s="1"/>
  <c r="AY43" i="34" s="1"/>
  <c r="AZ43" i="34" s="1"/>
  <c r="BA43" i="34" s="1"/>
  <c r="BB43" i="34" s="1"/>
  <c r="BC43" i="34" s="1"/>
  <c r="BD43" i="34" s="1"/>
  <c r="BE43" i="34" s="1"/>
  <c r="BF43" i="34" s="1"/>
  <c r="BG43" i="34" s="1"/>
  <c r="BH43" i="34" s="1"/>
  <c r="BI43" i="34" s="1"/>
  <c r="BJ43" i="34" s="1"/>
  <c r="S49" i="34"/>
  <c r="S47" i="34"/>
  <c r="T47" i="34" s="1"/>
  <c r="Q50" i="34"/>
  <c r="S46" i="34"/>
  <c r="K51" i="34"/>
  <c r="K52" i="34" s="1"/>
  <c r="T48" i="34"/>
  <c r="AK34" i="34"/>
  <c r="AL34" i="34" s="1"/>
  <c r="AM34" i="34" s="1"/>
  <c r="AR18" i="34"/>
  <c r="AZ10" i="34"/>
  <c r="AV13" i="34"/>
  <c r="AO28" i="34"/>
  <c r="AD41" i="34" l="1"/>
  <c r="AE41" i="34" s="1"/>
  <c r="AF41" i="34" s="1"/>
  <c r="AG41" i="34" s="1"/>
  <c r="V45" i="34"/>
  <c r="W45" i="34" s="1"/>
  <c r="BJ44" i="34"/>
  <c r="T49" i="34"/>
  <c r="U49" i="34" s="1"/>
  <c r="L52" i="34"/>
  <c r="O52" i="34" s="1"/>
  <c r="P52" i="34" s="1"/>
  <c r="U47" i="34"/>
  <c r="U48" i="34"/>
  <c r="T46" i="34"/>
  <c r="R50" i="34"/>
  <c r="L51" i="34"/>
  <c r="O51" i="34" s="1"/>
  <c r="P51" i="34" s="1"/>
  <c r="K53" i="34"/>
  <c r="L53" i="34" s="1"/>
  <c r="O53" i="34" s="1"/>
  <c r="P53" i="34" s="1"/>
  <c r="AP28" i="34"/>
  <c r="AS18" i="34"/>
  <c r="AW13" i="34"/>
  <c r="BA10" i="34"/>
  <c r="AN34" i="34"/>
  <c r="AH41" i="34" l="1"/>
  <c r="AI41" i="34" s="1"/>
  <c r="AJ41" i="34" s="1"/>
  <c r="AK41" i="34" s="1"/>
  <c r="AL41" i="34" s="1"/>
  <c r="AM41" i="34" s="1"/>
  <c r="AN41" i="34" s="1"/>
  <c r="AO41" i="34" s="1"/>
  <c r="AP41" i="34" s="1"/>
  <c r="AQ41" i="34" s="1"/>
  <c r="AR41" i="34" s="1"/>
  <c r="AS41" i="34" s="1"/>
  <c r="AT41" i="34" s="1"/>
  <c r="AU41" i="34" s="1"/>
  <c r="AV41" i="34" s="1"/>
  <c r="AW41" i="34" s="1"/>
  <c r="AX41" i="34" s="1"/>
  <c r="AY41" i="34" s="1"/>
  <c r="AZ41" i="34" s="1"/>
  <c r="BA41" i="34" s="1"/>
  <c r="BB41" i="34" s="1"/>
  <c r="BC41" i="34" s="1"/>
  <c r="BD41" i="34" s="1"/>
  <c r="BE41" i="34" s="1"/>
  <c r="BF41" i="34" s="1"/>
  <c r="BG41" i="34" s="1"/>
  <c r="BH41" i="34" s="1"/>
  <c r="BI41" i="34" s="1"/>
  <c r="BJ41" i="34" s="1"/>
  <c r="X45" i="34"/>
  <c r="V49" i="34"/>
  <c r="W49" i="34" s="1"/>
  <c r="V48" i="34"/>
  <c r="W48" i="34" s="1"/>
  <c r="X48" i="34" s="1"/>
  <c r="Q51" i="34"/>
  <c r="U46" i="34"/>
  <c r="V46" i="34" s="1"/>
  <c r="S50" i="34"/>
  <c r="V47" i="34"/>
  <c r="W47" i="34" s="1"/>
  <c r="X47" i="34" s="1"/>
  <c r="Y47" i="34" s="1"/>
  <c r="Z47" i="34" s="1"/>
  <c r="AA47" i="34" s="1"/>
  <c r="AB47" i="34" s="1"/>
  <c r="AC47" i="34" s="1"/>
  <c r="AD47" i="34" s="1"/>
  <c r="AE47" i="34" s="1"/>
  <c r="AF47" i="34" s="1"/>
  <c r="AG47" i="34" s="1"/>
  <c r="AH47" i="34" s="1"/>
  <c r="AI47" i="34" s="1"/>
  <c r="AJ47" i="34" s="1"/>
  <c r="AK47" i="34" s="1"/>
  <c r="AL47" i="34" s="1"/>
  <c r="AM47" i="34" s="1"/>
  <c r="AN47" i="34" s="1"/>
  <c r="AO47" i="34" s="1"/>
  <c r="AP47" i="34" s="1"/>
  <c r="AQ47" i="34" s="1"/>
  <c r="AR47" i="34" s="1"/>
  <c r="AS47" i="34" s="1"/>
  <c r="AT47" i="34" s="1"/>
  <c r="AU47" i="34" s="1"/>
  <c r="AV47" i="34" s="1"/>
  <c r="AW47" i="34" s="1"/>
  <c r="AX47" i="34" s="1"/>
  <c r="AY47" i="34" s="1"/>
  <c r="AZ47" i="34" s="1"/>
  <c r="BA47" i="34" s="1"/>
  <c r="BB47" i="34" s="1"/>
  <c r="BC47" i="34" s="1"/>
  <c r="BD47" i="34" s="1"/>
  <c r="BE47" i="34" s="1"/>
  <c r="BF47" i="34" s="1"/>
  <c r="BG47" i="34" s="1"/>
  <c r="BH47" i="34" s="1"/>
  <c r="Q53" i="34"/>
  <c r="K54" i="34"/>
  <c r="K55" i="34" s="1"/>
  <c r="L55" i="34" s="1"/>
  <c r="O55" i="34" s="1"/>
  <c r="P55" i="34" s="1"/>
  <c r="Q52" i="34"/>
  <c r="BB10" i="34"/>
  <c r="AQ28" i="34"/>
  <c r="AT18" i="34"/>
  <c r="AO34" i="34"/>
  <c r="AX13" i="34"/>
  <c r="Y48" i="34" l="1"/>
  <c r="Z48" i="34" s="1"/>
  <c r="AA48" i="34" s="1"/>
  <c r="AB48" i="34" s="1"/>
  <c r="AC48" i="34" s="1"/>
  <c r="AD48" i="34" s="1"/>
  <c r="AE48" i="34" s="1"/>
  <c r="AF48" i="34" s="1"/>
  <c r="AG48" i="34" s="1"/>
  <c r="AH48" i="34" s="1"/>
  <c r="AI48" i="34" s="1"/>
  <c r="AJ48" i="34" s="1"/>
  <c r="AK48" i="34" s="1"/>
  <c r="AL48" i="34" s="1"/>
  <c r="AM48" i="34" s="1"/>
  <c r="AN48" i="34" s="1"/>
  <c r="AO48" i="34" s="1"/>
  <c r="AP48" i="34" s="1"/>
  <c r="AQ48" i="34" s="1"/>
  <c r="AR48" i="34" s="1"/>
  <c r="AS48" i="34" s="1"/>
  <c r="AT48" i="34" s="1"/>
  <c r="AU48" i="34" s="1"/>
  <c r="AV48" i="34" s="1"/>
  <c r="AW48" i="34" s="1"/>
  <c r="AX48" i="34" s="1"/>
  <c r="AY48" i="34" s="1"/>
  <c r="AZ48" i="34" s="1"/>
  <c r="BA48" i="34" s="1"/>
  <c r="BB48" i="34" s="1"/>
  <c r="BC48" i="34" s="1"/>
  <c r="BD48" i="34" s="1"/>
  <c r="BE48" i="34" s="1"/>
  <c r="BF48" i="34" s="1"/>
  <c r="BG48" i="34" s="1"/>
  <c r="BH48" i="34" s="1"/>
  <c r="Y45" i="34"/>
  <c r="Q55" i="34"/>
  <c r="R55" i="34" s="1"/>
  <c r="S55" i="34" s="1"/>
  <c r="BI47" i="34"/>
  <c r="BJ47" i="34" s="1"/>
  <c r="W46" i="34"/>
  <c r="X46" i="34" s="1"/>
  <c r="Y46" i="34" s="1"/>
  <c r="Z46" i="34" s="1"/>
  <c r="AA46" i="34" s="1"/>
  <c r="AB46" i="34" s="1"/>
  <c r="AC46" i="34" s="1"/>
  <c r="X49" i="34"/>
  <c r="Y49" i="34" s="1"/>
  <c r="Z49" i="34" s="1"/>
  <c r="AA49" i="34" s="1"/>
  <c r="AB49" i="34" s="1"/>
  <c r="L54" i="34"/>
  <c r="O54" i="34" s="1"/>
  <c r="P54" i="34" s="1"/>
  <c r="K56" i="34"/>
  <c r="L56" i="34" s="1"/>
  <c r="O56" i="34" s="1"/>
  <c r="P56" i="34" s="1"/>
  <c r="R51" i="34"/>
  <c r="R52" i="34"/>
  <c r="R53" i="34"/>
  <c r="T50" i="34"/>
  <c r="AR28" i="34"/>
  <c r="AU18" i="34"/>
  <c r="AP34" i="34"/>
  <c r="BC10" i="34"/>
  <c r="AY13" i="34"/>
  <c r="BI48" i="34" l="1"/>
  <c r="BJ48" i="34" s="1"/>
  <c r="Z45" i="34"/>
  <c r="Q56" i="34"/>
  <c r="R56" i="34" s="1"/>
  <c r="S56" i="34" s="1"/>
  <c r="AD46" i="34"/>
  <c r="AE46" i="34" s="1"/>
  <c r="AF46" i="34" s="1"/>
  <c r="AG46" i="34" s="1"/>
  <c r="AH46" i="34" s="1"/>
  <c r="T55" i="34"/>
  <c r="S51" i="34"/>
  <c r="Q54" i="34"/>
  <c r="K57" i="34"/>
  <c r="S53" i="34"/>
  <c r="U50" i="34"/>
  <c r="V50" i="34" s="1"/>
  <c r="W50" i="34" s="1"/>
  <c r="AC49" i="34"/>
  <c r="AD49" i="34" s="1"/>
  <c r="AE49" i="34" s="1"/>
  <c r="AF49" i="34" s="1"/>
  <c r="AG49" i="34" s="1"/>
  <c r="AH49" i="34" s="1"/>
  <c r="AI49" i="34" s="1"/>
  <c r="AJ49" i="34" s="1"/>
  <c r="AK49" i="34" s="1"/>
  <c r="AL49" i="34" s="1"/>
  <c r="AM49" i="34" s="1"/>
  <c r="AN49" i="34" s="1"/>
  <c r="AO49" i="34" s="1"/>
  <c r="AP49" i="34" s="1"/>
  <c r="AQ49" i="34" s="1"/>
  <c r="AR49" i="34" s="1"/>
  <c r="AS49" i="34" s="1"/>
  <c r="AT49" i="34" s="1"/>
  <c r="AU49" i="34" s="1"/>
  <c r="AV49" i="34" s="1"/>
  <c r="AW49" i="34" s="1"/>
  <c r="AX49" i="34" s="1"/>
  <c r="AY49" i="34" s="1"/>
  <c r="AZ49" i="34" s="1"/>
  <c r="BA49" i="34" s="1"/>
  <c r="BB49" i="34" s="1"/>
  <c r="BC49" i="34" s="1"/>
  <c r="BD49" i="34" s="1"/>
  <c r="BE49" i="34" s="1"/>
  <c r="BF49" i="34" s="1"/>
  <c r="BG49" i="34" s="1"/>
  <c r="BH49" i="34" s="1"/>
  <c r="BI49" i="34" s="1"/>
  <c r="BJ49" i="34" s="1"/>
  <c r="S52" i="34"/>
  <c r="AS28" i="34"/>
  <c r="AV18" i="34"/>
  <c r="AQ34" i="34"/>
  <c r="AZ13" i="34"/>
  <c r="BD10" i="34"/>
  <c r="AA45" i="34" l="1"/>
  <c r="AB45" i="34" s="1"/>
  <c r="AC45" i="34" s="1"/>
  <c r="AD45" i="34" s="1"/>
  <c r="AE45" i="34" s="1"/>
  <c r="AF45" i="34" s="1"/>
  <c r="U55" i="34"/>
  <c r="AI46" i="34"/>
  <c r="AJ46" i="34" s="1"/>
  <c r="AK46" i="34" s="1"/>
  <c r="AL46" i="34" s="1"/>
  <c r="AM46" i="34" s="1"/>
  <c r="AN46" i="34" s="1"/>
  <c r="AO46" i="34" s="1"/>
  <c r="AP46" i="34" s="1"/>
  <c r="AQ46" i="34" s="1"/>
  <c r="AR46" i="34" s="1"/>
  <c r="AS46" i="34" s="1"/>
  <c r="AT46" i="34" s="1"/>
  <c r="AU46" i="34" s="1"/>
  <c r="AV46" i="34" s="1"/>
  <c r="AW46" i="34" s="1"/>
  <c r="AX46" i="34" s="1"/>
  <c r="AY46" i="34" s="1"/>
  <c r="AZ46" i="34" s="1"/>
  <c r="BA46" i="34" s="1"/>
  <c r="BB46" i="34" s="1"/>
  <c r="BC46" i="34" s="1"/>
  <c r="BD46" i="34" s="1"/>
  <c r="BE46" i="34" s="1"/>
  <c r="BF46" i="34" s="1"/>
  <c r="BG46" i="34" s="1"/>
  <c r="BH46" i="34" s="1"/>
  <c r="BI46" i="34" s="1"/>
  <c r="BJ46" i="34" s="1"/>
  <c r="X50" i="34"/>
  <c r="Y50" i="34" s="1"/>
  <c r="Z50" i="34" s="1"/>
  <c r="AA50" i="34" s="1"/>
  <c r="AB50" i="34" s="1"/>
  <c r="AC50" i="34" s="1"/>
  <c r="AD50" i="34" s="1"/>
  <c r="AE50" i="34" s="1"/>
  <c r="AF50" i="34" s="1"/>
  <c r="AG50" i="34" s="1"/>
  <c r="AH50" i="34" s="1"/>
  <c r="AI50" i="34" s="1"/>
  <c r="AJ50" i="34" s="1"/>
  <c r="AK50" i="34" s="1"/>
  <c r="AL50" i="34" s="1"/>
  <c r="AM50" i="34" s="1"/>
  <c r="AN50" i="34" s="1"/>
  <c r="AO50" i="34" s="1"/>
  <c r="AP50" i="34" s="1"/>
  <c r="AQ50" i="34" s="1"/>
  <c r="AR50" i="34" s="1"/>
  <c r="AS50" i="34" s="1"/>
  <c r="AT50" i="34" s="1"/>
  <c r="AU50" i="34" s="1"/>
  <c r="AV50" i="34" s="1"/>
  <c r="AW50" i="34" s="1"/>
  <c r="AX50" i="34" s="1"/>
  <c r="AY50" i="34" s="1"/>
  <c r="AZ50" i="34" s="1"/>
  <c r="BA50" i="34" s="1"/>
  <c r="BB50" i="34" s="1"/>
  <c r="BC50" i="34" s="1"/>
  <c r="BD50" i="34" s="1"/>
  <c r="BE50" i="34" s="1"/>
  <c r="BF50" i="34" s="1"/>
  <c r="BG50" i="34" s="1"/>
  <c r="BH50" i="34" s="1"/>
  <c r="BI50" i="34" s="1"/>
  <c r="BJ50" i="34" s="1"/>
  <c r="L57" i="34"/>
  <c r="O57" i="34" s="1"/>
  <c r="P57" i="34" s="1"/>
  <c r="K58" i="34"/>
  <c r="T52" i="34"/>
  <c r="T53" i="34"/>
  <c r="U53" i="34" s="1"/>
  <c r="V53" i="34" s="1"/>
  <c r="R54" i="34"/>
  <c r="T51" i="34"/>
  <c r="T56" i="34"/>
  <c r="AW18" i="34"/>
  <c r="AT28" i="34"/>
  <c r="AR34" i="34"/>
  <c r="BA13" i="34"/>
  <c r="BE10" i="34"/>
  <c r="AG45" i="34" l="1"/>
  <c r="AH45" i="34" s="1"/>
  <c r="AI45" i="34" s="1"/>
  <c r="AJ45" i="34" s="1"/>
  <c r="AK45" i="34" s="1"/>
  <c r="AL45" i="34" s="1"/>
  <c r="AM45" i="34" s="1"/>
  <c r="AN45" i="34" s="1"/>
  <c r="AO45" i="34" s="1"/>
  <c r="AP45" i="34" s="1"/>
  <c r="AQ45" i="34" s="1"/>
  <c r="AR45" i="34" s="1"/>
  <c r="AS45" i="34" s="1"/>
  <c r="AT45" i="34" s="1"/>
  <c r="AU45" i="34" s="1"/>
  <c r="AV45" i="34" s="1"/>
  <c r="AW45" i="34" s="1"/>
  <c r="AX45" i="34" s="1"/>
  <c r="AY45" i="34" s="1"/>
  <c r="AZ45" i="34" s="1"/>
  <c r="BA45" i="34" s="1"/>
  <c r="BB45" i="34" s="1"/>
  <c r="BC45" i="34" s="1"/>
  <c r="BD45" i="34" s="1"/>
  <c r="BE45" i="34" s="1"/>
  <c r="BF45" i="34" s="1"/>
  <c r="BG45" i="34" s="1"/>
  <c r="BH45" i="34" s="1"/>
  <c r="BI45" i="34" s="1"/>
  <c r="V55" i="34"/>
  <c r="U56" i="34"/>
  <c r="V56" i="34" s="1"/>
  <c r="W53" i="34"/>
  <c r="X53" i="34" s="1"/>
  <c r="L58" i="34"/>
  <c r="O58" i="34" s="1"/>
  <c r="P58" i="34" s="1"/>
  <c r="K59" i="34"/>
  <c r="S54" i="34"/>
  <c r="Q57" i="34"/>
  <c r="U52" i="34"/>
  <c r="V52" i="34" s="1"/>
  <c r="U51" i="34"/>
  <c r="AS34" i="34"/>
  <c r="AX18" i="34"/>
  <c r="BB13" i="34"/>
  <c r="BF10" i="34"/>
  <c r="AU28" i="34"/>
  <c r="BJ45" i="34" l="1"/>
  <c r="W56" i="34"/>
  <c r="W55" i="34"/>
  <c r="V51" i="34"/>
  <c r="T54" i="34"/>
  <c r="U54" i="34" s="1"/>
  <c r="Y53" i="34"/>
  <c r="Z53" i="34" s="1"/>
  <c r="AA53" i="34" s="1"/>
  <c r="AB53" i="34" s="1"/>
  <c r="AC53" i="34" s="1"/>
  <c r="AD53" i="34" s="1"/>
  <c r="AE53" i="34" s="1"/>
  <c r="AF53" i="34" s="1"/>
  <c r="AG53" i="34" s="1"/>
  <c r="AH53" i="34" s="1"/>
  <c r="L59" i="34"/>
  <c r="O59" i="34" s="1"/>
  <c r="P59" i="34" s="1"/>
  <c r="Q58" i="34"/>
  <c r="R57" i="34"/>
  <c r="W52" i="34"/>
  <c r="X52" i="34" s="1"/>
  <c r="Y52" i="34" s="1"/>
  <c r="Z52" i="34" s="1"/>
  <c r="AA52" i="34" s="1"/>
  <c r="AB52" i="34" s="1"/>
  <c r="AC52" i="34" s="1"/>
  <c r="AD52" i="34" s="1"/>
  <c r="AE52" i="34" s="1"/>
  <c r="AF52" i="34" s="1"/>
  <c r="AG52" i="34" s="1"/>
  <c r="AH52" i="34" s="1"/>
  <c r="AI52" i="34" s="1"/>
  <c r="AJ52" i="34" s="1"/>
  <c r="AK52" i="34" s="1"/>
  <c r="AL52" i="34" s="1"/>
  <c r="AM52" i="34" s="1"/>
  <c r="AN52" i="34" s="1"/>
  <c r="AO52" i="34" s="1"/>
  <c r="AP52" i="34" s="1"/>
  <c r="AQ52" i="34" s="1"/>
  <c r="AR52" i="34" s="1"/>
  <c r="AS52" i="34" s="1"/>
  <c r="AT52" i="34" s="1"/>
  <c r="AU52" i="34" s="1"/>
  <c r="AV52" i="34" s="1"/>
  <c r="AW52" i="34" s="1"/>
  <c r="AX52" i="34" s="1"/>
  <c r="AY52" i="34" s="1"/>
  <c r="AZ52" i="34" s="1"/>
  <c r="BA52" i="34" s="1"/>
  <c r="BB52" i="34" s="1"/>
  <c r="BC52" i="34" s="1"/>
  <c r="BD52" i="34" s="1"/>
  <c r="BE52" i="34" s="1"/>
  <c r="BF52" i="34" s="1"/>
  <c r="BG52" i="34" s="1"/>
  <c r="BH52" i="34" s="1"/>
  <c r="BI52" i="34" s="1"/>
  <c r="BJ52" i="34" s="1"/>
  <c r="BG10" i="34"/>
  <c r="AY18" i="34"/>
  <c r="AV28" i="34"/>
  <c r="AT34" i="34"/>
  <c r="BC13" i="34"/>
  <c r="X55" i="34" l="1"/>
  <c r="Y55" i="34" s="1"/>
  <c r="X56" i="34"/>
  <c r="Y56" i="34" s="1"/>
  <c r="Z56" i="34" s="1"/>
  <c r="V54" i="34"/>
  <c r="W54" i="34" s="1"/>
  <c r="X54" i="34" s="1"/>
  <c r="Y54" i="34" s="1"/>
  <c r="Q59" i="34"/>
  <c r="W51" i="34"/>
  <c r="AI53" i="34"/>
  <c r="AJ53" i="34" s="1"/>
  <c r="AK53" i="34" s="1"/>
  <c r="AL53" i="34" s="1"/>
  <c r="AM53" i="34" s="1"/>
  <c r="AN53" i="34" s="1"/>
  <c r="AO53" i="34" s="1"/>
  <c r="AP53" i="34" s="1"/>
  <c r="AQ53" i="34" s="1"/>
  <c r="AR53" i="34" s="1"/>
  <c r="AS53" i="34" s="1"/>
  <c r="AT53" i="34" s="1"/>
  <c r="AU53" i="34" s="1"/>
  <c r="AV53" i="34" s="1"/>
  <c r="AW53" i="34" s="1"/>
  <c r="AX53" i="34" s="1"/>
  <c r="AY53" i="34" s="1"/>
  <c r="AZ53" i="34" s="1"/>
  <c r="BA53" i="34" s="1"/>
  <c r="BB53" i="34" s="1"/>
  <c r="BC53" i="34" s="1"/>
  <c r="BD53" i="34" s="1"/>
  <c r="BE53" i="34" s="1"/>
  <c r="BF53" i="34" s="1"/>
  <c r="BG53" i="34" s="1"/>
  <c r="BH53" i="34" s="1"/>
  <c r="BI53" i="34" s="1"/>
  <c r="BJ53" i="34" s="1"/>
  <c r="S57" i="34"/>
  <c r="R58" i="34"/>
  <c r="AU34" i="34"/>
  <c r="BH10" i="34"/>
  <c r="BD13" i="34"/>
  <c r="AW28" i="34"/>
  <c r="AZ18" i="34"/>
  <c r="Z55" i="34" l="1"/>
  <c r="AA55" i="34" s="1"/>
  <c r="AB55" i="34" s="1"/>
  <c r="AC55" i="34" s="1"/>
  <c r="AD55" i="34" s="1"/>
  <c r="AE55" i="34" s="1"/>
  <c r="AF55" i="34" s="1"/>
  <c r="AG55" i="34" s="1"/>
  <c r="AH55" i="34" s="1"/>
  <c r="AI55" i="34" s="1"/>
  <c r="AJ55" i="34" s="1"/>
  <c r="AK55" i="34" s="1"/>
  <c r="AL55" i="34" s="1"/>
  <c r="AM55" i="34" s="1"/>
  <c r="AN55" i="34" s="1"/>
  <c r="AO55" i="34" s="1"/>
  <c r="AP55" i="34" s="1"/>
  <c r="AQ55" i="34" s="1"/>
  <c r="AR55" i="34" s="1"/>
  <c r="AS55" i="34" s="1"/>
  <c r="AT55" i="34" s="1"/>
  <c r="AU55" i="34" s="1"/>
  <c r="AV55" i="34" s="1"/>
  <c r="AW55" i="34" s="1"/>
  <c r="AX55" i="34" s="1"/>
  <c r="AY55" i="34" s="1"/>
  <c r="AZ55" i="34" s="1"/>
  <c r="BA55" i="34" s="1"/>
  <c r="BB55" i="34" s="1"/>
  <c r="BC55" i="34" s="1"/>
  <c r="BD55" i="34" s="1"/>
  <c r="BE55" i="34" s="1"/>
  <c r="BF55" i="34" s="1"/>
  <c r="BG55" i="34" s="1"/>
  <c r="BH55" i="34" s="1"/>
  <c r="AA56" i="34"/>
  <c r="AB56" i="34" s="1"/>
  <c r="AC56" i="34" s="1"/>
  <c r="AD56" i="34" s="1"/>
  <c r="AE56" i="34" s="1"/>
  <c r="AF56" i="34" s="1"/>
  <c r="AG56" i="34" s="1"/>
  <c r="AH56" i="34" s="1"/>
  <c r="AI56" i="34" s="1"/>
  <c r="AJ56" i="34" s="1"/>
  <c r="AK56" i="34" s="1"/>
  <c r="AL56" i="34" s="1"/>
  <c r="AM56" i="34" s="1"/>
  <c r="AN56" i="34" s="1"/>
  <c r="AO56" i="34" s="1"/>
  <c r="AP56" i="34" s="1"/>
  <c r="AQ56" i="34" s="1"/>
  <c r="AR56" i="34" s="1"/>
  <c r="AS56" i="34" s="1"/>
  <c r="AT56" i="34" s="1"/>
  <c r="AU56" i="34" s="1"/>
  <c r="AV56" i="34" s="1"/>
  <c r="AW56" i="34" s="1"/>
  <c r="AX56" i="34" s="1"/>
  <c r="AY56" i="34" s="1"/>
  <c r="AZ56" i="34" s="1"/>
  <c r="BA56" i="34" s="1"/>
  <c r="BB56" i="34" s="1"/>
  <c r="BC56" i="34" s="1"/>
  <c r="BD56" i="34" s="1"/>
  <c r="BE56" i="34" s="1"/>
  <c r="BF56" i="34" s="1"/>
  <c r="BG56" i="34" s="1"/>
  <c r="BH56" i="34" s="1"/>
  <c r="BI56" i="34" s="1"/>
  <c r="BJ56" i="34" s="1"/>
  <c r="Z54" i="34"/>
  <c r="AA54" i="34" s="1"/>
  <c r="AB54" i="34" s="1"/>
  <c r="AC54" i="34" s="1"/>
  <c r="AD54" i="34" s="1"/>
  <c r="AE54" i="34" s="1"/>
  <c r="AF54" i="34" s="1"/>
  <c r="AG54" i="34" s="1"/>
  <c r="AH54" i="34" s="1"/>
  <c r="AI54" i="34" s="1"/>
  <c r="AJ54" i="34" s="1"/>
  <c r="AK54" i="34" s="1"/>
  <c r="AL54" i="34" s="1"/>
  <c r="AM54" i="34" s="1"/>
  <c r="AN54" i="34" s="1"/>
  <c r="AO54" i="34" s="1"/>
  <c r="AP54" i="34" s="1"/>
  <c r="AQ54" i="34" s="1"/>
  <c r="AR54" i="34" s="1"/>
  <c r="AS54" i="34" s="1"/>
  <c r="AT54" i="34" s="1"/>
  <c r="AU54" i="34" s="1"/>
  <c r="AV54" i="34" s="1"/>
  <c r="AW54" i="34" s="1"/>
  <c r="AX54" i="34" s="1"/>
  <c r="AY54" i="34" s="1"/>
  <c r="AZ54" i="34" s="1"/>
  <c r="BA54" i="34" s="1"/>
  <c r="BB54" i="34" s="1"/>
  <c r="BC54" i="34" s="1"/>
  <c r="BD54" i="34" s="1"/>
  <c r="BE54" i="34" s="1"/>
  <c r="BF54" i="34" s="1"/>
  <c r="BG54" i="34" s="1"/>
  <c r="BH54" i="34" s="1"/>
  <c r="BI54" i="34" s="1"/>
  <c r="BJ54" i="34" s="1"/>
  <c r="S58" i="34"/>
  <c r="T57" i="34"/>
  <c r="R59" i="34"/>
  <c r="X51" i="34"/>
  <c r="BA18" i="34"/>
  <c r="AX28" i="34"/>
  <c r="BE13" i="34"/>
  <c r="BJ10" i="34"/>
  <c r="AV34" i="34"/>
  <c r="BI55" i="34" l="1"/>
  <c r="BJ55" i="34" s="1"/>
  <c r="S59" i="34"/>
  <c r="Y51" i="34"/>
  <c r="Z51" i="34" s="1"/>
  <c r="AA51" i="34" s="1"/>
  <c r="U57" i="34"/>
  <c r="T58" i="34"/>
  <c r="K61" i="34"/>
  <c r="BF13" i="34"/>
  <c r="AW34" i="34"/>
  <c r="AY28" i="34"/>
  <c r="BB18" i="34"/>
  <c r="AB51" i="34" l="1"/>
  <c r="AC51" i="34" s="1"/>
  <c r="AD51" i="34" s="1"/>
  <c r="AE51" i="34" s="1"/>
  <c r="AF51" i="34" s="1"/>
  <c r="AG51" i="34" s="1"/>
  <c r="AH51" i="34" s="1"/>
  <c r="AI51" i="34" s="1"/>
  <c r="AJ51" i="34" s="1"/>
  <c r="AK51" i="34" s="1"/>
  <c r="AL51" i="34" s="1"/>
  <c r="AM51" i="34" s="1"/>
  <c r="AN51" i="34" s="1"/>
  <c r="AO51" i="34" s="1"/>
  <c r="AP51" i="34" s="1"/>
  <c r="AQ51" i="34" s="1"/>
  <c r="AR51" i="34" s="1"/>
  <c r="AS51" i="34" s="1"/>
  <c r="AT51" i="34" s="1"/>
  <c r="AU51" i="34" s="1"/>
  <c r="AV51" i="34" s="1"/>
  <c r="AW51" i="34" s="1"/>
  <c r="AX51" i="34" s="1"/>
  <c r="AY51" i="34" s="1"/>
  <c r="AZ51" i="34" s="1"/>
  <c r="BA51" i="34" s="1"/>
  <c r="BB51" i="34" s="1"/>
  <c r="BC51" i="34" s="1"/>
  <c r="BD51" i="34" s="1"/>
  <c r="BE51" i="34" s="1"/>
  <c r="BF51" i="34" s="1"/>
  <c r="BG51" i="34" s="1"/>
  <c r="BH51" i="34" s="1"/>
  <c r="BI51" i="34" s="1"/>
  <c r="BJ51" i="34" s="1"/>
  <c r="U58" i="34"/>
  <c r="V57" i="34"/>
  <c r="W57" i="34" s="1"/>
  <c r="X57" i="34" s="1"/>
  <c r="Y57" i="34" s="1"/>
  <c r="Z57" i="34" s="1"/>
  <c r="AA57" i="34" s="1"/>
  <c r="AB57" i="34" s="1"/>
  <c r="AC57" i="34" s="1"/>
  <c r="AD57" i="34" s="1"/>
  <c r="AE57" i="34" s="1"/>
  <c r="AF57" i="34" s="1"/>
  <c r="AG57" i="34" s="1"/>
  <c r="AH57" i="34" s="1"/>
  <c r="AI57" i="34" s="1"/>
  <c r="AJ57" i="34" s="1"/>
  <c r="AK57" i="34" s="1"/>
  <c r="AL57" i="34" s="1"/>
  <c r="AM57" i="34" s="1"/>
  <c r="AN57" i="34" s="1"/>
  <c r="AO57" i="34" s="1"/>
  <c r="AP57" i="34" s="1"/>
  <c r="AQ57" i="34" s="1"/>
  <c r="AR57" i="34" s="1"/>
  <c r="AS57" i="34" s="1"/>
  <c r="AT57" i="34" s="1"/>
  <c r="AU57" i="34" s="1"/>
  <c r="AV57" i="34" s="1"/>
  <c r="AW57" i="34" s="1"/>
  <c r="AX57" i="34" s="1"/>
  <c r="AY57" i="34" s="1"/>
  <c r="AZ57" i="34" s="1"/>
  <c r="BA57" i="34" s="1"/>
  <c r="BB57" i="34" s="1"/>
  <c r="BC57" i="34" s="1"/>
  <c r="BD57" i="34" s="1"/>
  <c r="BE57" i="34" s="1"/>
  <c r="BF57" i="34" s="1"/>
  <c r="BG57" i="34" s="1"/>
  <c r="BH57" i="34" s="1"/>
  <c r="BI57" i="34" s="1"/>
  <c r="BJ57" i="34" s="1"/>
  <c r="T59" i="34"/>
  <c r="L61" i="34"/>
  <c r="AX34" i="34"/>
  <c r="BC18" i="34"/>
  <c r="AZ28" i="34"/>
  <c r="BG13" i="34"/>
  <c r="V58" i="34" l="1"/>
  <c r="W58" i="34" s="1"/>
  <c r="U59" i="34"/>
  <c r="O61" i="34"/>
  <c r="BD18" i="34"/>
  <c r="BH13" i="34"/>
  <c r="BA28" i="34"/>
  <c r="AY34" i="34"/>
  <c r="V59" i="34" l="1"/>
  <c r="W59" i="34" s="1"/>
  <c r="X59" i="34" s="1"/>
  <c r="Y59" i="34" s="1"/>
  <c r="Z59" i="34" s="1"/>
  <c r="AA59" i="34" s="1"/>
  <c r="AB59" i="34" s="1"/>
  <c r="AC59" i="34" s="1"/>
  <c r="AD59" i="34" s="1"/>
  <c r="AE59" i="34" s="1"/>
  <c r="AF59" i="34" s="1"/>
  <c r="AG59" i="34" s="1"/>
  <c r="AH59" i="34" s="1"/>
  <c r="AI59" i="34" s="1"/>
  <c r="AJ59" i="34" s="1"/>
  <c r="X58" i="34"/>
  <c r="Y58" i="34" s="1"/>
  <c r="Z58" i="34" s="1"/>
  <c r="AA58" i="34" s="1"/>
  <c r="AB58" i="34" s="1"/>
  <c r="AC58" i="34" s="1"/>
  <c r="AD58" i="34" s="1"/>
  <c r="AE58" i="34" s="1"/>
  <c r="AF58" i="34" s="1"/>
  <c r="P61" i="34"/>
  <c r="AZ34" i="34"/>
  <c r="BE18" i="34"/>
  <c r="BJ13" i="34"/>
  <c r="BB28" i="34"/>
  <c r="AG58" i="34" l="1"/>
  <c r="AH58" i="34" s="1"/>
  <c r="AI58" i="34" s="1"/>
  <c r="AJ58" i="34" s="1"/>
  <c r="AK58" i="34" s="1"/>
  <c r="AL58" i="34" s="1"/>
  <c r="AM58" i="34" s="1"/>
  <c r="AN58" i="34" s="1"/>
  <c r="AO58" i="34" s="1"/>
  <c r="AP58" i="34" s="1"/>
  <c r="AQ58" i="34" s="1"/>
  <c r="AR58" i="34" s="1"/>
  <c r="AS58" i="34" s="1"/>
  <c r="AT58" i="34" s="1"/>
  <c r="AU58" i="34" s="1"/>
  <c r="AV58" i="34" s="1"/>
  <c r="AW58" i="34" s="1"/>
  <c r="AX58" i="34" s="1"/>
  <c r="AY58" i="34" s="1"/>
  <c r="AZ58" i="34" s="1"/>
  <c r="BA58" i="34" s="1"/>
  <c r="BB58" i="34" s="1"/>
  <c r="BC58" i="34" s="1"/>
  <c r="BD58" i="34" s="1"/>
  <c r="BE58" i="34" s="1"/>
  <c r="BF58" i="34" s="1"/>
  <c r="BG58" i="34" s="1"/>
  <c r="BH58" i="34" s="1"/>
  <c r="BI58" i="34" s="1"/>
  <c r="BJ58" i="34" s="1"/>
  <c r="AK59" i="34"/>
  <c r="AL59" i="34" s="1"/>
  <c r="AM59" i="34" s="1"/>
  <c r="AN59" i="34" s="1"/>
  <c r="AO59" i="34" s="1"/>
  <c r="AP59" i="34" s="1"/>
  <c r="AQ59" i="34" s="1"/>
  <c r="AR59" i="34" s="1"/>
  <c r="AS59" i="34" s="1"/>
  <c r="AT59" i="34" s="1"/>
  <c r="AU59" i="34" s="1"/>
  <c r="AV59" i="34" s="1"/>
  <c r="AW59" i="34" s="1"/>
  <c r="AX59" i="34" s="1"/>
  <c r="AY59" i="34" s="1"/>
  <c r="AZ59" i="34" s="1"/>
  <c r="BA59" i="34" s="1"/>
  <c r="BB59" i="34" s="1"/>
  <c r="BC59" i="34" s="1"/>
  <c r="BD59" i="34" s="1"/>
  <c r="BE59" i="34" s="1"/>
  <c r="BF59" i="34" s="1"/>
  <c r="BG59" i="34" s="1"/>
  <c r="BH59" i="34" s="1"/>
  <c r="BI59" i="34" s="1"/>
  <c r="BJ59" i="34" s="1"/>
  <c r="Q61" i="34"/>
  <c r="BC28" i="34"/>
  <c r="BF18" i="34"/>
  <c r="BA34" i="34"/>
  <c r="R61" i="34" l="1"/>
  <c r="BD28" i="34"/>
  <c r="BB34" i="34"/>
  <c r="BG18" i="34"/>
  <c r="U61" i="34" l="1"/>
  <c r="S61" i="34"/>
  <c r="BC34" i="34"/>
  <c r="BE28" i="34"/>
  <c r="BH18" i="34"/>
  <c r="S63" i="34" l="1"/>
  <c r="T61" i="34"/>
  <c r="BJ18" i="34"/>
  <c r="BF28" i="34"/>
  <c r="BD34" i="34"/>
  <c r="V61" i="34" l="1"/>
  <c r="BE34" i="34"/>
  <c r="BG28" i="34"/>
  <c r="AG44" i="41" l="1"/>
  <c r="AH62" i="41"/>
  <c r="AH67" i="41" s="1"/>
  <c r="W61" i="34"/>
  <c r="Y61" i="34"/>
  <c r="X61" i="34"/>
  <c r="BF34" i="34"/>
  <c r="BH28" i="34"/>
  <c r="BI28" i="34" s="1"/>
  <c r="AH44" i="41" l="1"/>
  <c r="AH45" i="41" s="1"/>
  <c r="AI45" i="41" s="1"/>
  <c r="AG45" i="41"/>
  <c r="BJ28" i="34"/>
  <c r="Z61" i="34"/>
  <c r="BG34" i="34"/>
  <c r="AB61" i="34" l="1"/>
  <c r="BH34" i="34"/>
  <c r="BI34" i="34" s="1"/>
  <c r="BJ34" i="34" l="1"/>
  <c r="BI61" i="34"/>
  <c r="AA61" i="34"/>
  <c r="AC61" i="34"/>
  <c r="AD61" i="34" l="1"/>
  <c r="AE61" i="34" l="1"/>
  <c r="AF61" i="34" l="1"/>
  <c r="AH61" i="34" l="1"/>
  <c r="AG61" i="34"/>
  <c r="AI61" i="34" l="1"/>
  <c r="AJ61" i="34" l="1"/>
  <c r="AK61" i="34" l="1"/>
  <c r="AL61" i="34"/>
  <c r="AM61" i="34" l="1"/>
  <c r="AN61" i="34" l="1"/>
  <c r="AO61" i="34" l="1"/>
  <c r="AP61" i="34" l="1"/>
  <c r="AQ61" i="34" l="1"/>
  <c r="AR61" i="34" l="1"/>
  <c r="AS61" i="34" l="1"/>
  <c r="AT61" i="34" l="1"/>
  <c r="AU61" i="34" l="1"/>
  <c r="AV61" i="34" l="1"/>
  <c r="AW61" i="34" l="1"/>
  <c r="AX61" i="34" l="1"/>
  <c r="AY61" i="34" l="1"/>
  <c r="AZ61" i="34" l="1"/>
  <c r="BA61" i="34" l="1"/>
  <c r="BB61" i="34" l="1"/>
  <c r="BC61" i="34" l="1"/>
  <c r="BD61" i="34" l="1"/>
  <c r="BE61" i="34" l="1"/>
  <c r="BF61" i="34" l="1"/>
  <c r="BG61" i="34" l="1"/>
  <c r="BH61" i="34" l="1"/>
  <c r="O78" i="41" l="1"/>
  <c r="X39" i="41"/>
  <c r="Z19" i="41"/>
  <c r="AA19" i="41" s="1"/>
  <c r="AB19" i="41" l="1"/>
  <c r="AA39" i="41"/>
  <c r="O19" i="41"/>
  <c r="Z39" i="41"/>
  <c r="Q19" i="41" l="1"/>
  <c r="P19" i="41"/>
  <c r="O79" i="41"/>
  <c r="O39" i="41"/>
  <c r="O53" i="41" s="1"/>
  <c r="AC19" i="41"/>
  <c r="AC39" i="41" s="1"/>
  <c r="O80" i="41" l="1"/>
  <c r="AD19" i="41"/>
  <c r="P39" i="41"/>
  <c r="P53" i="41" s="1"/>
  <c r="P79" i="41"/>
  <c r="Q39" i="41"/>
  <c r="Q53" i="41" s="1"/>
  <c r="Q79" i="41"/>
  <c r="P80" i="41" l="1"/>
  <c r="Q80" i="41"/>
  <c r="AE19" i="41"/>
  <c r="AE39" i="41" s="1"/>
  <c r="AD39" i="41"/>
  <c r="AF19" i="41" l="1"/>
  <c r="AF39" i="41" s="1"/>
  <c r="AG19" i="41" l="1"/>
  <c r="AG39" i="41" s="1"/>
  <c r="AH19" i="41" l="1"/>
  <c r="AH70" i="41" l="1"/>
  <c r="AH75" i="41" s="1"/>
  <c r="AH39" i="41"/>
  <c r="AG51" i="41"/>
  <c r="AH51" i="41" l="1"/>
  <c r="AH52" i="41" s="1"/>
  <c r="AG52" i="41"/>
  <c r="AG54" i="41" s="1"/>
  <c r="AG55" i="41" s="1"/>
  <c r="AI52" i="41" l="1"/>
  <c r="AH54" i="41"/>
  <c r="AI54" i="41" s="1"/>
</calcChain>
</file>

<file path=xl/sharedStrings.xml><?xml version="1.0" encoding="utf-8"?>
<sst xmlns="http://schemas.openxmlformats.org/spreadsheetml/2006/main" count="545" uniqueCount="284">
  <si>
    <t>Cost</t>
  </si>
  <si>
    <t>INFLATION FORECAST</t>
  </si>
  <si>
    <t>The U.S. Economy</t>
  </si>
  <si>
    <t>YEAR</t>
  </si>
  <si>
    <t>Compounded Inflation</t>
  </si>
  <si>
    <t>a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</si>
  <si>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</si>
  <si>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</si>
  <si>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</si>
  <si>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</si>
  <si>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</si>
  <si>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</si>
  <si>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</si>
  <si>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</si>
  <si>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</si>
  <si>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</si>
  <si>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Ft. Lauderdale Common</t>
  </si>
  <si>
    <t>Ft. Myers Common</t>
  </si>
  <si>
    <t>Manatee Common</t>
  </si>
  <si>
    <t>Manatee Unit 1</t>
  </si>
  <si>
    <t>Manatee Unit 2</t>
  </si>
  <si>
    <t>Manatee Unit 3</t>
  </si>
  <si>
    <t>Martin Common</t>
  </si>
  <si>
    <t>Martin Unit 3</t>
  </si>
  <si>
    <t>Martin Unit 4</t>
  </si>
  <si>
    <t>Martin Unit 8</t>
  </si>
  <si>
    <t>Sanford Common</t>
  </si>
  <si>
    <t>Sanford Unit 4</t>
  </si>
  <si>
    <t>Sanford Unit 5</t>
  </si>
  <si>
    <t>Turkey Point Common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</si>
  <si>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</si>
  <si>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</si>
  <si>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</si>
  <si>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</si>
  <si>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</si>
  <si>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</si>
  <si>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</si>
  <si>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</si>
  <si>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</si>
  <si>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** New Units</t>
  </si>
  <si>
    <t>PCJWSSNF</t>
  </si>
  <si>
    <t>PCWPISOP2000</t>
  </si>
  <si>
    <t>PCJPGDP</t>
  </si>
  <si>
    <t>PCWPI10</t>
  </si>
  <si>
    <t>Compensation per Hour (Non-Farm)</t>
  </si>
  <si>
    <t>Reserve As of 11/2015</t>
  </si>
  <si>
    <t>Sanford U3</t>
  </si>
  <si>
    <t>Cutler</t>
  </si>
  <si>
    <t>Putnam</t>
  </si>
  <si>
    <t>13 Month Est Accrual</t>
  </si>
  <si>
    <t>d = (a * 30%) * GI</t>
  </si>
  <si>
    <t>e = (a * 70%) * GI</t>
  </si>
  <si>
    <t>Ft. Myers Unit 2</t>
  </si>
  <si>
    <t>Future $ 1st Yr Exp</t>
  </si>
  <si>
    <t>Future $ 2nd Yr Exp</t>
  </si>
  <si>
    <t>Total Future $ Cost</t>
  </si>
  <si>
    <t>N/A</t>
  </si>
  <si>
    <t>Grand Total</t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</si>
  <si>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</si>
  <si>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t>Study Total</t>
  </si>
  <si>
    <t>Est.
Future Dism</t>
  </si>
  <si>
    <t>Adjustment
for Actuals</t>
  </si>
  <si>
    <t>Ft. Myers Unit 3 (A, B, C &amp; D)</t>
  </si>
  <si>
    <t>Monthly
Accrual</t>
  </si>
  <si>
    <t>Reserve
Pre Flowback</t>
  </si>
  <si>
    <t>4 Year
Average</t>
  </si>
  <si>
    <t>Outside Study Total</t>
  </si>
  <si>
    <t>11/2015 through 12/2016</t>
  </si>
  <si>
    <t>Accrual</t>
  </si>
  <si>
    <t>COR</t>
  </si>
  <si>
    <t>Salvage</t>
  </si>
  <si>
    <t>Reserve as of 12/2016</t>
  </si>
  <si>
    <t>Ft. Lauderdale Unit 6 (Peaker)</t>
  </si>
  <si>
    <t>Transfer For
Presentation</t>
  </si>
  <si>
    <t>2016 FPSC Approved</t>
  </si>
  <si>
    <t>Reserve as of 12/2021</t>
  </si>
  <si>
    <t>FLOWBACK</t>
  </si>
  <si>
    <t>Transfer
(TBD)</t>
  </si>
  <si>
    <t>Cape Canaveral CC Common</t>
  </si>
  <si>
    <t>Cape Canaveral CC Unit 5</t>
  </si>
  <si>
    <t>Okeechobee Clean Energy Common</t>
  </si>
  <si>
    <t>Okeechobee Clean Energy Unit 1</t>
  </si>
  <si>
    <t>Port Everglades Common</t>
  </si>
  <si>
    <t>Port Everglades Unit 5</t>
  </si>
  <si>
    <t>Riviera Beach Common</t>
  </si>
  <si>
    <t>Riviera Beach Unit 5</t>
  </si>
  <si>
    <t>Manatee Solar</t>
  </si>
  <si>
    <t>Dania Beach Common **</t>
  </si>
  <si>
    <t>Dania Beach Unit 7 **</t>
  </si>
  <si>
    <t>Ft. Lauderdale Unit 4 *</t>
  </si>
  <si>
    <t>Ft. Lauderdale Unit 5 *</t>
  </si>
  <si>
    <t>Martin Unit 1 *</t>
  </si>
  <si>
    <t>Martin Unit 2 *</t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</si>
  <si>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</si>
  <si>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*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</si>
  <si>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</si>
  <si>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</si>
  <si>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t>Cedar Bay *</t>
  </si>
  <si>
    <t>Turkey Point Sync Condenser 1</t>
  </si>
  <si>
    <t>Turkey Point Sync Condenser 2</t>
  </si>
  <si>
    <t>Net Cost
(At 12/2021)</t>
  </si>
  <si>
    <t>Space Coast Solar</t>
  </si>
  <si>
    <t>Babcock Ranch Solar</t>
  </si>
  <si>
    <t>DeSoto (Solar Energy Ctr)</t>
  </si>
  <si>
    <t>* Demo / Undergoing Demo</t>
  </si>
  <si>
    <t>Port Everglades GTs *</t>
  </si>
  <si>
    <t>Pt Everglades (Steam)</t>
  </si>
  <si>
    <t>Cape Canaveral (Steam)</t>
  </si>
  <si>
    <t>Riviera (Steam)</t>
  </si>
  <si>
    <t>Est. Reserve
(At 12/2021)</t>
  </si>
  <si>
    <t>Reallocated
Est. Reserve
(At 12/2021)</t>
  </si>
  <si>
    <t>Proposed Reallocation</t>
  </si>
  <si>
    <t>Life Analysis</t>
  </si>
  <si>
    <t>Future Cost Analysis</t>
  </si>
  <si>
    <t>Reserve Analysis</t>
  </si>
  <si>
    <t>Accrual Calculation</t>
  </si>
  <si>
    <t>XXX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</si>
  <si>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Net Of Ownership</t>
    </r>
  </si>
  <si>
    <t>Barefoot Bay Solar **</t>
  </si>
  <si>
    <t>Blue Cypress Solar **</t>
  </si>
  <si>
    <t>Blue Heron Solar (aka First Citrus) **</t>
  </si>
  <si>
    <t>Cattle Ranch Solar **</t>
  </si>
  <si>
    <t>Coral Farm Solar **</t>
  </si>
  <si>
    <t>Echo River Solar **</t>
  </si>
  <si>
    <t>Hammock Solar **</t>
  </si>
  <si>
    <t>Indian River Solar **</t>
  </si>
  <si>
    <t>Interstate Solar **</t>
  </si>
  <si>
    <t>Loggerhead Solar **</t>
  </si>
  <si>
    <t>Miami-Dade (Krome 465 Solar) **</t>
  </si>
  <si>
    <t>Northern Preserve Solar **</t>
  </si>
  <si>
    <t>Okeechobee Solar **</t>
  </si>
  <si>
    <t>Twin Lakes Solar **</t>
  </si>
  <si>
    <t>1st
Year</t>
  </si>
  <si>
    <t>2nd
Year</t>
  </si>
  <si>
    <t>Theoretical
Reserve
(Based on Age)</t>
  </si>
  <si>
    <t>PV of Amount
to Accrue</t>
  </si>
  <si>
    <t>Amount
To Accrue</t>
  </si>
  <si>
    <t>Expected
Economic
Recovery Yr.</t>
  </si>
  <si>
    <t>Expected
Life</t>
  </si>
  <si>
    <t>Expected
Remaining
Life</t>
  </si>
  <si>
    <t>In
Service</t>
  </si>
  <si>
    <t>Theoretical Reserve
Surplus</t>
  </si>
  <si>
    <t>Theoretical Reserve
Deficit</t>
  </si>
  <si>
    <t>$ 2021</t>
  </si>
  <si>
    <t>$ Future</t>
  </si>
  <si>
    <t>Year</t>
  </si>
  <si>
    <t>Costs @ 19.09%
(Ownership)</t>
  </si>
  <si>
    <t>Labor</t>
  </si>
  <si>
    <t>Equipment &amp;
Materials</t>
  </si>
  <si>
    <t>Yearly Totals</t>
  </si>
  <si>
    <t>Total Future</t>
  </si>
  <si>
    <t>Reserve</t>
  </si>
  <si>
    <t>Total to Accrual</t>
  </si>
  <si>
    <t>Expected
Remaining Life</t>
  </si>
  <si>
    <t>Compounded
Inflation</t>
  </si>
  <si>
    <t>ck</t>
  </si>
  <si>
    <t>Total</t>
  </si>
  <si>
    <t>4yr Avg:</t>
  </si>
  <si>
    <t>Reserve:</t>
  </si>
  <si>
    <t>xxx</t>
  </si>
  <si>
    <t>Babcock Preserve Solar **</t>
  </si>
  <si>
    <t>Hibiscus Solar **</t>
  </si>
  <si>
    <t>Horizon Solar **</t>
  </si>
  <si>
    <t>Pioneer Trail Solar **</t>
  </si>
  <si>
    <t>Southfork Solar **</t>
  </si>
  <si>
    <t>Sunshine Gateway Solar **</t>
  </si>
  <si>
    <t>Sweetbay Solar **</t>
  </si>
  <si>
    <t>Wildflower Solar **</t>
  </si>
  <si>
    <t>$ 2020</t>
  </si>
  <si>
    <t>Citrus Solar</t>
  </si>
  <si>
    <t>Ft. Lauderdale GT (Blackstart)</t>
  </si>
  <si>
    <t>Ft. Myers GT (Blackstart)</t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</si>
  <si>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Average 74.5MW Solar Cost</t>
    </r>
  </si>
  <si>
    <r>
      <t xml:space="preserve">Egret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</si>
  <si>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Union Springs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</si>
  <si>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Trailside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</si>
  <si>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Nassau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</si>
  <si>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Magnolia Springs Solar ** </t>
    </r>
    <r>
      <rPr>
        <vertAlign val="superscript"/>
        <sz val="8"/>
        <color theme="1"/>
        <rFont val="Calibri"/>
        <family val="2"/>
        <scheme val="minor"/>
      </rPr>
      <t>2</t>
    </r>
  </si>
  <si>
    <t>1/2017 Through 8/2020</t>
  </si>
  <si>
    <t>9/2020 Through 12/2021 (Forecast)</t>
  </si>
  <si>
    <t>Company</t>
  </si>
  <si>
    <t>Base/Clause</t>
  </si>
  <si>
    <t>Plant</t>
  </si>
  <si>
    <t>Function</t>
  </si>
  <si>
    <t>Solar</t>
  </si>
  <si>
    <t>Other</t>
  </si>
  <si>
    <t>Steam</t>
  </si>
  <si>
    <t>Clause</t>
  </si>
  <si>
    <t>Base</t>
  </si>
  <si>
    <t>Scherer</t>
  </si>
  <si>
    <t>FPL</t>
  </si>
  <si>
    <t>Indiantown Common **</t>
  </si>
  <si>
    <t>Indiantown Ash Pond **</t>
  </si>
  <si>
    <t>Reserve as of 08/2020</t>
  </si>
  <si>
    <t>5/2020 Through 12/2021 (Forecast)</t>
  </si>
  <si>
    <t>Crist Common</t>
  </si>
  <si>
    <t>Crist Unit 4</t>
  </si>
  <si>
    <t>Crist Unit 5</t>
  </si>
  <si>
    <t>Crist Unit 6</t>
  </si>
  <si>
    <t>Crist Unit 7</t>
  </si>
  <si>
    <r>
      <t>Daniel Common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</si>
  <si>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1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</si>
  <si>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2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</si>
  <si>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Pace/Pea Ridge Cogen Common</t>
  </si>
  <si>
    <t>Pace/Pea Ridge Cogen Unit 1</t>
  </si>
  <si>
    <t>Pace/Pea Ridge Cogen Unit 2</t>
  </si>
  <si>
    <t>Pace/Pea Ridge Cogen Unit 3</t>
  </si>
  <si>
    <r>
      <t>Scherer Unit 3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</si>
  <si>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Scholz Common *</t>
  </si>
  <si>
    <t>Scholz Unit 1 *</t>
  </si>
  <si>
    <t>Scholz Unit 2 *</t>
  </si>
  <si>
    <t>Smith Common *</t>
  </si>
  <si>
    <t>Smith Unit 1 *</t>
  </si>
  <si>
    <t>Smith Unit 2 *</t>
  </si>
  <si>
    <t>Smith Unit 3A (CT)</t>
  </si>
  <si>
    <t>Smith Unit 3B (CC)</t>
  </si>
  <si>
    <t>Gulf</t>
  </si>
  <si>
    <t>Crist Unit 8A,B,C,D (CT) **</t>
  </si>
  <si>
    <t>Crist Coal Handling</t>
  </si>
  <si>
    <t>Crist</t>
  </si>
  <si>
    <t>Scholz</t>
  </si>
  <si>
    <t>Smith</t>
  </si>
  <si>
    <r>
      <t>Daniel Ash Pond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</si>
  <si>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Note</t>
  </si>
  <si>
    <t xml:space="preserve">Daniel </t>
  </si>
  <si>
    <t>Perdido Landfill Units 1-3</t>
  </si>
  <si>
    <t>Pace/Pea Ridge Cogen</t>
  </si>
  <si>
    <t xml:space="preserve">Perdido Landfill </t>
  </si>
  <si>
    <r>
      <t xml:space="preserve">Scherer Unit 3 </t>
    </r>
    <r>
      <rPr>
        <vertAlign val="superscript"/>
        <sz val="8"/>
        <rFont val="Calibri"/>
        <family val="2"/>
        <scheme val="minor"/>
      </rPr>
      <t>1</t>
    </r>
  </si>
  <si>
    <t>Scholz Coal Handling *</t>
  </si>
  <si>
    <t>Scholz Ash Pond</t>
  </si>
  <si>
    <t>Smith Coal Handling</t>
  </si>
  <si>
    <t>Smith Ash Pond</t>
  </si>
  <si>
    <r>
      <t xml:space="preserve">Scherer Ash Pond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</si>
  <si>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 xml:space="preserve">Scherer Ash Pond (FPL)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</si>
  <si>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Scherer Common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</si>
  <si>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Common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</si>
  <si>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>Proposed Solar 2021 (74.5MW X 2) **</t>
    </r>
    <r>
      <rPr>
        <b/>
        <vertAlign val="superscript"/>
        <sz val="8"/>
        <color theme="1"/>
        <rFont val="Calibri"/>
        <family val="2"/>
        <scheme val="minor"/>
      </rPr>
      <t xml:space="preserve"> 2</t>
    </r>
  </si>
  <si>
    <t>Costs @ 6.25%
(Ownership)</t>
  </si>
  <si>
    <t>GULF</t>
  </si>
  <si>
    <t>Diff</t>
  </si>
  <si>
    <t>2016</t>
  </si>
  <si>
    <t>2021</t>
  </si>
  <si>
    <t>GRAND TOTAL</t>
  </si>
  <si>
    <t>Martin ISCC (Solar)</t>
  </si>
  <si>
    <t>Crist Ash Landfill (West)</t>
  </si>
  <si>
    <t>Crist Ash Landfill (Northeast)</t>
  </si>
  <si>
    <t>$ 09/2020</t>
  </si>
  <si>
    <t>Cover costs of Retired or soon to be Retired (1yr) Units</t>
  </si>
  <si>
    <r>
      <t xml:space="preserve">Scherer Ash Pond (GULF) 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</si>
  <si>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Remainder of Reserve to Scherer Ash (Pro Rata)</t>
  </si>
  <si>
    <t>Scherer Cost @ 2020</t>
  </si>
  <si>
    <r>
      <t>Daniel Coal Handling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</si>
  <si>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 xml:space="preserve">Scherer Coal Handling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</si>
  <si>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Coal Handling (Gulf) </t>
    </r>
    <r>
      <rPr>
        <vertAlign val="superscript"/>
        <sz val="8"/>
        <rFont val="Calibri"/>
        <family val="2"/>
        <scheme val="minor"/>
      </rPr>
      <t>1</t>
    </r>
  </si>
  <si>
    <t>Manatee Common (Steam)</t>
  </si>
  <si>
    <t>Martin Common (Steam)</t>
  </si>
  <si>
    <t>Turkey Point U1 (Steam)</t>
  </si>
  <si>
    <t>Turkey Point U2 (Steam)</t>
  </si>
  <si>
    <t>Pace/Pea Ridge Cogen Common (Steam)</t>
  </si>
  <si>
    <t>Trans</t>
  </si>
  <si>
    <t>Turkey Point Common (Steam)</t>
  </si>
  <si>
    <t>Manatee Energy Storage **</t>
  </si>
  <si>
    <t>Blue Indigo Solar **</t>
  </si>
  <si>
    <t xml:space="preserve">  FROM 2020</t>
  </si>
  <si>
    <t>30 Year Outlook: (August 2020)</t>
  </si>
  <si>
    <t>GLOBAL INSIGHT (IHS Markit)</t>
  </si>
  <si>
    <r>
      <t>Proposed Solar 2021 (74.5MW X 8)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</si>
  <si>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>Proposed Solar 2022 (74.5MW X 6)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</si>
  <si>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Proposed Solar 2023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</si>
  <si>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2024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</si>
  <si>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2025 (74.5MW X 7)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</si>
  <si>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>Proposed Solar 2021 (74.5MW X 2)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</si>
  <si>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reserve</t>
    </r>
    <r>
      <rPr>
        <sz val="8"/>
        <color theme="1"/>
        <rFont val="Calibri"/>
        <family val="2"/>
        <scheme val="minor"/>
      </rPr>
      <t xml:space="preserve"> from any unit with greater than or equal to 20yr remaining (+/-)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</si>
  <si>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theo surplus or deficit</t>
    </r>
    <r>
      <rPr>
        <sz val="8"/>
        <color theme="1"/>
        <rFont val="Calibri"/>
        <family val="2"/>
        <scheme val="minor"/>
      </rPr>
      <t xml:space="preserve"> from any unit with less than 20yrs remaining (+/-)</t>
    </r>
  </si>
  <si>
    <r>
      <t xml:space="preserve">Lakeside Solar ** </t>
    </r>
    <r>
      <rPr>
        <vertAlign val="superscript"/>
        <sz val="8"/>
        <rFont val="Calibri"/>
        <family val="2"/>
        <scheme val="minor"/>
      </rPr>
      <t>2</t>
    </r>
  </si>
  <si>
    <t>Provided</t>
  </si>
  <si>
    <t>Proxy</t>
  </si>
  <si>
    <t xml:space="preserve">     20210015-EI     </t>
  </si>
  <si>
    <t xml:space="preserve">     FPL 047001</t>
  </si>
  <si>
    <t xml:space="preserve">     FPL 047002</t>
  </si>
  <si>
    <t xml:space="preserve">     FPL 047003</t>
  </si>
  <si>
    <t xml:space="preserve">     FPL 047004</t>
  </si>
  <si>
    <t xml:space="preserve">     FPL 047005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</si>
</sst>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0.0%"/>
    <numFmt numFmtId="175" formatCode="_(* #,##0_);_(* \(#,##0\);_(* &quot;-&quot;??_);_(@_)"/>
    <numFmt numFmtId="176" formatCode="0.000000_)"/>
    <numFmt numFmtId="177" formatCode="General_)"/>
    <numFmt numFmtId="178" formatCode="0.000"/>
  </numFmts>
  <fonts count="88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0"/>
      <color indexed="10"/>
      <name val="Times New Roman"/>
      <family val="1"/>
    </font>
    <font>
      <i/>
      <sz val="8"/>
      <name val="Times New Roman"/>
      <family val="1"/>
    </font>
    <font>
      <sz val="10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u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32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4" fillId="0" borderId="0"/>
    <xf numFmtId="164" fontId="13" fillId="0" borderId="0"/>
    <xf numFmtId="164" fontId="15" fillId="3" borderId="0" applyNumberFormat="0" applyBorder="0" applyAlignment="0" applyProtection="0"/>
    <xf numFmtId="164" fontId="12" fillId="6" borderId="2" applyNumberFormat="0" applyAlignment="0" applyProtection="0"/>
    <xf numFmtId="0" fontId="12" fillId="6" borderId="2" applyNumberFormat="0" applyAlignment="0" applyProtection="0"/>
    <xf numFmtId="0" fontId="12" fillId="6" borderId="2" applyNumberFormat="0" applyAlignment="0" applyProtection="0"/>
    <xf numFmtId="164" fontId="12" fillId="6" borderId="2" applyNumberFormat="0" applyAlignment="0" applyProtection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8" fillId="0" borderId="0">
      <protection locked="0"/>
    </xf>
    <xf numFmtId="164" fontId="19" fillId="0" borderId="0" applyFont="0" applyFill="0" applyBorder="0" applyAlignment="0" applyProtection="0"/>
    <xf numFmtId="168" fontId="18" fillId="0" borderId="0">
      <protection locked="0"/>
    </xf>
    <xf numFmtId="164" fontId="9" fillId="2" borderId="0" applyNumberFormat="0" applyBorder="0" applyAlignment="0" applyProtection="0"/>
    <xf numFmtId="9" fontId="20" fillId="7" borderId="0" applyNumberFormat="0" applyFill="0" applyBorder="0" applyAlignment="0" applyProtection="0"/>
    <xf numFmtId="169" fontId="21" fillId="0" borderId="0">
      <protection locked="0"/>
    </xf>
    <xf numFmtId="169" fontId="21" fillId="0" borderId="0">
      <protection locked="0"/>
    </xf>
    <xf numFmtId="0" fontId="22" fillId="0" borderId="0" applyNumberFormat="0" applyFill="0" applyBorder="0" applyAlignment="0" applyProtection="0"/>
    <xf numFmtId="164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164" fontId="11" fillId="5" borderId="1" applyNumberFormat="0" applyAlignment="0" applyProtection="0"/>
    <xf numFmtId="164" fontId="23" fillId="0" borderId="0"/>
    <xf numFmtId="164" fontId="23" fillId="0" borderId="0"/>
    <xf numFmtId="164" fontId="23" fillId="0" borderId="0"/>
    <xf numFmtId="164" fontId="10" fillId="4" borderId="0" applyNumberFormat="0" applyBorder="0" applyAlignment="0" applyProtection="0"/>
    <xf numFmtId="37" fontId="24" fillId="0" borderId="0"/>
    <xf numFmtId="170" fontId="25" fillId="0" borderId="0"/>
    <xf numFmtId="170" fontId="26" fillId="0" borderId="3"/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64" fontId="28" fillId="0" borderId="0" applyNumberFormat="0" applyAlignment="0">
      <alignment horizontal="center"/>
    </xf>
    <xf numFmtId="164" fontId="28" fillId="0" borderId="0" applyNumberFormat="0" applyAlignment="0">
      <alignment horizontal="center"/>
    </xf>
    <xf numFmtId="171" fontId="29" fillId="0" borderId="0" applyNumberFormat="0" applyAlignment="0"/>
    <xf numFmtId="171" fontId="30" fillId="0" borderId="0" applyNumberFormat="0"/>
    <xf numFmtId="164" fontId="13" fillId="0" borderId="0"/>
    <xf numFmtId="0" fontId="8" fillId="0" borderId="0"/>
    <xf numFmtId="0" fontId="8" fillId="0" borderId="0"/>
    <xf numFmtId="164" fontId="8" fillId="0" borderId="0"/>
    <xf numFmtId="0" fontId="8" fillId="0" borderId="0"/>
    <xf numFmtId="0" fontId="13" fillId="0" borderId="0"/>
    <xf numFmtId="16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3" fillId="0" borderId="0"/>
    <xf numFmtId="164" fontId="13" fillId="0" borderId="0"/>
    <xf numFmtId="164" fontId="13" fillId="0" borderId="0"/>
    <xf numFmtId="0" fontId="8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0" fontId="13" fillId="0" borderId="0"/>
    <xf numFmtId="164" fontId="31" fillId="0" borderId="0"/>
    <xf numFmtId="164" fontId="13" fillId="0" borderId="0"/>
    <xf numFmtId="164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3" fillId="0" borderId="0" applyNumberForma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NumberFormat="0" applyFill="0" applyBorder="0" applyAlignment="0" applyProtection="0"/>
    <xf numFmtId="172" fontId="13" fillId="0" borderId="0">
      <alignment horizontal="left" wrapText="1"/>
    </xf>
    <xf numFmtId="172" fontId="13" fillId="0" borderId="0">
      <alignment horizontal="left" wrapText="1"/>
    </xf>
    <xf numFmtId="164" fontId="33" fillId="0" borderId="0"/>
    <xf numFmtId="164" fontId="33" fillId="0" borderId="0"/>
    <xf numFmtId="164" fontId="33" fillId="0" borderId="0"/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164" fontId="35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7" fillId="0" borderId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" fontId="38" fillId="0" borderId="0" applyNumberFormat="0" applyProtection="0">
      <alignment horizontal="right" vertical="justify"/>
    </xf>
    <xf numFmtId="4" fontId="39" fillId="8" borderId="17" applyNumberFormat="0" applyProtection="0">
      <alignment vertical="center"/>
    </xf>
    <xf numFmtId="4" fontId="40" fillId="8" borderId="17" applyNumberFormat="0" applyProtection="0">
      <alignment horizontal="left" vertical="center" indent="1"/>
    </xf>
    <xf numFmtId="0" fontId="41" fillId="0" borderId="0" applyNumberFormat="0" applyProtection="0">
      <alignment horizontal="center"/>
    </xf>
    <xf numFmtId="4" fontId="40" fillId="0" borderId="0" applyNumberFormat="0" applyProtection="0">
      <alignment horizontal="left"/>
    </xf>
    <xf numFmtId="4" fontId="38" fillId="9" borderId="17" applyNumberFormat="0" applyProtection="0">
      <alignment horizontal="right" vertical="center"/>
    </xf>
    <xf numFmtId="4" fontId="38" fillId="10" borderId="17" applyNumberFormat="0" applyProtection="0">
      <alignment horizontal="right" vertical="center"/>
    </xf>
    <xf numFmtId="4" fontId="38" fillId="14" borderId="17" applyNumberFormat="0" applyProtection="0">
      <alignment horizontal="right" vertical="center"/>
    </xf>
    <xf numFmtId="4" fontId="38" fillId="12" borderId="17" applyNumberFormat="0" applyProtection="0">
      <alignment horizontal="right" vertical="center"/>
    </xf>
    <xf numFmtId="4" fontId="38" fillId="13" borderId="17" applyNumberFormat="0" applyProtection="0">
      <alignment horizontal="right" vertical="center"/>
    </xf>
    <xf numFmtId="4" fontId="38" fillId="16" borderId="17" applyNumberFormat="0" applyProtection="0">
      <alignment horizontal="right" vertical="center"/>
    </xf>
    <xf numFmtId="4" fontId="38" fillId="15" borderId="17" applyNumberFormat="0" applyProtection="0">
      <alignment horizontal="right" vertical="center"/>
    </xf>
    <xf numFmtId="4" fontId="38" fillId="17" borderId="17" applyNumberFormat="0" applyProtection="0">
      <alignment horizontal="right" vertical="center"/>
    </xf>
    <xf numFmtId="4" fontId="38" fillId="11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42" fillId="18" borderId="0" applyNumberFormat="0" applyProtection="0">
      <alignment horizontal="left" vertical="center" indent="1"/>
    </xf>
    <xf numFmtId="4" fontId="38" fillId="19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43" fillId="0" borderId="0" applyNumberFormat="0" applyProtection="0">
      <alignment horizontal="right" vertical="center"/>
    </xf>
    <xf numFmtId="0" fontId="44" fillId="0" borderId="0" applyNumberFormat="0" applyProtection="0">
      <alignment horizontal="left" vertical="center" indent="1"/>
    </xf>
    <xf numFmtId="0" fontId="13" fillId="18" borderId="17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21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22" borderId="17" applyNumberFormat="0" applyProtection="0">
      <alignment horizontal="left" vertical="top" indent="1"/>
    </xf>
    <xf numFmtId="4" fontId="38" fillId="23" borderId="17" applyNumberFormat="0" applyProtection="0">
      <alignment vertical="center"/>
    </xf>
    <xf numFmtId="4" fontId="46" fillId="23" borderId="17" applyNumberFormat="0" applyProtection="0">
      <alignment vertical="center"/>
    </xf>
    <xf numFmtId="4" fontId="38" fillId="23" borderId="17" applyNumberFormat="0" applyProtection="0">
      <alignment horizontal="left" vertical="center" indent="1"/>
    </xf>
    <xf numFmtId="0" fontId="38" fillId="23" borderId="17" applyNumberFormat="0" applyProtection="0">
      <alignment horizontal="left" vertical="top" indent="1"/>
    </xf>
    <xf numFmtId="4" fontId="38" fillId="0" borderId="0" applyNumberFormat="0" applyProtection="0">
      <alignment horizontal="right" vertical="justify"/>
    </xf>
    <xf numFmtId="4" fontId="46" fillId="24" borderId="17" applyNumberFormat="0" applyProtection="0">
      <alignment horizontal="right" vertical="center"/>
    </xf>
    <xf numFmtId="4" fontId="40" fillId="0" borderId="0" applyNumberFormat="0" applyProtection="0">
      <alignment horizontal="left" vertical="center" wrapText="1" indent="1"/>
    </xf>
    <xf numFmtId="0" fontId="41" fillId="0" borderId="0" applyNumberFormat="0" applyProtection="0">
      <alignment horizontal="center" wrapText="1"/>
    </xf>
    <xf numFmtId="4" fontId="47" fillId="0" borderId="0" applyNumberFormat="0" applyProtection="0">
      <alignment horizontal="left"/>
    </xf>
    <xf numFmtId="4" fontId="48" fillId="0" borderId="0" applyNumberFormat="0" applyProtection="0">
      <alignment horizontal="right"/>
    </xf>
    <xf numFmtId="43" fontId="13" fillId="0" borderId="0" applyFont="0" applyFill="0" applyBorder="0" applyAlignment="0" applyProtection="0"/>
    <xf numFmtId="0" fontId="13" fillId="0" borderId="0"/>
    <xf numFmtId="40" fontId="37" fillId="0" borderId="0" applyFont="0" applyFill="0" applyBorder="0" applyAlignment="0" applyProtection="0"/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/>
    <xf numFmtId="0" fontId="13" fillId="0" borderId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37" fillId="0" borderId="0"/>
    <xf numFmtId="0" fontId="13" fillId="0" borderId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49" fillId="0" borderId="0"/>
    <xf numFmtId="1" fontId="50" fillId="0" borderId="0"/>
    <xf numFmtId="37" fontId="49" fillId="0" borderId="0"/>
    <xf numFmtId="1" fontId="49" fillId="0" borderId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3" fillId="0" borderId="0" applyFont="0" applyFill="0" applyBorder="0" applyAlignment="0" applyProtection="0"/>
    <xf numFmtId="37" fontId="24" fillId="0" borderId="0"/>
    <xf numFmtId="177" fontId="49" fillId="0" borderId="0"/>
    <xf numFmtId="0" fontId="7" fillId="0" borderId="0"/>
    <xf numFmtId="1" fontId="49" fillId="0" borderId="0"/>
    <xf numFmtId="0" fontId="13" fillId="0" borderId="0"/>
    <xf numFmtId="0" fontId="13" fillId="0" borderId="0"/>
    <xf numFmtId="0" fontId="37" fillId="0" borderId="0"/>
    <xf numFmtId="37" fontId="49" fillId="0" borderId="0"/>
    <xf numFmtId="0" fontId="13" fillId="0" borderId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0" fontId="56" fillId="0" borderId="0"/>
    <xf numFmtId="43" fontId="56" fillId="0" borderId="0" applyFont="0" applyFill="0" applyBorder="0" applyAlignment="0" applyProtection="0"/>
    <xf numFmtId="0" fontId="7" fillId="0" borderId="0"/>
    <xf numFmtId="37" fontId="49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" fontId="49" fillId="0" borderId="0"/>
    <xf numFmtId="9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43" fontId="5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24" fillId="0" borderId="0"/>
    <xf numFmtId="37" fontId="24" fillId="0" borderId="0"/>
    <xf numFmtId="37" fontId="49" fillId="0" borderId="0"/>
    <xf numFmtId="0" fontId="37" fillId="0" borderId="0"/>
    <xf numFmtId="37" fontId="49" fillId="0" borderId="0"/>
    <xf numFmtId="173" fontId="49" fillId="0" borderId="0"/>
    <xf numFmtId="39" fontId="24" fillId="0" borderId="0"/>
    <xf numFmtId="39" fontId="24" fillId="0" borderId="0"/>
    <xf numFmtId="173" fontId="49" fillId="0" borderId="0"/>
    <xf numFmtId="1" fontId="49" fillId="0" borderId="0"/>
    <xf numFmtId="177" fontId="57" fillId="0" borderId="0"/>
    <xf numFmtId="173" fontId="49" fillId="0" borderId="0"/>
    <xf numFmtId="173" fontId="49" fillId="0" borderId="0"/>
    <xf numFmtId="177" fontId="49" fillId="0" borderId="0"/>
    <xf numFmtId="173" fontId="49" fillId="0" borderId="0"/>
    <xf numFmtId="177" fontId="49" fillId="0" borderId="0"/>
    <xf numFmtId="177" fontId="49" fillId="0" borderId="0"/>
    <xf numFmtId="39" fontId="24" fillId="0" borderId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49" fillId="0" borderId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0" fontId="54" fillId="0" borderId="0"/>
    <xf numFmtId="0" fontId="37" fillId="0" borderId="0"/>
    <xf numFmtId="43" fontId="5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/>
    <xf numFmtId="0" fontId="5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3" fontId="7" fillId="0" borderId="0" applyFont="0" applyFill="0" applyBorder="0" applyAlignment="0" applyProtection="0"/>
    <xf numFmtId="164" fontId="13" fillId="0" borderId="0"/>
    <xf numFmtId="164" fontId="13" fillId="0" borderId="0"/>
    <xf numFmtId="0" fontId="5" fillId="0" borderId="0"/>
    <xf numFmtId="0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13" fillId="0" borderId="0"/>
    <xf numFmtId="164" fontId="13" fillId="0" borderId="0"/>
    <xf numFmtId="164" fontId="13" fillId="0" borderId="0"/>
    <xf numFmtId="0" fontId="5" fillId="0" borderId="0"/>
    <xf numFmtId="0" fontId="5" fillId="0" borderId="0"/>
    <xf numFmtId="164" fontId="13" fillId="0" borderId="0"/>
    <xf numFmtId="164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173" fontId="49" fillId="0" borderId="0"/>
    <xf numFmtId="37" fontId="24" fillId="0" borderId="0"/>
    <xf numFmtId="43" fontId="13" fillId="0" borderId="0" applyFont="0" applyFill="0" applyBorder="0" applyAlignment="0" applyProtection="0"/>
    <xf numFmtId="0" fontId="37" fillId="0" borderId="0"/>
    <xf numFmtId="177" fontId="49" fillId="0" borderId="0"/>
    <xf numFmtId="177" fontId="49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8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" fontId="49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" fontId="49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8">
    <xf numFmtId="0" fontId="0" fillId="0" borderId="0" xfId="0"/>
    <xf numFmtId="0" fontId="52" fillId="0" borderId="0" xfId="4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"/>
    </xf>
    <xf numFmtId="43" fontId="52" fillId="0" borderId="0" xfId="1" applyFont="1" applyFill="1" applyBorder="1"/>
    <xf numFmtId="0" fontId="51" fillId="0" borderId="0" xfId="0" applyFont="1" applyFill="1" applyBorder="1" applyAlignment="1">
      <alignment horizontal="left"/>
    </xf>
    <xf numFmtId="2" fontId="52" fillId="0" borderId="0" xfId="1" applyNumberFormat="1" applyFont="1" applyFill="1" applyBorder="1" applyAlignment="1">
      <alignment horizontal="center"/>
    </xf>
    <xf numFmtId="0" fontId="52" fillId="0" borderId="0" xfId="1" applyNumberFormat="1" applyFont="1" applyFill="1" applyBorder="1" applyAlignment="1">
      <alignment horizontal="center"/>
    </xf>
    <xf numFmtId="0" fontId="52" fillId="0" borderId="15" xfId="1124" applyFont="1" applyFill="1" applyBorder="1"/>
    <xf numFmtId="175" fontId="52" fillId="0" borderId="0" xfId="1" applyNumberFormat="1" applyFont="1" applyFill="1" applyBorder="1"/>
    <xf numFmtId="175" fontId="52" fillId="0" borderId="9" xfId="1" applyNumberFormat="1" applyFont="1" applyFill="1" applyBorder="1"/>
    <xf numFmtId="175" fontId="52" fillId="0" borderId="14" xfId="1" applyNumberFormat="1" applyFont="1" applyFill="1" applyBorder="1"/>
    <xf numFmtId="175" fontId="52" fillId="0" borderId="10" xfId="1" applyNumberFormat="1" applyFont="1" applyFill="1" applyBorder="1"/>
    <xf numFmtId="175" fontId="52" fillId="0" borderId="15" xfId="1" applyNumberFormat="1" applyFont="1" applyFill="1" applyBorder="1"/>
    <xf numFmtId="175" fontId="52" fillId="0" borderId="16" xfId="1" applyNumberFormat="1" applyFont="1" applyFill="1" applyBorder="1"/>
    <xf numFmtId="0" fontId="52" fillId="0" borderId="15" xfId="1124" applyFont="1" applyFill="1" applyBorder="1" applyAlignment="1" applyProtection="1">
      <alignment horizontal="left"/>
    </xf>
    <xf numFmtId="0" fontId="55" fillId="0" borderId="0" xfId="0" applyFont="1" applyFill="1"/>
    <xf numFmtId="0" fontId="52" fillId="0" borderId="15" xfId="1066" applyFont="1" applyFill="1" applyBorder="1"/>
    <xf numFmtId="0" fontId="52" fillId="0" borderId="15" xfId="1072" applyFont="1" applyFill="1" applyBorder="1"/>
    <xf numFmtId="0" fontId="52" fillId="0" borderId="15" xfId="1078" applyFont="1" applyFill="1" applyBorder="1"/>
    <xf numFmtId="0" fontId="52" fillId="0" borderId="15" xfId="1080" applyFont="1" applyFill="1" applyBorder="1"/>
    <xf numFmtId="0" fontId="52" fillId="0" borderId="16" xfId="1084" applyFont="1" applyFill="1" applyBorder="1"/>
    <xf numFmtId="0" fontId="52" fillId="0" borderId="15" xfId="1084" applyFont="1" applyFill="1" applyBorder="1"/>
    <xf numFmtId="0" fontId="52" fillId="0" borderId="15" xfId="1064" applyFont="1" applyFill="1" applyBorder="1"/>
    <xf numFmtId="43" fontId="52" fillId="0" borderId="11" xfId="1" applyFont="1" applyFill="1" applyBorder="1"/>
    <xf numFmtId="43" fontId="52" fillId="0" borderId="7" xfId="1" applyFont="1" applyFill="1" applyBorder="1"/>
    <xf numFmtId="43" fontId="52" fillId="0" borderId="14" xfId="1" applyFont="1" applyFill="1" applyBorder="1"/>
    <xf numFmtId="43" fontId="52" fillId="0" borderId="22" xfId="1" applyFont="1" applyFill="1" applyBorder="1"/>
    <xf numFmtId="43" fontId="52" fillId="0" borderId="12" xfId="1" applyFont="1" applyFill="1" applyBorder="1" applyAlignment="1">
      <alignment horizontal="center"/>
    </xf>
    <xf numFmtId="43" fontId="52" fillId="0" borderId="15" xfId="1" applyFont="1" applyFill="1" applyBorder="1"/>
    <xf numFmtId="43" fontId="52" fillId="0" borderId="0" xfId="1" applyFont="1" applyFill="1"/>
    <xf numFmtId="0" fontId="53" fillId="0" borderId="22" xfId="0" applyFont="1" applyFill="1" applyBorder="1" applyAlignment="1">
      <alignment horizontal="center" vertical="center"/>
    </xf>
    <xf numFmtId="43" fontId="52" fillId="0" borderId="8" xfId="1" applyFont="1" applyFill="1" applyBorder="1"/>
    <xf numFmtId="0" fontId="59" fillId="0" borderId="0" xfId="0" applyFont="1" applyFill="1" applyAlignment="1">
      <alignment horizontal="center"/>
    </xf>
    <xf numFmtId="9" fontId="59" fillId="0" borderId="0" xfId="2" quotePrefix="1" applyFont="1" applyFill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10" xfId="0" applyFont="1" applyFill="1" applyBorder="1" applyAlignment="1">
      <alignment horizontal="center"/>
    </xf>
    <xf numFmtId="175" fontId="51" fillId="0" borderId="0" xfId="1" applyNumberFormat="1" applyFont="1" applyFill="1"/>
    <xf numFmtId="175" fontId="51" fillId="0" borderId="22" xfId="1" applyNumberFormat="1" applyFont="1" applyFill="1" applyBorder="1"/>
    <xf numFmtId="0" fontId="51" fillId="0" borderId="0" xfId="0" applyFont="1" applyFill="1"/>
    <xf numFmtId="175" fontId="51" fillId="0" borderId="0" xfId="1" applyNumberFormat="1" applyFont="1" applyFill="1" applyBorder="1" applyAlignment="1">
      <alignment horizontal="center"/>
    </xf>
    <xf numFmtId="175" fontId="51" fillId="0" borderId="12" xfId="1" applyNumberFormat="1" applyFont="1" applyFill="1" applyBorder="1"/>
    <xf numFmtId="0" fontId="51" fillId="0" borderId="0" xfId="0" applyFont="1" applyFill="1" applyBorder="1"/>
    <xf numFmtId="10" fontId="51" fillId="0" borderId="0" xfId="2" applyNumberFormat="1" applyFont="1" applyFill="1" applyBorder="1" applyAlignment="1">
      <alignment horizontal="center"/>
    </xf>
    <xf numFmtId="0" fontId="51" fillId="0" borderId="0" xfId="0" applyNumberFormat="1" applyFont="1" applyFill="1" applyAlignment="1">
      <alignment horizontal="center"/>
    </xf>
    <xf numFmtId="2" fontId="51" fillId="0" borderId="0" xfId="1" applyNumberFormat="1" applyFont="1" applyFill="1" applyAlignment="1">
      <alignment horizontal="center"/>
    </xf>
    <xf numFmtId="0" fontId="53" fillId="0" borderId="23" xfId="0" applyFont="1" applyFill="1" applyBorder="1"/>
    <xf numFmtId="43" fontId="51" fillId="0" borderId="0" xfId="1" applyFont="1" applyFill="1"/>
    <xf numFmtId="0" fontId="51" fillId="0" borderId="15" xfId="0" applyFont="1" applyFill="1" applyBorder="1"/>
    <xf numFmtId="0" fontId="51" fillId="0" borderId="12" xfId="0" applyFont="1" applyFill="1" applyBorder="1"/>
    <xf numFmtId="175" fontId="51" fillId="0" borderId="0" xfId="0" applyNumberFormat="1" applyFont="1" applyFill="1"/>
    <xf numFmtId="0" fontId="51" fillId="0" borderId="16" xfId="0" applyFont="1" applyFill="1" applyBorder="1"/>
    <xf numFmtId="0" fontId="51" fillId="0" borderId="0" xfId="0" applyNumberFormat="1" applyFont="1" applyFill="1" applyBorder="1" applyAlignment="1">
      <alignment horizontal="center"/>
    </xf>
    <xf numFmtId="0" fontId="53" fillId="0" borderId="6" xfId="0" applyFont="1" applyFill="1" applyBorder="1"/>
    <xf numFmtId="43" fontId="53" fillId="0" borderId="6" xfId="1" applyFont="1" applyFill="1" applyBorder="1"/>
    <xf numFmtId="2" fontId="53" fillId="0" borderId="0" xfId="0" applyNumberFormat="1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NumberFormat="1" applyFont="1" applyFill="1" applyAlignment="1">
      <alignment horizontal="center"/>
    </xf>
    <xf numFmtId="43" fontId="53" fillId="0" borderId="0" xfId="1" applyFont="1" applyFill="1" applyBorder="1"/>
    <xf numFmtId="0" fontId="51" fillId="0" borderId="0" xfId="1" applyNumberFormat="1" applyFont="1" applyFill="1" applyBorder="1" applyAlignment="1">
      <alignment horizontal="center"/>
    </xf>
    <xf numFmtId="43" fontId="53" fillId="0" borderId="23" xfId="1" applyFont="1" applyFill="1" applyBorder="1"/>
    <xf numFmtId="175" fontId="53" fillId="0" borderId="23" xfId="1" applyNumberFormat="1" applyFont="1" applyFill="1" applyBorder="1"/>
    <xf numFmtId="43" fontId="53" fillId="0" borderId="23" xfId="1" applyNumberFormat="1" applyFont="1" applyFill="1" applyBorder="1"/>
    <xf numFmtId="175" fontId="53" fillId="0" borderId="23" xfId="1" applyNumberFormat="1" applyFont="1" applyFill="1" applyBorder="1" applyAlignment="1">
      <alignment horizontal="center"/>
    </xf>
    <xf numFmtId="0" fontId="51" fillId="0" borderId="23" xfId="0" applyFont="1" applyFill="1" applyBorder="1"/>
    <xf numFmtId="43" fontId="52" fillId="0" borderId="23" xfId="1" applyFont="1" applyFill="1" applyBorder="1"/>
    <xf numFmtId="0" fontId="51" fillId="0" borderId="6" xfId="0" applyFont="1" applyFill="1" applyBorder="1"/>
    <xf numFmtId="43" fontId="51" fillId="0" borderId="10" xfId="1" applyFont="1" applyFill="1" applyBorder="1"/>
    <xf numFmtId="43" fontId="51" fillId="0" borderId="11" xfId="1" applyFont="1" applyFill="1" applyBorder="1"/>
    <xf numFmtId="43" fontId="51" fillId="0" borderId="0" xfId="1" applyFont="1" applyFill="1" applyBorder="1"/>
    <xf numFmtId="43" fontId="51" fillId="0" borderId="12" xfId="1" applyFont="1" applyFill="1" applyBorder="1"/>
    <xf numFmtId="43" fontId="52" fillId="0" borderId="12" xfId="1" applyFont="1" applyFill="1" applyBorder="1"/>
    <xf numFmtId="43" fontId="52" fillId="0" borderId="9" xfId="1" applyFont="1" applyFill="1" applyBorder="1"/>
    <xf numFmtId="43" fontId="52" fillId="0" borderId="13" xfId="1" applyFont="1" applyFill="1" applyBorder="1"/>
    <xf numFmtId="175" fontId="51" fillId="0" borderId="0" xfId="0" applyNumberFormat="1" applyFont="1" applyFill="1" applyBorder="1"/>
    <xf numFmtId="3" fontId="51" fillId="0" borderId="0" xfId="0" applyNumberFormat="1" applyFont="1" applyFill="1" applyBorder="1"/>
    <xf numFmtId="0" fontId="51" fillId="0" borderId="11" xfId="0" applyFont="1" applyFill="1" applyBorder="1"/>
    <xf numFmtId="0" fontId="51" fillId="0" borderId="13" xfId="0" applyFont="1" applyFill="1" applyBorder="1"/>
    <xf numFmtId="0" fontId="51" fillId="0" borderId="14" xfId="0" applyFont="1" applyFill="1" applyBorder="1"/>
    <xf numFmtId="37" fontId="52" fillId="0" borderId="0" xfId="1" applyNumberFormat="1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 vertical="center"/>
    </xf>
    <xf numFmtId="175" fontId="52" fillId="0" borderId="28" xfId="1" applyNumberFormat="1" applyFont="1" applyFill="1" applyBorder="1"/>
    <xf numFmtId="37" fontId="55" fillId="0" borderId="24" xfId="511" applyNumberFormat="1" applyFont="1" applyFill="1" applyBorder="1" applyAlignment="1" applyProtection="1">
      <alignment horizontal="center" vertical="center" wrapText="1"/>
    </xf>
    <xf numFmtId="37" fontId="55" fillId="0" borderId="25" xfId="511" applyNumberFormat="1" applyFont="1" applyFill="1" applyBorder="1" applyAlignment="1" applyProtection="1">
      <alignment horizontal="center" vertical="center" wrapText="1"/>
    </xf>
    <xf numFmtId="43" fontId="53" fillId="0" borderId="31" xfId="1" applyFont="1" applyFill="1" applyBorder="1" applyAlignment="1">
      <alignment horizontal="center" wrapText="1"/>
    </xf>
    <xf numFmtId="43" fontId="53" fillId="0" borderId="32" xfId="1" applyFont="1" applyFill="1" applyBorder="1" applyAlignment="1">
      <alignment horizontal="center" wrapText="1"/>
    </xf>
    <xf numFmtId="175" fontId="52" fillId="0" borderId="27" xfId="1" applyNumberFormat="1" applyFont="1" applyFill="1" applyBorder="1"/>
    <xf numFmtId="175" fontId="51" fillId="0" borderId="33" xfId="1" applyNumberFormat="1" applyFont="1" applyFill="1" applyBorder="1" applyAlignment="1">
      <alignment horizontal="center"/>
    </xf>
    <xf numFmtId="0" fontId="53" fillId="0" borderId="24" xfId="0" applyNumberFormat="1" applyFont="1" applyFill="1" applyBorder="1" applyAlignment="1">
      <alignment horizontal="center" wrapText="1"/>
    </xf>
    <xf numFmtId="0" fontId="53" fillId="0" borderId="25" xfId="0" applyFont="1" applyFill="1" applyBorder="1" applyAlignment="1">
      <alignment horizontal="center" wrapText="1"/>
    </xf>
    <xf numFmtId="2" fontId="53" fillId="0" borderId="25" xfId="1" applyNumberFormat="1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0" fontId="52" fillId="0" borderId="27" xfId="0" applyNumberFormat="1" applyFont="1" applyFill="1" applyBorder="1" applyAlignment="1">
      <alignment horizontal="center"/>
    </xf>
    <xf numFmtId="37" fontId="51" fillId="0" borderId="33" xfId="1" applyNumberFormat="1" applyFont="1" applyFill="1" applyBorder="1" applyAlignment="1">
      <alignment horizontal="center"/>
    </xf>
    <xf numFmtId="0" fontId="53" fillId="0" borderId="24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/>
    </xf>
    <xf numFmtId="0" fontId="51" fillId="0" borderId="27" xfId="0" applyFont="1" applyFill="1" applyBorder="1" applyAlignment="1">
      <alignment horizontal="center"/>
    </xf>
    <xf numFmtId="175" fontId="51" fillId="0" borderId="33" xfId="1" applyNumberFormat="1" applyFont="1" applyFill="1" applyBorder="1"/>
    <xf numFmtId="0" fontId="53" fillId="0" borderId="25" xfId="0" applyFont="1" applyFill="1" applyBorder="1" applyAlignment="1">
      <alignment horizontal="center"/>
    </xf>
    <xf numFmtId="175" fontId="51" fillId="0" borderId="27" xfId="1" applyNumberFormat="1" applyFont="1" applyFill="1" applyBorder="1"/>
    <xf numFmtId="0" fontId="51" fillId="0" borderId="38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39" xfId="0" applyFont="1" applyFill="1" applyBorder="1"/>
    <xf numFmtId="0" fontId="51" fillId="0" borderId="40" xfId="0" applyFont="1" applyFill="1" applyBorder="1" applyAlignment="1">
      <alignment horizontal="center"/>
    </xf>
    <xf numFmtId="0" fontId="59" fillId="0" borderId="27" xfId="0" applyFont="1" applyFill="1" applyBorder="1" applyAlignment="1">
      <alignment horizontal="center"/>
    </xf>
    <xf numFmtId="0" fontId="59" fillId="0" borderId="33" xfId="0" applyFont="1" applyFill="1" applyBorder="1" applyAlignment="1">
      <alignment horizontal="center"/>
    </xf>
    <xf numFmtId="0" fontId="59" fillId="0" borderId="29" xfId="0" applyFont="1" applyFill="1" applyBorder="1" applyAlignment="1">
      <alignment horizontal="center"/>
    </xf>
    <xf numFmtId="0" fontId="59" fillId="0" borderId="30" xfId="0" applyFont="1" applyFill="1" applyBorder="1" applyAlignment="1">
      <alignment horizontal="center"/>
    </xf>
    <xf numFmtId="9" fontId="65" fillId="0" borderId="30" xfId="2" applyFont="1" applyFill="1" applyBorder="1" applyAlignment="1">
      <alignment horizontal="center"/>
    </xf>
    <xf numFmtId="0" fontId="59" fillId="0" borderId="34" xfId="0" applyFont="1" applyFill="1" applyBorder="1" applyAlignment="1">
      <alignment horizontal="center"/>
    </xf>
    <xf numFmtId="0" fontId="51" fillId="0" borderId="38" xfId="0" applyFont="1" applyFill="1" applyBorder="1"/>
    <xf numFmtId="0" fontId="51" fillId="0" borderId="40" xfId="0" applyFont="1" applyFill="1" applyBorder="1"/>
    <xf numFmtId="175" fontId="59" fillId="0" borderId="0" xfId="1" applyNumberFormat="1" applyFont="1" applyFill="1" applyBorder="1" applyAlignment="1">
      <alignment horizontal="center"/>
    </xf>
    <xf numFmtId="9" fontId="59" fillId="0" borderId="30" xfId="0" applyNumberFormat="1" applyFont="1" applyFill="1" applyBorder="1" applyAlignment="1">
      <alignment horizontal="center"/>
    </xf>
    <xf numFmtId="8" fontId="59" fillId="0" borderId="30" xfId="0" applyNumberFormat="1" applyFont="1" applyFill="1" applyBorder="1" applyAlignment="1">
      <alignment horizontal="center"/>
    </xf>
    <xf numFmtId="0" fontId="59" fillId="0" borderId="27" xfId="0" quotePrefix="1" applyNumberFormat="1" applyFont="1" applyFill="1" applyBorder="1" applyAlignment="1">
      <alignment horizontal="center"/>
    </xf>
    <xf numFmtId="2" fontId="59" fillId="0" borderId="0" xfId="1" applyNumberFormat="1" applyFont="1" applyFill="1" applyBorder="1" applyAlignment="1">
      <alignment horizontal="center"/>
    </xf>
    <xf numFmtId="0" fontId="59" fillId="0" borderId="29" xfId="0" quotePrefix="1" applyNumberFormat="1" applyFont="1" applyFill="1" applyBorder="1" applyAlignment="1">
      <alignment horizontal="center"/>
    </xf>
    <xf numFmtId="2" fontId="59" fillId="0" borderId="30" xfId="1" applyNumberFormat="1" applyFont="1" applyFill="1" applyBorder="1" applyAlignment="1">
      <alignment horizontal="center"/>
    </xf>
    <xf numFmtId="43" fontId="51" fillId="0" borderId="39" xfId="1" applyFont="1" applyFill="1" applyBorder="1"/>
    <xf numFmtId="43" fontId="51" fillId="0" borderId="40" xfId="1" applyFont="1" applyFill="1" applyBorder="1"/>
    <xf numFmtId="0" fontId="59" fillId="0" borderId="0" xfId="0" quotePrefix="1" applyFont="1" applyFill="1" applyBorder="1" applyAlignment="1">
      <alignment horizontal="center"/>
    </xf>
    <xf numFmtId="43" fontId="59" fillId="0" borderId="33" xfId="1" applyFont="1" applyFill="1" applyBorder="1" applyAlignment="1">
      <alignment horizontal="center"/>
    </xf>
    <xf numFmtId="6" fontId="62" fillId="0" borderId="29" xfId="0" quotePrefix="1" applyNumberFormat="1" applyFont="1" applyFill="1" applyBorder="1" applyAlignment="1">
      <alignment horizontal="center"/>
    </xf>
    <xf numFmtId="0" fontId="59" fillId="0" borderId="30" xfId="0" quotePrefix="1" applyFont="1" applyFill="1" applyBorder="1" applyAlignment="1">
      <alignment horizontal="center"/>
    </xf>
    <xf numFmtId="43" fontId="59" fillId="0" borderId="30" xfId="1" applyFont="1" applyFill="1" applyBorder="1" applyAlignment="1">
      <alignment horizontal="center"/>
    </xf>
    <xf numFmtId="43" fontId="59" fillId="0" borderId="34" xfId="1" applyFont="1" applyFill="1" applyBorder="1" applyAlignment="1">
      <alignment horizontal="center"/>
    </xf>
    <xf numFmtId="0" fontId="51" fillId="0" borderId="27" xfId="0" applyNumberFormat="1" applyFont="1" applyFill="1" applyBorder="1" applyAlignment="1">
      <alignment horizontal="center"/>
    </xf>
    <xf numFmtId="2" fontId="51" fillId="0" borderId="0" xfId="1" applyNumberFormat="1" applyFont="1" applyFill="1" applyBorder="1" applyAlignment="1">
      <alignment horizontal="center"/>
    </xf>
    <xf numFmtId="14" fontId="59" fillId="0" borderId="33" xfId="0" applyNumberFormat="1" applyFont="1" applyFill="1" applyBorder="1" applyAlignment="1">
      <alignment horizontal="center"/>
    </xf>
    <xf numFmtId="10" fontId="67" fillId="0" borderId="0" xfId="1234" applyNumberFormat="1" applyFont="1" applyFill="1" applyBorder="1" applyAlignment="1">
      <alignment horizontal="center"/>
    </xf>
    <xf numFmtId="9" fontId="67" fillId="0" borderId="0" xfId="1234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/>
    </xf>
    <xf numFmtId="43" fontId="71" fillId="0" borderId="0" xfId="219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 wrapText="1"/>
    </xf>
    <xf numFmtId="37" fontId="60" fillId="0" borderId="7" xfId="2623" applyNumberFormat="1" applyFont="1" applyFill="1" applyBorder="1" applyAlignment="1">
      <alignment horizontal="center"/>
    </xf>
    <xf numFmtId="175" fontId="60" fillId="0" borderId="0" xfId="219" applyNumberFormat="1" applyFont="1" applyBorder="1"/>
    <xf numFmtId="175" fontId="60" fillId="0" borderId="15" xfId="219" applyNumberFormat="1" applyFont="1" applyBorder="1"/>
    <xf numFmtId="175" fontId="71" fillId="0" borderId="0" xfId="219" applyNumberFormat="1" applyFont="1" applyBorder="1"/>
    <xf numFmtId="175" fontId="71" fillId="0" borderId="12" xfId="219" applyNumberFormat="1" applyFont="1" applyBorder="1"/>
    <xf numFmtId="37" fontId="60" fillId="0" borderId="22" xfId="2623" applyNumberFormat="1" applyFont="1" applyFill="1" applyBorder="1" applyAlignment="1">
      <alignment horizontal="center"/>
    </xf>
    <xf numFmtId="37" fontId="71" fillId="0" borderId="22" xfId="2623" applyNumberFormat="1" applyFont="1" applyFill="1" applyBorder="1" applyAlignment="1">
      <alignment horizontal="center"/>
    </xf>
    <xf numFmtId="10" fontId="71" fillId="0" borderId="0" xfId="1234" applyNumberFormat="1" applyFont="1" applyBorder="1" applyAlignment="1">
      <alignment horizontal="center"/>
    </xf>
    <xf numFmtId="175" fontId="71" fillId="0" borderId="15" xfId="219" applyNumberFormat="1" applyFont="1" applyBorder="1"/>
    <xf numFmtId="10" fontId="74" fillId="0" borderId="0" xfId="1234" applyNumberFormat="1" applyFont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43" fontId="51" fillId="0" borderId="27" xfId="1" applyFont="1" applyFill="1" applyBorder="1"/>
    <xf numFmtId="43" fontId="55" fillId="0" borderId="25" xfId="1" applyFont="1" applyFill="1" applyBorder="1" applyAlignment="1" applyProtection="1">
      <alignment horizontal="center" vertical="center"/>
    </xf>
    <xf numFmtId="43" fontId="51" fillId="0" borderId="9" xfId="1" applyFont="1" applyFill="1" applyBorder="1"/>
    <xf numFmtId="43" fontId="51" fillId="0" borderId="23" xfId="1" applyFont="1" applyFill="1" applyBorder="1"/>
    <xf numFmtId="43" fontId="51" fillId="0" borderId="6" xfId="1" applyFont="1" applyFill="1" applyBorder="1"/>
    <xf numFmtId="0" fontId="53" fillId="0" borderId="0" xfId="0" applyFont="1" applyFill="1"/>
    <xf numFmtId="0" fontId="52" fillId="0" borderId="0" xfId="1124" applyFont="1" applyFill="1" applyBorder="1"/>
    <xf numFmtId="0" fontId="59" fillId="0" borderId="0" xfId="0" applyFont="1" applyFill="1" applyBorder="1"/>
    <xf numFmtId="0" fontId="52" fillId="0" borderId="15" xfId="0" applyFont="1" applyFill="1" applyBorder="1" applyAlignment="1">
      <alignment horizontal="left" vertical="top"/>
    </xf>
    <xf numFmtId="43" fontId="52" fillId="0" borderId="21" xfId="1" applyFont="1" applyFill="1" applyBorder="1"/>
    <xf numFmtId="43" fontId="52" fillId="0" borderId="22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1" fillId="0" borderId="0" xfId="0" applyFont="1" applyFill="1" applyAlignment="1">
      <alignment horizontal="left"/>
    </xf>
    <xf numFmtId="43" fontId="51" fillId="0" borderId="13" xfId="1" applyFont="1" applyFill="1" applyBorder="1"/>
    <xf numFmtId="0" fontId="51" fillId="0" borderId="0" xfId="0" applyFont="1" applyFill="1" applyAlignment="1">
      <alignment horizontal="center"/>
    </xf>
    <xf numFmtId="43" fontId="51" fillId="0" borderId="0" xfId="1" applyFont="1" applyFill="1" applyAlignment="1">
      <alignment horizontal="center"/>
    </xf>
    <xf numFmtId="175" fontId="66" fillId="0" borderId="15" xfId="2625" applyNumberFormat="1" applyFont="1" applyFill="1" applyBorder="1"/>
    <xf numFmtId="175" fontId="66" fillId="0" borderId="12" xfId="2625" applyNumberFormat="1" applyFont="1" applyFill="1" applyBorder="1"/>
    <xf numFmtId="175" fontId="67" fillId="0" borderId="0" xfId="2625" applyNumberFormat="1" applyFont="1" applyFill="1" applyBorder="1"/>
    <xf numFmtId="175" fontId="66" fillId="0" borderId="0" xfId="2625" applyNumberFormat="1" applyFont="1" applyFill="1" applyBorder="1"/>
    <xf numFmtId="175" fontId="67" fillId="0" borderId="0" xfId="2625" applyNumberFormat="1" applyFont="1" applyFill="1" applyBorder="1" applyAlignment="1">
      <alignment horizontal="right"/>
    </xf>
    <xf numFmtId="175" fontId="69" fillId="0" borderId="0" xfId="2625" applyNumberFormat="1" applyFont="1" applyFill="1" applyBorder="1"/>
    <xf numFmtId="14" fontId="73" fillId="0" borderId="0" xfId="2626" applyNumberFormat="1" applyFont="1" applyFill="1" applyBorder="1" applyAlignment="1">
      <alignment horizontal="center"/>
    </xf>
    <xf numFmtId="0" fontId="74" fillId="0" borderId="0" xfId="2627" applyFont="1" applyFill="1" applyAlignment="1">
      <alignment horizontal="center"/>
    </xf>
    <xf numFmtId="0" fontId="74" fillId="0" borderId="0" xfId="2627" applyFont="1" applyFill="1"/>
    <xf numFmtId="0" fontId="73" fillId="0" borderId="0" xfId="2627" applyFont="1" applyFill="1" applyAlignment="1">
      <alignment horizontal="center"/>
    </xf>
    <xf numFmtId="175" fontId="69" fillId="0" borderId="4" xfId="2625" quotePrefix="1" applyNumberFormat="1" applyFont="1" applyFill="1" applyBorder="1" applyAlignment="1">
      <alignment horizontal="center"/>
    </xf>
    <xf numFmtId="0" fontId="71" fillId="0" borderId="0" xfId="2627" applyFont="1"/>
    <xf numFmtId="175" fontId="72" fillId="0" borderId="16" xfId="2625" applyNumberFormat="1" applyFont="1" applyFill="1" applyBorder="1" applyAlignment="1">
      <alignment horizontal="center" wrapText="1"/>
    </xf>
    <xf numFmtId="175" fontId="72" fillId="0" borderId="9" xfId="2625" applyNumberFormat="1" applyFont="1" applyFill="1" applyBorder="1" applyAlignment="1">
      <alignment horizontal="center" wrapText="1"/>
    </xf>
    <xf numFmtId="175" fontId="72" fillId="0" borderId="13" xfId="2625" applyNumberFormat="1" applyFont="1" applyFill="1" applyBorder="1" applyAlignment="1">
      <alignment horizontal="center" wrapText="1"/>
    </xf>
    <xf numFmtId="0" fontId="70" fillId="0" borderId="4" xfId="2626" applyNumberFormat="1" applyFont="1" applyFill="1" applyBorder="1" applyAlignment="1">
      <alignment horizontal="center"/>
    </xf>
    <xf numFmtId="175" fontId="72" fillId="0" borderId="18" xfId="2625" applyNumberFormat="1" applyFont="1" applyFill="1" applyBorder="1" applyAlignment="1">
      <alignment horizontal="center" wrapText="1"/>
    </xf>
    <xf numFmtId="175" fontId="72" fillId="0" borderId="19" xfId="2625" applyNumberFormat="1" applyFont="1" applyFill="1" applyBorder="1" applyAlignment="1">
      <alignment horizontal="center" wrapText="1"/>
    </xf>
    <xf numFmtId="175" fontId="72" fillId="0" borderId="20" xfId="2625" applyNumberFormat="1" applyFont="1" applyFill="1" applyBorder="1" applyAlignment="1">
      <alignment horizontal="center" wrapText="1"/>
    </xf>
    <xf numFmtId="0" fontId="72" fillId="0" borderId="18" xfId="2626" applyFont="1" applyFill="1" applyBorder="1" applyAlignment="1">
      <alignment horizontal="center" wrapText="1"/>
    </xf>
    <xf numFmtId="0" fontId="72" fillId="0" borderId="19" xfId="2626" applyFont="1" applyFill="1" applyBorder="1" applyAlignment="1">
      <alignment horizontal="center" wrapText="1"/>
    </xf>
    <xf numFmtId="0" fontId="72" fillId="25" borderId="4" xfId="2627" applyFont="1" applyFill="1" applyBorder="1" applyAlignment="1">
      <alignment horizontal="center"/>
    </xf>
    <xf numFmtId="0" fontId="72" fillId="0" borderId="0" xfId="2627" applyFont="1" applyAlignment="1">
      <alignment horizontal="center"/>
    </xf>
    <xf numFmtId="0" fontId="74" fillId="0" borderId="0" xfId="2627" applyFont="1" applyAlignment="1">
      <alignment horizontal="center"/>
    </xf>
    <xf numFmtId="0" fontId="60" fillId="0" borderId="15" xfId="2628" applyFont="1" applyFill="1" applyBorder="1" applyAlignment="1">
      <alignment horizontal="center"/>
    </xf>
    <xf numFmtId="175" fontId="60" fillId="0" borderId="0" xfId="2629" applyNumberFormat="1" applyFont="1" applyFill="1" applyBorder="1"/>
    <xf numFmtId="175" fontId="60" fillId="0" borderId="12" xfId="2629" applyNumberFormat="1" applyFont="1" applyFill="1" applyBorder="1"/>
    <xf numFmtId="43" fontId="70" fillId="0" borderId="0" xfId="2629" applyNumberFormat="1" applyFont="1" applyFill="1" applyBorder="1"/>
    <xf numFmtId="43" fontId="60" fillId="0" borderId="0" xfId="2625" applyNumberFormat="1" applyFont="1" applyFill="1" applyBorder="1" applyAlignment="1">
      <alignment horizontal="center" wrapText="1"/>
    </xf>
    <xf numFmtId="175" fontId="60" fillId="0" borderId="0" xfId="2625" applyNumberFormat="1" applyFont="1" applyFill="1" applyBorder="1" applyAlignment="1">
      <alignment horizontal="center" wrapText="1"/>
    </xf>
    <xf numFmtId="175" fontId="71" fillId="0" borderId="0" xfId="2627" applyNumberFormat="1" applyFont="1" applyBorder="1"/>
    <xf numFmtId="0" fontId="71" fillId="0" borderId="0" xfId="2627" applyFont="1" applyBorder="1"/>
    <xf numFmtId="0" fontId="71" fillId="0" borderId="15" xfId="2628" applyFont="1" applyFill="1" applyBorder="1" applyAlignment="1">
      <alignment horizontal="center"/>
    </xf>
    <xf numFmtId="175" fontId="71" fillId="0" borderId="0" xfId="2629" applyNumberFormat="1" applyFont="1" applyFill="1" applyBorder="1"/>
    <xf numFmtId="175" fontId="71" fillId="0" borderId="12" xfId="2629" applyNumberFormat="1" applyFont="1" applyFill="1" applyBorder="1"/>
    <xf numFmtId="43" fontId="69" fillId="0" borderId="0" xfId="2629" applyNumberFormat="1" applyFont="1" applyFill="1" applyBorder="1"/>
    <xf numFmtId="43" fontId="36" fillId="0" borderId="0" xfId="2625" applyNumberFormat="1" applyFont="1" applyFill="1" applyBorder="1" applyAlignment="1">
      <alignment horizontal="center" wrapText="1"/>
    </xf>
    <xf numFmtId="0" fontId="71" fillId="0" borderId="0" xfId="2628" applyFont="1" applyFill="1" applyBorder="1" applyAlignment="1">
      <alignment horizontal="center"/>
    </xf>
    <xf numFmtId="175" fontId="72" fillId="0" borderId="0" xfId="2629" applyNumberFormat="1" applyFont="1" applyFill="1" applyBorder="1"/>
    <xf numFmtId="175" fontId="36" fillId="0" borderId="0" xfId="2625" applyNumberFormat="1" applyFont="1" applyFill="1" applyBorder="1"/>
    <xf numFmtId="0" fontId="71" fillId="0" borderId="0" xfId="2627" applyFont="1" applyAlignment="1">
      <alignment horizontal="center"/>
    </xf>
    <xf numFmtId="175" fontId="69" fillId="0" borderId="43" xfId="2625" applyNumberFormat="1" applyFont="1" applyFill="1" applyBorder="1" applyAlignment="1">
      <alignment horizontal="center"/>
    </xf>
    <xf numFmtId="175" fontId="69" fillId="0" borderId="6" xfId="2625" applyNumberFormat="1" applyFont="1" applyFill="1" applyBorder="1"/>
    <xf numFmtId="175" fontId="69" fillId="0" borderId="44" xfId="2625" applyNumberFormat="1" applyFont="1" applyFill="1" applyBorder="1"/>
    <xf numFmtId="0" fontId="71" fillId="0" borderId="0" xfId="2627" applyFont="1" applyFill="1"/>
    <xf numFmtId="0" fontId="72" fillId="0" borderId="0" xfId="2627" applyFont="1" applyFill="1"/>
    <xf numFmtId="175" fontId="72" fillId="0" borderId="0" xfId="2627" applyNumberFormat="1" applyFont="1" applyAlignment="1">
      <alignment horizontal="center"/>
    </xf>
    <xf numFmtId="0" fontId="53" fillId="0" borderId="15" xfId="0" applyFont="1" applyFill="1" applyBorder="1"/>
    <xf numFmtId="43" fontId="53" fillId="0" borderId="0" xfId="1" applyFont="1" applyFill="1" applyBorder="1" applyAlignment="1">
      <alignment horizontal="center" vertical="center"/>
    </xf>
    <xf numFmtId="43" fontId="53" fillId="0" borderId="4" xfId="1" applyFont="1" applyFill="1" applyBorder="1" applyAlignment="1">
      <alignment horizontal="center" vertical="center" wrapText="1"/>
    </xf>
    <xf numFmtId="43" fontId="55" fillId="0" borderId="4" xfId="1" applyFont="1" applyFill="1" applyBorder="1" applyAlignment="1">
      <alignment horizontal="center" vertical="center" wrapText="1"/>
    </xf>
    <xf numFmtId="43" fontId="53" fillId="0" borderId="7" xfId="1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43" fontId="51" fillId="0" borderId="22" xfId="1" applyFont="1" applyFill="1" applyBorder="1"/>
    <xf numFmtId="43" fontId="51" fillId="0" borderId="7" xfId="1" applyFont="1" applyFill="1" applyBorder="1"/>
    <xf numFmtId="43" fontId="51" fillId="0" borderId="22" xfId="1" applyFont="1" applyFill="1" applyBorder="1" applyAlignment="1">
      <alignment horizontal="center"/>
    </xf>
    <xf numFmtId="43" fontId="51" fillId="0" borderId="12" xfId="1" applyFont="1" applyFill="1" applyBorder="1" applyAlignment="1">
      <alignment horizontal="center"/>
    </xf>
    <xf numFmtId="43" fontId="51" fillId="0" borderId="0" xfId="1" applyFont="1" applyFill="1" applyBorder="1" applyAlignment="1">
      <alignment horizontal="center"/>
    </xf>
    <xf numFmtId="43" fontId="51" fillId="0" borderId="8" xfId="1" applyFont="1" applyFill="1" applyBorder="1"/>
    <xf numFmtId="0" fontId="53" fillId="0" borderId="19" xfId="0" applyFont="1" applyFill="1" applyBorder="1"/>
    <xf numFmtId="43" fontId="53" fillId="0" borderId="19" xfId="1" applyFont="1" applyFill="1" applyBorder="1"/>
    <xf numFmtId="0" fontId="53" fillId="0" borderId="0" xfId="0" applyFont="1" applyFill="1" applyBorder="1"/>
    <xf numFmtId="43" fontId="63" fillId="0" borderId="0" xfId="1" applyFont="1" applyFill="1" applyAlignment="1">
      <alignment horizontal="center"/>
    </xf>
    <xf numFmtId="43" fontId="53" fillId="0" borderId="0" xfId="1" applyFont="1" applyFill="1" applyAlignment="1">
      <alignment horizontal="center"/>
    </xf>
    <xf numFmtId="43" fontId="51" fillId="0" borderId="19" xfId="1" applyFont="1" applyFill="1" applyBorder="1"/>
    <xf numFmtId="1" fontId="65" fillId="0" borderId="0" xfId="0" applyNumberFormat="1" applyFont="1" applyFill="1" applyAlignment="1">
      <alignment horizontal="center"/>
    </xf>
    <xf numFmtId="1" fontId="65" fillId="0" borderId="0" xfId="1" applyNumberFormat="1" applyFont="1" applyFill="1" applyBorder="1" applyAlignment="1">
      <alignment horizontal="center"/>
    </xf>
    <xf numFmtId="1" fontId="65" fillId="0" borderId="0" xfId="1" applyNumberFormat="1" applyFont="1" applyFill="1" applyAlignment="1">
      <alignment horizontal="center"/>
    </xf>
    <xf numFmtId="0" fontId="51" fillId="0" borderId="9" xfId="0" applyFont="1" applyFill="1" applyBorder="1" applyAlignment="1">
      <alignment horizontal="center"/>
    </xf>
    <xf numFmtId="37" fontId="51" fillId="0" borderId="46" xfId="1" applyNumberFormat="1" applyFont="1" applyFill="1" applyBorder="1" applyAlignment="1">
      <alignment horizontal="center"/>
    </xf>
    <xf numFmtId="0" fontId="51" fillId="0" borderId="9" xfId="0" applyFont="1" applyFill="1" applyBorder="1"/>
    <xf numFmtId="175" fontId="52" fillId="0" borderId="45" xfId="1" applyNumberFormat="1" applyFont="1" applyFill="1" applyBorder="1"/>
    <xf numFmtId="175" fontId="51" fillId="0" borderId="9" xfId="1" applyNumberFormat="1" applyFont="1" applyFill="1" applyBorder="1" applyAlignment="1">
      <alignment horizontal="center"/>
    </xf>
    <xf numFmtId="175" fontId="51" fillId="0" borderId="46" xfId="1" applyNumberFormat="1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/>
    </xf>
    <xf numFmtId="175" fontId="51" fillId="0" borderId="45" xfId="1" applyNumberFormat="1" applyFont="1" applyFill="1" applyBorder="1"/>
    <xf numFmtId="10" fontId="51" fillId="0" borderId="9" xfId="2" applyNumberFormat="1" applyFont="1" applyFill="1" applyBorder="1" applyAlignment="1">
      <alignment horizontal="center"/>
    </xf>
    <xf numFmtId="175" fontId="51" fillId="0" borderId="13" xfId="1" applyNumberFormat="1" applyFont="1" applyFill="1" applyBorder="1"/>
    <xf numFmtId="175" fontId="51" fillId="0" borderId="8" xfId="1" applyNumberFormat="1" applyFont="1" applyFill="1" applyBorder="1"/>
    <xf numFmtId="175" fontId="51" fillId="0" borderId="46" xfId="1" applyNumberFormat="1" applyFont="1" applyFill="1" applyBorder="1"/>
    <xf numFmtId="37" fontId="55" fillId="0" borderId="31" xfId="511" applyNumberFormat="1" applyFont="1" applyFill="1" applyBorder="1" applyAlignment="1" applyProtection="1">
      <alignment horizontal="center" vertical="center" wrapText="1"/>
    </xf>
    <xf numFmtId="0" fontId="53" fillId="0" borderId="10" xfId="0" applyFont="1" applyFill="1" applyBorder="1" applyAlignment="1"/>
    <xf numFmtId="43" fontId="51" fillId="0" borderId="0" xfId="1" applyFont="1" applyFill="1" applyBorder="1" applyAlignment="1"/>
    <xf numFmtId="10" fontId="63" fillId="0" borderId="0" xfId="2" applyNumberFormat="1" applyFont="1" applyFill="1" applyBorder="1" applyAlignment="1">
      <alignment horizontal="center"/>
    </xf>
    <xf numFmtId="43" fontId="51" fillId="0" borderId="9" xfId="1" applyFont="1" applyFill="1" applyBorder="1" applyAlignment="1"/>
    <xf numFmtId="0" fontId="51" fillId="0" borderId="10" xfId="0" applyFont="1" applyFill="1" applyBorder="1"/>
    <xf numFmtId="0" fontId="53" fillId="0" borderId="19" xfId="0" quotePrefix="1" applyFont="1" applyFill="1" applyBorder="1" applyAlignment="1">
      <alignment horizontal="center"/>
    </xf>
    <xf numFmtId="43" fontId="51" fillId="0" borderId="13" xfId="1" applyFont="1" applyFill="1" applyBorder="1" applyAlignment="1">
      <alignment horizontal="center"/>
    </xf>
    <xf numFmtId="10" fontId="63" fillId="0" borderId="15" xfId="2" applyNumberFormat="1" applyFont="1" applyFill="1" applyBorder="1" applyAlignment="1">
      <alignment horizontal="center"/>
    </xf>
    <xf numFmtId="175" fontId="52" fillId="0" borderId="0" xfId="1" applyNumberFormat="1" applyFont="1" applyFill="1" applyBorder="1" applyAlignment="1">
      <alignment horizontal="left"/>
    </xf>
    <xf numFmtId="43" fontId="51" fillId="0" borderId="0" xfId="0" applyNumberFormat="1" applyFont="1" applyFill="1"/>
    <xf numFmtId="0" fontId="52" fillId="0" borderId="45" xfId="0" applyNumberFormat="1" applyFont="1" applyFill="1" applyBorder="1" applyAlignment="1">
      <alignment horizontal="center"/>
    </xf>
    <xf numFmtId="37" fontId="52" fillId="0" borderId="9" xfId="1" applyNumberFormat="1" applyFont="1" applyFill="1" applyBorder="1" applyAlignment="1">
      <alignment horizontal="center"/>
    </xf>
    <xf numFmtId="0" fontId="52" fillId="0" borderId="19" xfId="0" applyNumberFormat="1" applyFont="1" applyFill="1" applyBorder="1" applyAlignment="1" applyProtection="1">
      <alignment horizontal="center"/>
    </xf>
    <xf numFmtId="0" fontId="51" fillId="0" borderId="19" xfId="0" applyFont="1" applyFill="1" applyBorder="1" applyAlignment="1">
      <alignment horizontal="center"/>
    </xf>
    <xf numFmtId="37" fontId="51" fillId="0" borderId="19" xfId="1" applyNumberFormat="1" applyFont="1" applyFill="1" applyBorder="1" applyAlignment="1">
      <alignment horizontal="center"/>
    </xf>
    <xf numFmtId="175" fontId="52" fillId="0" borderId="12" xfId="1" applyNumberFormat="1" applyFont="1" applyFill="1" applyBorder="1" applyAlignment="1">
      <alignment horizontal="left"/>
    </xf>
    <xf numFmtId="43" fontId="53" fillId="0" borderId="0" xfId="0" applyNumberFormat="1" applyFont="1" applyFill="1"/>
    <xf numFmtId="43" fontId="51" fillId="0" borderId="10" xfId="0" applyNumberFormat="1" applyFont="1" applyFill="1" applyBorder="1"/>
    <xf numFmtId="43" fontId="51" fillId="0" borderId="9" xfId="0" applyNumberFormat="1" applyFont="1" applyFill="1" applyBorder="1"/>
    <xf numFmtId="0" fontId="51" fillId="0" borderId="0" xfId="0" applyFont="1" applyFill="1" applyBorder="1" applyAlignment="1">
      <alignment horizontal="center"/>
    </xf>
    <xf numFmtId="0" fontId="52" fillId="0" borderId="14" xfId="1066" applyFont="1" applyFill="1" applyBorder="1"/>
    <xf numFmtId="0" fontId="78" fillId="0" borderId="0" xfId="0" applyFont="1" applyFill="1" applyBorder="1"/>
    <xf numFmtId="0" fontId="79" fillId="0" borderId="0" xfId="600" applyNumberFormat="1" applyFont="1" applyFill="1"/>
    <xf numFmtId="0" fontId="80" fillId="0" borderId="0" xfId="600" applyNumberFormat="1" applyFont="1" applyFill="1"/>
    <xf numFmtId="1" fontId="79" fillId="0" borderId="0" xfId="509" applyFont="1" applyFill="1"/>
    <xf numFmtId="0" fontId="79" fillId="0" borderId="0" xfId="509" applyNumberFormat="1" applyFont="1" applyFill="1" applyAlignment="1">
      <alignment horizontal="center"/>
    </xf>
    <xf numFmtId="0" fontId="79" fillId="0" borderId="0" xfId="509" applyNumberFormat="1" applyFont="1" applyFill="1"/>
    <xf numFmtId="0" fontId="79" fillId="0" borderId="0" xfId="0" applyFont="1" applyFill="1" applyBorder="1"/>
    <xf numFmtId="0" fontId="79" fillId="0" borderId="0" xfId="0" applyFont="1" applyFill="1" applyAlignment="1">
      <alignment horizontal="left"/>
    </xf>
    <xf numFmtId="0" fontId="81" fillId="0" borderId="0" xfId="0" applyFont="1" applyFill="1" applyAlignment="1">
      <alignment horizontal="left"/>
    </xf>
    <xf numFmtId="0" fontId="34" fillId="0" borderId="0" xfId="600" applyNumberFormat="1" applyFont="1" applyFill="1" applyAlignment="1">
      <alignment horizontal="center"/>
    </xf>
    <xf numFmtId="1" fontId="82" fillId="0" borderId="0" xfId="509" applyFont="1" applyFill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3" fillId="0" borderId="0" xfId="600" applyNumberFormat="1" applyFont="1" applyFill="1"/>
    <xf numFmtId="0" fontId="80" fillId="0" borderId="0" xfId="600" applyNumberFormat="1" applyFont="1" applyFill="1" applyAlignment="1">
      <alignment horizontal="center"/>
    </xf>
    <xf numFmtId="37" fontId="34" fillId="0" borderId="7" xfId="583" applyNumberFormat="1" applyFont="1" applyFill="1" applyBorder="1" applyAlignment="1" applyProtection="1">
      <alignment horizontal="center"/>
    </xf>
    <xf numFmtId="37" fontId="34" fillId="0" borderId="14" xfId="583" applyNumberFormat="1" applyFont="1" applyFill="1" applyBorder="1" applyAlignment="1" applyProtection="1">
      <alignment horizontal="center"/>
    </xf>
    <xf numFmtId="176" fontId="34" fillId="0" borderId="11" xfId="583" applyNumberFormat="1" applyFont="1" applyFill="1" applyBorder="1" applyAlignment="1" applyProtection="1">
      <alignment horizontal="center"/>
    </xf>
    <xf numFmtId="1" fontId="34" fillId="0" borderId="22" xfId="511" applyFont="1" applyFill="1" applyBorder="1" applyAlignment="1">
      <alignment horizontal="center"/>
    </xf>
    <xf numFmtId="37" fontId="34" fillId="0" borderId="15" xfId="583" applyNumberFormat="1" applyFont="1" applyFill="1" applyBorder="1" applyAlignment="1" applyProtection="1">
      <alignment horizontal="center"/>
    </xf>
    <xf numFmtId="176" fontId="34" fillId="0" borderId="12" xfId="583" applyNumberFormat="1" applyFont="1" applyFill="1" applyBorder="1" applyAlignment="1" applyProtection="1">
      <alignment horizontal="center"/>
    </xf>
    <xf numFmtId="37" fontId="34" fillId="0" borderId="8" xfId="583" applyNumberFormat="1" applyFont="1" applyFill="1" applyBorder="1" applyAlignment="1" applyProtection="1">
      <alignment horizontal="center"/>
    </xf>
    <xf numFmtId="37" fontId="34" fillId="0" borderId="16" xfId="583" applyNumberFormat="1" applyFont="1" applyFill="1" applyBorder="1" applyAlignment="1" applyProtection="1">
      <alignment horizontal="center"/>
    </xf>
    <xf numFmtId="173" fontId="34" fillId="0" borderId="22" xfId="583" applyNumberFormat="1" applyFont="1" applyFill="1" applyBorder="1" applyAlignment="1" applyProtection="1">
      <alignment horizontal="center"/>
    </xf>
    <xf numFmtId="174" fontId="34" fillId="0" borderId="15" xfId="583" applyNumberFormat="1" applyFont="1" applyFill="1" applyBorder="1" applyAlignment="1">
      <alignment horizontal="center"/>
    </xf>
    <xf numFmtId="173" fontId="85" fillId="0" borderId="22" xfId="583" applyNumberFormat="1" applyFont="1" applyFill="1" applyBorder="1" applyAlignment="1" applyProtection="1">
      <alignment horizontal="center"/>
    </xf>
    <xf numFmtId="1" fontId="79" fillId="0" borderId="0" xfId="509" applyFont="1" applyFill="1" applyBorder="1"/>
    <xf numFmtId="0" fontId="80" fillId="0" borderId="0" xfId="509" applyNumberFormat="1" applyFont="1" applyFill="1"/>
    <xf numFmtId="0" fontId="80" fillId="0" borderId="0" xfId="509" applyNumberFormat="1" applyFont="1" applyFill="1" applyBorder="1"/>
    <xf numFmtId="173" fontId="34" fillId="0" borderId="8" xfId="583" applyNumberFormat="1" applyFont="1" applyFill="1" applyBorder="1" applyAlignment="1" applyProtection="1">
      <alignment horizontal="center"/>
    </xf>
    <xf numFmtId="174" fontId="34" fillId="0" borderId="16" xfId="583" applyNumberFormat="1" applyFont="1" applyFill="1" applyBorder="1" applyAlignment="1">
      <alignment horizontal="center"/>
    </xf>
    <xf numFmtId="0" fontId="80" fillId="0" borderId="0" xfId="509" applyNumberFormat="1" applyFont="1" applyFill="1" applyAlignment="1">
      <alignment horizontal="center"/>
    </xf>
    <xf numFmtId="0" fontId="80" fillId="0" borderId="22" xfId="600" applyNumberFormat="1" applyFont="1" applyFill="1" applyBorder="1"/>
    <xf numFmtId="0" fontId="34" fillId="0" borderId="22" xfId="600" applyNumberFormat="1" applyFont="1" applyFill="1" applyBorder="1"/>
    <xf numFmtId="176" fontId="85" fillId="0" borderId="13" xfId="583" quotePrefix="1" applyNumberFormat="1" applyFont="1" applyFill="1" applyBorder="1" applyAlignment="1" applyProtection="1">
      <alignment horizontal="center"/>
      <protection locked="0"/>
    </xf>
    <xf numFmtId="0" fontId="80" fillId="0" borderId="0" xfId="509" applyNumberFormat="1" applyFont="1" applyFill="1" applyBorder="1" applyAlignment="1">
      <alignment horizontal="center"/>
    </xf>
    <xf numFmtId="178" fontId="85" fillId="0" borderId="12" xfId="221" applyNumberFormat="1" applyFont="1" applyFill="1" applyBorder="1" applyAlignment="1">
      <alignment horizontal="center"/>
    </xf>
    <xf numFmtId="178" fontId="34" fillId="0" borderId="12" xfId="221" applyNumberFormat="1" applyFont="1" applyFill="1" applyBorder="1" applyAlignment="1">
      <alignment horizontal="center"/>
    </xf>
    <xf numFmtId="178" fontId="34" fillId="0" borderId="13" xfId="221" applyNumberFormat="1" applyFont="1" applyFill="1" applyBorder="1" applyAlignment="1">
      <alignment horizontal="center"/>
    </xf>
    <xf numFmtId="175" fontId="55" fillId="0" borderId="0" xfId="1" applyNumberFormat="1" applyFont="1" applyFill="1" applyBorder="1"/>
    <xf numFmtId="43" fontId="59" fillId="0" borderId="0" xfId="1" applyFont="1" applyFill="1" applyBorder="1" applyAlignment="1">
      <alignment horizontal="center"/>
    </xf>
    <xf numFmtId="37" fontId="55" fillId="0" borderId="26" xfId="511" applyNumberFormat="1" applyFont="1" applyFill="1" applyBorder="1" applyAlignment="1" applyProtection="1">
      <alignment horizontal="center" vertical="center" wrapText="1"/>
    </xf>
    <xf numFmtId="175" fontId="53" fillId="0" borderId="0" xfId="1" applyNumberFormat="1" applyFont="1" applyFill="1" applyBorder="1" applyAlignment="1">
      <alignment horizontal="center"/>
    </xf>
    <xf numFmtId="175" fontId="52" fillId="0" borderId="0" xfId="1" applyNumberFormat="1" applyFont="1" applyFill="1" applyAlignment="1">
      <alignment horizontal="left"/>
    </xf>
    <xf numFmtId="0" fontId="55" fillId="0" borderId="15" xfId="1124" applyFont="1" applyFill="1" applyBorder="1"/>
    <xf numFmtId="175" fontId="55" fillId="0" borderId="28" xfId="1" applyNumberFormat="1" applyFont="1" applyFill="1" applyBorder="1"/>
    <xf numFmtId="175" fontId="55" fillId="0" borderId="27" xfId="1" applyNumberFormat="1" applyFont="1" applyFill="1" applyBorder="1"/>
    <xf numFmtId="0" fontId="55" fillId="0" borderId="27" xfId="0" applyNumberFormat="1" applyFont="1" applyFill="1" applyBorder="1" applyAlignment="1">
      <alignment horizontal="center"/>
    </xf>
    <xf numFmtId="37" fontId="55" fillId="0" borderId="0" xfId="1" applyNumberFormat="1" applyFont="1" applyFill="1" applyBorder="1" applyAlignment="1">
      <alignment horizontal="center"/>
    </xf>
    <xf numFmtId="37" fontId="53" fillId="0" borderId="33" xfId="1" applyNumberFormat="1" applyFont="1" applyFill="1" applyBorder="1" applyAlignment="1">
      <alignment horizontal="center"/>
    </xf>
    <xf numFmtId="175" fontId="53" fillId="0" borderId="33" xfId="1" applyNumberFormat="1" applyFont="1" applyFill="1" applyBorder="1"/>
    <xf numFmtId="175" fontId="53" fillId="0" borderId="27" xfId="1" applyNumberFormat="1" applyFont="1" applyFill="1" applyBorder="1"/>
    <xf numFmtId="175" fontId="53" fillId="0" borderId="12" xfId="1" applyNumberFormat="1" applyFont="1" applyFill="1" applyBorder="1"/>
    <xf numFmtId="175" fontId="53" fillId="0" borderId="22" xfId="1" applyNumberFormat="1" applyFont="1" applyFill="1" applyBorder="1"/>
    <xf numFmtId="0" fontId="53" fillId="0" borderId="15" xfId="0" applyFont="1" applyFill="1" applyBorder="1" applyAlignment="1">
      <alignment horizontal="left"/>
    </xf>
    <xf numFmtId="175" fontId="53" fillId="0" borderId="33" xfId="1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left"/>
    </xf>
    <xf numFmtId="175" fontId="52" fillId="0" borderId="47" xfId="1" applyNumberFormat="1" applyFont="1" applyFill="1" applyBorder="1"/>
    <xf numFmtId="0" fontId="52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43" fontId="53" fillId="0" borderId="22" xfId="1" applyFont="1" applyFill="1" applyBorder="1" applyAlignment="1">
      <alignment horizontal="center" vertical="center" wrapText="1"/>
    </xf>
    <xf numFmtId="43" fontId="77" fillId="0" borderId="22" xfId="0" applyNumberFormat="1" applyFont="1" applyFill="1" applyBorder="1" applyAlignment="1" applyProtection="1"/>
    <xf numFmtId="0" fontId="52" fillId="0" borderId="0" xfId="0" applyFont="1" applyFill="1" applyBorder="1"/>
    <xf numFmtId="0" fontId="52" fillId="0" borderId="15" xfId="0" applyFont="1" applyFill="1" applyBorder="1"/>
    <xf numFmtId="43" fontId="52" fillId="0" borderId="15" xfId="1" applyFont="1" applyFill="1" applyBorder="1" applyAlignment="1">
      <alignment horizontal="center"/>
    </xf>
    <xf numFmtId="175" fontId="87" fillId="0" borderId="0" xfId="1" applyNumberFormat="1" applyFont="1" applyFill="1" applyBorder="1" applyAlignment="1">
      <alignment horizontal="left"/>
    </xf>
    <xf numFmtId="175" fontId="55" fillId="0" borderId="15" xfId="1" applyNumberFormat="1" applyFont="1" applyFill="1" applyBorder="1" applyAlignment="1">
      <alignment horizontal="center"/>
    </xf>
    <xf numFmtId="175" fontId="55" fillId="0" borderId="0" xfId="1" applyNumberFormat="1" applyFont="1" applyFill="1" applyBorder="1" applyAlignment="1">
      <alignment horizontal="center"/>
    </xf>
    <xf numFmtId="175" fontId="55" fillId="0" borderId="12" xfId="1" applyNumberFormat="1" applyFont="1" applyFill="1" applyBorder="1" applyAlignment="1">
      <alignment horizontal="center"/>
    </xf>
    <xf numFmtId="175" fontId="51" fillId="0" borderId="0" xfId="1" applyNumberFormat="1" applyFont="1" applyFill="1" applyBorder="1" applyAlignment="1">
      <alignment horizontal="right"/>
    </xf>
    <xf numFmtId="175" fontId="53" fillId="0" borderId="0" xfId="1" applyNumberFormat="1" applyFont="1" applyFill="1" applyBorder="1" applyAlignment="1">
      <alignment horizontal="right"/>
    </xf>
    <xf numFmtId="175" fontId="51" fillId="0" borderId="9" xfId="1" applyNumberFormat="1" applyFont="1" applyFill="1" applyBorder="1" applyAlignment="1">
      <alignment horizontal="right"/>
    </xf>
    <xf numFmtId="175" fontId="52" fillId="0" borderId="13" xfId="1" applyNumberFormat="1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/>
    </xf>
    <xf numFmtId="0" fontId="53" fillId="0" borderId="1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35" xfId="0" applyFont="1" applyFill="1" applyBorder="1" applyAlignment="1">
      <alignment horizontal="center"/>
    </xf>
    <xf numFmtId="0" fontId="53" fillId="0" borderId="36" xfId="0" applyFont="1" applyFill="1" applyBorder="1" applyAlignment="1">
      <alignment horizontal="center"/>
    </xf>
    <xf numFmtId="0" fontId="53" fillId="0" borderId="37" xfId="0" applyFont="1" applyFill="1" applyBorder="1" applyAlignment="1">
      <alignment horizontal="center"/>
    </xf>
    <xf numFmtId="43" fontId="62" fillId="0" borderId="41" xfId="1" quotePrefix="1" applyFont="1" applyFill="1" applyBorder="1" applyAlignment="1">
      <alignment horizontal="center"/>
    </xf>
    <xf numFmtId="43" fontId="62" fillId="0" borderId="23" xfId="1" quotePrefix="1" applyFont="1" applyFill="1" applyBorder="1" applyAlignment="1">
      <alignment horizontal="center"/>
    </xf>
    <xf numFmtId="43" fontId="62" fillId="0" borderId="42" xfId="1" quotePrefix="1" applyFont="1" applyFill="1" applyBorder="1" applyAlignment="1">
      <alignment horizontal="center"/>
    </xf>
    <xf numFmtId="0" fontId="53" fillId="0" borderId="18" xfId="0" applyFont="1" applyFill="1" applyBorder="1" applyAlignment="1">
      <alignment horizontal="center"/>
    </xf>
    <xf numFmtId="0" fontId="53" fillId="0" borderId="19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43" fontId="59" fillId="0" borderId="27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5" fillId="0" borderId="35" xfId="0" applyFont="1" applyFill="1" applyBorder="1" applyAlignment="1">
      <alignment horizontal="center"/>
    </xf>
    <xf numFmtId="0" fontId="55" fillId="0" borderId="36" xfId="0" applyFont="1" applyFill="1" applyBorder="1" applyAlignment="1">
      <alignment horizontal="center"/>
    </xf>
    <xf numFmtId="0" fontId="55" fillId="0" borderId="37" xfId="0" applyFont="1" applyFill="1" applyBorder="1" applyAlignment="1">
      <alignment horizontal="center"/>
    </xf>
    <xf numFmtId="43" fontId="53" fillId="25" borderId="18" xfId="1" applyFont="1" applyFill="1" applyBorder="1" applyAlignment="1">
      <alignment horizontal="center"/>
    </xf>
    <xf numFmtId="43" fontId="53" fillId="25" borderId="19" xfId="1" applyFont="1" applyFill="1" applyBorder="1" applyAlignment="1">
      <alignment horizontal="center"/>
    </xf>
    <xf numFmtId="43" fontId="53" fillId="25" borderId="20" xfId="1" applyFont="1" applyFill="1" applyBorder="1" applyAlignment="1">
      <alignment horizontal="center"/>
    </xf>
    <xf numFmtId="43" fontId="55" fillId="25" borderId="18" xfId="1" applyFont="1" applyFill="1" applyBorder="1" applyAlignment="1">
      <alignment horizontal="center"/>
    </xf>
    <xf numFmtId="43" fontId="55" fillId="25" borderId="19" xfId="1" applyFont="1" applyFill="1" applyBorder="1" applyAlignment="1">
      <alignment horizontal="center"/>
    </xf>
    <xf numFmtId="43" fontId="55" fillId="25" borderId="20" xfId="1" applyFont="1" applyFill="1" applyBorder="1" applyAlignment="1">
      <alignment horizontal="center"/>
    </xf>
    <xf numFmtId="43" fontId="53" fillId="0" borderId="18" xfId="1" applyFont="1" applyFill="1" applyBorder="1" applyAlignment="1">
      <alignment horizontal="center"/>
    </xf>
    <xf numFmtId="43" fontId="53" fillId="0" borderId="20" xfId="1" applyFont="1" applyFill="1" applyBorder="1" applyAlignment="1">
      <alignment horizontal="center"/>
    </xf>
    <xf numFmtId="43" fontId="55" fillId="0" borderId="18" xfId="1" applyFont="1" applyFill="1" applyBorder="1" applyAlignment="1">
      <alignment horizontal="center"/>
    </xf>
    <xf numFmtId="43" fontId="55" fillId="0" borderId="19" xfId="1" applyFont="1" applyFill="1" applyBorder="1" applyAlignment="1">
      <alignment horizontal="center"/>
    </xf>
    <xf numFmtId="43" fontId="55" fillId="0" borderId="20" xfId="1" applyFont="1" applyFill="1" applyBorder="1" applyAlignment="1">
      <alignment horizontal="center"/>
    </xf>
    <xf numFmtId="175" fontId="69" fillId="0" borderId="18" xfId="2625" quotePrefix="1" applyNumberFormat="1" applyFont="1" applyFill="1" applyBorder="1" applyAlignment="1">
      <alignment horizontal="center"/>
    </xf>
    <xf numFmtId="175" fontId="69" fillId="0" borderId="19" xfId="2625" applyNumberFormat="1" applyFont="1" applyFill="1" applyBorder="1" applyAlignment="1">
      <alignment horizontal="center"/>
    </xf>
    <xf numFmtId="175" fontId="69" fillId="0" borderId="20" xfId="2625" applyNumberFormat="1" applyFont="1" applyFill="1" applyBorder="1" applyAlignment="1">
      <alignment horizontal="center"/>
    </xf>
    <xf numFmtId="14" fontId="60" fillId="0" borderId="18" xfId="2626" applyNumberFormat="1" applyFont="1" applyFill="1" applyBorder="1" applyAlignment="1">
      <alignment horizontal="center"/>
    </xf>
    <xf numFmtId="14" fontId="60" fillId="0" borderId="19" xfId="2626" applyNumberFormat="1" applyFont="1" applyFill="1" applyBorder="1" applyAlignment="1">
      <alignment horizontal="center"/>
    </xf>
    <xf numFmtId="14" fontId="60" fillId="0" borderId="20" xfId="2626" applyNumberFormat="1" applyFont="1" applyFill="1" applyBorder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4" fillId="0" borderId="0" xfId="600" applyNumberFormat="1" applyFont="1" applyFill="1" applyAlignment="1">
      <alignment horizontal="center"/>
    </xf>
  </cellXfs>
  <cellStyles count="2632">
    <cellStyle name="_x0013_" xfId="11" xr:uid="{00000000-0005-0000-0000-000000000000}"/>
    <cellStyle name="_x0013_ 2" xfId="12" xr:uid="{00000000-0005-0000-0000-000001000000}"/>
    <cellStyle name="??_HB_diagram-HHH" xfId="13" xr:uid="{00000000-0005-0000-0000-000002000000}"/>
    <cellStyle name="_x0013__Ocotillo" xfId="14" xr:uid="{00000000-0005-0000-0000-000003000000}"/>
    <cellStyle name="Bad 2" xfId="15" xr:uid="{00000000-0005-0000-0000-000004000000}"/>
    <cellStyle name="Check Cell 2" xfId="16" xr:uid="{00000000-0005-0000-0000-000005000000}"/>
    <cellStyle name="Check Cell 3" xfId="17" xr:uid="{00000000-0005-0000-0000-000006000000}"/>
    <cellStyle name="Check Cell 3 2" xfId="18" xr:uid="{00000000-0005-0000-0000-000007000000}"/>
    <cellStyle name="Check Cell 3 3" xfId="19" xr:uid="{00000000-0005-0000-0000-000008000000}"/>
    <cellStyle name="Comma" xfId="1" builtinId="3"/>
    <cellStyle name="Comma  - Style1" xfId="20" xr:uid="{00000000-0005-0000-0000-00000A000000}"/>
    <cellStyle name="Comma  - Style2" xfId="21" xr:uid="{00000000-0005-0000-0000-00000B000000}"/>
    <cellStyle name="Comma  - Style3" xfId="22" xr:uid="{00000000-0005-0000-0000-00000C000000}"/>
    <cellStyle name="Comma  - Style4" xfId="23" xr:uid="{00000000-0005-0000-0000-00000D000000}"/>
    <cellStyle name="Comma  - Style5" xfId="24" xr:uid="{00000000-0005-0000-0000-00000E000000}"/>
    <cellStyle name="Comma  - Style6" xfId="25" xr:uid="{00000000-0005-0000-0000-00000F000000}"/>
    <cellStyle name="Comma  - Style7" xfId="26" xr:uid="{00000000-0005-0000-0000-000010000000}"/>
    <cellStyle name="Comma  - Style8" xfId="27" xr:uid="{00000000-0005-0000-0000-000011000000}"/>
    <cellStyle name="Comma [0] 2" xfId="861" xr:uid="{00000000-0005-0000-0000-000012000000}"/>
    <cellStyle name="Comma [0] 2 2" xfId="862" xr:uid="{00000000-0005-0000-0000-000013000000}"/>
    <cellStyle name="Comma [0] 2 2 2" xfId="1216" xr:uid="{00000000-0005-0000-0000-000014000000}"/>
    <cellStyle name="Comma [0] 2 2 2 2" xfId="1900" xr:uid="{00000000-0005-0000-0000-000015000000}"/>
    <cellStyle name="Comma [0] 2 2 2 3" xfId="2595" xr:uid="{00000000-0005-0000-0000-000016000000}"/>
    <cellStyle name="Comma [0] 2 2 3" xfId="1647" xr:uid="{00000000-0005-0000-0000-000017000000}"/>
    <cellStyle name="Comma [0] 2 2 4" xfId="2179" xr:uid="{00000000-0005-0000-0000-000018000000}"/>
    <cellStyle name="Comma [0] 2 2 5" xfId="2461" xr:uid="{00000000-0005-0000-0000-000019000000}"/>
    <cellStyle name="Comma [0] 2 3" xfId="1215" xr:uid="{00000000-0005-0000-0000-00001A000000}"/>
    <cellStyle name="Comma [0] 2 3 2" xfId="1899" xr:uid="{00000000-0005-0000-0000-00001B000000}"/>
    <cellStyle name="Comma [0] 2 3 3" xfId="2594" xr:uid="{00000000-0005-0000-0000-00001C000000}"/>
    <cellStyle name="Comma [0] 2 4" xfId="1646" xr:uid="{00000000-0005-0000-0000-00001D000000}"/>
    <cellStyle name="Comma [0] 2 5" xfId="2178" xr:uid="{00000000-0005-0000-0000-00001E000000}"/>
    <cellStyle name="Comma [0] 2 6" xfId="2460" xr:uid="{00000000-0005-0000-0000-00001F000000}"/>
    <cellStyle name="Comma 10" xfId="219" xr:uid="{00000000-0005-0000-0000-000020000000}"/>
    <cellStyle name="Comma 10 2" xfId="746" xr:uid="{00000000-0005-0000-0000-000021000000}"/>
    <cellStyle name="Comma 10 2 2" xfId="975" xr:uid="{00000000-0005-0000-0000-000022000000}"/>
    <cellStyle name="Comma 10 2 2 2" xfId="1484" xr:uid="{00000000-0005-0000-0000-000023000000}"/>
    <cellStyle name="Comma 10 2 2 2 2" xfId="1991" xr:uid="{00000000-0005-0000-0000-000024000000}"/>
    <cellStyle name="Comma 10 2 2 3" xfId="1738" xr:uid="{00000000-0005-0000-0000-000025000000}"/>
    <cellStyle name="Comma 10 2 2 4" xfId="2270" xr:uid="{00000000-0005-0000-0000-000026000000}"/>
    <cellStyle name="Comma 10 2 2 5" xfId="2552" xr:uid="{00000000-0005-0000-0000-000027000000}"/>
    <cellStyle name="Comma 10 2 3" xfId="900" xr:uid="{00000000-0005-0000-0000-000028000000}"/>
    <cellStyle name="Comma 10 2 3 2" xfId="1409" xr:uid="{00000000-0005-0000-0000-000029000000}"/>
    <cellStyle name="Comma 10 2 3 2 2" xfId="1916" xr:uid="{00000000-0005-0000-0000-00002A000000}"/>
    <cellStyle name="Comma 10 2 3 3" xfId="1663" xr:uid="{00000000-0005-0000-0000-00002B000000}"/>
    <cellStyle name="Comma 10 2 3 4" xfId="2195" xr:uid="{00000000-0005-0000-0000-00002C000000}"/>
    <cellStyle name="Comma 10 2 3 5" xfId="2477" xr:uid="{00000000-0005-0000-0000-00002D000000}"/>
    <cellStyle name="Comma 10 2 4" xfId="1324" xr:uid="{00000000-0005-0000-0000-00002E000000}"/>
    <cellStyle name="Comma 10 2 4 2" xfId="1829" xr:uid="{00000000-0005-0000-0000-00002F000000}"/>
    <cellStyle name="Comma 10 2 5" xfId="1576" xr:uid="{00000000-0005-0000-0000-000030000000}"/>
    <cellStyle name="Comma 10 2 6" xfId="2108" xr:uid="{00000000-0005-0000-0000-000031000000}"/>
    <cellStyle name="Comma 10 2 7" xfId="2390" xr:uid="{00000000-0005-0000-0000-000032000000}"/>
    <cellStyle name="Comma 10 3" xfId="852" xr:uid="{00000000-0005-0000-0000-000033000000}"/>
    <cellStyle name="Comma 10 3 2" xfId="1389" xr:uid="{00000000-0005-0000-0000-000034000000}"/>
    <cellStyle name="Comma 10 3 2 2" xfId="1894" xr:uid="{00000000-0005-0000-0000-000035000000}"/>
    <cellStyle name="Comma 10 3 3" xfId="1641" xr:uid="{00000000-0005-0000-0000-000036000000}"/>
    <cellStyle name="Comma 10 3 4" xfId="2173" xr:uid="{00000000-0005-0000-0000-000037000000}"/>
    <cellStyle name="Comma 10 3 5" xfId="2455" xr:uid="{00000000-0005-0000-0000-000038000000}"/>
    <cellStyle name="Comma 10 4" xfId="863" xr:uid="{00000000-0005-0000-0000-000039000000}"/>
    <cellStyle name="Comma 10 5" xfId="924" xr:uid="{00000000-0005-0000-0000-00003A000000}"/>
    <cellStyle name="Comma 10 5 2" xfId="1433" xr:uid="{00000000-0005-0000-0000-00003B000000}"/>
    <cellStyle name="Comma 10 5 2 2" xfId="1940" xr:uid="{00000000-0005-0000-0000-00003C000000}"/>
    <cellStyle name="Comma 10 5 3" xfId="1687" xr:uid="{00000000-0005-0000-0000-00003D000000}"/>
    <cellStyle name="Comma 10 5 4" xfId="2219" xr:uid="{00000000-0005-0000-0000-00003E000000}"/>
    <cellStyle name="Comma 10 5 5" xfId="2501" xr:uid="{00000000-0005-0000-0000-00003F000000}"/>
    <cellStyle name="Comma 10 6" xfId="568" xr:uid="{00000000-0005-0000-0000-000040000000}"/>
    <cellStyle name="Comma 10 6 2" xfId="1274" xr:uid="{00000000-0005-0000-0000-000041000000}"/>
    <cellStyle name="Comma 10 6 2 2" xfId="1780" xr:uid="{00000000-0005-0000-0000-000042000000}"/>
    <cellStyle name="Comma 10 6 3" xfId="1527" xr:uid="{00000000-0005-0000-0000-000043000000}"/>
    <cellStyle name="Comma 10 6 4" xfId="2053" xr:uid="{00000000-0005-0000-0000-000044000000}"/>
    <cellStyle name="Comma 10 6 5" xfId="2339" xr:uid="{00000000-0005-0000-0000-000045000000}"/>
    <cellStyle name="Comma 10 7" xfId="1171" xr:uid="{00000000-0005-0000-0000-000046000000}"/>
    <cellStyle name="Comma 10 8" xfId="1192" xr:uid="{00000000-0005-0000-0000-000047000000}"/>
    <cellStyle name="Comma 100" xfId="1015" xr:uid="{00000000-0005-0000-0000-000048000000}"/>
    <cellStyle name="Comma 101" xfId="1017" xr:uid="{00000000-0005-0000-0000-000049000000}"/>
    <cellStyle name="Comma 102" xfId="1019" xr:uid="{00000000-0005-0000-0000-00004A000000}"/>
    <cellStyle name="Comma 103" xfId="1020" xr:uid="{00000000-0005-0000-0000-00004B000000}"/>
    <cellStyle name="Comma 104" xfId="1003" xr:uid="{00000000-0005-0000-0000-00004C000000}"/>
    <cellStyle name="Comma 105" xfId="1024" xr:uid="{00000000-0005-0000-0000-00004D000000}"/>
    <cellStyle name="Comma 106" xfId="1026" xr:uid="{00000000-0005-0000-0000-00004E000000}"/>
    <cellStyle name="Comma 107" xfId="1028" xr:uid="{00000000-0005-0000-0000-00004F000000}"/>
    <cellStyle name="Comma 108" xfId="1030" xr:uid="{00000000-0005-0000-0000-000050000000}"/>
    <cellStyle name="Comma 109" xfId="1032" xr:uid="{00000000-0005-0000-0000-000051000000}"/>
    <cellStyle name="Comma 11" xfId="308" xr:uid="{00000000-0005-0000-0000-000052000000}"/>
    <cellStyle name="Comma 11 2" xfId="882" xr:uid="{00000000-0005-0000-0000-000053000000}"/>
    <cellStyle name="Comma 11 3" xfId="669" xr:uid="{00000000-0005-0000-0000-000054000000}"/>
    <cellStyle name="Comma 110" xfId="1034" xr:uid="{00000000-0005-0000-0000-000055000000}"/>
    <cellStyle name="Comma 111" xfId="1036" xr:uid="{00000000-0005-0000-0000-000056000000}"/>
    <cellStyle name="Comma 112" xfId="1038" xr:uid="{00000000-0005-0000-0000-000057000000}"/>
    <cellStyle name="Comma 113" xfId="1040" xr:uid="{00000000-0005-0000-0000-000058000000}"/>
    <cellStyle name="Comma 114" xfId="1042" xr:uid="{00000000-0005-0000-0000-000059000000}"/>
    <cellStyle name="Comma 115" xfId="1044" xr:uid="{00000000-0005-0000-0000-00005A000000}"/>
    <cellStyle name="Comma 116" xfId="1046" xr:uid="{00000000-0005-0000-0000-00005B000000}"/>
    <cellStyle name="Comma 117" xfId="1048" xr:uid="{00000000-0005-0000-0000-00005C000000}"/>
    <cellStyle name="Comma 118" xfId="1050" xr:uid="{00000000-0005-0000-0000-00005D000000}"/>
    <cellStyle name="Comma 119" xfId="1052" xr:uid="{00000000-0005-0000-0000-00005E000000}"/>
    <cellStyle name="Comma 12" xfId="312" xr:uid="{00000000-0005-0000-0000-00005F000000}"/>
    <cellStyle name="Comma 12 2" xfId="769" xr:uid="{00000000-0005-0000-0000-000060000000}"/>
    <cellStyle name="Comma 12 3" xfId="1181" xr:uid="{00000000-0005-0000-0000-000061000000}"/>
    <cellStyle name="Comma 12 3 2" xfId="1776" xr:uid="{00000000-0005-0000-0000-000062000000}"/>
    <cellStyle name="Comma 12 3 3" xfId="2298" xr:uid="{00000000-0005-0000-0000-000063000000}"/>
    <cellStyle name="Comma 12 3 4" xfId="2581" xr:uid="{00000000-0005-0000-0000-000064000000}"/>
    <cellStyle name="Comma 12 4" xfId="1202" xr:uid="{00000000-0005-0000-0000-000065000000}"/>
    <cellStyle name="Comma 12 4 2" xfId="2304" xr:uid="{00000000-0005-0000-0000-000066000000}"/>
    <cellStyle name="Comma 12 4 3" xfId="2586" xr:uid="{00000000-0005-0000-0000-000067000000}"/>
    <cellStyle name="Comma 12 5" xfId="2041" xr:uid="{00000000-0005-0000-0000-000068000000}"/>
    <cellStyle name="Comma 12 6" xfId="2332" xr:uid="{00000000-0005-0000-0000-000069000000}"/>
    <cellStyle name="Comma 12 7" xfId="2622" xr:uid="{00000000-0005-0000-0000-00006A000000}"/>
    <cellStyle name="Comma 12 7 2" xfId="2629" xr:uid="{00000000-0005-0000-0000-00006B000000}"/>
    <cellStyle name="Comma 120" xfId="1054" xr:uid="{00000000-0005-0000-0000-00006C000000}"/>
    <cellStyle name="Comma 121" xfId="1056" xr:uid="{00000000-0005-0000-0000-00006D000000}"/>
    <cellStyle name="Comma 122" xfId="1058" xr:uid="{00000000-0005-0000-0000-00006E000000}"/>
    <cellStyle name="Comma 123" xfId="1060" xr:uid="{00000000-0005-0000-0000-00006F000000}"/>
    <cellStyle name="Comma 124" xfId="1062" xr:uid="{00000000-0005-0000-0000-000070000000}"/>
    <cellStyle name="Comma 125" xfId="1063" xr:uid="{00000000-0005-0000-0000-000071000000}"/>
    <cellStyle name="Comma 126" xfId="1065" xr:uid="{00000000-0005-0000-0000-000072000000}"/>
    <cellStyle name="Comma 127" xfId="1069" xr:uid="{00000000-0005-0000-0000-000073000000}"/>
    <cellStyle name="Comma 128" xfId="1071" xr:uid="{00000000-0005-0000-0000-000074000000}"/>
    <cellStyle name="Comma 129" xfId="1073" xr:uid="{00000000-0005-0000-0000-000075000000}"/>
    <cellStyle name="Comma 13" xfId="796" xr:uid="{00000000-0005-0000-0000-000076000000}"/>
    <cellStyle name="Comma 130" xfId="1075" xr:uid="{00000000-0005-0000-0000-000077000000}"/>
    <cellStyle name="Comma 131" xfId="1077" xr:uid="{00000000-0005-0000-0000-000078000000}"/>
    <cellStyle name="Comma 132" xfId="1079" xr:uid="{00000000-0005-0000-0000-000079000000}"/>
    <cellStyle name="Comma 133" xfId="1081" xr:uid="{00000000-0005-0000-0000-00007A000000}"/>
    <cellStyle name="Comma 134" xfId="1083" xr:uid="{00000000-0005-0000-0000-00007B000000}"/>
    <cellStyle name="Comma 135" xfId="1085" xr:uid="{00000000-0005-0000-0000-00007C000000}"/>
    <cellStyle name="Comma 136" xfId="1087" xr:uid="{00000000-0005-0000-0000-00007D000000}"/>
    <cellStyle name="Comma 137" xfId="1088" xr:uid="{00000000-0005-0000-0000-00007E000000}"/>
    <cellStyle name="Comma 138" xfId="1067" xr:uid="{00000000-0005-0000-0000-00007F000000}"/>
    <cellStyle name="Comma 139" xfId="1091" xr:uid="{00000000-0005-0000-0000-000080000000}"/>
    <cellStyle name="Comma 14" xfId="772" xr:uid="{00000000-0005-0000-0000-000081000000}"/>
    <cellStyle name="Comma 140" xfId="1093" xr:uid="{00000000-0005-0000-0000-000082000000}"/>
    <cellStyle name="Comma 141" xfId="1169" xr:uid="{00000000-0005-0000-0000-000083000000}"/>
    <cellStyle name="Comma 141 2" xfId="1260" xr:uid="{00000000-0005-0000-0000-000084000000}"/>
    <cellStyle name="Comma 141 2 2" xfId="1770" xr:uid="{00000000-0005-0000-0000-000085000000}"/>
    <cellStyle name="Comma 141 3" xfId="1519" xr:uid="{00000000-0005-0000-0000-000086000000}"/>
    <cellStyle name="Comma 141 4" xfId="2295" xr:uid="{00000000-0005-0000-0000-000087000000}"/>
    <cellStyle name="Comma 141 5" xfId="2578" xr:uid="{00000000-0005-0000-0000-000088000000}"/>
    <cellStyle name="Comma 142" xfId="1170" xr:uid="{00000000-0005-0000-0000-000089000000}"/>
    <cellStyle name="Comma 142 2" xfId="1263" xr:uid="{00000000-0005-0000-0000-00008A000000}"/>
    <cellStyle name="Comma 142 3" xfId="2296" xr:uid="{00000000-0005-0000-0000-00008B000000}"/>
    <cellStyle name="Comma 142 4" xfId="2579" xr:uid="{00000000-0005-0000-0000-00008C000000}"/>
    <cellStyle name="Comma 142 5" xfId="1232" xr:uid="{00000000-0005-0000-0000-00008D000000}"/>
    <cellStyle name="Comma 143" xfId="1187" xr:uid="{00000000-0005-0000-0000-00008E000000}"/>
    <cellStyle name="Comma 143 2" xfId="1266" xr:uid="{00000000-0005-0000-0000-00008F000000}"/>
    <cellStyle name="Comma 143 3" xfId="2299" xr:uid="{00000000-0005-0000-0000-000090000000}"/>
    <cellStyle name="Comma 143 4" xfId="2582" xr:uid="{00000000-0005-0000-0000-000091000000}"/>
    <cellStyle name="Comma 143 5" xfId="1236" xr:uid="{00000000-0005-0000-0000-000092000000}"/>
    <cellStyle name="Comma 144" xfId="1188" xr:uid="{00000000-0005-0000-0000-000093000000}"/>
    <cellStyle name="Comma 144 2" xfId="1264" xr:uid="{00000000-0005-0000-0000-000094000000}"/>
    <cellStyle name="Comma 144 3" xfId="2300" xr:uid="{00000000-0005-0000-0000-000095000000}"/>
    <cellStyle name="Comma 144 4" xfId="2583" xr:uid="{00000000-0005-0000-0000-000096000000}"/>
    <cellStyle name="Comma 144 5" xfId="1238" xr:uid="{00000000-0005-0000-0000-000097000000}"/>
    <cellStyle name="Comma 145" xfId="1167" xr:uid="{00000000-0005-0000-0000-000098000000}"/>
    <cellStyle name="Comma 145 2" xfId="1270" xr:uid="{00000000-0005-0000-0000-000099000000}"/>
    <cellStyle name="Comma 146" xfId="1168" xr:uid="{00000000-0005-0000-0000-00009A000000}"/>
    <cellStyle name="Comma 146 2" xfId="1517" xr:uid="{00000000-0005-0000-0000-00009B000000}"/>
    <cellStyle name="Comma 147" xfId="1191" xr:uid="{00000000-0005-0000-0000-00009C000000}"/>
    <cellStyle name="Comma 147 2" xfId="1272" xr:uid="{00000000-0005-0000-0000-00009D000000}"/>
    <cellStyle name="Comma 147 3" xfId="2302" xr:uid="{00000000-0005-0000-0000-00009E000000}"/>
    <cellStyle name="Comma 147 4" xfId="2584" xr:uid="{00000000-0005-0000-0000-00009F000000}"/>
    <cellStyle name="Comma 147 5" xfId="1242" xr:uid="{00000000-0005-0000-0000-0000A0000000}"/>
    <cellStyle name="Comma 148" xfId="1189" xr:uid="{00000000-0005-0000-0000-0000A1000000}"/>
    <cellStyle name="Comma 148 2" xfId="1507" xr:uid="{00000000-0005-0000-0000-0000A2000000}"/>
    <cellStyle name="Comma 149" xfId="1190" xr:uid="{00000000-0005-0000-0000-0000A3000000}"/>
    <cellStyle name="Comma 149 2" xfId="1509" xr:uid="{00000000-0005-0000-0000-0000A4000000}"/>
    <cellStyle name="Comma 149 2 2" xfId="2015" xr:uid="{00000000-0005-0000-0000-0000A5000000}"/>
    <cellStyle name="Comma 149 3" xfId="1762" xr:uid="{00000000-0005-0000-0000-0000A6000000}"/>
    <cellStyle name="Comma 149 4" xfId="2301" xr:uid="{00000000-0005-0000-0000-0000A7000000}"/>
    <cellStyle name="Comma 149 5" xfId="1245" xr:uid="{00000000-0005-0000-0000-0000A8000000}"/>
    <cellStyle name="Comma 15" xfId="795" xr:uid="{00000000-0005-0000-0000-0000A9000000}"/>
    <cellStyle name="Comma 150" xfId="1209" xr:uid="{00000000-0005-0000-0000-0000AA000000}"/>
    <cellStyle name="Comma 150 2" xfId="1511" xr:uid="{00000000-0005-0000-0000-0000AB000000}"/>
    <cellStyle name="Comma 150 2 2" xfId="2017" xr:uid="{00000000-0005-0000-0000-0000AC000000}"/>
    <cellStyle name="Comma 150 3" xfId="1764" xr:uid="{00000000-0005-0000-0000-0000AD000000}"/>
    <cellStyle name="Comma 150 4" xfId="2588" xr:uid="{00000000-0005-0000-0000-0000AE000000}"/>
    <cellStyle name="Comma 150 5" xfId="1247" xr:uid="{00000000-0005-0000-0000-0000AF000000}"/>
    <cellStyle name="Comma 151" xfId="1218" xr:uid="{00000000-0005-0000-0000-0000B0000000}"/>
    <cellStyle name="Comma 151 2" xfId="1515" xr:uid="{00000000-0005-0000-0000-0000B1000000}"/>
    <cellStyle name="Comma 151 2 2" xfId="2021" xr:uid="{00000000-0005-0000-0000-0000B2000000}"/>
    <cellStyle name="Comma 151 3" xfId="1768" xr:uid="{00000000-0005-0000-0000-0000B3000000}"/>
    <cellStyle name="Comma 151 4" xfId="2597" xr:uid="{00000000-0005-0000-0000-0000B4000000}"/>
    <cellStyle name="Comma 151 5" xfId="1258" xr:uid="{00000000-0005-0000-0000-0000B5000000}"/>
    <cellStyle name="Comma 152" xfId="2023" xr:uid="{00000000-0005-0000-0000-0000B6000000}"/>
    <cellStyle name="Comma 153" xfId="2032" xr:uid="{00000000-0005-0000-0000-0000B7000000}"/>
    <cellStyle name="Comma 154" xfId="2030" xr:uid="{00000000-0005-0000-0000-0000B8000000}"/>
    <cellStyle name="Comma 155" xfId="2047" xr:uid="{00000000-0005-0000-0000-0000B9000000}"/>
    <cellStyle name="Comma 156" xfId="2025" xr:uid="{00000000-0005-0000-0000-0000BA000000}"/>
    <cellStyle name="Comma 157" xfId="2048" xr:uid="{00000000-0005-0000-0000-0000BB000000}"/>
    <cellStyle name="Comma 158" xfId="2044" xr:uid="{00000000-0005-0000-0000-0000BC000000}"/>
    <cellStyle name="Comma 159" xfId="2091" xr:uid="{00000000-0005-0000-0000-0000BD000000}"/>
    <cellStyle name="Comma 16" xfId="797" xr:uid="{00000000-0005-0000-0000-0000BE000000}"/>
    <cellStyle name="Comma 160" xfId="2305" xr:uid="{00000000-0005-0000-0000-0000BF000000}"/>
    <cellStyle name="Comma 161" xfId="2043" xr:uid="{00000000-0005-0000-0000-0000C0000000}"/>
    <cellStyle name="Comma 162" xfId="2307" xr:uid="{00000000-0005-0000-0000-0000C1000000}"/>
    <cellStyle name="Comma 163" xfId="2061" xr:uid="{00000000-0005-0000-0000-0000C2000000}"/>
    <cellStyle name="Comma 164" xfId="2049" xr:uid="{00000000-0005-0000-0000-0000C3000000}"/>
    <cellStyle name="Comma 165" xfId="2306" xr:uid="{00000000-0005-0000-0000-0000C4000000}"/>
    <cellStyle name="Comma 166" xfId="2050" xr:uid="{00000000-0005-0000-0000-0000C5000000}"/>
    <cellStyle name="Comma 167" xfId="2294" xr:uid="{00000000-0005-0000-0000-0000C6000000}"/>
    <cellStyle name="Comma 168" xfId="2027" xr:uid="{00000000-0005-0000-0000-0000C7000000}"/>
    <cellStyle name="Comma 169" xfId="2293" xr:uid="{00000000-0005-0000-0000-0000C8000000}"/>
    <cellStyle name="Comma 17" xfId="794" xr:uid="{00000000-0005-0000-0000-0000C9000000}"/>
    <cellStyle name="Comma 170" xfId="2312" xr:uid="{00000000-0005-0000-0000-0000CA000000}"/>
    <cellStyle name="Comma 171" xfId="2310" xr:uid="{00000000-0005-0000-0000-0000CB000000}"/>
    <cellStyle name="Comma 172" xfId="2316" xr:uid="{00000000-0005-0000-0000-0000CC000000}"/>
    <cellStyle name="Comma 173" xfId="2324" xr:uid="{00000000-0005-0000-0000-0000CD000000}"/>
    <cellStyle name="Comma 174" xfId="2321" xr:uid="{00000000-0005-0000-0000-0000CE000000}"/>
    <cellStyle name="Comma 175" xfId="2335" xr:uid="{00000000-0005-0000-0000-0000CF000000}"/>
    <cellStyle name="Comma 176" xfId="2600" xr:uid="{00000000-0005-0000-0000-0000D0000000}"/>
    <cellStyle name="Comma 177" xfId="2337" xr:uid="{00000000-0005-0000-0000-0000D1000000}"/>
    <cellStyle name="Comma 178" xfId="2319" xr:uid="{00000000-0005-0000-0000-0000D2000000}"/>
    <cellStyle name="Comma 179" xfId="2577" xr:uid="{00000000-0005-0000-0000-0000D3000000}"/>
    <cellStyle name="Comma 18" xfId="773" xr:uid="{00000000-0005-0000-0000-0000D4000000}"/>
    <cellStyle name="Comma 180" xfId="2322" xr:uid="{00000000-0005-0000-0000-0000D5000000}"/>
    <cellStyle name="Comma 181" xfId="2323" xr:uid="{00000000-0005-0000-0000-0000D6000000}"/>
    <cellStyle name="Comma 182" xfId="2328" xr:uid="{00000000-0005-0000-0000-0000D7000000}"/>
    <cellStyle name="Comma 183" xfId="2598" xr:uid="{00000000-0005-0000-0000-0000D8000000}"/>
    <cellStyle name="Comma 184" xfId="1220" xr:uid="{00000000-0005-0000-0000-0000D9000000}"/>
    <cellStyle name="Comma 185" xfId="1223" xr:uid="{00000000-0005-0000-0000-0000DA000000}"/>
    <cellStyle name="Comma 186" xfId="1222" xr:uid="{00000000-0005-0000-0000-0000DB000000}"/>
    <cellStyle name="Comma 187" xfId="2603" xr:uid="{00000000-0005-0000-0000-0000DC000000}"/>
    <cellStyle name="Comma 188" xfId="2602" xr:uid="{00000000-0005-0000-0000-0000DD000000}"/>
    <cellStyle name="Comma 189" xfId="2608" xr:uid="{00000000-0005-0000-0000-0000DE000000}"/>
    <cellStyle name="Comma 19" xfId="770" xr:uid="{00000000-0005-0000-0000-0000DF000000}"/>
    <cellStyle name="Comma 190" xfId="2613" xr:uid="{00000000-0005-0000-0000-0000E0000000}"/>
    <cellStyle name="Comma 191" xfId="2614" xr:uid="{00000000-0005-0000-0000-0000E1000000}"/>
    <cellStyle name="Comma 192" xfId="2612" xr:uid="{00000000-0005-0000-0000-0000E2000000}"/>
    <cellStyle name="Comma 193" xfId="1230" xr:uid="{00000000-0005-0000-0000-0000E3000000}"/>
    <cellStyle name="Comma 194" xfId="1226" xr:uid="{00000000-0005-0000-0000-0000E4000000}"/>
    <cellStyle name="Comma 195" xfId="2607" xr:uid="{00000000-0005-0000-0000-0000E5000000}"/>
    <cellStyle name="Comma 196" xfId="2606" xr:uid="{00000000-0005-0000-0000-0000E6000000}"/>
    <cellStyle name="Comma 197" xfId="2617" xr:uid="{00000000-0005-0000-0000-0000E7000000}"/>
    <cellStyle name="Comma 198" xfId="2631" xr:uid="{19BAA5CC-3A29-487C-BCDD-A073CE6AF36C}"/>
    <cellStyle name="Comma 2" xfId="28" xr:uid="{00000000-0005-0000-0000-0000E8000000}"/>
    <cellStyle name="Comma 2 2" xfId="29" xr:uid="{00000000-0005-0000-0000-0000E9000000}"/>
    <cellStyle name="Comma 2 2 2" xfId="296" xr:uid="{00000000-0005-0000-0000-0000EA000000}"/>
    <cellStyle name="Comma 2 2 3" xfId="270" xr:uid="{00000000-0005-0000-0000-0000EB000000}"/>
    <cellStyle name="Comma 2 2 3 2" xfId="622" xr:uid="{00000000-0005-0000-0000-0000EC000000}"/>
    <cellStyle name="Comma 2 2 4" xfId="320" xr:uid="{00000000-0005-0000-0000-0000ED000000}"/>
    <cellStyle name="Comma 2 2 4 2" xfId="667" xr:uid="{00000000-0005-0000-0000-0000EE000000}"/>
    <cellStyle name="Comma 2 2 4 3" xfId="1159" xr:uid="{00000000-0005-0000-0000-0000EF000000}"/>
    <cellStyle name="Comma 2 2 5" xfId="417" xr:uid="{00000000-0005-0000-0000-0000F0000000}"/>
    <cellStyle name="Comma 2 2 6" xfId="569" xr:uid="{00000000-0005-0000-0000-0000F1000000}"/>
    <cellStyle name="Comma 2 3" xfId="268" xr:uid="{00000000-0005-0000-0000-0000F2000000}"/>
    <cellStyle name="Comma 2 3 2" xfId="512" xr:uid="{00000000-0005-0000-0000-0000F3000000}"/>
    <cellStyle name="Comma 2 3 3" xfId="576" xr:uid="{00000000-0005-0000-0000-0000F4000000}"/>
    <cellStyle name="Comma 2 3 4" xfId="1175" xr:uid="{00000000-0005-0000-0000-0000F5000000}"/>
    <cellStyle name="Comma 2 3 5" xfId="1196" xr:uid="{00000000-0005-0000-0000-0000F6000000}"/>
    <cellStyle name="Comma 2 4" xfId="513" xr:uid="{00000000-0005-0000-0000-0000F7000000}"/>
    <cellStyle name="Comma 2 4 2" xfId="623" xr:uid="{00000000-0005-0000-0000-0000F8000000}"/>
    <cellStyle name="Comma 2 4 3" xfId="864" xr:uid="{00000000-0005-0000-0000-0000F9000000}"/>
    <cellStyle name="Comma 2 4 4" xfId="1183" xr:uid="{00000000-0005-0000-0000-0000FA000000}"/>
    <cellStyle name="Comma 2 4 5" xfId="1204" xr:uid="{00000000-0005-0000-0000-0000FB000000}"/>
    <cellStyle name="Comma 2 5" xfId="514" xr:uid="{00000000-0005-0000-0000-0000FC000000}"/>
    <cellStyle name="Comma 2 6" xfId="624" xr:uid="{00000000-0005-0000-0000-0000FD000000}"/>
    <cellStyle name="Comma 2 7" xfId="2618" xr:uid="{00000000-0005-0000-0000-0000FE000000}"/>
    <cellStyle name="Comma 2 7 2" xfId="2625" xr:uid="{00000000-0005-0000-0000-0000FF000000}"/>
    <cellStyle name="Comma 20" xfId="774" xr:uid="{00000000-0005-0000-0000-000000010000}"/>
    <cellStyle name="Comma 21" xfId="792" xr:uid="{00000000-0005-0000-0000-000001010000}"/>
    <cellStyle name="Comma 22" xfId="776" xr:uid="{00000000-0005-0000-0000-000002010000}"/>
    <cellStyle name="Comma 23" xfId="790" xr:uid="{00000000-0005-0000-0000-000003010000}"/>
    <cellStyle name="Comma 24" xfId="779" xr:uid="{00000000-0005-0000-0000-000004010000}"/>
    <cellStyle name="Comma 25" xfId="789" xr:uid="{00000000-0005-0000-0000-000005010000}"/>
    <cellStyle name="Comma 26" xfId="780" xr:uid="{00000000-0005-0000-0000-000006010000}"/>
    <cellStyle name="Comma 27" xfId="788" xr:uid="{00000000-0005-0000-0000-000007010000}"/>
    <cellStyle name="Comma 28" xfId="781" xr:uid="{00000000-0005-0000-0000-000008010000}"/>
    <cellStyle name="Comma 29" xfId="802" xr:uid="{00000000-0005-0000-0000-000009010000}"/>
    <cellStyle name="Comma 3" xfId="30" xr:uid="{00000000-0005-0000-0000-00000A010000}"/>
    <cellStyle name="Comma 3 10" xfId="221" xr:uid="{00000000-0005-0000-0000-00000B010000}"/>
    <cellStyle name="Comma 3 10 2" xfId="676" xr:uid="{00000000-0005-0000-0000-00000C010000}"/>
    <cellStyle name="Comma 3 11" xfId="321" xr:uid="{00000000-0005-0000-0000-00000D010000}"/>
    <cellStyle name="Comma 3 11 2" xfId="1143" xr:uid="{00000000-0005-0000-0000-00000E010000}"/>
    <cellStyle name="Comma 3 12" xfId="418" xr:uid="{00000000-0005-0000-0000-00000F010000}"/>
    <cellStyle name="Comma 3 13" xfId="565" xr:uid="{00000000-0005-0000-0000-000010010000}"/>
    <cellStyle name="Comma 3 2" xfId="31" xr:uid="{00000000-0005-0000-0000-000011010000}"/>
    <cellStyle name="Comma 3 2 2" xfId="297" xr:uid="{00000000-0005-0000-0000-000012010000}"/>
    <cellStyle name="Comma 3 2 2 2" xfId="865" xr:uid="{00000000-0005-0000-0000-000013010000}"/>
    <cellStyle name="Comma 3 2 2 3" xfId="677" xr:uid="{00000000-0005-0000-0000-000014010000}"/>
    <cellStyle name="Comma 3 2 3" xfId="322" xr:uid="{00000000-0005-0000-0000-000015010000}"/>
    <cellStyle name="Comma 3 2 3 2" xfId="1120" xr:uid="{00000000-0005-0000-0000-000016010000}"/>
    <cellStyle name="Comma 3 2 4" xfId="419" xr:uid="{00000000-0005-0000-0000-000017010000}"/>
    <cellStyle name="Comma 3 3" xfId="32" xr:uid="{00000000-0005-0000-0000-000018010000}"/>
    <cellStyle name="Comma 3 3 2" xfId="275" xr:uid="{00000000-0005-0000-0000-000019010000}"/>
    <cellStyle name="Comma 3 3 2 2" xfId="626" xr:uid="{00000000-0005-0000-0000-00001A010000}"/>
    <cellStyle name="Comma 3 3 2 2 2" xfId="688" xr:uid="{00000000-0005-0000-0000-00001B010000}"/>
    <cellStyle name="Comma 3 3 2 2 2 2" xfId="960" xr:uid="{00000000-0005-0000-0000-00001C010000}"/>
    <cellStyle name="Comma 3 3 2 2 2 2 2" xfId="1469" xr:uid="{00000000-0005-0000-0000-00001D010000}"/>
    <cellStyle name="Comma 3 3 2 2 2 2 2 2" xfId="1976" xr:uid="{00000000-0005-0000-0000-00001E010000}"/>
    <cellStyle name="Comma 3 3 2 2 2 2 3" xfId="1723" xr:uid="{00000000-0005-0000-0000-00001F010000}"/>
    <cellStyle name="Comma 3 3 2 2 2 2 4" xfId="2255" xr:uid="{00000000-0005-0000-0000-000020010000}"/>
    <cellStyle name="Comma 3 3 2 2 2 2 5" xfId="2537" xr:uid="{00000000-0005-0000-0000-000021010000}"/>
    <cellStyle name="Comma 3 3 2 2 2 3" xfId="885" xr:uid="{00000000-0005-0000-0000-000022010000}"/>
    <cellStyle name="Comma 3 3 2 2 2 3 2" xfId="1394" xr:uid="{00000000-0005-0000-0000-000023010000}"/>
    <cellStyle name="Comma 3 3 2 2 2 3 2 2" xfId="1901" xr:uid="{00000000-0005-0000-0000-000024010000}"/>
    <cellStyle name="Comma 3 3 2 2 2 3 3" xfId="1648" xr:uid="{00000000-0005-0000-0000-000025010000}"/>
    <cellStyle name="Comma 3 3 2 2 2 3 4" xfId="2180" xr:uid="{00000000-0005-0000-0000-000026010000}"/>
    <cellStyle name="Comma 3 3 2 2 2 3 5" xfId="2462" xr:uid="{00000000-0005-0000-0000-000027010000}"/>
    <cellStyle name="Comma 3 3 2 2 2 4" xfId="1309" xr:uid="{00000000-0005-0000-0000-000028010000}"/>
    <cellStyle name="Comma 3 3 2 2 2 4 2" xfId="1814" xr:uid="{00000000-0005-0000-0000-000029010000}"/>
    <cellStyle name="Comma 3 3 2 2 2 5" xfId="1561" xr:uid="{00000000-0005-0000-0000-00002A010000}"/>
    <cellStyle name="Comma 3 3 2 2 2 6" xfId="2092" xr:uid="{00000000-0005-0000-0000-00002B010000}"/>
    <cellStyle name="Comma 3 3 2 2 2 7" xfId="2375" xr:uid="{00000000-0005-0000-0000-00002C010000}"/>
    <cellStyle name="Comma 3 3 2 2 3" xfId="837" xr:uid="{00000000-0005-0000-0000-00002D010000}"/>
    <cellStyle name="Comma 3 3 2 2 3 2" xfId="1375" xr:uid="{00000000-0005-0000-0000-00002E010000}"/>
    <cellStyle name="Comma 3 3 2 2 3 2 2" xfId="1880" xr:uid="{00000000-0005-0000-0000-00002F010000}"/>
    <cellStyle name="Comma 3 3 2 2 3 3" xfId="1627" xr:uid="{00000000-0005-0000-0000-000030010000}"/>
    <cellStyle name="Comma 3 3 2 2 3 4" xfId="2159" xr:uid="{00000000-0005-0000-0000-000031010000}"/>
    <cellStyle name="Comma 3 3 2 2 3 5" xfId="2441" xr:uid="{00000000-0005-0000-0000-000032010000}"/>
    <cellStyle name="Comma 3 3 2 2 4" xfId="950" xr:uid="{00000000-0005-0000-0000-000033010000}"/>
    <cellStyle name="Comma 3 3 2 2 4 2" xfId="1459" xr:uid="{00000000-0005-0000-0000-000034010000}"/>
    <cellStyle name="Comma 3 3 2 2 4 2 2" xfId="1966" xr:uid="{00000000-0005-0000-0000-000035010000}"/>
    <cellStyle name="Comma 3 3 2 2 4 3" xfId="1713" xr:uid="{00000000-0005-0000-0000-000036010000}"/>
    <cellStyle name="Comma 3 3 2 2 4 4" xfId="2245" xr:uid="{00000000-0005-0000-0000-000037010000}"/>
    <cellStyle name="Comma 3 3 2 2 4 5" xfId="2527" xr:uid="{00000000-0005-0000-0000-000038010000}"/>
    <cellStyle name="Comma 3 3 2 2 5" xfId="1299" xr:uid="{00000000-0005-0000-0000-000039010000}"/>
    <cellStyle name="Comma 3 3 2 2 5 2" xfId="1804" xr:uid="{00000000-0005-0000-0000-00003A010000}"/>
    <cellStyle name="Comma 3 3 2 2 6" xfId="1551" xr:uid="{00000000-0005-0000-0000-00003B010000}"/>
    <cellStyle name="Comma 3 3 2 2 7" xfId="2080" xr:uid="{00000000-0005-0000-0000-00003C010000}"/>
    <cellStyle name="Comma 3 3 2 2 8" xfId="2364" xr:uid="{00000000-0005-0000-0000-00003D010000}"/>
    <cellStyle name="Comma 3 3 2 3" xfId="617" xr:uid="{00000000-0005-0000-0000-00003E010000}"/>
    <cellStyle name="Comma 3 3 2 3 2" xfId="750" xr:uid="{00000000-0005-0000-0000-00003F010000}"/>
    <cellStyle name="Comma 3 3 2 3 2 2" xfId="979" xr:uid="{00000000-0005-0000-0000-000040010000}"/>
    <cellStyle name="Comma 3 3 2 3 2 2 2" xfId="1488" xr:uid="{00000000-0005-0000-0000-000041010000}"/>
    <cellStyle name="Comma 3 3 2 3 2 2 2 2" xfId="1995" xr:uid="{00000000-0005-0000-0000-000042010000}"/>
    <cellStyle name="Comma 3 3 2 3 2 2 3" xfId="1742" xr:uid="{00000000-0005-0000-0000-000043010000}"/>
    <cellStyle name="Comma 3 3 2 3 2 2 4" xfId="2274" xr:uid="{00000000-0005-0000-0000-000044010000}"/>
    <cellStyle name="Comma 3 3 2 3 2 2 5" xfId="2556" xr:uid="{00000000-0005-0000-0000-000045010000}"/>
    <cellStyle name="Comma 3 3 2 3 2 3" xfId="904" xr:uid="{00000000-0005-0000-0000-000046010000}"/>
    <cellStyle name="Comma 3 3 2 3 2 3 2" xfId="1413" xr:uid="{00000000-0005-0000-0000-000047010000}"/>
    <cellStyle name="Comma 3 3 2 3 2 3 2 2" xfId="1920" xr:uid="{00000000-0005-0000-0000-000048010000}"/>
    <cellStyle name="Comma 3 3 2 3 2 3 3" xfId="1667" xr:uid="{00000000-0005-0000-0000-000049010000}"/>
    <cellStyle name="Comma 3 3 2 3 2 3 4" xfId="2199" xr:uid="{00000000-0005-0000-0000-00004A010000}"/>
    <cellStyle name="Comma 3 3 2 3 2 3 5" xfId="2481" xr:uid="{00000000-0005-0000-0000-00004B010000}"/>
    <cellStyle name="Comma 3 3 2 3 2 4" xfId="1328" xr:uid="{00000000-0005-0000-0000-00004C010000}"/>
    <cellStyle name="Comma 3 3 2 3 2 4 2" xfId="1833" xr:uid="{00000000-0005-0000-0000-00004D010000}"/>
    <cellStyle name="Comma 3 3 2 3 2 5" xfId="1580" xr:uid="{00000000-0005-0000-0000-00004E010000}"/>
    <cellStyle name="Comma 3 3 2 3 2 6" xfId="2112" xr:uid="{00000000-0005-0000-0000-00004F010000}"/>
    <cellStyle name="Comma 3 3 2 3 2 7" xfId="2394" xr:uid="{00000000-0005-0000-0000-000050010000}"/>
    <cellStyle name="Comma 3 3 2 3 3" xfId="831" xr:uid="{00000000-0005-0000-0000-000051010000}"/>
    <cellStyle name="Comma 3 3 2 3 3 2" xfId="1369" xr:uid="{00000000-0005-0000-0000-000052010000}"/>
    <cellStyle name="Comma 3 3 2 3 3 2 2" xfId="1874" xr:uid="{00000000-0005-0000-0000-000053010000}"/>
    <cellStyle name="Comma 3 3 2 3 3 3" xfId="1621" xr:uid="{00000000-0005-0000-0000-000054010000}"/>
    <cellStyle name="Comma 3 3 2 3 3 4" xfId="2153" xr:uid="{00000000-0005-0000-0000-000055010000}"/>
    <cellStyle name="Comma 3 3 2 3 3 5" xfId="2435" xr:uid="{00000000-0005-0000-0000-000056010000}"/>
    <cellStyle name="Comma 3 3 2 3 4" xfId="944" xr:uid="{00000000-0005-0000-0000-000057010000}"/>
    <cellStyle name="Comma 3 3 2 3 4 2" xfId="1453" xr:uid="{00000000-0005-0000-0000-000058010000}"/>
    <cellStyle name="Comma 3 3 2 3 4 2 2" xfId="1960" xr:uid="{00000000-0005-0000-0000-000059010000}"/>
    <cellStyle name="Comma 3 3 2 3 4 3" xfId="1707" xr:uid="{00000000-0005-0000-0000-00005A010000}"/>
    <cellStyle name="Comma 3 3 2 3 4 4" xfId="2239" xr:uid="{00000000-0005-0000-0000-00005B010000}"/>
    <cellStyle name="Comma 3 3 2 3 4 5" xfId="2521" xr:uid="{00000000-0005-0000-0000-00005C010000}"/>
    <cellStyle name="Comma 3 3 2 3 5" xfId="1293" xr:uid="{00000000-0005-0000-0000-00005D010000}"/>
    <cellStyle name="Comma 3 3 2 3 5 2" xfId="1798" xr:uid="{00000000-0005-0000-0000-00005E010000}"/>
    <cellStyle name="Comma 3 3 2 3 6" xfId="1545" xr:uid="{00000000-0005-0000-0000-00005F010000}"/>
    <cellStyle name="Comma 3 3 2 3 7" xfId="2074" xr:uid="{00000000-0005-0000-0000-000060010000}"/>
    <cellStyle name="Comma 3 3 2 3 8" xfId="2358" xr:uid="{00000000-0005-0000-0000-000061010000}"/>
    <cellStyle name="Comma 3 3 2 4" xfId="764" xr:uid="{00000000-0005-0000-0000-000062010000}"/>
    <cellStyle name="Comma 3 3 2 4 2" xfId="993" xr:uid="{00000000-0005-0000-0000-000063010000}"/>
    <cellStyle name="Comma 3 3 2 4 2 2" xfId="1502" xr:uid="{00000000-0005-0000-0000-000064010000}"/>
    <cellStyle name="Comma 3 3 2 4 2 2 2" xfId="2009" xr:uid="{00000000-0005-0000-0000-000065010000}"/>
    <cellStyle name="Comma 3 3 2 4 2 3" xfId="1756" xr:uid="{00000000-0005-0000-0000-000066010000}"/>
    <cellStyle name="Comma 3 3 2 4 2 4" xfId="2288" xr:uid="{00000000-0005-0000-0000-000067010000}"/>
    <cellStyle name="Comma 3 3 2 4 2 5" xfId="2570" xr:uid="{00000000-0005-0000-0000-000068010000}"/>
    <cellStyle name="Comma 3 3 2 4 3" xfId="918" xr:uid="{00000000-0005-0000-0000-000069010000}"/>
    <cellStyle name="Comma 3 3 2 4 3 2" xfId="1427" xr:uid="{00000000-0005-0000-0000-00006A010000}"/>
    <cellStyle name="Comma 3 3 2 4 3 2 2" xfId="1934" xr:uid="{00000000-0005-0000-0000-00006B010000}"/>
    <cellStyle name="Comma 3 3 2 4 3 3" xfId="1681" xr:uid="{00000000-0005-0000-0000-00006C010000}"/>
    <cellStyle name="Comma 3 3 2 4 3 4" xfId="2213" xr:uid="{00000000-0005-0000-0000-00006D010000}"/>
    <cellStyle name="Comma 3 3 2 4 3 5" xfId="2495" xr:uid="{00000000-0005-0000-0000-00006E010000}"/>
    <cellStyle name="Comma 3 3 2 4 4" xfId="1342" xr:uid="{00000000-0005-0000-0000-00006F010000}"/>
    <cellStyle name="Comma 3 3 2 4 4 2" xfId="1847" xr:uid="{00000000-0005-0000-0000-000070010000}"/>
    <cellStyle name="Comma 3 3 2 4 5" xfId="1594" xr:uid="{00000000-0005-0000-0000-000071010000}"/>
    <cellStyle name="Comma 3 3 2 4 6" xfId="2126" xr:uid="{00000000-0005-0000-0000-000072010000}"/>
    <cellStyle name="Comma 3 3 2 4 7" xfId="2408" xr:uid="{00000000-0005-0000-0000-000073010000}"/>
    <cellStyle name="Comma 3 3 2 5" xfId="819" xr:uid="{00000000-0005-0000-0000-000074010000}"/>
    <cellStyle name="Comma 3 3 2 5 2" xfId="1357" xr:uid="{00000000-0005-0000-0000-000075010000}"/>
    <cellStyle name="Comma 3 3 2 5 2 2" xfId="1862" xr:uid="{00000000-0005-0000-0000-000076010000}"/>
    <cellStyle name="Comma 3 3 2 5 3" xfId="1609" xr:uid="{00000000-0005-0000-0000-000077010000}"/>
    <cellStyle name="Comma 3 3 2 5 4" xfId="2141" xr:uid="{00000000-0005-0000-0000-000078010000}"/>
    <cellStyle name="Comma 3 3 2 5 5" xfId="2423" xr:uid="{00000000-0005-0000-0000-000079010000}"/>
    <cellStyle name="Comma 3 3 2 6" xfId="932" xr:uid="{00000000-0005-0000-0000-00007A010000}"/>
    <cellStyle name="Comma 3 3 2 6 2" xfId="1441" xr:uid="{00000000-0005-0000-0000-00007B010000}"/>
    <cellStyle name="Comma 3 3 2 6 2 2" xfId="1948" xr:uid="{00000000-0005-0000-0000-00007C010000}"/>
    <cellStyle name="Comma 3 3 2 6 3" xfId="1695" xr:uid="{00000000-0005-0000-0000-00007D010000}"/>
    <cellStyle name="Comma 3 3 2 6 4" xfId="2227" xr:uid="{00000000-0005-0000-0000-00007E010000}"/>
    <cellStyle name="Comma 3 3 2 6 5" xfId="2509" xr:uid="{00000000-0005-0000-0000-00007F010000}"/>
    <cellStyle name="Comma 3 3 2 7" xfId="603" xr:uid="{00000000-0005-0000-0000-000080010000}"/>
    <cellStyle name="Comma 3 3 2 7 2" xfId="1282" xr:uid="{00000000-0005-0000-0000-000081010000}"/>
    <cellStyle name="Comma 3 3 2 7 2 2" xfId="1787" xr:uid="{00000000-0005-0000-0000-000082010000}"/>
    <cellStyle name="Comma 3 3 2 7 3" xfId="1534" xr:uid="{00000000-0005-0000-0000-000083010000}"/>
    <cellStyle name="Comma 3 3 2 7 4" xfId="2063" xr:uid="{00000000-0005-0000-0000-000084010000}"/>
    <cellStyle name="Comma 3 3 2 7 5" xfId="2347" xr:uid="{00000000-0005-0000-0000-000085010000}"/>
    <cellStyle name="Comma 3 3 3" xfId="323" xr:uid="{00000000-0005-0000-0000-000086010000}"/>
    <cellStyle name="Comma 3 3 3 2" xfId="740" xr:uid="{00000000-0005-0000-0000-000087010000}"/>
    <cellStyle name="Comma 3 3 3 2 2" xfId="969" xr:uid="{00000000-0005-0000-0000-000088010000}"/>
    <cellStyle name="Comma 3 3 3 2 2 2" xfId="1478" xr:uid="{00000000-0005-0000-0000-000089010000}"/>
    <cellStyle name="Comma 3 3 3 2 2 2 2" xfId="1985" xr:uid="{00000000-0005-0000-0000-00008A010000}"/>
    <cellStyle name="Comma 3 3 3 2 2 3" xfId="1732" xr:uid="{00000000-0005-0000-0000-00008B010000}"/>
    <cellStyle name="Comma 3 3 3 2 2 4" xfId="2264" xr:uid="{00000000-0005-0000-0000-00008C010000}"/>
    <cellStyle name="Comma 3 3 3 2 2 5" xfId="2546" xr:uid="{00000000-0005-0000-0000-00008D010000}"/>
    <cellStyle name="Comma 3 3 3 2 3" xfId="894" xr:uid="{00000000-0005-0000-0000-00008E010000}"/>
    <cellStyle name="Comma 3 3 3 2 3 2" xfId="1403" xr:uid="{00000000-0005-0000-0000-00008F010000}"/>
    <cellStyle name="Comma 3 3 3 2 3 2 2" xfId="1910" xr:uid="{00000000-0005-0000-0000-000090010000}"/>
    <cellStyle name="Comma 3 3 3 2 3 3" xfId="1657" xr:uid="{00000000-0005-0000-0000-000091010000}"/>
    <cellStyle name="Comma 3 3 3 2 3 4" xfId="2189" xr:uid="{00000000-0005-0000-0000-000092010000}"/>
    <cellStyle name="Comma 3 3 3 2 3 5" xfId="2471" xr:uid="{00000000-0005-0000-0000-000093010000}"/>
    <cellStyle name="Comma 3 3 3 2 4" xfId="1318" xr:uid="{00000000-0005-0000-0000-000094010000}"/>
    <cellStyle name="Comma 3 3 3 2 4 2" xfId="1823" xr:uid="{00000000-0005-0000-0000-000095010000}"/>
    <cellStyle name="Comma 3 3 3 2 5" xfId="1570" xr:uid="{00000000-0005-0000-0000-000096010000}"/>
    <cellStyle name="Comma 3 3 3 2 6" xfId="2102" xr:uid="{00000000-0005-0000-0000-000097010000}"/>
    <cellStyle name="Comma 3 3 3 2 7" xfId="2384" xr:uid="{00000000-0005-0000-0000-000098010000}"/>
    <cellStyle name="Comma 3 3 3 3" xfId="836" xr:uid="{00000000-0005-0000-0000-000099010000}"/>
    <cellStyle name="Comma 3 3 3 3 2" xfId="1374" xr:uid="{00000000-0005-0000-0000-00009A010000}"/>
    <cellStyle name="Comma 3 3 3 3 2 2" xfId="1879" xr:uid="{00000000-0005-0000-0000-00009B010000}"/>
    <cellStyle name="Comma 3 3 3 3 3" xfId="1626" xr:uid="{00000000-0005-0000-0000-00009C010000}"/>
    <cellStyle name="Comma 3 3 3 3 4" xfId="2158" xr:uid="{00000000-0005-0000-0000-00009D010000}"/>
    <cellStyle name="Comma 3 3 3 3 5" xfId="2440" xr:uid="{00000000-0005-0000-0000-00009E010000}"/>
    <cellStyle name="Comma 3 3 3 4" xfId="949" xr:uid="{00000000-0005-0000-0000-00009F010000}"/>
    <cellStyle name="Comma 3 3 3 4 2" xfId="1458" xr:uid="{00000000-0005-0000-0000-0000A0010000}"/>
    <cellStyle name="Comma 3 3 3 4 2 2" xfId="1965" xr:uid="{00000000-0005-0000-0000-0000A1010000}"/>
    <cellStyle name="Comma 3 3 3 4 3" xfId="1712" xr:uid="{00000000-0005-0000-0000-0000A2010000}"/>
    <cellStyle name="Comma 3 3 3 4 4" xfId="2244" xr:uid="{00000000-0005-0000-0000-0000A3010000}"/>
    <cellStyle name="Comma 3 3 3 4 5" xfId="2526" xr:uid="{00000000-0005-0000-0000-0000A4010000}"/>
    <cellStyle name="Comma 3 3 3 5" xfId="625" xr:uid="{00000000-0005-0000-0000-0000A5010000}"/>
    <cellStyle name="Comma 3 3 3 5 2" xfId="1298" xr:uid="{00000000-0005-0000-0000-0000A6010000}"/>
    <cellStyle name="Comma 3 3 3 5 2 2" xfId="1803" xr:uid="{00000000-0005-0000-0000-0000A7010000}"/>
    <cellStyle name="Comma 3 3 3 5 3" xfId="1550" xr:uid="{00000000-0005-0000-0000-0000A8010000}"/>
    <cellStyle name="Comma 3 3 3 5 4" xfId="2079" xr:uid="{00000000-0005-0000-0000-0000A9010000}"/>
    <cellStyle name="Comma 3 3 3 5 5" xfId="2363" xr:uid="{00000000-0005-0000-0000-0000AA010000}"/>
    <cellStyle name="Comma 3 3 3 6" xfId="1156" xr:uid="{00000000-0005-0000-0000-0000AB010000}"/>
    <cellStyle name="Comma 3 3 4" xfId="420" xr:uid="{00000000-0005-0000-0000-0000AC010000}"/>
    <cellStyle name="Comma 3 3 4 2" xfId="734" xr:uid="{00000000-0005-0000-0000-0000AD010000}"/>
    <cellStyle name="Comma 3 3 4 2 2" xfId="963" xr:uid="{00000000-0005-0000-0000-0000AE010000}"/>
    <cellStyle name="Comma 3 3 4 2 2 2" xfId="1472" xr:uid="{00000000-0005-0000-0000-0000AF010000}"/>
    <cellStyle name="Comma 3 3 4 2 2 2 2" xfId="1979" xr:uid="{00000000-0005-0000-0000-0000B0010000}"/>
    <cellStyle name="Comma 3 3 4 2 2 3" xfId="1726" xr:uid="{00000000-0005-0000-0000-0000B1010000}"/>
    <cellStyle name="Comma 3 3 4 2 2 4" xfId="2258" xr:uid="{00000000-0005-0000-0000-0000B2010000}"/>
    <cellStyle name="Comma 3 3 4 2 2 5" xfId="2540" xr:uid="{00000000-0005-0000-0000-0000B3010000}"/>
    <cellStyle name="Comma 3 3 4 2 3" xfId="888" xr:uid="{00000000-0005-0000-0000-0000B4010000}"/>
    <cellStyle name="Comma 3 3 4 2 3 2" xfId="1397" xr:uid="{00000000-0005-0000-0000-0000B5010000}"/>
    <cellStyle name="Comma 3 3 4 2 3 2 2" xfId="1904" xr:uid="{00000000-0005-0000-0000-0000B6010000}"/>
    <cellStyle name="Comma 3 3 4 2 3 3" xfId="1651" xr:uid="{00000000-0005-0000-0000-0000B7010000}"/>
    <cellStyle name="Comma 3 3 4 2 3 4" xfId="2183" xr:uid="{00000000-0005-0000-0000-0000B8010000}"/>
    <cellStyle name="Comma 3 3 4 2 3 5" xfId="2465" xr:uid="{00000000-0005-0000-0000-0000B9010000}"/>
    <cellStyle name="Comma 3 3 4 2 4" xfId="1312" xr:uid="{00000000-0005-0000-0000-0000BA010000}"/>
    <cellStyle name="Comma 3 3 4 2 4 2" xfId="1817" xr:uid="{00000000-0005-0000-0000-0000BB010000}"/>
    <cellStyle name="Comma 3 3 4 2 5" xfId="1564" xr:uid="{00000000-0005-0000-0000-0000BC010000}"/>
    <cellStyle name="Comma 3 3 4 2 6" xfId="2096" xr:uid="{00000000-0005-0000-0000-0000BD010000}"/>
    <cellStyle name="Comma 3 3 4 2 7" xfId="2378" xr:uid="{00000000-0005-0000-0000-0000BE010000}"/>
    <cellStyle name="Comma 3 3 4 3" xfId="825" xr:uid="{00000000-0005-0000-0000-0000BF010000}"/>
    <cellStyle name="Comma 3 3 4 3 2" xfId="1363" xr:uid="{00000000-0005-0000-0000-0000C0010000}"/>
    <cellStyle name="Comma 3 3 4 3 2 2" xfId="1868" xr:uid="{00000000-0005-0000-0000-0000C1010000}"/>
    <cellStyle name="Comma 3 3 4 3 3" xfId="1615" xr:uid="{00000000-0005-0000-0000-0000C2010000}"/>
    <cellStyle name="Comma 3 3 4 3 4" xfId="2147" xr:uid="{00000000-0005-0000-0000-0000C3010000}"/>
    <cellStyle name="Comma 3 3 4 3 5" xfId="2429" xr:uid="{00000000-0005-0000-0000-0000C4010000}"/>
    <cellStyle name="Comma 3 3 4 4" xfId="938" xr:uid="{00000000-0005-0000-0000-0000C5010000}"/>
    <cellStyle name="Comma 3 3 4 4 2" xfId="1447" xr:uid="{00000000-0005-0000-0000-0000C6010000}"/>
    <cellStyle name="Comma 3 3 4 4 2 2" xfId="1954" xr:uid="{00000000-0005-0000-0000-0000C7010000}"/>
    <cellStyle name="Comma 3 3 4 4 3" xfId="1701" xr:uid="{00000000-0005-0000-0000-0000C8010000}"/>
    <cellStyle name="Comma 3 3 4 4 4" xfId="2233" xr:uid="{00000000-0005-0000-0000-0000C9010000}"/>
    <cellStyle name="Comma 3 3 4 4 5" xfId="2515" xr:uid="{00000000-0005-0000-0000-0000CA010000}"/>
    <cellStyle name="Comma 3 3 4 5" xfId="611" xr:uid="{00000000-0005-0000-0000-0000CB010000}"/>
    <cellStyle name="Comma 3 3 4 5 2" xfId="1287" xr:uid="{00000000-0005-0000-0000-0000CC010000}"/>
    <cellStyle name="Comma 3 3 4 5 2 2" xfId="1792" xr:uid="{00000000-0005-0000-0000-0000CD010000}"/>
    <cellStyle name="Comma 3 3 4 5 3" xfId="1539" xr:uid="{00000000-0005-0000-0000-0000CE010000}"/>
    <cellStyle name="Comma 3 3 4 5 4" xfId="2068" xr:uid="{00000000-0005-0000-0000-0000CF010000}"/>
    <cellStyle name="Comma 3 3 4 5 5" xfId="2352" xr:uid="{00000000-0005-0000-0000-0000D0010000}"/>
    <cellStyle name="Comma 3 3 5" xfId="678" xr:uid="{00000000-0005-0000-0000-0000D1010000}"/>
    <cellStyle name="Comma 3 3 6" xfId="765" xr:uid="{00000000-0005-0000-0000-0000D2010000}"/>
    <cellStyle name="Comma 3 3 6 2" xfId="994" xr:uid="{00000000-0005-0000-0000-0000D3010000}"/>
    <cellStyle name="Comma 3 3 6 2 2" xfId="1503" xr:uid="{00000000-0005-0000-0000-0000D4010000}"/>
    <cellStyle name="Comma 3 3 6 2 2 2" xfId="2010" xr:uid="{00000000-0005-0000-0000-0000D5010000}"/>
    <cellStyle name="Comma 3 3 6 2 3" xfId="1757" xr:uid="{00000000-0005-0000-0000-0000D6010000}"/>
    <cellStyle name="Comma 3 3 6 2 4" xfId="2289" xr:uid="{00000000-0005-0000-0000-0000D7010000}"/>
    <cellStyle name="Comma 3 3 6 2 5" xfId="2571" xr:uid="{00000000-0005-0000-0000-0000D8010000}"/>
    <cellStyle name="Comma 3 3 6 3" xfId="919" xr:uid="{00000000-0005-0000-0000-0000D9010000}"/>
    <cellStyle name="Comma 3 3 6 3 2" xfId="1428" xr:uid="{00000000-0005-0000-0000-0000DA010000}"/>
    <cellStyle name="Comma 3 3 6 3 2 2" xfId="1935" xr:uid="{00000000-0005-0000-0000-0000DB010000}"/>
    <cellStyle name="Comma 3 3 6 3 3" xfId="1682" xr:uid="{00000000-0005-0000-0000-0000DC010000}"/>
    <cellStyle name="Comma 3 3 6 3 4" xfId="2214" xr:uid="{00000000-0005-0000-0000-0000DD010000}"/>
    <cellStyle name="Comma 3 3 6 3 5" xfId="2496" xr:uid="{00000000-0005-0000-0000-0000DE010000}"/>
    <cellStyle name="Comma 3 3 6 4" xfId="1343" xr:uid="{00000000-0005-0000-0000-0000DF010000}"/>
    <cellStyle name="Comma 3 3 6 4 2" xfId="1848" xr:uid="{00000000-0005-0000-0000-0000E0010000}"/>
    <cellStyle name="Comma 3 3 6 5" xfId="1595" xr:uid="{00000000-0005-0000-0000-0000E1010000}"/>
    <cellStyle name="Comma 3 3 6 6" xfId="2127" xr:uid="{00000000-0005-0000-0000-0000E2010000}"/>
    <cellStyle name="Comma 3 3 6 7" xfId="2409" xr:uid="{00000000-0005-0000-0000-0000E3010000}"/>
    <cellStyle name="Comma 3 3 7" xfId="812" xr:uid="{00000000-0005-0000-0000-0000E4010000}"/>
    <cellStyle name="Comma 3 3 7 2" xfId="1350" xr:uid="{00000000-0005-0000-0000-0000E5010000}"/>
    <cellStyle name="Comma 3 3 7 2 2" xfId="1855" xr:uid="{00000000-0005-0000-0000-0000E6010000}"/>
    <cellStyle name="Comma 3 3 7 3" xfId="1602" xr:uid="{00000000-0005-0000-0000-0000E7010000}"/>
    <cellStyle name="Comma 3 3 7 4" xfId="2134" xr:uid="{00000000-0005-0000-0000-0000E8010000}"/>
    <cellStyle name="Comma 3 3 7 5" xfId="2416" xr:uid="{00000000-0005-0000-0000-0000E9010000}"/>
    <cellStyle name="Comma 3 3 8" xfId="926" xr:uid="{00000000-0005-0000-0000-0000EA010000}"/>
    <cellStyle name="Comma 3 3 8 2" xfId="1435" xr:uid="{00000000-0005-0000-0000-0000EB010000}"/>
    <cellStyle name="Comma 3 3 8 2 2" xfId="1942" xr:uid="{00000000-0005-0000-0000-0000EC010000}"/>
    <cellStyle name="Comma 3 3 8 3" xfId="1689" xr:uid="{00000000-0005-0000-0000-0000ED010000}"/>
    <cellStyle name="Comma 3 3 8 4" xfId="2221" xr:uid="{00000000-0005-0000-0000-0000EE010000}"/>
    <cellStyle name="Comma 3 3 8 5" xfId="2503" xr:uid="{00000000-0005-0000-0000-0000EF010000}"/>
    <cellStyle name="Comma 3 3 9" xfId="574" xr:uid="{00000000-0005-0000-0000-0000F0010000}"/>
    <cellStyle name="Comma 3 3 9 2" xfId="1276" xr:uid="{00000000-0005-0000-0000-0000F1010000}"/>
    <cellStyle name="Comma 3 3 9 2 2" xfId="1782" xr:uid="{00000000-0005-0000-0000-0000F2010000}"/>
    <cellStyle name="Comma 3 3 9 3" xfId="1529" xr:uid="{00000000-0005-0000-0000-0000F3010000}"/>
    <cellStyle name="Comma 3 3 9 4" xfId="2055" xr:uid="{00000000-0005-0000-0000-0000F4010000}"/>
    <cellStyle name="Comma 3 3 9 5" xfId="2341" xr:uid="{00000000-0005-0000-0000-0000F5010000}"/>
    <cellStyle name="Comma 3 4" xfId="33" xr:uid="{00000000-0005-0000-0000-0000F6010000}"/>
    <cellStyle name="Comma 3 4 2" xfId="324" xr:uid="{00000000-0005-0000-0000-0000F7010000}"/>
    <cellStyle name="Comma 3 4 2 2" xfId="679" xr:uid="{00000000-0005-0000-0000-0000F8010000}"/>
    <cellStyle name="Comma 3 4 3" xfId="421" xr:uid="{00000000-0005-0000-0000-0000F9010000}"/>
    <cellStyle name="Comma 3 4 4" xfId="627" xr:uid="{00000000-0005-0000-0000-0000FA010000}"/>
    <cellStyle name="Comma 3 5" xfId="34" xr:uid="{00000000-0005-0000-0000-0000FB010000}"/>
    <cellStyle name="Comma 3 5 2" xfId="325" xr:uid="{00000000-0005-0000-0000-0000FC010000}"/>
    <cellStyle name="Comma 3 5 2 2" xfId="680" xr:uid="{00000000-0005-0000-0000-0000FD010000}"/>
    <cellStyle name="Comma 3 5 3" xfId="422" xr:uid="{00000000-0005-0000-0000-0000FE010000}"/>
    <cellStyle name="Comma 3 5 4" xfId="570" xr:uid="{00000000-0005-0000-0000-0000FF010000}"/>
    <cellStyle name="Comma 3 6" xfId="35" xr:uid="{00000000-0005-0000-0000-000000020000}"/>
    <cellStyle name="Comma 3 6 2" xfId="326" xr:uid="{00000000-0005-0000-0000-000001020000}"/>
    <cellStyle name="Comma 3 6 2 2" xfId="681" xr:uid="{00000000-0005-0000-0000-000002020000}"/>
    <cellStyle name="Comma 3 6 3" xfId="423" xr:uid="{00000000-0005-0000-0000-000003020000}"/>
    <cellStyle name="Comma 3 6 4" xfId="671" xr:uid="{00000000-0005-0000-0000-000004020000}"/>
    <cellStyle name="Comma 3 7" xfId="36" xr:uid="{00000000-0005-0000-0000-000005020000}"/>
    <cellStyle name="Comma 3 7 2" xfId="327" xr:uid="{00000000-0005-0000-0000-000006020000}"/>
    <cellStyle name="Comma 3 7 2 2" xfId="1121" xr:uid="{00000000-0005-0000-0000-000007020000}"/>
    <cellStyle name="Comma 3 7 3" xfId="424" xr:uid="{00000000-0005-0000-0000-000008020000}"/>
    <cellStyle name="Comma 3 8" xfId="37" xr:uid="{00000000-0005-0000-0000-000009020000}"/>
    <cellStyle name="Comma 3 8 2" xfId="328" xr:uid="{00000000-0005-0000-0000-00000A020000}"/>
    <cellStyle name="Comma 3 8 2 2" xfId="1155" xr:uid="{00000000-0005-0000-0000-00000B020000}"/>
    <cellStyle name="Comma 3 8 3" xfId="425" xr:uid="{00000000-0005-0000-0000-00000C020000}"/>
    <cellStyle name="Comma 3 9" xfId="38" xr:uid="{00000000-0005-0000-0000-00000D020000}"/>
    <cellStyle name="Comma 3 9 2" xfId="329" xr:uid="{00000000-0005-0000-0000-00000E020000}"/>
    <cellStyle name="Comma 3 9 2 2" xfId="1163" xr:uid="{00000000-0005-0000-0000-00000F020000}"/>
    <cellStyle name="Comma 3 9 3" xfId="426" xr:uid="{00000000-0005-0000-0000-000010020000}"/>
    <cellStyle name="Comma 30" xfId="782" xr:uid="{00000000-0005-0000-0000-000011020000}"/>
    <cellStyle name="Comma 31" xfId="801" xr:uid="{00000000-0005-0000-0000-000012020000}"/>
    <cellStyle name="Comma 32" xfId="793" xr:uid="{00000000-0005-0000-0000-000013020000}"/>
    <cellStyle name="Comma 33" xfId="800" xr:uid="{00000000-0005-0000-0000-000014020000}"/>
    <cellStyle name="Comma 34" xfId="777" xr:uid="{00000000-0005-0000-0000-000015020000}"/>
    <cellStyle name="Comma 35" xfId="799" xr:uid="{00000000-0005-0000-0000-000016020000}"/>
    <cellStyle name="Comma 36" xfId="791" xr:uid="{00000000-0005-0000-0000-000017020000}"/>
    <cellStyle name="Comma 37" xfId="798" xr:uid="{00000000-0005-0000-0000-000018020000}"/>
    <cellStyle name="Comma 38" xfId="775" xr:uid="{00000000-0005-0000-0000-000019020000}"/>
    <cellStyle name="Comma 39" xfId="778" xr:uid="{00000000-0005-0000-0000-00001A020000}"/>
    <cellStyle name="Comma 4" xfId="223" xr:uid="{00000000-0005-0000-0000-00001B020000}"/>
    <cellStyle name="Comma 4 2" xfId="277" xr:uid="{00000000-0005-0000-0000-00001C020000}"/>
    <cellStyle name="Comma 4 2 2" xfId="515" xr:uid="{00000000-0005-0000-0000-00001D020000}"/>
    <cellStyle name="Comma 4 2 2 2" xfId="628" xr:uid="{00000000-0005-0000-0000-00001E020000}"/>
    <cellStyle name="Comma 4 2 3" xfId="516" xr:uid="{00000000-0005-0000-0000-00001F020000}"/>
    <cellStyle name="Comma 4 2 4" xfId="629" xr:uid="{00000000-0005-0000-0000-000020020000}"/>
    <cellStyle name="Comma 4 3" xfId="276" xr:uid="{00000000-0005-0000-0000-000021020000}"/>
    <cellStyle name="Comma 4 4" xfId="1173" xr:uid="{00000000-0005-0000-0000-000022020000}"/>
    <cellStyle name="Comma 4 4 2" xfId="1773" xr:uid="{00000000-0005-0000-0000-000023020000}"/>
    <cellStyle name="Comma 4 4 2 2" xfId="2623" xr:uid="{00000000-0005-0000-0000-000024020000}"/>
    <cellStyle name="Comma 4 4 3" xfId="2297" xr:uid="{00000000-0005-0000-0000-000025020000}"/>
    <cellStyle name="Comma 4 4 4" xfId="2580" xr:uid="{00000000-0005-0000-0000-000026020000}"/>
    <cellStyle name="Comma 4 5" xfId="1194" xr:uid="{00000000-0005-0000-0000-000027020000}"/>
    <cellStyle name="Comma 4 5 2" xfId="2303" xr:uid="{00000000-0005-0000-0000-000028020000}"/>
    <cellStyle name="Comma 4 5 3" xfId="2585" xr:uid="{00000000-0005-0000-0000-000029020000}"/>
    <cellStyle name="Comma 4 6" xfId="2035" xr:uid="{00000000-0005-0000-0000-00002A020000}"/>
    <cellStyle name="Comma 4 7" xfId="2327" xr:uid="{00000000-0005-0000-0000-00002B020000}"/>
    <cellStyle name="Comma 40" xfId="783" xr:uid="{00000000-0005-0000-0000-00002C020000}"/>
    <cellStyle name="Comma 41" xfId="787" xr:uid="{00000000-0005-0000-0000-00002D020000}"/>
    <cellStyle name="Comma 42" xfId="784" xr:uid="{00000000-0005-0000-0000-00002E020000}"/>
    <cellStyle name="Comma 43" xfId="771" xr:uid="{00000000-0005-0000-0000-00002F020000}"/>
    <cellStyle name="Comma 44" xfId="785" xr:uid="{00000000-0005-0000-0000-000030020000}"/>
    <cellStyle name="Comma 45" xfId="786" xr:uid="{00000000-0005-0000-0000-000031020000}"/>
    <cellStyle name="Comma 46" xfId="803" xr:uid="{00000000-0005-0000-0000-000032020000}"/>
    <cellStyle name="Comma 47" xfId="807" xr:uid="{00000000-0005-0000-0000-000033020000}"/>
    <cellStyle name="Comma 48" xfId="804" xr:uid="{00000000-0005-0000-0000-000034020000}"/>
    <cellStyle name="Comma 49" xfId="806" xr:uid="{00000000-0005-0000-0000-000035020000}"/>
    <cellStyle name="Comma 5" xfId="286" xr:uid="{00000000-0005-0000-0000-000036020000}"/>
    <cellStyle name="Comma 5 10" xfId="1176" xr:uid="{00000000-0005-0000-0000-000037020000}"/>
    <cellStyle name="Comma 5 11" xfId="1197" xr:uid="{00000000-0005-0000-0000-000038020000}"/>
    <cellStyle name="Comma 5 2" xfId="302" xr:uid="{00000000-0005-0000-0000-000039020000}"/>
    <cellStyle name="Comma 5 2 2" xfId="631" xr:uid="{00000000-0005-0000-0000-00003A020000}"/>
    <cellStyle name="Comma 5 2 2 2" xfId="741" xr:uid="{00000000-0005-0000-0000-00003B020000}"/>
    <cellStyle name="Comma 5 2 2 2 2" xfId="970" xr:uid="{00000000-0005-0000-0000-00003C020000}"/>
    <cellStyle name="Comma 5 2 2 2 2 2" xfId="1479" xr:uid="{00000000-0005-0000-0000-00003D020000}"/>
    <cellStyle name="Comma 5 2 2 2 2 2 2" xfId="1986" xr:uid="{00000000-0005-0000-0000-00003E020000}"/>
    <cellStyle name="Comma 5 2 2 2 2 3" xfId="1733" xr:uid="{00000000-0005-0000-0000-00003F020000}"/>
    <cellStyle name="Comma 5 2 2 2 2 4" xfId="2265" xr:uid="{00000000-0005-0000-0000-000040020000}"/>
    <cellStyle name="Comma 5 2 2 2 2 5" xfId="2547" xr:uid="{00000000-0005-0000-0000-000041020000}"/>
    <cellStyle name="Comma 5 2 2 2 3" xfId="895" xr:uid="{00000000-0005-0000-0000-000042020000}"/>
    <cellStyle name="Comma 5 2 2 2 3 2" xfId="1404" xr:uid="{00000000-0005-0000-0000-000043020000}"/>
    <cellStyle name="Comma 5 2 2 2 3 2 2" xfId="1911" xr:uid="{00000000-0005-0000-0000-000044020000}"/>
    <cellStyle name="Comma 5 2 2 2 3 3" xfId="1658" xr:uid="{00000000-0005-0000-0000-000045020000}"/>
    <cellStyle name="Comma 5 2 2 2 3 4" xfId="2190" xr:uid="{00000000-0005-0000-0000-000046020000}"/>
    <cellStyle name="Comma 5 2 2 2 3 5" xfId="2472" xr:uid="{00000000-0005-0000-0000-000047020000}"/>
    <cellStyle name="Comma 5 2 2 2 4" xfId="1319" xr:uid="{00000000-0005-0000-0000-000048020000}"/>
    <cellStyle name="Comma 5 2 2 2 4 2" xfId="1824" xr:uid="{00000000-0005-0000-0000-000049020000}"/>
    <cellStyle name="Comma 5 2 2 2 5" xfId="1571" xr:uid="{00000000-0005-0000-0000-00004A020000}"/>
    <cellStyle name="Comma 5 2 2 2 6" xfId="2103" xr:uid="{00000000-0005-0000-0000-00004B020000}"/>
    <cellStyle name="Comma 5 2 2 2 7" xfId="2385" xr:uid="{00000000-0005-0000-0000-00004C020000}"/>
    <cellStyle name="Comma 5 2 2 3" xfId="839" xr:uid="{00000000-0005-0000-0000-00004D020000}"/>
    <cellStyle name="Comma 5 2 2 3 2" xfId="1377" xr:uid="{00000000-0005-0000-0000-00004E020000}"/>
    <cellStyle name="Comma 5 2 2 3 2 2" xfId="1882" xr:uid="{00000000-0005-0000-0000-00004F020000}"/>
    <cellStyle name="Comma 5 2 2 3 3" xfId="1629" xr:uid="{00000000-0005-0000-0000-000050020000}"/>
    <cellStyle name="Comma 5 2 2 3 4" xfId="2161" xr:uid="{00000000-0005-0000-0000-000051020000}"/>
    <cellStyle name="Comma 5 2 2 3 5" xfId="2443" xr:uid="{00000000-0005-0000-0000-000052020000}"/>
    <cellStyle name="Comma 5 2 2 4" xfId="952" xr:uid="{00000000-0005-0000-0000-000053020000}"/>
    <cellStyle name="Comma 5 2 2 4 2" xfId="1461" xr:uid="{00000000-0005-0000-0000-000054020000}"/>
    <cellStyle name="Comma 5 2 2 4 2 2" xfId="1968" xr:uid="{00000000-0005-0000-0000-000055020000}"/>
    <cellStyle name="Comma 5 2 2 4 3" xfId="1715" xr:uid="{00000000-0005-0000-0000-000056020000}"/>
    <cellStyle name="Comma 5 2 2 4 4" xfId="2247" xr:uid="{00000000-0005-0000-0000-000057020000}"/>
    <cellStyle name="Comma 5 2 2 4 5" xfId="2529" xr:uid="{00000000-0005-0000-0000-000058020000}"/>
    <cellStyle name="Comma 5 2 2 5" xfId="1301" xr:uid="{00000000-0005-0000-0000-000059020000}"/>
    <cellStyle name="Comma 5 2 2 5 2" xfId="1806" xr:uid="{00000000-0005-0000-0000-00005A020000}"/>
    <cellStyle name="Comma 5 2 2 6" xfId="1553" xr:uid="{00000000-0005-0000-0000-00005B020000}"/>
    <cellStyle name="Comma 5 2 2 7" xfId="2082" xr:uid="{00000000-0005-0000-0000-00005C020000}"/>
    <cellStyle name="Comma 5 2 2 8" xfId="2366" xr:uid="{00000000-0005-0000-0000-00005D020000}"/>
    <cellStyle name="Comma 5 2 3" xfId="618" xr:uid="{00000000-0005-0000-0000-00005E020000}"/>
    <cellStyle name="Comma 5 2 3 2" xfId="732" xr:uid="{00000000-0005-0000-0000-00005F020000}"/>
    <cellStyle name="Comma 5 2 3 2 2" xfId="961" xr:uid="{00000000-0005-0000-0000-000060020000}"/>
    <cellStyle name="Comma 5 2 3 2 2 2" xfId="1470" xr:uid="{00000000-0005-0000-0000-000061020000}"/>
    <cellStyle name="Comma 5 2 3 2 2 2 2" xfId="1977" xr:uid="{00000000-0005-0000-0000-000062020000}"/>
    <cellStyle name="Comma 5 2 3 2 2 3" xfId="1724" xr:uid="{00000000-0005-0000-0000-000063020000}"/>
    <cellStyle name="Comma 5 2 3 2 2 4" xfId="2256" xr:uid="{00000000-0005-0000-0000-000064020000}"/>
    <cellStyle name="Comma 5 2 3 2 2 5" xfId="2538" xr:uid="{00000000-0005-0000-0000-000065020000}"/>
    <cellStyle name="Comma 5 2 3 2 3" xfId="886" xr:uid="{00000000-0005-0000-0000-000066020000}"/>
    <cellStyle name="Comma 5 2 3 2 3 2" xfId="1395" xr:uid="{00000000-0005-0000-0000-000067020000}"/>
    <cellStyle name="Comma 5 2 3 2 3 2 2" xfId="1902" xr:uid="{00000000-0005-0000-0000-000068020000}"/>
    <cellStyle name="Comma 5 2 3 2 3 3" xfId="1649" xr:uid="{00000000-0005-0000-0000-000069020000}"/>
    <cellStyle name="Comma 5 2 3 2 3 4" xfId="2181" xr:uid="{00000000-0005-0000-0000-00006A020000}"/>
    <cellStyle name="Comma 5 2 3 2 3 5" xfId="2463" xr:uid="{00000000-0005-0000-0000-00006B020000}"/>
    <cellStyle name="Comma 5 2 3 2 4" xfId="1310" xr:uid="{00000000-0005-0000-0000-00006C020000}"/>
    <cellStyle name="Comma 5 2 3 2 4 2" xfId="1815" xr:uid="{00000000-0005-0000-0000-00006D020000}"/>
    <cellStyle name="Comma 5 2 3 2 5" xfId="1562" xr:uid="{00000000-0005-0000-0000-00006E020000}"/>
    <cellStyle name="Comma 5 2 3 2 6" xfId="2094" xr:uid="{00000000-0005-0000-0000-00006F020000}"/>
    <cellStyle name="Comma 5 2 3 2 7" xfId="2376" xr:uid="{00000000-0005-0000-0000-000070020000}"/>
    <cellStyle name="Comma 5 2 3 3" xfId="832" xr:uid="{00000000-0005-0000-0000-000071020000}"/>
    <cellStyle name="Comma 5 2 3 3 2" xfId="1370" xr:uid="{00000000-0005-0000-0000-000072020000}"/>
    <cellStyle name="Comma 5 2 3 3 2 2" xfId="1875" xr:uid="{00000000-0005-0000-0000-000073020000}"/>
    <cellStyle name="Comma 5 2 3 3 3" xfId="1622" xr:uid="{00000000-0005-0000-0000-000074020000}"/>
    <cellStyle name="Comma 5 2 3 3 4" xfId="2154" xr:uid="{00000000-0005-0000-0000-000075020000}"/>
    <cellStyle name="Comma 5 2 3 3 5" xfId="2436" xr:uid="{00000000-0005-0000-0000-000076020000}"/>
    <cellStyle name="Comma 5 2 3 4" xfId="945" xr:uid="{00000000-0005-0000-0000-000077020000}"/>
    <cellStyle name="Comma 5 2 3 4 2" xfId="1454" xr:uid="{00000000-0005-0000-0000-000078020000}"/>
    <cellStyle name="Comma 5 2 3 4 2 2" xfId="1961" xr:uid="{00000000-0005-0000-0000-000079020000}"/>
    <cellStyle name="Comma 5 2 3 4 3" xfId="1708" xr:uid="{00000000-0005-0000-0000-00007A020000}"/>
    <cellStyle name="Comma 5 2 3 4 4" xfId="2240" xr:uid="{00000000-0005-0000-0000-00007B020000}"/>
    <cellStyle name="Comma 5 2 3 4 5" xfId="2522" xr:uid="{00000000-0005-0000-0000-00007C020000}"/>
    <cellStyle name="Comma 5 2 3 5" xfId="1294" xr:uid="{00000000-0005-0000-0000-00007D020000}"/>
    <cellStyle name="Comma 5 2 3 5 2" xfId="1799" xr:uid="{00000000-0005-0000-0000-00007E020000}"/>
    <cellStyle name="Comma 5 2 3 6" xfId="1546" xr:uid="{00000000-0005-0000-0000-00007F020000}"/>
    <cellStyle name="Comma 5 2 3 7" xfId="2075" xr:uid="{00000000-0005-0000-0000-000080020000}"/>
    <cellStyle name="Comma 5 2 3 8" xfId="2359" xr:uid="{00000000-0005-0000-0000-000081020000}"/>
    <cellStyle name="Comma 5 2 4" xfId="754" xr:uid="{00000000-0005-0000-0000-000082020000}"/>
    <cellStyle name="Comma 5 2 4 2" xfId="983" xr:uid="{00000000-0005-0000-0000-000083020000}"/>
    <cellStyle name="Comma 5 2 4 2 2" xfId="1492" xr:uid="{00000000-0005-0000-0000-000084020000}"/>
    <cellStyle name="Comma 5 2 4 2 2 2" xfId="1999" xr:uid="{00000000-0005-0000-0000-000085020000}"/>
    <cellStyle name="Comma 5 2 4 2 3" xfId="1746" xr:uid="{00000000-0005-0000-0000-000086020000}"/>
    <cellStyle name="Comma 5 2 4 2 4" xfId="2278" xr:uid="{00000000-0005-0000-0000-000087020000}"/>
    <cellStyle name="Comma 5 2 4 2 5" xfId="2560" xr:uid="{00000000-0005-0000-0000-000088020000}"/>
    <cellStyle name="Comma 5 2 4 3" xfId="908" xr:uid="{00000000-0005-0000-0000-000089020000}"/>
    <cellStyle name="Comma 5 2 4 3 2" xfId="1417" xr:uid="{00000000-0005-0000-0000-00008A020000}"/>
    <cellStyle name="Comma 5 2 4 3 2 2" xfId="1924" xr:uid="{00000000-0005-0000-0000-00008B020000}"/>
    <cellStyle name="Comma 5 2 4 3 3" xfId="1671" xr:uid="{00000000-0005-0000-0000-00008C020000}"/>
    <cellStyle name="Comma 5 2 4 3 4" xfId="2203" xr:uid="{00000000-0005-0000-0000-00008D020000}"/>
    <cellStyle name="Comma 5 2 4 3 5" xfId="2485" xr:uid="{00000000-0005-0000-0000-00008E020000}"/>
    <cellStyle name="Comma 5 2 4 4" xfId="1332" xr:uid="{00000000-0005-0000-0000-00008F020000}"/>
    <cellStyle name="Comma 5 2 4 4 2" xfId="1837" xr:uid="{00000000-0005-0000-0000-000090020000}"/>
    <cellStyle name="Comma 5 2 4 5" xfId="1584" xr:uid="{00000000-0005-0000-0000-000091020000}"/>
    <cellStyle name="Comma 5 2 4 6" xfId="2116" xr:uid="{00000000-0005-0000-0000-000092020000}"/>
    <cellStyle name="Comma 5 2 4 7" xfId="2398" xr:uid="{00000000-0005-0000-0000-000093020000}"/>
    <cellStyle name="Comma 5 2 5" xfId="820" xr:uid="{00000000-0005-0000-0000-000094020000}"/>
    <cellStyle name="Comma 5 2 5 2" xfId="1358" xr:uid="{00000000-0005-0000-0000-000095020000}"/>
    <cellStyle name="Comma 5 2 5 2 2" xfId="1863" xr:uid="{00000000-0005-0000-0000-000096020000}"/>
    <cellStyle name="Comma 5 2 5 3" xfId="1610" xr:uid="{00000000-0005-0000-0000-000097020000}"/>
    <cellStyle name="Comma 5 2 5 4" xfId="2142" xr:uid="{00000000-0005-0000-0000-000098020000}"/>
    <cellStyle name="Comma 5 2 5 5" xfId="2424" xr:uid="{00000000-0005-0000-0000-000099020000}"/>
    <cellStyle name="Comma 5 2 6" xfId="933" xr:uid="{00000000-0005-0000-0000-00009A020000}"/>
    <cellStyle name="Comma 5 2 6 2" xfId="1442" xr:uid="{00000000-0005-0000-0000-00009B020000}"/>
    <cellStyle name="Comma 5 2 6 2 2" xfId="1949" xr:uid="{00000000-0005-0000-0000-00009C020000}"/>
    <cellStyle name="Comma 5 2 6 3" xfId="1696" xr:uid="{00000000-0005-0000-0000-00009D020000}"/>
    <cellStyle name="Comma 5 2 6 4" xfId="2228" xr:uid="{00000000-0005-0000-0000-00009E020000}"/>
    <cellStyle name="Comma 5 2 6 5" xfId="2510" xr:uid="{00000000-0005-0000-0000-00009F020000}"/>
    <cellStyle name="Comma 5 2 7" xfId="604" xr:uid="{00000000-0005-0000-0000-0000A0020000}"/>
    <cellStyle name="Comma 5 2 7 2" xfId="1283" xr:uid="{00000000-0005-0000-0000-0000A1020000}"/>
    <cellStyle name="Comma 5 2 7 2 2" xfId="1788" xr:uid="{00000000-0005-0000-0000-0000A2020000}"/>
    <cellStyle name="Comma 5 2 7 3" xfId="1535" xr:uid="{00000000-0005-0000-0000-0000A3020000}"/>
    <cellStyle name="Comma 5 2 7 4" xfId="2064" xr:uid="{00000000-0005-0000-0000-0000A4020000}"/>
    <cellStyle name="Comma 5 2 7 5" xfId="2348" xr:uid="{00000000-0005-0000-0000-0000A5020000}"/>
    <cellStyle name="Comma 5 3" xfId="289" xr:uid="{00000000-0005-0000-0000-0000A6020000}"/>
    <cellStyle name="Comma 5 3 2" xfId="758" xr:uid="{00000000-0005-0000-0000-0000A7020000}"/>
    <cellStyle name="Comma 5 3 2 2" xfId="987" xr:uid="{00000000-0005-0000-0000-0000A8020000}"/>
    <cellStyle name="Comma 5 3 2 2 2" xfId="1496" xr:uid="{00000000-0005-0000-0000-0000A9020000}"/>
    <cellStyle name="Comma 5 3 2 2 2 2" xfId="2003" xr:uid="{00000000-0005-0000-0000-0000AA020000}"/>
    <cellStyle name="Comma 5 3 2 2 3" xfId="1750" xr:uid="{00000000-0005-0000-0000-0000AB020000}"/>
    <cellStyle name="Comma 5 3 2 2 4" xfId="2282" xr:uid="{00000000-0005-0000-0000-0000AC020000}"/>
    <cellStyle name="Comma 5 3 2 2 5" xfId="2564" xr:uid="{00000000-0005-0000-0000-0000AD020000}"/>
    <cellStyle name="Comma 5 3 2 3" xfId="912" xr:uid="{00000000-0005-0000-0000-0000AE020000}"/>
    <cellStyle name="Comma 5 3 2 3 2" xfId="1421" xr:uid="{00000000-0005-0000-0000-0000AF020000}"/>
    <cellStyle name="Comma 5 3 2 3 2 2" xfId="1928" xr:uid="{00000000-0005-0000-0000-0000B0020000}"/>
    <cellStyle name="Comma 5 3 2 3 3" xfId="1675" xr:uid="{00000000-0005-0000-0000-0000B1020000}"/>
    <cellStyle name="Comma 5 3 2 3 4" xfId="2207" xr:uid="{00000000-0005-0000-0000-0000B2020000}"/>
    <cellStyle name="Comma 5 3 2 3 5" xfId="2489" xr:uid="{00000000-0005-0000-0000-0000B3020000}"/>
    <cellStyle name="Comma 5 3 2 4" xfId="1336" xr:uid="{00000000-0005-0000-0000-0000B4020000}"/>
    <cellStyle name="Comma 5 3 2 4 2" xfId="1841" xr:uid="{00000000-0005-0000-0000-0000B5020000}"/>
    <cellStyle name="Comma 5 3 2 5" xfId="1588" xr:uid="{00000000-0005-0000-0000-0000B6020000}"/>
    <cellStyle name="Comma 5 3 2 6" xfId="2120" xr:uid="{00000000-0005-0000-0000-0000B7020000}"/>
    <cellStyle name="Comma 5 3 2 7" xfId="2402" xr:uid="{00000000-0005-0000-0000-0000B8020000}"/>
    <cellStyle name="Comma 5 3 3" xfId="838" xr:uid="{00000000-0005-0000-0000-0000B9020000}"/>
    <cellStyle name="Comma 5 3 3 2" xfId="1376" xr:uid="{00000000-0005-0000-0000-0000BA020000}"/>
    <cellStyle name="Comma 5 3 3 2 2" xfId="1881" xr:uid="{00000000-0005-0000-0000-0000BB020000}"/>
    <cellStyle name="Comma 5 3 3 3" xfId="1628" xr:uid="{00000000-0005-0000-0000-0000BC020000}"/>
    <cellStyle name="Comma 5 3 3 4" xfId="2160" xr:uid="{00000000-0005-0000-0000-0000BD020000}"/>
    <cellStyle name="Comma 5 3 3 5" xfId="2442" xr:uid="{00000000-0005-0000-0000-0000BE020000}"/>
    <cellStyle name="Comma 5 3 4" xfId="951" xr:uid="{00000000-0005-0000-0000-0000BF020000}"/>
    <cellStyle name="Comma 5 3 4 2" xfId="1460" xr:uid="{00000000-0005-0000-0000-0000C0020000}"/>
    <cellStyle name="Comma 5 3 4 2 2" xfId="1967" xr:uid="{00000000-0005-0000-0000-0000C1020000}"/>
    <cellStyle name="Comma 5 3 4 3" xfId="1714" xr:uid="{00000000-0005-0000-0000-0000C2020000}"/>
    <cellStyle name="Comma 5 3 4 4" xfId="2246" xr:uid="{00000000-0005-0000-0000-0000C3020000}"/>
    <cellStyle name="Comma 5 3 4 5" xfId="2528" xr:uid="{00000000-0005-0000-0000-0000C4020000}"/>
    <cellStyle name="Comma 5 3 5" xfId="630" xr:uid="{00000000-0005-0000-0000-0000C5020000}"/>
    <cellStyle name="Comma 5 3 5 2" xfId="1300" xr:uid="{00000000-0005-0000-0000-0000C6020000}"/>
    <cellStyle name="Comma 5 3 5 2 2" xfId="1805" xr:uid="{00000000-0005-0000-0000-0000C7020000}"/>
    <cellStyle name="Comma 5 3 5 3" xfId="1552" xr:uid="{00000000-0005-0000-0000-0000C8020000}"/>
    <cellStyle name="Comma 5 3 5 4" xfId="2081" xr:uid="{00000000-0005-0000-0000-0000C9020000}"/>
    <cellStyle name="Comma 5 3 5 5" xfId="2365" xr:uid="{00000000-0005-0000-0000-0000CA020000}"/>
    <cellStyle name="Comma 5 4" xfId="612" xr:uid="{00000000-0005-0000-0000-0000CB020000}"/>
    <cellStyle name="Comma 5 4 2" xfId="760" xr:uid="{00000000-0005-0000-0000-0000CC020000}"/>
    <cellStyle name="Comma 5 4 2 2" xfId="989" xr:uid="{00000000-0005-0000-0000-0000CD020000}"/>
    <cellStyle name="Comma 5 4 2 2 2" xfId="1498" xr:uid="{00000000-0005-0000-0000-0000CE020000}"/>
    <cellStyle name="Comma 5 4 2 2 2 2" xfId="2005" xr:uid="{00000000-0005-0000-0000-0000CF020000}"/>
    <cellStyle name="Comma 5 4 2 2 3" xfId="1752" xr:uid="{00000000-0005-0000-0000-0000D0020000}"/>
    <cellStyle name="Comma 5 4 2 2 4" xfId="2284" xr:uid="{00000000-0005-0000-0000-0000D1020000}"/>
    <cellStyle name="Comma 5 4 2 2 5" xfId="2566" xr:uid="{00000000-0005-0000-0000-0000D2020000}"/>
    <cellStyle name="Comma 5 4 2 3" xfId="914" xr:uid="{00000000-0005-0000-0000-0000D3020000}"/>
    <cellStyle name="Comma 5 4 2 3 2" xfId="1423" xr:uid="{00000000-0005-0000-0000-0000D4020000}"/>
    <cellStyle name="Comma 5 4 2 3 2 2" xfId="1930" xr:uid="{00000000-0005-0000-0000-0000D5020000}"/>
    <cellStyle name="Comma 5 4 2 3 3" xfId="1677" xr:uid="{00000000-0005-0000-0000-0000D6020000}"/>
    <cellStyle name="Comma 5 4 2 3 4" xfId="2209" xr:uid="{00000000-0005-0000-0000-0000D7020000}"/>
    <cellStyle name="Comma 5 4 2 3 5" xfId="2491" xr:uid="{00000000-0005-0000-0000-0000D8020000}"/>
    <cellStyle name="Comma 5 4 2 4" xfId="1338" xr:uid="{00000000-0005-0000-0000-0000D9020000}"/>
    <cellStyle name="Comma 5 4 2 4 2" xfId="1843" xr:uid="{00000000-0005-0000-0000-0000DA020000}"/>
    <cellStyle name="Comma 5 4 2 5" xfId="1590" xr:uid="{00000000-0005-0000-0000-0000DB020000}"/>
    <cellStyle name="Comma 5 4 2 6" xfId="2122" xr:uid="{00000000-0005-0000-0000-0000DC020000}"/>
    <cellStyle name="Comma 5 4 2 7" xfId="2404" xr:uid="{00000000-0005-0000-0000-0000DD020000}"/>
    <cellStyle name="Comma 5 4 3" xfId="826" xr:uid="{00000000-0005-0000-0000-0000DE020000}"/>
    <cellStyle name="Comma 5 4 3 2" xfId="1364" xr:uid="{00000000-0005-0000-0000-0000DF020000}"/>
    <cellStyle name="Comma 5 4 3 2 2" xfId="1869" xr:uid="{00000000-0005-0000-0000-0000E0020000}"/>
    <cellStyle name="Comma 5 4 3 3" xfId="1616" xr:uid="{00000000-0005-0000-0000-0000E1020000}"/>
    <cellStyle name="Comma 5 4 3 4" xfId="2148" xr:uid="{00000000-0005-0000-0000-0000E2020000}"/>
    <cellStyle name="Comma 5 4 3 5" xfId="2430" xr:uid="{00000000-0005-0000-0000-0000E3020000}"/>
    <cellStyle name="Comma 5 4 4" xfId="939" xr:uid="{00000000-0005-0000-0000-0000E4020000}"/>
    <cellStyle name="Comma 5 4 4 2" xfId="1448" xr:uid="{00000000-0005-0000-0000-0000E5020000}"/>
    <cellStyle name="Comma 5 4 4 2 2" xfId="1955" xr:uid="{00000000-0005-0000-0000-0000E6020000}"/>
    <cellStyle name="Comma 5 4 4 3" xfId="1702" xr:uid="{00000000-0005-0000-0000-0000E7020000}"/>
    <cellStyle name="Comma 5 4 4 4" xfId="2234" xr:uid="{00000000-0005-0000-0000-0000E8020000}"/>
    <cellStyle name="Comma 5 4 4 5" xfId="2516" xr:uid="{00000000-0005-0000-0000-0000E9020000}"/>
    <cellStyle name="Comma 5 4 5" xfId="1288" xr:uid="{00000000-0005-0000-0000-0000EA020000}"/>
    <cellStyle name="Comma 5 4 5 2" xfId="1793" xr:uid="{00000000-0005-0000-0000-0000EB020000}"/>
    <cellStyle name="Comma 5 4 6" xfId="1540" xr:uid="{00000000-0005-0000-0000-0000EC020000}"/>
    <cellStyle name="Comma 5 4 7" xfId="2069" xr:uid="{00000000-0005-0000-0000-0000ED020000}"/>
    <cellStyle name="Comma 5 4 8" xfId="2353" xr:uid="{00000000-0005-0000-0000-0000EE020000}"/>
    <cellStyle name="Comma 5 5" xfId="766" xr:uid="{00000000-0005-0000-0000-0000EF020000}"/>
    <cellStyle name="Comma 5 5 2" xfId="995" xr:uid="{00000000-0005-0000-0000-0000F0020000}"/>
    <cellStyle name="Comma 5 5 2 2" xfId="1504" xr:uid="{00000000-0005-0000-0000-0000F1020000}"/>
    <cellStyle name="Comma 5 5 2 2 2" xfId="2011" xr:uid="{00000000-0005-0000-0000-0000F2020000}"/>
    <cellStyle name="Comma 5 5 2 3" xfId="1758" xr:uid="{00000000-0005-0000-0000-0000F3020000}"/>
    <cellStyle name="Comma 5 5 2 4" xfId="2290" xr:uid="{00000000-0005-0000-0000-0000F4020000}"/>
    <cellStyle name="Comma 5 5 2 5" xfId="2572" xr:uid="{00000000-0005-0000-0000-0000F5020000}"/>
    <cellStyle name="Comma 5 5 3" xfId="920" xr:uid="{00000000-0005-0000-0000-0000F6020000}"/>
    <cellStyle name="Comma 5 5 3 2" xfId="1429" xr:uid="{00000000-0005-0000-0000-0000F7020000}"/>
    <cellStyle name="Comma 5 5 3 2 2" xfId="1936" xr:uid="{00000000-0005-0000-0000-0000F8020000}"/>
    <cellStyle name="Comma 5 5 3 3" xfId="1683" xr:uid="{00000000-0005-0000-0000-0000F9020000}"/>
    <cellStyle name="Comma 5 5 3 4" xfId="2215" xr:uid="{00000000-0005-0000-0000-0000FA020000}"/>
    <cellStyle name="Comma 5 5 3 5" xfId="2497" xr:uid="{00000000-0005-0000-0000-0000FB020000}"/>
    <cellStyle name="Comma 5 5 4" xfId="1344" xr:uid="{00000000-0005-0000-0000-0000FC020000}"/>
    <cellStyle name="Comma 5 5 4 2" xfId="1849" xr:uid="{00000000-0005-0000-0000-0000FD020000}"/>
    <cellStyle name="Comma 5 5 5" xfId="1596" xr:uid="{00000000-0005-0000-0000-0000FE020000}"/>
    <cellStyle name="Comma 5 5 6" xfId="2128" xr:uid="{00000000-0005-0000-0000-0000FF020000}"/>
    <cellStyle name="Comma 5 5 7" xfId="2410" xr:uid="{00000000-0005-0000-0000-000000030000}"/>
    <cellStyle name="Comma 5 6" xfId="813" xr:uid="{00000000-0005-0000-0000-000001030000}"/>
    <cellStyle name="Comma 5 6 2" xfId="1351" xr:uid="{00000000-0005-0000-0000-000002030000}"/>
    <cellStyle name="Comma 5 6 2 2" xfId="1856" xr:uid="{00000000-0005-0000-0000-000003030000}"/>
    <cellStyle name="Comma 5 6 3" xfId="1603" xr:uid="{00000000-0005-0000-0000-000004030000}"/>
    <cellStyle name="Comma 5 6 4" xfId="2135" xr:uid="{00000000-0005-0000-0000-000005030000}"/>
    <cellStyle name="Comma 5 6 5" xfId="2417" xr:uid="{00000000-0005-0000-0000-000006030000}"/>
    <cellStyle name="Comma 5 7" xfId="866" xr:uid="{00000000-0005-0000-0000-000007030000}"/>
    <cellStyle name="Comma 5 8" xfId="927" xr:uid="{00000000-0005-0000-0000-000008030000}"/>
    <cellStyle name="Comma 5 8 2" xfId="1436" xr:uid="{00000000-0005-0000-0000-000009030000}"/>
    <cellStyle name="Comma 5 8 2 2" xfId="1943" xr:uid="{00000000-0005-0000-0000-00000A030000}"/>
    <cellStyle name="Comma 5 8 3" xfId="1690" xr:uid="{00000000-0005-0000-0000-00000B030000}"/>
    <cellStyle name="Comma 5 8 4" xfId="2222" xr:uid="{00000000-0005-0000-0000-00000C030000}"/>
    <cellStyle name="Comma 5 8 5" xfId="2504" xr:uid="{00000000-0005-0000-0000-00000D030000}"/>
    <cellStyle name="Comma 5 9" xfId="577" xr:uid="{00000000-0005-0000-0000-00000E030000}"/>
    <cellStyle name="Comma 5 9 2" xfId="1277" xr:uid="{00000000-0005-0000-0000-00000F030000}"/>
    <cellStyle name="Comma 5 9 2 2" xfId="1783" xr:uid="{00000000-0005-0000-0000-000010030000}"/>
    <cellStyle name="Comma 5 9 3" xfId="1530" xr:uid="{00000000-0005-0000-0000-000011030000}"/>
    <cellStyle name="Comma 5 9 4" xfId="2056" xr:uid="{00000000-0005-0000-0000-000012030000}"/>
    <cellStyle name="Comma 5 9 5" xfId="2342" xr:uid="{00000000-0005-0000-0000-000013030000}"/>
    <cellStyle name="Comma 50" xfId="805" xr:uid="{00000000-0005-0000-0000-000014030000}"/>
    <cellStyle name="Comma 51" xfId="809" xr:uid="{00000000-0005-0000-0000-000015030000}"/>
    <cellStyle name="Comma 51 2" xfId="1348" xr:uid="{00000000-0005-0000-0000-000016030000}"/>
    <cellStyle name="Comma 51 2 2" xfId="1853" xr:uid="{00000000-0005-0000-0000-000017030000}"/>
    <cellStyle name="Comma 51 3" xfId="1600" xr:uid="{00000000-0005-0000-0000-000018030000}"/>
    <cellStyle name="Comma 51 4" xfId="2132" xr:uid="{00000000-0005-0000-0000-000019030000}"/>
    <cellStyle name="Comma 51 5" xfId="2414" xr:uid="{00000000-0005-0000-0000-00001A030000}"/>
    <cellStyle name="Comma 52" xfId="849" xr:uid="{00000000-0005-0000-0000-00001B030000}"/>
    <cellStyle name="Comma 52 2" xfId="1386" xr:uid="{00000000-0005-0000-0000-00001C030000}"/>
    <cellStyle name="Comma 52 2 2" xfId="1891" xr:uid="{00000000-0005-0000-0000-00001D030000}"/>
    <cellStyle name="Comma 52 3" xfId="1638" xr:uid="{00000000-0005-0000-0000-00001E030000}"/>
    <cellStyle name="Comma 52 4" xfId="2170" xr:uid="{00000000-0005-0000-0000-00001F030000}"/>
    <cellStyle name="Comma 52 5" xfId="2452" xr:uid="{00000000-0005-0000-0000-000020030000}"/>
    <cellStyle name="Comma 53" xfId="854" xr:uid="{00000000-0005-0000-0000-000021030000}"/>
    <cellStyle name="Comma 53 2" xfId="1391" xr:uid="{00000000-0005-0000-0000-000022030000}"/>
    <cellStyle name="Comma 53 2 2" xfId="1896" xr:uid="{00000000-0005-0000-0000-000023030000}"/>
    <cellStyle name="Comma 53 3" xfId="1643" xr:uid="{00000000-0005-0000-0000-000024030000}"/>
    <cellStyle name="Comma 53 4" xfId="2175" xr:uid="{00000000-0005-0000-0000-000025030000}"/>
    <cellStyle name="Comma 53 5" xfId="2457" xr:uid="{00000000-0005-0000-0000-000026030000}"/>
    <cellStyle name="Comma 54" xfId="817" xr:uid="{00000000-0005-0000-0000-000027030000}"/>
    <cellStyle name="Comma 54 2" xfId="1355" xr:uid="{00000000-0005-0000-0000-000028030000}"/>
    <cellStyle name="Comma 54 2 2" xfId="1860" xr:uid="{00000000-0005-0000-0000-000029030000}"/>
    <cellStyle name="Comma 54 3" xfId="1607" xr:uid="{00000000-0005-0000-0000-00002A030000}"/>
    <cellStyle name="Comma 54 4" xfId="2139" xr:uid="{00000000-0005-0000-0000-00002B030000}"/>
    <cellStyle name="Comma 54 5" xfId="2421" xr:uid="{00000000-0005-0000-0000-00002C030000}"/>
    <cellStyle name="Comma 55" xfId="846" xr:uid="{00000000-0005-0000-0000-00002D030000}"/>
    <cellStyle name="Comma 55 2" xfId="1383" xr:uid="{00000000-0005-0000-0000-00002E030000}"/>
    <cellStyle name="Comma 55 2 2" xfId="1888" xr:uid="{00000000-0005-0000-0000-00002F030000}"/>
    <cellStyle name="Comma 55 3" xfId="1635" xr:uid="{00000000-0005-0000-0000-000030030000}"/>
    <cellStyle name="Comma 55 4" xfId="2167" xr:uid="{00000000-0005-0000-0000-000031030000}"/>
    <cellStyle name="Comma 55 5" xfId="2449" xr:uid="{00000000-0005-0000-0000-000032030000}"/>
    <cellStyle name="Comma 56" xfId="533" xr:uid="{00000000-0005-0000-0000-000033030000}"/>
    <cellStyle name="Comma 57" xfId="534" xr:uid="{00000000-0005-0000-0000-000034030000}"/>
    <cellStyle name="Comma 58" xfId="535" xr:uid="{00000000-0005-0000-0000-000035030000}"/>
    <cellStyle name="Comma 59" xfId="536" xr:uid="{00000000-0005-0000-0000-000036030000}"/>
    <cellStyle name="Comma 6" xfId="293" xr:uid="{00000000-0005-0000-0000-000037030000}"/>
    <cellStyle name="Comma 6 2" xfId="517" xr:uid="{00000000-0005-0000-0000-000038030000}"/>
    <cellStyle name="Comma 6 2 2" xfId="632" xr:uid="{00000000-0005-0000-0000-000039030000}"/>
    <cellStyle name="Comma 6 3" xfId="518" xr:uid="{00000000-0005-0000-0000-00003A030000}"/>
    <cellStyle name="Comma 6 3 2" xfId="633" xr:uid="{00000000-0005-0000-0000-00003B030000}"/>
    <cellStyle name="Comma 6 4" xfId="867" xr:uid="{00000000-0005-0000-0000-00003C030000}"/>
    <cellStyle name="Comma 6 5" xfId="1177" xr:uid="{00000000-0005-0000-0000-00003D030000}"/>
    <cellStyle name="Comma 6 6" xfId="1198" xr:uid="{00000000-0005-0000-0000-00003E030000}"/>
    <cellStyle name="Comma 60" xfId="537" xr:uid="{00000000-0005-0000-0000-00003F030000}"/>
    <cellStyle name="Comma 61" xfId="538" xr:uid="{00000000-0005-0000-0000-000040030000}"/>
    <cellStyle name="Comma 62" xfId="539" xr:uid="{00000000-0005-0000-0000-000041030000}"/>
    <cellStyle name="Comma 63" xfId="540" xr:uid="{00000000-0005-0000-0000-000042030000}"/>
    <cellStyle name="Comma 64" xfId="541" xr:uid="{00000000-0005-0000-0000-000043030000}"/>
    <cellStyle name="Comma 65" xfId="542" xr:uid="{00000000-0005-0000-0000-000044030000}"/>
    <cellStyle name="Comma 66" xfId="543" xr:uid="{00000000-0005-0000-0000-000045030000}"/>
    <cellStyle name="Comma 67" xfId="544" xr:uid="{00000000-0005-0000-0000-000046030000}"/>
    <cellStyle name="Comma 68" xfId="545" xr:uid="{00000000-0005-0000-0000-000047030000}"/>
    <cellStyle name="Comma 69" xfId="546" xr:uid="{00000000-0005-0000-0000-000048030000}"/>
    <cellStyle name="Comma 7" xfId="225" xr:uid="{00000000-0005-0000-0000-000049030000}"/>
    <cellStyle name="Comma 7 2" xfId="635" xr:uid="{00000000-0005-0000-0000-00004A030000}"/>
    <cellStyle name="Comma 7 3" xfId="868" xr:uid="{00000000-0005-0000-0000-00004B030000}"/>
    <cellStyle name="Comma 7 4" xfId="634" xr:uid="{00000000-0005-0000-0000-00004C030000}"/>
    <cellStyle name="Comma 7 5" xfId="1174" xr:uid="{00000000-0005-0000-0000-00004D030000}"/>
    <cellStyle name="Comma 7 6" xfId="1195" xr:uid="{00000000-0005-0000-0000-00004E030000}"/>
    <cellStyle name="Comma 70" xfId="547" xr:uid="{00000000-0005-0000-0000-00004F030000}"/>
    <cellStyle name="Comma 71" xfId="548" xr:uid="{00000000-0005-0000-0000-000050030000}"/>
    <cellStyle name="Comma 72" xfId="549" xr:uid="{00000000-0005-0000-0000-000051030000}"/>
    <cellStyle name="Comma 73" xfId="550" xr:uid="{00000000-0005-0000-0000-000052030000}"/>
    <cellStyle name="Comma 74" xfId="551" xr:uid="{00000000-0005-0000-0000-000053030000}"/>
    <cellStyle name="Comma 75" xfId="552" xr:uid="{00000000-0005-0000-0000-000054030000}"/>
    <cellStyle name="Comma 76" xfId="553" xr:uid="{00000000-0005-0000-0000-000055030000}"/>
    <cellStyle name="Comma 77" xfId="554" xr:uid="{00000000-0005-0000-0000-000056030000}"/>
    <cellStyle name="Comma 78" xfId="555" xr:uid="{00000000-0005-0000-0000-000057030000}"/>
    <cellStyle name="Comma 79" xfId="556" xr:uid="{00000000-0005-0000-0000-000058030000}"/>
    <cellStyle name="Comma 8" xfId="306" xr:uid="{00000000-0005-0000-0000-000059030000}"/>
    <cellStyle name="Comma 8 2" xfId="869" xr:uid="{00000000-0005-0000-0000-00005A030000}"/>
    <cellStyle name="Comma 8 3" xfId="1180" xr:uid="{00000000-0005-0000-0000-00005B030000}"/>
    <cellStyle name="Comma 8 4" xfId="1201" xr:uid="{00000000-0005-0000-0000-00005C030000}"/>
    <cellStyle name="Comma 80" xfId="557" xr:uid="{00000000-0005-0000-0000-00005D030000}"/>
    <cellStyle name="Comma 81" xfId="558" xr:uid="{00000000-0005-0000-0000-00005E030000}"/>
    <cellStyle name="Comma 82" xfId="859" xr:uid="{00000000-0005-0000-0000-00005F030000}"/>
    <cellStyle name="Comma 83" xfId="856" xr:uid="{00000000-0005-0000-0000-000060030000}"/>
    <cellStyle name="Comma 84" xfId="858" xr:uid="{00000000-0005-0000-0000-000061030000}"/>
    <cellStyle name="Comma 85" xfId="840" xr:uid="{00000000-0005-0000-0000-000062030000}"/>
    <cellStyle name="Comma 86" xfId="883" xr:uid="{00000000-0005-0000-0000-000063030000}"/>
    <cellStyle name="Comma 87" xfId="878" xr:uid="{00000000-0005-0000-0000-000064030000}"/>
    <cellStyle name="Comma 88" xfId="884" xr:uid="{00000000-0005-0000-0000-000065030000}"/>
    <cellStyle name="Comma 89" xfId="810" xr:uid="{00000000-0005-0000-0000-000066030000}"/>
    <cellStyle name="Comma 9" xfId="220" xr:uid="{00000000-0005-0000-0000-000067030000}"/>
    <cellStyle name="Comma 9 2" xfId="636" xr:uid="{00000000-0005-0000-0000-000068030000}"/>
    <cellStyle name="Comma 9 3" xfId="870" xr:uid="{00000000-0005-0000-0000-000069030000}"/>
    <cellStyle name="Comma 9 4" xfId="1172" xr:uid="{00000000-0005-0000-0000-00006A030000}"/>
    <cellStyle name="Comma 9 5" xfId="1193" xr:uid="{00000000-0005-0000-0000-00006B030000}"/>
    <cellStyle name="Comma 90" xfId="559" xr:uid="{00000000-0005-0000-0000-00006C030000}"/>
    <cellStyle name="Comma 91" xfId="560" xr:uid="{00000000-0005-0000-0000-00006D030000}"/>
    <cellStyle name="Comma 92" xfId="562" xr:uid="{00000000-0005-0000-0000-00006E030000}"/>
    <cellStyle name="Comma 93" xfId="999" xr:uid="{00000000-0005-0000-0000-00006F030000}"/>
    <cellStyle name="Comma 94" xfId="1001" xr:uid="{00000000-0005-0000-0000-000070030000}"/>
    <cellStyle name="Comma 95" xfId="1005" xr:uid="{00000000-0005-0000-0000-000071030000}"/>
    <cellStyle name="Comma 96" xfId="1007" xr:uid="{00000000-0005-0000-0000-000072030000}"/>
    <cellStyle name="Comma 97" xfId="1009" xr:uid="{00000000-0005-0000-0000-000073030000}"/>
    <cellStyle name="Comma 98" xfId="1011" xr:uid="{00000000-0005-0000-0000-000074030000}"/>
    <cellStyle name="Comma 99" xfId="1013" xr:uid="{00000000-0005-0000-0000-000075030000}"/>
    <cellStyle name="Comma0" xfId="39" xr:uid="{00000000-0005-0000-0000-000076030000}"/>
    <cellStyle name="Currency 2" xfId="5" xr:uid="{00000000-0005-0000-0000-000077030000}"/>
    <cellStyle name="Currency 2 2" xfId="278" xr:uid="{00000000-0005-0000-0000-000078030000}"/>
    <cellStyle name="Currency 2 2 2" xfId="519" xr:uid="{00000000-0005-0000-0000-000079030000}"/>
    <cellStyle name="Currency 2 2 3" xfId="637" xr:uid="{00000000-0005-0000-0000-00007A030000}"/>
    <cellStyle name="Currency 2 3" xfId="520" xr:uid="{00000000-0005-0000-0000-00007B030000}"/>
    <cellStyle name="Currency 2 3 2" xfId="638" xr:uid="{00000000-0005-0000-0000-00007C030000}"/>
    <cellStyle name="Currency 2 4" xfId="639" xr:uid="{00000000-0005-0000-0000-00007D030000}"/>
    <cellStyle name="Currency 3" xfId="287" xr:uid="{00000000-0005-0000-0000-00007E030000}"/>
    <cellStyle name="Currency 3 2" xfId="303" xr:uid="{00000000-0005-0000-0000-00007F030000}"/>
    <cellStyle name="Currency 3 2 2" xfId="641" xr:uid="{00000000-0005-0000-0000-000080030000}"/>
    <cellStyle name="Currency 3 2 2 2" xfId="737" xr:uid="{00000000-0005-0000-0000-000081030000}"/>
    <cellStyle name="Currency 3 2 2 2 2" xfId="966" xr:uid="{00000000-0005-0000-0000-000082030000}"/>
    <cellStyle name="Currency 3 2 2 2 2 2" xfId="1475" xr:uid="{00000000-0005-0000-0000-000083030000}"/>
    <cellStyle name="Currency 3 2 2 2 2 2 2" xfId="1982" xr:uid="{00000000-0005-0000-0000-000084030000}"/>
    <cellStyle name="Currency 3 2 2 2 2 3" xfId="1729" xr:uid="{00000000-0005-0000-0000-000085030000}"/>
    <cellStyle name="Currency 3 2 2 2 2 4" xfId="2261" xr:uid="{00000000-0005-0000-0000-000086030000}"/>
    <cellStyle name="Currency 3 2 2 2 2 5" xfId="2543" xr:uid="{00000000-0005-0000-0000-000087030000}"/>
    <cellStyle name="Currency 3 2 2 2 3" xfId="891" xr:uid="{00000000-0005-0000-0000-000088030000}"/>
    <cellStyle name="Currency 3 2 2 2 3 2" xfId="1400" xr:uid="{00000000-0005-0000-0000-000089030000}"/>
    <cellStyle name="Currency 3 2 2 2 3 2 2" xfId="1907" xr:uid="{00000000-0005-0000-0000-00008A030000}"/>
    <cellStyle name="Currency 3 2 2 2 3 3" xfId="1654" xr:uid="{00000000-0005-0000-0000-00008B030000}"/>
    <cellStyle name="Currency 3 2 2 2 3 4" xfId="2186" xr:uid="{00000000-0005-0000-0000-00008C030000}"/>
    <cellStyle name="Currency 3 2 2 2 3 5" xfId="2468" xr:uid="{00000000-0005-0000-0000-00008D030000}"/>
    <cellStyle name="Currency 3 2 2 2 4" xfId="1315" xr:uid="{00000000-0005-0000-0000-00008E030000}"/>
    <cellStyle name="Currency 3 2 2 2 4 2" xfId="1820" xr:uid="{00000000-0005-0000-0000-00008F030000}"/>
    <cellStyle name="Currency 3 2 2 2 5" xfId="1567" xr:uid="{00000000-0005-0000-0000-000090030000}"/>
    <cellStyle name="Currency 3 2 2 2 6" xfId="2099" xr:uid="{00000000-0005-0000-0000-000091030000}"/>
    <cellStyle name="Currency 3 2 2 2 7" xfId="2381" xr:uid="{00000000-0005-0000-0000-000092030000}"/>
    <cellStyle name="Currency 3 2 2 3" xfId="842" xr:uid="{00000000-0005-0000-0000-000093030000}"/>
    <cellStyle name="Currency 3 2 2 3 2" xfId="1379" xr:uid="{00000000-0005-0000-0000-000094030000}"/>
    <cellStyle name="Currency 3 2 2 3 2 2" xfId="1884" xr:uid="{00000000-0005-0000-0000-000095030000}"/>
    <cellStyle name="Currency 3 2 2 3 3" xfId="1631" xr:uid="{00000000-0005-0000-0000-000096030000}"/>
    <cellStyle name="Currency 3 2 2 3 4" xfId="2163" xr:uid="{00000000-0005-0000-0000-000097030000}"/>
    <cellStyle name="Currency 3 2 2 3 5" xfId="2445" xr:uid="{00000000-0005-0000-0000-000098030000}"/>
    <cellStyle name="Currency 3 2 2 4" xfId="954" xr:uid="{00000000-0005-0000-0000-000099030000}"/>
    <cellStyle name="Currency 3 2 2 4 2" xfId="1463" xr:uid="{00000000-0005-0000-0000-00009A030000}"/>
    <cellStyle name="Currency 3 2 2 4 2 2" xfId="1970" xr:uid="{00000000-0005-0000-0000-00009B030000}"/>
    <cellStyle name="Currency 3 2 2 4 3" xfId="1717" xr:uid="{00000000-0005-0000-0000-00009C030000}"/>
    <cellStyle name="Currency 3 2 2 4 4" xfId="2249" xr:uid="{00000000-0005-0000-0000-00009D030000}"/>
    <cellStyle name="Currency 3 2 2 4 5" xfId="2531" xr:uid="{00000000-0005-0000-0000-00009E030000}"/>
    <cellStyle name="Currency 3 2 2 5" xfId="1303" xr:uid="{00000000-0005-0000-0000-00009F030000}"/>
    <cellStyle name="Currency 3 2 2 5 2" xfId="1808" xr:uid="{00000000-0005-0000-0000-0000A0030000}"/>
    <cellStyle name="Currency 3 2 2 6" xfId="1555" xr:uid="{00000000-0005-0000-0000-0000A1030000}"/>
    <cellStyle name="Currency 3 2 2 7" xfId="2084" xr:uid="{00000000-0005-0000-0000-0000A2030000}"/>
    <cellStyle name="Currency 3 2 2 8" xfId="2368" xr:uid="{00000000-0005-0000-0000-0000A3030000}"/>
    <cellStyle name="Currency 3 2 3" xfId="619" xr:uid="{00000000-0005-0000-0000-0000A4030000}"/>
    <cellStyle name="Currency 3 2 3 2" xfId="738" xr:uid="{00000000-0005-0000-0000-0000A5030000}"/>
    <cellStyle name="Currency 3 2 3 2 2" xfId="967" xr:uid="{00000000-0005-0000-0000-0000A6030000}"/>
    <cellStyle name="Currency 3 2 3 2 2 2" xfId="1476" xr:uid="{00000000-0005-0000-0000-0000A7030000}"/>
    <cellStyle name="Currency 3 2 3 2 2 2 2" xfId="1983" xr:uid="{00000000-0005-0000-0000-0000A8030000}"/>
    <cellStyle name="Currency 3 2 3 2 2 3" xfId="1730" xr:uid="{00000000-0005-0000-0000-0000A9030000}"/>
    <cellStyle name="Currency 3 2 3 2 2 4" xfId="2262" xr:uid="{00000000-0005-0000-0000-0000AA030000}"/>
    <cellStyle name="Currency 3 2 3 2 2 5" xfId="2544" xr:uid="{00000000-0005-0000-0000-0000AB030000}"/>
    <cellStyle name="Currency 3 2 3 2 3" xfId="892" xr:uid="{00000000-0005-0000-0000-0000AC030000}"/>
    <cellStyle name="Currency 3 2 3 2 3 2" xfId="1401" xr:uid="{00000000-0005-0000-0000-0000AD030000}"/>
    <cellStyle name="Currency 3 2 3 2 3 2 2" xfId="1908" xr:uid="{00000000-0005-0000-0000-0000AE030000}"/>
    <cellStyle name="Currency 3 2 3 2 3 3" xfId="1655" xr:uid="{00000000-0005-0000-0000-0000AF030000}"/>
    <cellStyle name="Currency 3 2 3 2 3 4" xfId="2187" xr:uid="{00000000-0005-0000-0000-0000B0030000}"/>
    <cellStyle name="Currency 3 2 3 2 3 5" xfId="2469" xr:uid="{00000000-0005-0000-0000-0000B1030000}"/>
    <cellStyle name="Currency 3 2 3 2 4" xfId="1316" xr:uid="{00000000-0005-0000-0000-0000B2030000}"/>
    <cellStyle name="Currency 3 2 3 2 4 2" xfId="1821" xr:uid="{00000000-0005-0000-0000-0000B3030000}"/>
    <cellStyle name="Currency 3 2 3 2 5" xfId="1568" xr:uid="{00000000-0005-0000-0000-0000B4030000}"/>
    <cellStyle name="Currency 3 2 3 2 6" xfId="2100" xr:uid="{00000000-0005-0000-0000-0000B5030000}"/>
    <cellStyle name="Currency 3 2 3 2 7" xfId="2382" xr:uid="{00000000-0005-0000-0000-0000B6030000}"/>
    <cellStyle name="Currency 3 2 3 3" xfId="833" xr:uid="{00000000-0005-0000-0000-0000B7030000}"/>
    <cellStyle name="Currency 3 2 3 3 2" xfId="1371" xr:uid="{00000000-0005-0000-0000-0000B8030000}"/>
    <cellStyle name="Currency 3 2 3 3 2 2" xfId="1876" xr:uid="{00000000-0005-0000-0000-0000B9030000}"/>
    <cellStyle name="Currency 3 2 3 3 3" xfId="1623" xr:uid="{00000000-0005-0000-0000-0000BA030000}"/>
    <cellStyle name="Currency 3 2 3 3 4" xfId="2155" xr:uid="{00000000-0005-0000-0000-0000BB030000}"/>
    <cellStyle name="Currency 3 2 3 3 5" xfId="2437" xr:uid="{00000000-0005-0000-0000-0000BC030000}"/>
    <cellStyle name="Currency 3 2 3 4" xfId="946" xr:uid="{00000000-0005-0000-0000-0000BD030000}"/>
    <cellStyle name="Currency 3 2 3 4 2" xfId="1455" xr:uid="{00000000-0005-0000-0000-0000BE030000}"/>
    <cellStyle name="Currency 3 2 3 4 2 2" xfId="1962" xr:uid="{00000000-0005-0000-0000-0000BF030000}"/>
    <cellStyle name="Currency 3 2 3 4 3" xfId="1709" xr:uid="{00000000-0005-0000-0000-0000C0030000}"/>
    <cellStyle name="Currency 3 2 3 4 4" xfId="2241" xr:uid="{00000000-0005-0000-0000-0000C1030000}"/>
    <cellStyle name="Currency 3 2 3 4 5" xfId="2523" xr:uid="{00000000-0005-0000-0000-0000C2030000}"/>
    <cellStyle name="Currency 3 2 3 5" xfId="1295" xr:uid="{00000000-0005-0000-0000-0000C3030000}"/>
    <cellStyle name="Currency 3 2 3 5 2" xfId="1800" xr:uid="{00000000-0005-0000-0000-0000C4030000}"/>
    <cellStyle name="Currency 3 2 3 6" xfId="1547" xr:uid="{00000000-0005-0000-0000-0000C5030000}"/>
    <cellStyle name="Currency 3 2 3 7" xfId="2076" xr:uid="{00000000-0005-0000-0000-0000C6030000}"/>
    <cellStyle name="Currency 3 2 3 8" xfId="2360" xr:uid="{00000000-0005-0000-0000-0000C7030000}"/>
    <cellStyle name="Currency 3 2 4" xfId="762" xr:uid="{00000000-0005-0000-0000-0000C8030000}"/>
    <cellStyle name="Currency 3 2 4 2" xfId="991" xr:uid="{00000000-0005-0000-0000-0000C9030000}"/>
    <cellStyle name="Currency 3 2 4 2 2" xfId="1500" xr:uid="{00000000-0005-0000-0000-0000CA030000}"/>
    <cellStyle name="Currency 3 2 4 2 2 2" xfId="2007" xr:uid="{00000000-0005-0000-0000-0000CB030000}"/>
    <cellStyle name="Currency 3 2 4 2 3" xfId="1754" xr:uid="{00000000-0005-0000-0000-0000CC030000}"/>
    <cellStyle name="Currency 3 2 4 2 4" xfId="2286" xr:uid="{00000000-0005-0000-0000-0000CD030000}"/>
    <cellStyle name="Currency 3 2 4 2 5" xfId="2568" xr:uid="{00000000-0005-0000-0000-0000CE030000}"/>
    <cellStyle name="Currency 3 2 4 3" xfId="916" xr:uid="{00000000-0005-0000-0000-0000CF030000}"/>
    <cellStyle name="Currency 3 2 4 3 2" xfId="1425" xr:uid="{00000000-0005-0000-0000-0000D0030000}"/>
    <cellStyle name="Currency 3 2 4 3 2 2" xfId="1932" xr:uid="{00000000-0005-0000-0000-0000D1030000}"/>
    <cellStyle name="Currency 3 2 4 3 3" xfId="1679" xr:uid="{00000000-0005-0000-0000-0000D2030000}"/>
    <cellStyle name="Currency 3 2 4 3 4" xfId="2211" xr:uid="{00000000-0005-0000-0000-0000D3030000}"/>
    <cellStyle name="Currency 3 2 4 3 5" xfId="2493" xr:uid="{00000000-0005-0000-0000-0000D4030000}"/>
    <cellStyle name="Currency 3 2 4 4" xfId="1340" xr:uid="{00000000-0005-0000-0000-0000D5030000}"/>
    <cellStyle name="Currency 3 2 4 4 2" xfId="1845" xr:uid="{00000000-0005-0000-0000-0000D6030000}"/>
    <cellStyle name="Currency 3 2 4 5" xfId="1592" xr:uid="{00000000-0005-0000-0000-0000D7030000}"/>
    <cellStyle name="Currency 3 2 4 6" xfId="2124" xr:uid="{00000000-0005-0000-0000-0000D8030000}"/>
    <cellStyle name="Currency 3 2 4 7" xfId="2406" xr:uid="{00000000-0005-0000-0000-0000D9030000}"/>
    <cellStyle name="Currency 3 2 5" xfId="821" xr:uid="{00000000-0005-0000-0000-0000DA030000}"/>
    <cellStyle name="Currency 3 2 5 2" xfId="1359" xr:uid="{00000000-0005-0000-0000-0000DB030000}"/>
    <cellStyle name="Currency 3 2 5 2 2" xfId="1864" xr:uid="{00000000-0005-0000-0000-0000DC030000}"/>
    <cellStyle name="Currency 3 2 5 3" xfId="1611" xr:uid="{00000000-0005-0000-0000-0000DD030000}"/>
    <cellStyle name="Currency 3 2 5 4" xfId="2143" xr:uid="{00000000-0005-0000-0000-0000DE030000}"/>
    <cellStyle name="Currency 3 2 5 5" xfId="2425" xr:uid="{00000000-0005-0000-0000-0000DF030000}"/>
    <cellStyle name="Currency 3 2 6" xfId="872" xr:uid="{00000000-0005-0000-0000-0000E0030000}"/>
    <cellStyle name="Currency 3 2 7" xfId="934" xr:uid="{00000000-0005-0000-0000-0000E1030000}"/>
    <cellStyle name="Currency 3 2 7 2" xfId="1443" xr:uid="{00000000-0005-0000-0000-0000E2030000}"/>
    <cellStyle name="Currency 3 2 7 2 2" xfId="1950" xr:uid="{00000000-0005-0000-0000-0000E3030000}"/>
    <cellStyle name="Currency 3 2 7 3" xfId="1697" xr:uid="{00000000-0005-0000-0000-0000E4030000}"/>
    <cellStyle name="Currency 3 2 7 4" xfId="2229" xr:uid="{00000000-0005-0000-0000-0000E5030000}"/>
    <cellStyle name="Currency 3 2 7 5" xfId="2511" xr:uid="{00000000-0005-0000-0000-0000E6030000}"/>
    <cellStyle name="Currency 3 2 8" xfId="605" xr:uid="{00000000-0005-0000-0000-0000E7030000}"/>
    <cellStyle name="Currency 3 2 8 2" xfId="1284" xr:uid="{00000000-0005-0000-0000-0000E8030000}"/>
    <cellStyle name="Currency 3 2 8 2 2" xfId="1789" xr:uid="{00000000-0005-0000-0000-0000E9030000}"/>
    <cellStyle name="Currency 3 2 8 3" xfId="1536" xr:uid="{00000000-0005-0000-0000-0000EA030000}"/>
    <cellStyle name="Currency 3 2 8 4" xfId="2065" xr:uid="{00000000-0005-0000-0000-0000EB030000}"/>
    <cellStyle name="Currency 3 2 8 5" xfId="2349" xr:uid="{00000000-0005-0000-0000-0000EC030000}"/>
    <cellStyle name="Currency 3 3" xfId="290" xr:uid="{00000000-0005-0000-0000-0000ED030000}"/>
    <cellStyle name="Currency 3 3 2" xfId="742" xr:uid="{00000000-0005-0000-0000-0000EE030000}"/>
    <cellStyle name="Currency 3 3 2 2" xfId="971" xr:uid="{00000000-0005-0000-0000-0000EF030000}"/>
    <cellStyle name="Currency 3 3 2 2 2" xfId="1480" xr:uid="{00000000-0005-0000-0000-0000F0030000}"/>
    <cellStyle name="Currency 3 3 2 2 2 2" xfId="1987" xr:uid="{00000000-0005-0000-0000-0000F1030000}"/>
    <cellStyle name="Currency 3 3 2 2 3" xfId="1734" xr:uid="{00000000-0005-0000-0000-0000F2030000}"/>
    <cellStyle name="Currency 3 3 2 2 4" xfId="2266" xr:uid="{00000000-0005-0000-0000-0000F3030000}"/>
    <cellStyle name="Currency 3 3 2 2 5" xfId="2548" xr:uid="{00000000-0005-0000-0000-0000F4030000}"/>
    <cellStyle name="Currency 3 3 2 3" xfId="896" xr:uid="{00000000-0005-0000-0000-0000F5030000}"/>
    <cellStyle name="Currency 3 3 2 3 2" xfId="1405" xr:uid="{00000000-0005-0000-0000-0000F6030000}"/>
    <cellStyle name="Currency 3 3 2 3 2 2" xfId="1912" xr:uid="{00000000-0005-0000-0000-0000F7030000}"/>
    <cellStyle name="Currency 3 3 2 3 3" xfId="1659" xr:uid="{00000000-0005-0000-0000-0000F8030000}"/>
    <cellStyle name="Currency 3 3 2 3 4" xfId="2191" xr:uid="{00000000-0005-0000-0000-0000F9030000}"/>
    <cellStyle name="Currency 3 3 2 3 5" xfId="2473" xr:uid="{00000000-0005-0000-0000-0000FA030000}"/>
    <cellStyle name="Currency 3 3 2 4" xfId="1320" xr:uid="{00000000-0005-0000-0000-0000FB030000}"/>
    <cellStyle name="Currency 3 3 2 4 2" xfId="1825" xr:uid="{00000000-0005-0000-0000-0000FC030000}"/>
    <cellStyle name="Currency 3 3 2 5" xfId="1572" xr:uid="{00000000-0005-0000-0000-0000FD030000}"/>
    <cellStyle name="Currency 3 3 2 6" xfId="2104" xr:uid="{00000000-0005-0000-0000-0000FE030000}"/>
    <cellStyle name="Currency 3 3 2 7" xfId="2386" xr:uid="{00000000-0005-0000-0000-0000FF030000}"/>
    <cellStyle name="Currency 3 3 3" xfId="841" xr:uid="{00000000-0005-0000-0000-000000040000}"/>
    <cellStyle name="Currency 3 3 3 2" xfId="1378" xr:uid="{00000000-0005-0000-0000-000001040000}"/>
    <cellStyle name="Currency 3 3 3 2 2" xfId="1883" xr:uid="{00000000-0005-0000-0000-000002040000}"/>
    <cellStyle name="Currency 3 3 3 3" xfId="1630" xr:uid="{00000000-0005-0000-0000-000003040000}"/>
    <cellStyle name="Currency 3 3 3 4" xfId="2162" xr:uid="{00000000-0005-0000-0000-000004040000}"/>
    <cellStyle name="Currency 3 3 3 5" xfId="2444" xr:uid="{00000000-0005-0000-0000-000005040000}"/>
    <cellStyle name="Currency 3 3 4" xfId="953" xr:uid="{00000000-0005-0000-0000-000006040000}"/>
    <cellStyle name="Currency 3 3 4 2" xfId="1462" xr:uid="{00000000-0005-0000-0000-000007040000}"/>
    <cellStyle name="Currency 3 3 4 2 2" xfId="1969" xr:uid="{00000000-0005-0000-0000-000008040000}"/>
    <cellStyle name="Currency 3 3 4 3" xfId="1716" xr:uid="{00000000-0005-0000-0000-000009040000}"/>
    <cellStyle name="Currency 3 3 4 4" xfId="2248" xr:uid="{00000000-0005-0000-0000-00000A040000}"/>
    <cellStyle name="Currency 3 3 4 5" xfId="2530" xr:uid="{00000000-0005-0000-0000-00000B040000}"/>
    <cellStyle name="Currency 3 3 5" xfId="640" xr:uid="{00000000-0005-0000-0000-00000C040000}"/>
    <cellStyle name="Currency 3 3 5 2" xfId="1302" xr:uid="{00000000-0005-0000-0000-00000D040000}"/>
    <cellStyle name="Currency 3 3 5 2 2" xfId="1807" xr:uid="{00000000-0005-0000-0000-00000E040000}"/>
    <cellStyle name="Currency 3 3 5 3" xfId="1554" xr:uid="{00000000-0005-0000-0000-00000F040000}"/>
    <cellStyle name="Currency 3 3 5 4" xfId="2083" xr:uid="{00000000-0005-0000-0000-000010040000}"/>
    <cellStyle name="Currency 3 3 5 5" xfId="2367" xr:uid="{00000000-0005-0000-0000-000011040000}"/>
    <cellStyle name="Currency 3 4" xfId="613" xr:uid="{00000000-0005-0000-0000-000012040000}"/>
    <cellStyle name="Currency 3 4 2" xfId="736" xr:uid="{00000000-0005-0000-0000-000013040000}"/>
    <cellStyle name="Currency 3 4 2 2" xfId="965" xr:uid="{00000000-0005-0000-0000-000014040000}"/>
    <cellStyle name="Currency 3 4 2 2 2" xfId="1474" xr:uid="{00000000-0005-0000-0000-000015040000}"/>
    <cellStyle name="Currency 3 4 2 2 2 2" xfId="1981" xr:uid="{00000000-0005-0000-0000-000016040000}"/>
    <cellStyle name="Currency 3 4 2 2 3" xfId="1728" xr:uid="{00000000-0005-0000-0000-000017040000}"/>
    <cellStyle name="Currency 3 4 2 2 4" xfId="2260" xr:uid="{00000000-0005-0000-0000-000018040000}"/>
    <cellStyle name="Currency 3 4 2 2 5" xfId="2542" xr:uid="{00000000-0005-0000-0000-000019040000}"/>
    <cellStyle name="Currency 3 4 2 3" xfId="890" xr:uid="{00000000-0005-0000-0000-00001A040000}"/>
    <cellStyle name="Currency 3 4 2 3 2" xfId="1399" xr:uid="{00000000-0005-0000-0000-00001B040000}"/>
    <cellStyle name="Currency 3 4 2 3 2 2" xfId="1906" xr:uid="{00000000-0005-0000-0000-00001C040000}"/>
    <cellStyle name="Currency 3 4 2 3 3" xfId="1653" xr:uid="{00000000-0005-0000-0000-00001D040000}"/>
    <cellStyle name="Currency 3 4 2 3 4" xfId="2185" xr:uid="{00000000-0005-0000-0000-00001E040000}"/>
    <cellStyle name="Currency 3 4 2 3 5" xfId="2467" xr:uid="{00000000-0005-0000-0000-00001F040000}"/>
    <cellStyle name="Currency 3 4 2 4" xfId="1314" xr:uid="{00000000-0005-0000-0000-000020040000}"/>
    <cellStyle name="Currency 3 4 2 4 2" xfId="1819" xr:uid="{00000000-0005-0000-0000-000021040000}"/>
    <cellStyle name="Currency 3 4 2 5" xfId="1566" xr:uid="{00000000-0005-0000-0000-000022040000}"/>
    <cellStyle name="Currency 3 4 2 6" xfId="2098" xr:uid="{00000000-0005-0000-0000-000023040000}"/>
    <cellStyle name="Currency 3 4 2 7" xfId="2380" xr:uid="{00000000-0005-0000-0000-000024040000}"/>
    <cellStyle name="Currency 3 4 3" xfId="827" xr:uid="{00000000-0005-0000-0000-000025040000}"/>
    <cellStyle name="Currency 3 4 3 2" xfId="1365" xr:uid="{00000000-0005-0000-0000-000026040000}"/>
    <cellStyle name="Currency 3 4 3 2 2" xfId="1870" xr:uid="{00000000-0005-0000-0000-000027040000}"/>
    <cellStyle name="Currency 3 4 3 3" xfId="1617" xr:uid="{00000000-0005-0000-0000-000028040000}"/>
    <cellStyle name="Currency 3 4 3 4" xfId="2149" xr:uid="{00000000-0005-0000-0000-000029040000}"/>
    <cellStyle name="Currency 3 4 3 5" xfId="2431" xr:uid="{00000000-0005-0000-0000-00002A040000}"/>
    <cellStyle name="Currency 3 4 4" xfId="940" xr:uid="{00000000-0005-0000-0000-00002B040000}"/>
    <cellStyle name="Currency 3 4 4 2" xfId="1449" xr:uid="{00000000-0005-0000-0000-00002C040000}"/>
    <cellStyle name="Currency 3 4 4 2 2" xfId="1956" xr:uid="{00000000-0005-0000-0000-00002D040000}"/>
    <cellStyle name="Currency 3 4 4 3" xfId="1703" xr:uid="{00000000-0005-0000-0000-00002E040000}"/>
    <cellStyle name="Currency 3 4 4 4" xfId="2235" xr:uid="{00000000-0005-0000-0000-00002F040000}"/>
    <cellStyle name="Currency 3 4 4 5" xfId="2517" xr:uid="{00000000-0005-0000-0000-000030040000}"/>
    <cellStyle name="Currency 3 4 5" xfId="1289" xr:uid="{00000000-0005-0000-0000-000031040000}"/>
    <cellStyle name="Currency 3 4 5 2" xfId="1794" xr:uid="{00000000-0005-0000-0000-000032040000}"/>
    <cellStyle name="Currency 3 4 6" xfId="1541" xr:uid="{00000000-0005-0000-0000-000033040000}"/>
    <cellStyle name="Currency 3 4 7" xfId="2070" xr:uid="{00000000-0005-0000-0000-000034040000}"/>
    <cellStyle name="Currency 3 4 8" xfId="2354" xr:uid="{00000000-0005-0000-0000-000035040000}"/>
    <cellStyle name="Currency 3 5" xfId="745" xr:uid="{00000000-0005-0000-0000-000036040000}"/>
    <cellStyle name="Currency 3 5 2" xfId="974" xr:uid="{00000000-0005-0000-0000-000037040000}"/>
    <cellStyle name="Currency 3 5 2 2" xfId="1483" xr:uid="{00000000-0005-0000-0000-000038040000}"/>
    <cellStyle name="Currency 3 5 2 2 2" xfId="1990" xr:uid="{00000000-0005-0000-0000-000039040000}"/>
    <cellStyle name="Currency 3 5 2 3" xfId="1737" xr:uid="{00000000-0005-0000-0000-00003A040000}"/>
    <cellStyle name="Currency 3 5 2 4" xfId="2269" xr:uid="{00000000-0005-0000-0000-00003B040000}"/>
    <cellStyle name="Currency 3 5 2 5" xfId="2551" xr:uid="{00000000-0005-0000-0000-00003C040000}"/>
    <cellStyle name="Currency 3 5 3" xfId="899" xr:uid="{00000000-0005-0000-0000-00003D040000}"/>
    <cellStyle name="Currency 3 5 3 2" xfId="1408" xr:uid="{00000000-0005-0000-0000-00003E040000}"/>
    <cellStyle name="Currency 3 5 3 2 2" xfId="1915" xr:uid="{00000000-0005-0000-0000-00003F040000}"/>
    <cellStyle name="Currency 3 5 3 3" xfId="1662" xr:uid="{00000000-0005-0000-0000-000040040000}"/>
    <cellStyle name="Currency 3 5 3 4" xfId="2194" xr:uid="{00000000-0005-0000-0000-000041040000}"/>
    <cellStyle name="Currency 3 5 3 5" xfId="2476" xr:uid="{00000000-0005-0000-0000-000042040000}"/>
    <cellStyle name="Currency 3 5 4" xfId="1323" xr:uid="{00000000-0005-0000-0000-000043040000}"/>
    <cellStyle name="Currency 3 5 4 2" xfId="1828" xr:uid="{00000000-0005-0000-0000-000044040000}"/>
    <cellStyle name="Currency 3 5 5" xfId="1575" xr:uid="{00000000-0005-0000-0000-000045040000}"/>
    <cellStyle name="Currency 3 5 6" xfId="2107" xr:uid="{00000000-0005-0000-0000-000046040000}"/>
    <cellStyle name="Currency 3 5 7" xfId="2389" xr:uid="{00000000-0005-0000-0000-000047040000}"/>
    <cellStyle name="Currency 3 6" xfId="814" xr:uid="{00000000-0005-0000-0000-000048040000}"/>
    <cellStyle name="Currency 3 6 2" xfId="1352" xr:uid="{00000000-0005-0000-0000-000049040000}"/>
    <cellStyle name="Currency 3 6 2 2" xfId="1857" xr:uid="{00000000-0005-0000-0000-00004A040000}"/>
    <cellStyle name="Currency 3 6 3" xfId="1604" xr:uid="{00000000-0005-0000-0000-00004B040000}"/>
    <cellStyle name="Currency 3 6 4" xfId="2136" xr:uid="{00000000-0005-0000-0000-00004C040000}"/>
    <cellStyle name="Currency 3 6 5" xfId="2418" xr:uid="{00000000-0005-0000-0000-00004D040000}"/>
    <cellStyle name="Currency 3 7" xfId="871" xr:uid="{00000000-0005-0000-0000-00004E040000}"/>
    <cellStyle name="Currency 3 8" xfId="928" xr:uid="{00000000-0005-0000-0000-00004F040000}"/>
    <cellStyle name="Currency 3 8 2" xfId="1437" xr:uid="{00000000-0005-0000-0000-000050040000}"/>
    <cellStyle name="Currency 3 8 2 2" xfId="1944" xr:uid="{00000000-0005-0000-0000-000051040000}"/>
    <cellStyle name="Currency 3 8 3" xfId="1691" xr:uid="{00000000-0005-0000-0000-000052040000}"/>
    <cellStyle name="Currency 3 8 4" xfId="2223" xr:uid="{00000000-0005-0000-0000-000053040000}"/>
    <cellStyle name="Currency 3 8 5" xfId="2505" xr:uid="{00000000-0005-0000-0000-000054040000}"/>
    <cellStyle name="Currency 3 9" xfId="578" xr:uid="{00000000-0005-0000-0000-000055040000}"/>
    <cellStyle name="Currency 3 9 2" xfId="1278" xr:uid="{00000000-0005-0000-0000-000056040000}"/>
    <cellStyle name="Currency 3 9 2 2" xfId="1784" xr:uid="{00000000-0005-0000-0000-000057040000}"/>
    <cellStyle name="Currency 3 9 3" xfId="1531" xr:uid="{00000000-0005-0000-0000-000058040000}"/>
    <cellStyle name="Currency 3 9 4" xfId="2057" xr:uid="{00000000-0005-0000-0000-000059040000}"/>
    <cellStyle name="Currency 3 9 5" xfId="2343" xr:uid="{00000000-0005-0000-0000-00005A040000}"/>
    <cellStyle name="Currency 4" xfId="873" xr:uid="{00000000-0005-0000-0000-00005B040000}"/>
    <cellStyle name="Currency 4 2" xfId="874" xr:uid="{00000000-0005-0000-0000-00005C040000}"/>
    <cellStyle name="Currency 5" xfId="875" xr:uid="{00000000-0005-0000-0000-00005D040000}"/>
    <cellStyle name="Currency 6" xfId="1214" xr:uid="{00000000-0005-0000-0000-00005E040000}"/>
    <cellStyle name="Currency 6 2" xfId="1267" xr:uid="{00000000-0005-0000-0000-00005F040000}"/>
    <cellStyle name="Currency 6 2 2" xfId="1774" xr:uid="{00000000-0005-0000-0000-000060040000}"/>
    <cellStyle name="Currency 6 3" xfId="1522" xr:uid="{00000000-0005-0000-0000-000061040000}"/>
    <cellStyle name="Currency 6 4" xfId="2593" xr:uid="{00000000-0005-0000-0000-000062040000}"/>
    <cellStyle name="Currency 7" xfId="1210" xr:uid="{00000000-0005-0000-0000-000063040000}"/>
    <cellStyle name="Currency 7 2" xfId="1516" xr:uid="{00000000-0005-0000-0000-000064040000}"/>
    <cellStyle name="Currency 7 3" xfId="2589" xr:uid="{00000000-0005-0000-0000-000065040000}"/>
    <cellStyle name="Currency 7 4" xfId="1233" xr:uid="{00000000-0005-0000-0000-000066040000}"/>
    <cellStyle name="Currency 8" xfId="2039" xr:uid="{00000000-0005-0000-0000-000067040000}"/>
    <cellStyle name="Currency 9" xfId="2330" xr:uid="{00000000-0005-0000-0000-000068040000}"/>
    <cellStyle name="Currency0" xfId="40" xr:uid="{00000000-0005-0000-0000-000069040000}"/>
    <cellStyle name="Currency0 2" xfId="41" xr:uid="{00000000-0005-0000-0000-00006A040000}"/>
    <cellStyle name="Date" xfId="42" xr:uid="{00000000-0005-0000-0000-00006B040000}"/>
    <cellStyle name="Euro" xfId="43" xr:uid="{00000000-0005-0000-0000-00006C040000}"/>
    <cellStyle name="Fixed" xfId="44" xr:uid="{00000000-0005-0000-0000-00006D040000}"/>
    <cellStyle name="Good 2" xfId="45" xr:uid="{00000000-0005-0000-0000-00006E040000}"/>
    <cellStyle name="GrayCell" xfId="46" xr:uid="{00000000-0005-0000-0000-00006F040000}"/>
    <cellStyle name="Heading1" xfId="47" xr:uid="{00000000-0005-0000-0000-000070040000}"/>
    <cellStyle name="Heading2" xfId="48" xr:uid="{00000000-0005-0000-0000-000071040000}"/>
    <cellStyle name="Hyperlink 2" xfId="49" xr:uid="{00000000-0005-0000-0000-000072040000}"/>
    <cellStyle name="Input 2" xfId="50" xr:uid="{00000000-0005-0000-0000-000073040000}"/>
    <cellStyle name="Input 3" xfId="51" xr:uid="{00000000-0005-0000-0000-000074040000}"/>
    <cellStyle name="Input 3 2" xfId="52" xr:uid="{00000000-0005-0000-0000-000075040000}"/>
    <cellStyle name="Input 3 3" xfId="53" xr:uid="{00000000-0005-0000-0000-000076040000}"/>
    <cellStyle name="input data" xfId="54" xr:uid="{00000000-0005-0000-0000-000077040000}"/>
    <cellStyle name="input data 2" xfId="55" xr:uid="{00000000-0005-0000-0000-000078040000}"/>
    <cellStyle name="input data_Ocotillo" xfId="56" xr:uid="{00000000-0005-0000-0000-000079040000}"/>
    <cellStyle name="Neutral 2" xfId="57" xr:uid="{00000000-0005-0000-0000-00007A040000}"/>
    <cellStyle name="no dec" xfId="58" xr:uid="{00000000-0005-0000-0000-00007B040000}"/>
    <cellStyle name="Normal" xfId="0" builtinId="0"/>
    <cellStyle name="Normal - Style1" xfId="59" xr:uid="{00000000-0005-0000-0000-00007D040000}"/>
    <cellStyle name="Normal + box" xfId="60" xr:uid="{00000000-0005-0000-0000-00007E040000}"/>
    <cellStyle name="Normal + cyan" xfId="61" xr:uid="{00000000-0005-0000-0000-00007F040000}"/>
    <cellStyle name="Normal + cyan 2" xfId="62" xr:uid="{00000000-0005-0000-0000-000080040000}"/>
    <cellStyle name="Normal + cyan 2 2" xfId="63" xr:uid="{00000000-0005-0000-0000-000081040000}"/>
    <cellStyle name="Normal + cyan 3" xfId="64" xr:uid="{00000000-0005-0000-0000-000082040000}"/>
    <cellStyle name="Normal + cyan 3 2" xfId="65" xr:uid="{00000000-0005-0000-0000-000083040000}"/>
    <cellStyle name="normal + link" xfId="66" xr:uid="{00000000-0005-0000-0000-000084040000}"/>
    <cellStyle name="normal + link 2" xfId="67" xr:uid="{00000000-0005-0000-0000-000085040000}"/>
    <cellStyle name="normal + link2" xfId="68" xr:uid="{00000000-0005-0000-0000-000086040000}"/>
    <cellStyle name="Normal + red" xfId="69" xr:uid="{00000000-0005-0000-0000-000087040000}"/>
    <cellStyle name="Normal 10" xfId="70" xr:uid="{00000000-0005-0000-0000-000088040000}"/>
    <cellStyle name="Normal 10 2" xfId="521" xr:uid="{00000000-0005-0000-0000-000089040000}"/>
    <cellStyle name="Normal 10 2 2" xfId="876" xr:uid="{00000000-0005-0000-0000-00008A040000}"/>
    <cellStyle name="Normal 10 2 3" xfId="1184" xr:uid="{00000000-0005-0000-0000-00008B040000}"/>
    <cellStyle name="Normal 10 2 4" xfId="1205" xr:uid="{00000000-0005-0000-0000-00008C040000}"/>
    <cellStyle name="Normal 10 3" xfId="682" xr:uid="{00000000-0005-0000-0000-00008D040000}"/>
    <cellStyle name="Normal 10 3 2" xfId="877" xr:uid="{00000000-0005-0000-0000-00008E040000}"/>
    <cellStyle name="Normal 10 3 3" xfId="1186" xr:uid="{00000000-0005-0000-0000-00008F040000}"/>
    <cellStyle name="Normal 10 3 4" xfId="1207" xr:uid="{00000000-0005-0000-0000-000090040000}"/>
    <cellStyle name="Normal 10 4" xfId="579" xr:uid="{00000000-0005-0000-0000-000091040000}"/>
    <cellStyle name="Normal 100" xfId="2308" xr:uid="{00000000-0005-0000-0000-000092040000}"/>
    <cellStyle name="Normal 101" xfId="2311" xr:uid="{00000000-0005-0000-0000-000093040000}"/>
    <cellStyle name="Normal 102" xfId="2313" xr:uid="{00000000-0005-0000-0000-000094040000}"/>
    <cellStyle name="Normal 103" xfId="2036" xr:uid="{00000000-0005-0000-0000-000095040000}"/>
    <cellStyle name="Normal 104" xfId="2029" xr:uid="{00000000-0005-0000-0000-000096040000}"/>
    <cellStyle name="Normal 105" xfId="2088" xr:uid="{00000000-0005-0000-0000-000097040000}"/>
    <cellStyle name="Normal 106" xfId="2028" xr:uid="{00000000-0005-0000-0000-000098040000}"/>
    <cellStyle name="Normal 107" xfId="2315" xr:uid="{00000000-0005-0000-0000-000099040000}"/>
    <cellStyle name="Normal 108" xfId="2325" xr:uid="{00000000-0005-0000-0000-00009A040000}"/>
    <cellStyle name="Normal 109" xfId="2320" xr:uid="{00000000-0005-0000-0000-00009B040000}"/>
    <cellStyle name="Normal 11" xfId="71" xr:uid="{00000000-0005-0000-0000-00009C040000}"/>
    <cellStyle name="Normal 11 2" xfId="72" xr:uid="{00000000-0005-0000-0000-00009D040000}"/>
    <cellStyle name="Normal 11 2 2" xfId="331" xr:uid="{00000000-0005-0000-0000-00009E040000}"/>
    <cellStyle name="Normal 11 2 2 2" xfId="1102" xr:uid="{00000000-0005-0000-0000-00009F040000}"/>
    <cellStyle name="Normal 11 2 3" xfId="428" xr:uid="{00000000-0005-0000-0000-0000A0040000}"/>
    <cellStyle name="Normal 11 3" xfId="73" xr:uid="{00000000-0005-0000-0000-0000A1040000}"/>
    <cellStyle name="Normal 11 3 2" xfId="332" xr:uid="{00000000-0005-0000-0000-0000A2040000}"/>
    <cellStyle name="Normal 11 3 2 2" xfId="1162" xr:uid="{00000000-0005-0000-0000-0000A3040000}"/>
    <cellStyle name="Normal 11 3 3" xfId="429" xr:uid="{00000000-0005-0000-0000-0000A4040000}"/>
    <cellStyle name="Normal 11 4" xfId="74" xr:uid="{00000000-0005-0000-0000-0000A5040000}"/>
    <cellStyle name="Normal 11 4 2" xfId="333" xr:uid="{00000000-0005-0000-0000-0000A6040000}"/>
    <cellStyle name="Normal 11 4 2 2" xfId="1125" xr:uid="{00000000-0005-0000-0000-0000A7040000}"/>
    <cellStyle name="Normal 11 4 3" xfId="430" xr:uid="{00000000-0005-0000-0000-0000A8040000}"/>
    <cellStyle name="Normal 11 5" xfId="330" xr:uid="{00000000-0005-0000-0000-0000A9040000}"/>
    <cellStyle name="Normal 11 5 2" xfId="683" xr:uid="{00000000-0005-0000-0000-0000AA040000}"/>
    <cellStyle name="Normal 11 6" xfId="427" xr:uid="{00000000-0005-0000-0000-0000AB040000}"/>
    <cellStyle name="Normal 11 7" xfId="580" xr:uid="{00000000-0005-0000-0000-0000AC040000}"/>
    <cellStyle name="Normal 110" xfId="2344" xr:uid="{00000000-0005-0000-0000-0000AD040000}"/>
    <cellStyle name="Normal 111" xfId="2334" xr:uid="{00000000-0005-0000-0000-0000AE040000}"/>
    <cellStyle name="Normal 112" xfId="2599" xr:uid="{00000000-0005-0000-0000-0000AF040000}"/>
    <cellStyle name="Normal 113" xfId="2576" xr:uid="{00000000-0005-0000-0000-0000B0040000}"/>
    <cellStyle name="Normal 114" xfId="2601" xr:uid="{00000000-0005-0000-0000-0000B1040000}"/>
    <cellStyle name="Normal 115" xfId="2575" xr:uid="{00000000-0005-0000-0000-0000B2040000}"/>
    <cellStyle name="Normal 116" xfId="2372" xr:uid="{00000000-0005-0000-0000-0000B3040000}"/>
    <cellStyle name="Normal 117" xfId="2329" xr:uid="{00000000-0005-0000-0000-0000B4040000}"/>
    <cellStyle name="Normal 118" xfId="2318" xr:uid="{00000000-0005-0000-0000-0000B5040000}"/>
    <cellStyle name="Normal 119" xfId="1219" xr:uid="{00000000-0005-0000-0000-0000B6040000}"/>
    <cellStyle name="Normal 12" xfId="4" xr:uid="{00000000-0005-0000-0000-0000B7040000}"/>
    <cellStyle name="Normal 12 2" xfId="75" xr:uid="{00000000-0005-0000-0000-0000B8040000}"/>
    <cellStyle name="Normal 12 3" xfId="76" xr:uid="{00000000-0005-0000-0000-0000B9040000}"/>
    <cellStyle name="Normal 12 4" xfId="673" xr:uid="{00000000-0005-0000-0000-0000BA040000}"/>
    <cellStyle name="Normal 12 5" xfId="581" xr:uid="{00000000-0005-0000-0000-0000BB040000}"/>
    <cellStyle name="Normal 12 6" xfId="2621" xr:uid="{00000000-0005-0000-0000-0000BC040000}"/>
    <cellStyle name="Normal 12 6 2" xfId="2628" xr:uid="{00000000-0005-0000-0000-0000BD040000}"/>
    <cellStyle name="Normal 120" xfId="1224" xr:uid="{00000000-0005-0000-0000-0000BE040000}"/>
    <cellStyle name="Normal 121" xfId="1221" xr:uid="{00000000-0005-0000-0000-0000BF040000}"/>
    <cellStyle name="Normal 122" xfId="1225" xr:uid="{00000000-0005-0000-0000-0000C0040000}"/>
    <cellStyle name="Normal 123" xfId="1227" xr:uid="{00000000-0005-0000-0000-0000C1040000}"/>
    <cellStyle name="Normal 124" xfId="2609" xr:uid="{00000000-0005-0000-0000-0000C2040000}"/>
    <cellStyle name="Normal 125" xfId="2611" xr:uid="{00000000-0005-0000-0000-0000C3040000}"/>
    <cellStyle name="Normal 126" xfId="2604" xr:uid="{00000000-0005-0000-0000-0000C4040000}"/>
    <cellStyle name="Normal 127" xfId="2605" xr:uid="{00000000-0005-0000-0000-0000C5040000}"/>
    <cellStyle name="Normal 128" xfId="2610" xr:uid="{00000000-0005-0000-0000-0000C6040000}"/>
    <cellStyle name="Normal 129" xfId="2615" xr:uid="{00000000-0005-0000-0000-0000C7040000}"/>
    <cellStyle name="Normal 13" xfId="77" xr:uid="{00000000-0005-0000-0000-0000C8040000}"/>
    <cellStyle name="Normal 13 2" xfId="522" xr:uid="{00000000-0005-0000-0000-0000C9040000}"/>
    <cellStyle name="Normal 13 3" xfId="684" xr:uid="{00000000-0005-0000-0000-0000CA040000}"/>
    <cellStyle name="Normal 130" xfId="1228" xr:uid="{00000000-0005-0000-0000-0000CB040000}"/>
    <cellStyle name="Normal 131" xfId="1229" xr:uid="{00000000-0005-0000-0000-0000CC040000}"/>
    <cellStyle name="Normal 132" xfId="2616" xr:uid="{00000000-0005-0000-0000-0000CD040000}"/>
    <cellStyle name="Normal 133" xfId="2619" xr:uid="{00000000-0005-0000-0000-0000CE040000}"/>
    <cellStyle name="Normal 133 2" xfId="2626" xr:uid="{00000000-0005-0000-0000-0000CF040000}"/>
    <cellStyle name="Normal 134" xfId="2630" xr:uid="{EA9818BF-45D4-481B-BB16-3A7219647A87}"/>
    <cellStyle name="Normal 14" xfId="78" xr:uid="{00000000-0005-0000-0000-0000D0040000}"/>
    <cellStyle name="Normal 14 2" xfId="523" xr:uid="{00000000-0005-0000-0000-0000D1040000}"/>
    <cellStyle name="Normal 14 2 10" xfId="2336" xr:uid="{00000000-0005-0000-0000-0000D2040000}"/>
    <cellStyle name="Normal 14 2 2" xfId="643" xr:uid="{00000000-0005-0000-0000-0000D3040000}"/>
    <cellStyle name="Normal 14 2 2 2" xfId="767" xr:uid="{00000000-0005-0000-0000-0000D4040000}"/>
    <cellStyle name="Normal 14 2 2 2 2" xfId="996" xr:uid="{00000000-0005-0000-0000-0000D5040000}"/>
    <cellStyle name="Normal 14 2 2 2 2 2" xfId="1505" xr:uid="{00000000-0005-0000-0000-0000D6040000}"/>
    <cellStyle name="Normal 14 2 2 2 2 2 2" xfId="2012" xr:uid="{00000000-0005-0000-0000-0000D7040000}"/>
    <cellStyle name="Normal 14 2 2 2 2 3" xfId="1759" xr:uid="{00000000-0005-0000-0000-0000D8040000}"/>
    <cellStyle name="Normal 14 2 2 2 2 4" xfId="2291" xr:uid="{00000000-0005-0000-0000-0000D9040000}"/>
    <cellStyle name="Normal 14 2 2 2 2 5" xfId="2573" xr:uid="{00000000-0005-0000-0000-0000DA040000}"/>
    <cellStyle name="Normal 14 2 2 2 3" xfId="921" xr:uid="{00000000-0005-0000-0000-0000DB040000}"/>
    <cellStyle name="Normal 14 2 2 2 3 2" xfId="1430" xr:uid="{00000000-0005-0000-0000-0000DC040000}"/>
    <cellStyle name="Normal 14 2 2 2 3 2 2" xfId="1937" xr:uid="{00000000-0005-0000-0000-0000DD040000}"/>
    <cellStyle name="Normal 14 2 2 2 3 3" xfId="1684" xr:uid="{00000000-0005-0000-0000-0000DE040000}"/>
    <cellStyle name="Normal 14 2 2 2 3 4" xfId="2216" xr:uid="{00000000-0005-0000-0000-0000DF040000}"/>
    <cellStyle name="Normal 14 2 2 2 3 5" xfId="2498" xr:uid="{00000000-0005-0000-0000-0000E0040000}"/>
    <cellStyle name="Normal 14 2 2 2 4" xfId="1345" xr:uid="{00000000-0005-0000-0000-0000E1040000}"/>
    <cellStyle name="Normal 14 2 2 2 4 2" xfId="1850" xr:uid="{00000000-0005-0000-0000-0000E2040000}"/>
    <cellStyle name="Normal 14 2 2 2 5" xfId="1597" xr:uid="{00000000-0005-0000-0000-0000E3040000}"/>
    <cellStyle name="Normal 14 2 2 2 6" xfId="2129" xr:uid="{00000000-0005-0000-0000-0000E4040000}"/>
    <cellStyle name="Normal 14 2 2 2 7" xfId="2411" xr:uid="{00000000-0005-0000-0000-0000E5040000}"/>
    <cellStyle name="Normal 14 2 2 3" xfId="844" xr:uid="{00000000-0005-0000-0000-0000E6040000}"/>
    <cellStyle name="Normal 14 2 2 3 2" xfId="1381" xr:uid="{00000000-0005-0000-0000-0000E7040000}"/>
    <cellStyle name="Normal 14 2 2 3 2 2" xfId="1886" xr:uid="{00000000-0005-0000-0000-0000E8040000}"/>
    <cellStyle name="Normal 14 2 2 3 3" xfId="1633" xr:uid="{00000000-0005-0000-0000-0000E9040000}"/>
    <cellStyle name="Normal 14 2 2 3 4" xfId="2165" xr:uid="{00000000-0005-0000-0000-0000EA040000}"/>
    <cellStyle name="Normal 14 2 2 3 5" xfId="2447" xr:uid="{00000000-0005-0000-0000-0000EB040000}"/>
    <cellStyle name="Normal 14 2 2 4" xfId="956" xr:uid="{00000000-0005-0000-0000-0000EC040000}"/>
    <cellStyle name="Normal 14 2 2 4 2" xfId="1465" xr:uid="{00000000-0005-0000-0000-0000ED040000}"/>
    <cellStyle name="Normal 14 2 2 4 2 2" xfId="1972" xr:uid="{00000000-0005-0000-0000-0000EE040000}"/>
    <cellStyle name="Normal 14 2 2 4 3" xfId="1719" xr:uid="{00000000-0005-0000-0000-0000EF040000}"/>
    <cellStyle name="Normal 14 2 2 4 4" xfId="2251" xr:uid="{00000000-0005-0000-0000-0000F0040000}"/>
    <cellStyle name="Normal 14 2 2 4 5" xfId="2533" xr:uid="{00000000-0005-0000-0000-0000F1040000}"/>
    <cellStyle name="Normal 14 2 2 5" xfId="1305" xr:uid="{00000000-0005-0000-0000-0000F2040000}"/>
    <cellStyle name="Normal 14 2 2 5 2" xfId="1810" xr:uid="{00000000-0005-0000-0000-0000F3040000}"/>
    <cellStyle name="Normal 14 2 2 6" xfId="1557" xr:uid="{00000000-0005-0000-0000-0000F4040000}"/>
    <cellStyle name="Normal 14 2 2 7" xfId="2086" xr:uid="{00000000-0005-0000-0000-0000F5040000}"/>
    <cellStyle name="Normal 14 2 2 8" xfId="2370" xr:uid="{00000000-0005-0000-0000-0000F6040000}"/>
    <cellStyle name="Normal 14 2 3" xfId="620" xr:uid="{00000000-0005-0000-0000-0000F7040000}"/>
    <cellStyle name="Normal 14 2 3 2" xfId="743" xr:uid="{00000000-0005-0000-0000-0000F8040000}"/>
    <cellStyle name="Normal 14 2 3 2 2" xfId="972" xr:uid="{00000000-0005-0000-0000-0000F9040000}"/>
    <cellStyle name="Normal 14 2 3 2 2 2" xfId="1481" xr:uid="{00000000-0005-0000-0000-0000FA040000}"/>
    <cellStyle name="Normal 14 2 3 2 2 2 2" xfId="1988" xr:uid="{00000000-0005-0000-0000-0000FB040000}"/>
    <cellStyle name="Normal 14 2 3 2 2 3" xfId="1735" xr:uid="{00000000-0005-0000-0000-0000FC040000}"/>
    <cellStyle name="Normal 14 2 3 2 2 4" xfId="2267" xr:uid="{00000000-0005-0000-0000-0000FD040000}"/>
    <cellStyle name="Normal 14 2 3 2 2 5" xfId="2549" xr:uid="{00000000-0005-0000-0000-0000FE040000}"/>
    <cellStyle name="Normal 14 2 3 2 3" xfId="897" xr:uid="{00000000-0005-0000-0000-0000FF040000}"/>
    <cellStyle name="Normal 14 2 3 2 3 2" xfId="1406" xr:uid="{00000000-0005-0000-0000-000000050000}"/>
    <cellStyle name="Normal 14 2 3 2 3 2 2" xfId="1913" xr:uid="{00000000-0005-0000-0000-000001050000}"/>
    <cellStyle name="Normal 14 2 3 2 3 3" xfId="1660" xr:uid="{00000000-0005-0000-0000-000002050000}"/>
    <cellStyle name="Normal 14 2 3 2 3 4" xfId="2192" xr:uid="{00000000-0005-0000-0000-000003050000}"/>
    <cellStyle name="Normal 14 2 3 2 3 5" xfId="2474" xr:uid="{00000000-0005-0000-0000-000004050000}"/>
    <cellStyle name="Normal 14 2 3 2 4" xfId="1321" xr:uid="{00000000-0005-0000-0000-000005050000}"/>
    <cellStyle name="Normal 14 2 3 2 4 2" xfId="1826" xr:uid="{00000000-0005-0000-0000-000006050000}"/>
    <cellStyle name="Normal 14 2 3 2 5" xfId="1573" xr:uid="{00000000-0005-0000-0000-000007050000}"/>
    <cellStyle name="Normal 14 2 3 2 6" xfId="2105" xr:uid="{00000000-0005-0000-0000-000008050000}"/>
    <cellStyle name="Normal 14 2 3 2 7" xfId="2387" xr:uid="{00000000-0005-0000-0000-000009050000}"/>
    <cellStyle name="Normal 14 2 3 3" xfId="834" xr:uid="{00000000-0005-0000-0000-00000A050000}"/>
    <cellStyle name="Normal 14 2 3 3 2" xfId="1372" xr:uid="{00000000-0005-0000-0000-00000B050000}"/>
    <cellStyle name="Normal 14 2 3 3 2 2" xfId="1877" xr:uid="{00000000-0005-0000-0000-00000C050000}"/>
    <cellStyle name="Normal 14 2 3 3 3" xfId="1624" xr:uid="{00000000-0005-0000-0000-00000D050000}"/>
    <cellStyle name="Normal 14 2 3 3 4" xfId="2156" xr:uid="{00000000-0005-0000-0000-00000E050000}"/>
    <cellStyle name="Normal 14 2 3 3 5" xfId="2438" xr:uid="{00000000-0005-0000-0000-00000F050000}"/>
    <cellStyle name="Normal 14 2 3 4" xfId="947" xr:uid="{00000000-0005-0000-0000-000010050000}"/>
    <cellStyle name="Normal 14 2 3 4 2" xfId="1456" xr:uid="{00000000-0005-0000-0000-000011050000}"/>
    <cellStyle name="Normal 14 2 3 4 2 2" xfId="1963" xr:uid="{00000000-0005-0000-0000-000012050000}"/>
    <cellStyle name="Normal 14 2 3 4 3" xfId="1710" xr:uid="{00000000-0005-0000-0000-000013050000}"/>
    <cellStyle name="Normal 14 2 3 4 4" xfId="2242" xr:uid="{00000000-0005-0000-0000-000014050000}"/>
    <cellStyle name="Normal 14 2 3 4 5" xfId="2524" xr:uid="{00000000-0005-0000-0000-000015050000}"/>
    <cellStyle name="Normal 14 2 3 5" xfId="1296" xr:uid="{00000000-0005-0000-0000-000016050000}"/>
    <cellStyle name="Normal 14 2 3 5 2" xfId="1801" xr:uid="{00000000-0005-0000-0000-000017050000}"/>
    <cellStyle name="Normal 14 2 3 6" xfId="1548" xr:uid="{00000000-0005-0000-0000-000018050000}"/>
    <cellStyle name="Normal 14 2 3 7" xfId="2077" xr:uid="{00000000-0005-0000-0000-000019050000}"/>
    <cellStyle name="Normal 14 2 3 8" xfId="2361" xr:uid="{00000000-0005-0000-0000-00001A050000}"/>
    <cellStyle name="Normal 14 2 4" xfId="753" xr:uid="{00000000-0005-0000-0000-00001B050000}"/>
    <cellStyle name="Normal 14 2 4 2" xfId="982" xr:uid="{00000000-0005-0000-0000-00001C050000}"/>
    <cellStyle name="Normal 14 2 4 2 2" xfId="1491" xr:uid="{00000000-0005-0000-0000-00001D050000}"/>
    <cellStyle name="Normal 14 2 4 2 2 2" xfId="1998" xr:uid="{00000000-0005-0000-0000-00001E050000}"/>
    <cellStyle name="Normal 14 2 4 2 3" xfId="1745" xr:uid="{00000000-0005-0000-0000-00001F050000}"/>
    <cellStyle name="Normal 14 2 4 2 4" xfId="2277" xr:uid="{00000000-0005-0000-0000-000020050000}"/>
    <cellStyle name="Normal 14 2 4 2 5" xfId="2559" xr:uid="{00000000-0005-0000-0000-000021050000}"/>
    <cellStyle name="Normal 14 2 4 3" xfId="907" xr:uid="{00000000-0005-0000-0000-000022050000}"/>
    <cellStyle name="Normal 14 2 4 3 2" xfId="1416" xr:uid="{00000000-0005-0000-0000-000023050000}"/>
    <cellStyle name="Normal 14 2 4 3 2 2" xfId="1923" xr:uid="{00000000-0005-0000-0000-000024050000}"/>
    <cellStyle name="Normal 14 2 4 3 3" xfId="1670" xr:uid="{00000000-0005-0000-0000-000025050000}"/>
    <cellStyle name="Normal 14 2 4 3 4" xfId="2202" xr:uid="{00000000-0005-0000-0000-000026050000}"/>
    <cellStyle name="Normal 14 2 4 3 5" xfId="2484" xr:uid="{00000000-0005-0000-0000-000027050000}"/>
    <cellStyle name="Normal 14 2 4 4" xfId="1331" xr:uid="{00000000-0005-0000-0000-000028050000}"/>
    <cellStyle name="Normal 14 2 4 4 2" xfId="1836" xr:uid="{00000000-0005-0000-0000-000029050000}"/>
    <cellStyle name="Normal 14 2 4 5" xfId="1583" xr:uid="{00000000-0005-0000-0000-00002A050000}"/>
    <cellStyle name="Normal 14 2 4 6" xfId="2115" xr:uid="{00000000-0005-0000-0000-00002B050000}"/>
    <cellStyle name="Normal 14 2 4 7" xfId="2397" xr:uid="{00000000-0005-0000-0000-00002C050000}"/>
    <cellStyle name="Normal 14 2 5" xfId="822" xr:uid="{00000000-0005-0000-0000-00002D050000}"/>
    <cellStyle name="Normal 14 2 5 2" xfId="1360" xr:uid="{00000000-0005-0000-0000-00002E050000}"/>
    <cellStyle name="Normal 14 2 5 2 2" xfId="1865" xr:uid="{00000000-0005-0000-0000-00002F050000}"/>
    <cellStyle name="Normal 14 2 5 3" xfId="1612" xr:uid="{00000000-0005-0000-0000-000030050000}"/>
    <cellStyle name="Normal 14 2 5 4" xfId="2144" xr:uid="{00000000-0005-0000-0000-000031050000}"/>
    <cellStyle name="Normal 14 2 5 5" xfId="2426" xr:uid="{00000000-0005-0000-0000-000032050000}"/>
    <cellStyle name="Normal 14 2 6" xfId="935" xr:uid="{00000000-0005-0000-0000-000033050000}"/>
    <cellStyle name="Normal 14 2 6 2" xfId="1444" xr:uid="{00000000-0005-0000-0000-000034050000}"/>
    <cellStyle name="Normal 14 2 6 2 2" xfId="1951" xr:uid="{00000000-0005-0000-0000-000035050000}"/>
    <cellStyle name="Normal 14 2 6 3" xfId="1698" xr:uid="{00000000-0005-0000-0000-000036050000}"/>
    <cellStyle name="Normal 14 2 6 4" xfId="2230" xr:uid="{00000000-0005-0000-0000-000037050000}"/>
    <cellStyle name="Normal 14 2 6 5" xfId="2512" xr:uid="{00000000-0005-0000-0000-000038050000}"/>
    <cellStyle name="Normal 14 2 7" xfId="1271" xr:uid="{00000000-0005-0000-0000-000039050000}"/>
    <cellStyle name="Normal 14 2 7 2" xfId="1778" xr:uid="{00000000-0005-0000-0000-00003A050000}"/>
    <cellStyle name="Normal 14 2 8" xfId="1525" xr:uid="{00000000-0005-0000-0000-00003B050000}"/>
    <cellStyle name="Normal 14 2 9" xfId="2051" xr:uid="{00000000-0005-0000-0000-00003C050000}"/>
    <cellStyle name="Normal 14 3" xfId="642" xr:uid="{00000000-0005-0000-0000-00003D050000}"/>
    <cellStyle name="Normal 14 3 2" xfId="759" xr:uid="{00000000-0005-0000-0000-00003E050000}"/>
    <cellStyle name="Normal 14 3 2 2" xfId="988" xr:uid="{00000000-0005-0000-0000-00003F050000}"/>
    <cellStyle name="Normal 14 3 2 2 2" xfId="1497" xr:uid="{00000000-0005-0000-0000-000040050000}"/>
    <cellStyle name="Normal 14 3 2 2 2 2" xfId="2004" xr:uid="{00000000-0005-0000-0000-000041050000}"/>
    <cellStyle name="Normal 14 3 2 2 3" xfId="1751" xr:uid="{00000000-0005-0000-0000-000042050000}"/>
    <cellStyle name="Normal 14 3 2 2 4" xfId="2283" xr:uid="{00000000-0005-0000-0000-000043050000}"/>
    <cellStyle name="Normal 14 3 2 2 5" xfId="2565" xr:uid="{00000000-0005-0000-0000-000044050000}"/>
    <cellStyle name="Normal 14 3 2 3" xfId="913" xr:uid="{00000000-0005-0000-0000-000045050000}"/>
    <cellStyle name="Normal 14 3 2 3 2" xfId="1422" xr:uid="{00000000-0005-0000-0000-000046050000}"/>
    <cellStyle name="Normal 14 3 2 3 2 2" xfId="1929" xr:uid="{00000000-0005-0000-0000-000047050000}"/>
    <cellStyle name="Normal 14 3 2 3 3" xfId="1676" xr:uid="{00000000-0005-0000-0000-000048050000}"/>
    <cellStyle name="Normal 14 3 2 3 4" xfId="2208" xr:uid="{00000000-0005-0000-0000-000049050000}"/>
    <cellStyle name="Normal 14 3 2 3 5" xfId="2490" xr:uid="{00000000-0005-0000-0000-00004A050000}"/>
    <cellStyle name="Normal 14 3 2 4" xfId="1337" xr:uid="{00000000-0005-0000-0000-00004B050000}"/>
    <cellStyle name="Normal 14 3 2 4 2" xfId="1842" xr:uid="{00000000-0005-0000-0000-00004C050000}"/>
    <cellStyle name="Normal 14 3 2 5" xfId="1589" xr:uid="{00000000-0005-0000-0000-00004D050000}"/>
    <cellStyle name="Normal 14 3 2 6" xfId="2121" xr:uid="{00000000-0005-0000-0000-00004E050000}"/>
    <cellStyle name="Normal 14 3 2 7" xfId="2403" xr:uid="{00000000-0005-0000-0000-00004F050000}"/>
    <cellStyle name="Normal 14 3 3" xfId="843" xr:uid="{00000000-0005-0000-0000-000050050000}"/>
    <cellStyle name="Normal 14 3 3 2" xfId="1380" xr:uid="{00000000-0005-0000-0000-000051050000}"/>
    <cellStyle name="Normal 14 3 3 2 2" xfId="1885" xr:uid="{00000000-0005-0000-0000-000052050000}"/>
    <cellStyle name="Normal 14 3 3 3" xfId="1632" xr:uid="{00000000-0005-0000-0000-000053050000}"/>
    <cellStyle name="Normal 14 3 3 4" xfId="2164" xr:uid="{00000000-0005-0000-0000-000054050000}"/>
    <cellStyle name="Normal 14 3 3 5" xfId="2446" xr:uid="{00000000-0005-0000-0000-000055050000}"/>
    <cellStyle name="Normal 14 3 4" xfId="955" xr:uid="{00000000-0005-0000-0000-000056050000}"/>
    <cellStyle name="Normal 14 3 4 2" xfId="1464" xr:uid="{00000000-0005-0000-0000-000057050000}"/>
    <cellStyle name="Normal 14 3 4 2 2" xfId="1971" xr:uid="{00000000-0005-0000-0000-000058050000}"/>
    <cellStyle name="Normal 14 3 4 3" xfId="1718" xr:uid="{00000000-0005-0000-0000-000059050000}"/>
    <cellStyle name="Normal 14 3 4 4" xfId="2250" xr:uid="{00000000-0005-0000-0000-00005A050000}"/>
    <cellStyle name="Normal 14 3 4 5" xfId="2532" xr:uid="{00000000-0005-0000-0000-00005B050000}"/>
    <cellStyle name="Normal 14 3 5" xfId="1304" xr:uid="{00000000-0005-0000-0000-00005C050000}"/>
    <cellStyle name="Normal 14 3 5 2" xfId="1809" xr:uid="{00000000-0005-0000-0000-00005D050000}"/>
    <cellStyle name="Normal 14 3 6" xfId="1556" xr:uid="{00000000-0005-0000-0000-00005E050000}"/>
    <cellStyle name="Normal 14 3 7" xfId="2085" xr:uid="{00000000-0005-0000-0000-00005F050000}"/>
    <cellStyle name="Normal 14 3 8" xfId="2369" xr:uid="{00000000-0005-0000-0000-000060050000}"/>
    <cellStyle name="Normal 14 4" xfId="614" xr:uid="{00000000-0005-0000-0000-000061050000}"/>
    <cellStyle name="Normal 14 4 2" xfId="748" xr:uid="{00000000-0005-0000-0000-000062050000}"/>
    <cellStyle name="Normal 14 4 2 2" xfId="977" xr:uid="{00000000-0005-0000-0000-000063050000}"/>
    <cellStyle name="Normal 14 4 2 2 2" xfId="1486" xr:uid="{00000000-0005-0000-0000-000064050000}"/>
    <cellStyle name="Normal 14 4 2 2 2 2" xfId="1993" xr:uid="{00000000-0005-0000-0000-000065050000}"/>
    <cellStyle name="Normal 14 4 2 2 3" xfId="1740" xr:uid="{00000000-0005-0000-0000-000066050000}"/>
    <cellStyle name="Normal 14 4 2 2 4" xfId="2272" xr:uid="{00000000-0005-0000-0000-000067050000}"/>
    <cellStyle name="Normal 14 4 2 2 5" xfId="2554" xr:uid="{00000000-0005-0000-0000-000068050000}"/>
    <cellStyle name="Normal 14 4 2 3" xfId="902" xr:uid="{00000000-0005-0000-0000-000069050000}"/>
    <cellStyle name="Normal 14 4 2 3 2" xfId="1411" xr:uid="{00000000-0005-0000-0000-00006A050000}"/>
    <cellStyle name="Normal 14 4 2 3 2 2" xfId="1918" xr:uid="{00000000-0005-0000-0000-00006B050000}"/>
    <cellStyle name="Normal 14 4 2 3 3" xfId="1665" xr:uid="{00000000-0005-0000-0000-00006C050000}"/>
    <cellStyle name="Normal 14 4 2 3 4" xfId="2197" xr:uid="{00000000-0005-0000-0000-00006D050000}"/>
    <cellStyle name="Normal 14 4 2 3 5" xfId="2479" xr:uid="{00000000-0005-0000-0000-00006E050000}"/>
    <cellStyle name="Normal 14 4 2 4" xfId="1326" xr:uid="{00000000-0005-0000-0000-00006F050000}"/>
    <cellStyle name="Normal 14 4 2 4 2" xfId="1831" xr:uid="{00000000-0005-0000-0000-000070050000}"/>
    <cellStyle name="Normal 14 4 2 5" xfId="1578" xr:uid="{00000000-0005-0000-0000-000071050000}"/>
    <cellStyle name="Normal 14 4 2 6" xfId="2110" xr:uid="{00000000-0005-0000-0000-000072050000}"/>
    <cellStyle name="Normal 14 4 2 7" xfId="2392" xr:uid="{00000000-0005-0000-0000-000073050000}"/>
    <cellStyle name="Normal 14 4 3" xfId="828" xr:uid="{00000000-0005-0000-0000-000074050000}"/>
    <cellStyle name="Normal 14 4 3 2" xfId="1366" xr:uid="{00000000-0005-0000-0000-000075050000}"/>
    <cellStyle name="Normal 14 4 3 2 2" xfId="1871" xr:uid="{00000000-0005-0000-0000-000076050000}"/>
    <cellStyle name="Normal 14 4 3 3" xfId="1618" xr:uid="{00000000-0005-0000-0000-000077050000}"/>
    <cellStyle name="Normal 14 4 3 4" xfId="2150" xr:uid="{00000000-0005-0000-0000-000078050000}"/>
    <cellStyle name="Normal 14 4 3 5" xfId="2432" xr:uid="{00000000-0005-0000-0000-000079050000}"/>
    <cellStyle name="Normal 14 4 4" xfId="941" xr:uid="{00000000-0005-0000-0000-00007A050000}"/>
    <cellStyle name="Normal 14 4 4 2" xfId="1450" xr:uid="{00000000-0005-0000-0000-00007B050000}"/>
    <cellStyle name="Normal 14 4 4 2 2" xfId="1957" xr:uid="{00000000-0005-0000-0000-00007C050000}"/>
    <cellStyle name="Normal 14 4 4 3" xfId="1704" xr:uid="{00000000-0005-0000-0000-00007D050000}"/>
    <cellStyle name="Normal 14 4 4 4" xfId="2236" xr:uid="{00000000-0005-0000-0000-00007E050000}"/>
    <cellStyle name="Normal 14 4 4 5" xfId="2518" xr:uid="{00000000-0005-0000-0000-00007F050000}"/>
    <cellStyle name="Normal 14 4 5" xfId="1290" xr:uid="{00000000-0005-0000-0000-000080050000}"/>
    <cellStyle name="Normal 14 4 5 2" xfId="1795" xr:uid="{00000000-0005-0000-0000-000081050000}"/>
    <cellStyle name="Normal 14 4 6" xfId="1542" xr:uid="{00000000-0005-0000-0000-000082050000}"/>
    <cellStyle name="Normal 14 4 7" xfId="2071" xr:uid="{00000000-0005-0000-0000-000083050000}"/>
    <cellStyle name="Normal 14 4 8" xfId="2355" xr:uid="{00000000-0005-0000-0000-000084050000}"/>
    <cellStyle name="Normal 14 5" xfId="685" xr:uid="{00000000-0005-0000-0000-000085050000}"/>
    <cellStyle name="Normal 14 6" xfId="744" xr:uid="{00000000-0005-0000-0000-000086050000}"/>
    <cellStyle name="Normal 14 6 2" xfId="973" xr:uid="{00000000-0005-0000-0000-000087050000}"/>
    <cellStyle name="Normal 14 6 2 2" xfId="1482" xr:uid="{00000000-0005-0000-0000-000088050000}"/>
    <cellStyle name="Normal 14 6 2 2 2" xfId="1989" xr:uid="{00000000-0005-0000-0000-000089050000}"/>
    <cellStyle name="Normal 14 6 2 3" xfId="1736" xr:uid="{00000000-0005-0000-0000-00008A050000}"/>
    <cellStyle name="Normal 14 6 2 4" xfId="2268" xr:uid="{00000000-0005-0000-0000-00008B050000}"/>
    <cellStyle name="Normal 14 6 2 5" xfId="2550" xr:uid="{00000000-0005-0000-0000-00008C050000}"/>
    <cellStyle name="Normal 14 6 3" xfId="898" xr:uid="{00000000-0005-0000-0000-00008D050000}"/>
    <cellStyle name="Normal 14 6 3 2" xfId="1407" xr:uid="{00000000-0005-0000-0000-00008E050000}"/>
    <cellStyle name="Normal 14 6 3 2 2" xfId="1914" xr:uid="{00000000-0005-0000-0000-00008F050000}"/>
    <cellStyle name="Normal 14 6 3 3" xfId="1661" xr:uid="{00000000-0005-0000-0000-000090050000}"/>
    <cellStyle name="Normal 14 6 3 4" xfId="2193" xr:uid="{00000000-0005-0000-0000-000091050000}"/>
    <cellStyle name="Normal 14 6 3 5" xfId="2475" xr:uid="{00000000-0005-0000-0000-000092050000}"/>
    <cellStyle name="Normal 14 6 4" xfId="1322" xr:uid="{00000000-0005-0000-0000-000093050000}"/>
    <cellStyle name="Normal 14 6 4 2" xfId="1827" xr:uid="{00000000-0005-0000-0000-000094050000}"/>
    <cellStyle name="Normal 14 6 5" xfId="1574" xr:uid="{00000000-0005-0000-0000-000095050000}"/>
    <cellStyle name="Normal 14 6 6" xfId="2106" xr:uid="{00000000-0005-0000-0000-000096050000}"/>
    <cellStyle name="Normal 14 6 7" xfId="2388" xr:uid="{00000000-0005-0000-0000-000097050000}"/>
    <cellStyle name="Normal 14 7" xfId="768" xr:uid="{00000000-0005-0000-0000-000098050000}"/>
    <cellStyle name="Normal 14 7 2" xfId="997" xr:uid="{00000000-0005-0000-0000-000099050000}"/>
    <cellStyle name="Normal 14 7 2 2" xfId="1506" xr:uid="{00000000-0005-0000-0000-00009A050000}"/>
    <cellStyle name="Normal 14 7 2 2 2" xfId="2013" xr:uid="{00000000-0005-0000-0000-00009B050000}"/>
    <cellStyle name="Normal 14 7 2 3" xfId="1760" xr:uid="{00000000-0005-0000-0000-00009C050000}"/>
    <cellStyle name="Normal 14 7 2 4" xfId="2292" xr:uid="{00000000-0005-0000-0000-00009D050000}"/>
    <cellStyle name="Normal 14 7 2 5" xfId="2574" xr:uid="{00000000-0005-0000-0000-00009E050000}"/>
    <cellStyle name="Normal 14 7 3" xfId="922" xr:uid="{00000000-0005-0000-0000-00009F050000}"/>
    <cellStyle name="Normal 14 7 3 2" xfId="1431" xr:uid="{00000000-0005-0000-0000-0000A0050000}"/>
    <cellStyle name="Normal 14 7 3 2 2" xfId="1938" xr:uid="{00000000-0005-0000-0000-0000A1050000}"/>
    <cellStyle name="Normal 14 7 3 3" xfId="1685" xr:uid="{00000000-0005-0000-0000-0000A2050000}"/>
    <cellStyle name="Normal 14 7 3 4" xfId="2217" xr:uid="{00000000-0005-0000-0000-0000A3050000}"/>
    <cellStyle name="Normal 14 7 3 5" xfId="2499" xr:uid="{00000000-0005-0000-0000-0000A4050000}"/>
    <cellStyle name="Normal 14 7 4" xfId="1346" xr:uid="{00000000-0005-0000-0000-0000A5050000}"/>
    <cellStyle name="Normal 14 7 4 2" xfId="1851" xr:uid="{00000000-0005-0000-0000-0000A6050000}"/>
    <cellStyle name="Normal 14 7 5" xfId="1598" xr:uid="{00000000-0005-0000-0000-0000A7050000}"/>
    <cellStyle name="Normal 14 7 6" xfId="2130" xr:uid="{00000000-0005-0000-0000-0000A8050000}"/>
    <cellStyle name="Normal 14 7 7" xfId="2412" xr:uid="{00000000-0005-0000-0000-0000A9050000}"/>
    <cellStyle name="Normal 14 8" xfId="815" xr:uid="{00000000-0005-0000-0000-0000AA050000}"/>
    <cellStyle name="Normal 14 8 2" xfId="1353" xr:uid="{00000000-0005-0000-0000-0000AB050000}"/>
    <cellStyle name="Normal 14 8 2 2" xfId="1858" xr:uid="{00000000-0005-0000-0000-0000AC050000}"/>
    <cellStyle name="Normal 14 8 3" xfId="1605" xr:uid="{00000000-0005-0000-0000-0000AD050000}"/>
    <cellStyle name="Normal 14 8 4" xfId="2137" xr:uid="{00000000-0005-0000-0000-0000AE050000}"/>
    <cellStyle name="Normal 14 8 5" xfId="2419" xr:uid="{00000000-0005-0000-0000-0000AF050000}"/>
    <cellStyle name="Normal 14 9" xfId="929" xr:uid="{00000000-0005-0000-0000-0000B0050000}"/>
    <cellStyle name="Normal 14 9 2" xfId="1438" xr:uid="{00000000-0005-0000-0000-0000B1050000}"/>
    <cellStyle name="Normal 14 9 2 2" xfId="1945" xr:uid="{00000000-0005-0000-0000-0000B2050000}"/>
    <cellStyle name="Normal 14 9 3" xfId="1692" xr:uid="{00000000-0005-0000-0000-0000B3050000}"/>
    <cellStyle name="Normal 14 9 4" xfId="2224" xr:uid="{00000000-0005-0000-0000-0000B4050000}"/>
    <cellStyle name="Normal 14 9 5" xfId="2506" xr:uid="{00000000-0005-0000-0000-0000B5050000}"/>
    <cellStyle name="Normal 15" xfId="79" xr:uid="{00000000-0005-0000-0000-0000B6050000}"/>
    <cellStyle name="Normal 15 2" xfId="524" xr:uid="{00000000-0005-0000-0000-0000B7050000}"/>
    <cellStyle name="Normal 15 3" xfId="686" xr:uid="{00000000-0005-0000-0000-0000B8050000}"/>
    <cellStyle name="Normal 16" xfId="80" xr:uid="{00000000-0005-0000-0000-0000B9050000}"/>
    <cellStyle name="Normal 16 2" xfId="525" xr:uid="{00000000-0005-0000-0000-0000BA050000}"/>
    <cellStyle name="Normal 16 2 2" xfId="644" xr:uid="{00000000-0005-0000-0000-0000BB050000}"/>
    <cellStyle name="Normal 16 3" xfId="526" xr:uid="{00000000-0005-0000-0000-0000BC050000}"/>
    <cellStyle name="Normal 16 3 2" xfId="645" xr:uid="{00000000-0005-0000-0000-0000BD050000}"/>
    <cellStyle name="Normal 16 4" xfId="687" xr:uid="{00000000-0005-0000-0000-0000BE050000}"/>
    <cellStyle name="Normal 17" xfId="81" xr:uid="{00000000-0005-0000-0000-0000BF050000}"/>
    <cellStyle name="Normal 17 2" xfId="646" xr:uid="{00000000-0005-0000-0000-0000C0050000}"/>
    <cellStyle name="Normal 18" xfId="3" xr:uid="{00000000-0005-0000-0000-0000C1050000}"/>
    <cellStyle name="Normal 18 2" xfId="314" xr:uid="{00000000-0005-0000-0000-0000C2050000}"/>
    <cellStyle name="Normal 18 2 2" xfId="1161" xr:uid="{00000000-0005-0000-0000-0000C3050000}"/>
    <cellStyle name="Normal 18 3" xfId="411" xr:uid="{00000000-0005-0000-0000-0000C4050000}"/>
    <cellStyle name="Normal 18 4" xfId="664" xr:uid="{00000000-0005-0000-0000-0000C5050000}"/>
    <cellStyle name="Normal 19" xfId="218" xr:uid="{00000000-0005-0000-0000-0000C6050000}"/>
    <cellStyle name="Normal 19 2" xfId="755" xr:uid="{00000000-0005-0000-0000-0000C7050000}"/>
    <cellStyle name="Normal 19 2 2" xfId="984" xr:uid="{00000000-0005-0000-0000-0000C8050000}"/>
    <cellStyle name="Normal 19 2 2 2" xfId="1493" xr:uid="{00000000-0005-0000-0000-0000C9050000}"/>
    <cellStyle name="Normal 19 2 2 2 2" xfId="2000" xr:uid="{00000000-0005-0000-0000-0000CA050000}"/>
    <cellStyle name="Normal 19 2 2 3" xfId="1747" xr:uid="{00000000-0005-0000-0000-0000CB050000}"/>
    <cellStyle name="Normal 19 2 2 4" xfId="2279" xr:uid="{00000000-0005-0000-0000-0000CC050000}"/>
    <cellStyle name="Normal 19 2 2 5" xfId="2561" xr:uid="{00000000-0005-0000-0000-0000CD050000}"/>
    <cellStyle name="Normal 19 2 3" xfId="909" xr:uid="{00000000-0005-0000-0000-0000CE050000}"/>
    <cellStyle name="Normal 19 2 3 2" xfId="1418" xr:uid="{00000000-0005-0000-0000-0000CF050000}"/>
    <cellStyle name="Normal 19 2 3 2 2" xfId="1925" xr:uid="{00000000-0005-0000-0000-0000D0050000}"/>
    <cellStyle name="Normal 19 2 3 3" xfId="1672" xr:uid="{00000000-0005-0000-0000-0000D1050000}"/>
    <cellStyle name="Normal 19 2 3 4" xfId="2204" xr:uid="{00000000-0005-0000-0000-0000D2050000}"/>
    <cellStyle name="Normal 19 2 3 5" xfId="2486" xr:uid="{00000000-0005-0000-0000-0000D3050000}"/>
    <cellStyle name="Normal 19 2 4" xfId="1333" xr:uid="{00000000-0005-0000-0000-0000D4050000}"/>
    <cellStyle name="Normal 19 2 4 2" xfId="1838" xr:uid="{00000000-0005-0000-0000-0000D5050000}"/>
    <cellStyle name="Normal 19 2 5" xfId="1585" xr:uid="{00000000-0005-0000-0000-0000D6050000}"/>
    <cellStyle name="Normal 19 2 6" xfId="2117" xr:uid="{00000000-0005-0000-0000-0000D7050000}"/>
    <cellStyle name="Normal 19 2 7" xfId="2399" xr:uid="{00000000-0005-0000-0000-0000D8050000}"/>
    <cellStyle name="Normal 19 3" xfId="851" xr:uid="{00000000-0005-0000-0000-0000D9050000}"/>
    <cellStyle name="Normal 19 3 2" xfId="1388" xr:uid="{00000000-0005-0000-0000-0000DA050000}"/>
    <cellStyle name="Normal 19 3 2 2" xfId="1893" xr:uid="{00000000-0005-0000-0000-0000DB050000}"/>
    <cellStyle name="Normal 19 3 3" xfId="1640" xr:uid="{00000000-0005-0000-0000-0000DC050000}"/>
    <cellStyle name="Normal 19 3 4" xfId="2172" xr:uid="{00000000-0005-0000-0000-0000DD050000}"/>
    <cellStyle name="Normal 19 3 5" xfId="2454" xr:uid="{00000000-0005-0000-0000-0000DE050000}"/>
    <cellStyle name="Normal 19 4" xfId="923" xr:uid="{00000000-0005-0000-0000-0000DF050000}"/>
    <cellStyle name="Normal 19 4 2" xfId="1432" xr:uid="{00000000-0005-0000-0000-0000E0050000}"/>
    <cellStyle name="Normal 19 4 2 2" xfId="1939" xr:uid="{00000000-0005-0000-0000-0000E1050000}"/>
    <cellStyle name="Normal 19 4 3" xfId="1686" xr:uid="{00000000-0005-0000-0000-0000E2050000}"/>
    <cellStyle name="Normal 19 4 4" xfId="2218" xr:uid="{00000000-0005-0000-0000-0000E3050000}"/>
    <cellStyle name="Normal 19 4 5" xfId="2500" xr:uid="{00000000-0005-0000-0000-0000E4050000}"/>
    <cellStyle name="Normal 19 5" xfId="566" xr:uid="{00000000-0005-0000-0000-0000E5050000}"/>
    <cellStyle name="Normal 19 5 2" xfId="1273" xr:uid="{00000000-0005-0000-0000-0000E6050000}"/>
    <cellStyle name="Normal 19 5 2 2" xfId="1779" xr:uid="{00000000-0005-0000-0000-0000E7050000}"/>
    <cellStyle name="Normal 19 5 3" xfId="1526" xr:uid="{00000000-0005-0000-0000-0000E8050000}"/>
    <cellStyle name="Normal 19 5 4" xfId="2052" xr:uid="{00000000-0005-0000-0000-0000E9050000}"/>
    <cellStyle name="Normal 19 5 5" xfId="2338" xr:uid="{00000000-0005-0000-0000-0000EA050000}"/>
    <cellStyle name="Normal 2" xfId="82" xr:uid="{00000000-0005-0000-0000-0000EB050000}"/>
    <cellStyle name="Normal 2 10" xfId="2620" xr:uid="{00000000-0005-0000-0000-0000EC050000}"/>
    <cellStyle name="Normal 2 10 2" xfId="2627" xr:uid="{00000000-0005-0000-0000-0000ED050000}"/>
    <cellStyle name="Normal 2 2" xfId="83" xr:uid="{00000000-0005-0000-0000-0000EE050000}"/>
    <cellStyle name="Normal 2 2 2" xfId="84" xr:uid="{00000000-0005-0000-0000-0000EF050000}"/>
    <cellStyle name="Normal 2 2 2 2" xfId="334" xr:uid="{00000000-0005-0000-0000-0000F0050000}"/>
    <cellStyle name="Normal 2 2 2 2 2" xfId="691" xr:uid="{00000000-0005-0000-0000-0000F1050000}"/>
    <cellStyle name="Normal 2 2 2 3" xfId="431" xr:uid="{00000000-0005-0000-0000-0000F2050000}"/>
    <cellStyle name="Normal 2 2 2 4" xfId="582" xr:uid="{00000000-0005-0000-0000-0000F3050000}"/>
    <cellStyle name="Normal 2 2 3" xfId="294" xr:uid="{00000000-0005-0000-0000-0000F4050000}"/>
    <cellStyle name="Normal 2 2 3 2" xfId="583" xr:uid="{00000000-0005-0000-0000-0000F5050000}"/>
    <cellStyle name="Normal 2 2 4" xfId="510" xr:uid="{00000000-0005-0000-0000-0000F6050000}"/>
    <cellStyle name="Normal 2 2 4 2" xfId="690" xr:uid="{00000000-0005-0000-0000-0000F7050000}"/>
    <cellStyle name="Normal 2 3" xfId="85" xr:uid="{00000000-0005-0000-0000-0000F8050000}"/>
    <cellStyle name="Normal 2 3 2" xfId="86" xr:uid="{00000000-0005-0000-0000-0000F9050000}"/>
    <cellStyle name="Normal 2 3 3" xfId="87" xr:uid="{00000000-0005-0000-0000-0000FA050000}"/>
    <cellStyle name="Normal 2 3 4" xfId="226" xr:uid="{00000000-0005-0000-0000-0000FB050000}"/>
    <cellStyle name="Normal 2 3 4 2" xfId="692" xr:uid="{00000000-0005-0000-0000-0000FC050000}"/>
    <cellStyle name="Normal 2 4" xfId="508" xr:uid="{00000000-0005-0000-0000-0000FD050000}"/>
    <cellStyle name="Normal 2 4 2" xfId="879" xr:uid="{00000000-0005-0000-0000-0000FE050000}"/>
    <cellStyle name="Normal 2 4 3" xfId="575" xr:uid="{00000000-0005-0000-0000-0000FF050000}"/>
    <cellStyle name="Normal 2 4 4" xfId="1182" xr:uid="{00000000-0005-0000-0000-000000060000}"/>
    <cellStyle name="Normal 2 4 5" xfId="1203" xr:uid="{00000000-0005-0000-0000-000001060000}"/>
    <cellStyle name="Normal 2 5" xfId="527" xr:uid="{00000000-0005-0000-0000-000002060000}"/>
    <cellStyle name="Normal 2 6" xfId="528" xr:uid="{00000000-0005-0000-0000-000003060000}"/>
    <cellStyle name="Normal 2 7" xfId="567" xr:uid="{00000000-0005-0000-0000-000004060000}"/>
    <cellStyle name="Normal 2 8" xfId="689" xr:uid="{00000000-0005-0000-0000-000005060000}"/>
    <cellStyle name="Normal 2 9" xfId="563" xr:uid="{00000000-0005-0000-0000-000006060000}"/>
    <cellStyle name="Normal 2_Ocotillo" xfId="88" xr:uid="{00000000-0005-0000-0000-000007060000}"/>
    <cellStyle name="Normal 20" xfId="281" xr:uid="{00000000-0005-0000-0000-000008060000}"/>
    <cellStyle name="Normal 20 2" xfId="668" xr:uid="{00000000-0005-0000-0000-000009060000}"/>
    <cellStyle name="Normal 21" xfId="309" xr:uid="{00000000-0005-0000-0000-00000A060000}"/>
    <cellStyle name="Normal 21 2" xfId="808" xr:uid="{00000000-0005-0000-0000-00000B060000}"/>
    <cellStyle name="Normal 21 2 2" xfId="1347" xr:uid="{00000000-0005-0000-0000-00000C060000}"/>
    <cellStyle name="Normal 21 2 2 2" xfId="1852" xr:uid="{00000000-0005-0000-0000-00000D060000}"/>
    <cellStyle name="Normal 21 2 3" xfId="1599" xr:uid="{00000000-0005-0000-0000-00000E060000}"/>
    <cellStyle name="Normal 21 2 4" xfId="2131" xr:uid="{00000000-0005-0000-0000-00000F060000}"/>
    <cellStyle name="Normal 21 2 5" xfId="2413" xr:uid="{00000000-0005-0000-0000-000010060000}"/>
    <cellStyle name="Normal 22" xfId="311" xr:uid="{00000000-0005-0000-0000-000011060000}"/>
    <cellStyle name="Normal 22 2" xfId="1268" xr:uid="{00000000-0005-0000-0000-000012060000}"/>
    <cellStyle name="Normal 22 2 2" xfId="1775" xr:uid="{00000000-0005-0000-0000-000013060000}"/>
    <cellStyle name="Normal 22 3" xfId="1523" xr:uid="{00000000-0005-0000-0000-000014060000}"/>
    <cellStyle name="Normal 22 4" xfId="2040" xr:uid="{00000000-0005-0000-0000-000015060000}"/>
    <cellStyle name="Normal 22 5" xfId="2331" xr:uid="{00000000-0005-0000-0000-000016060000}"/>
    <cellStyle name="Normal 23" xfId="310" xr:uid="{00000000-0005-0000-0000-000017060000}"/>
    <cellStyle name="Normal 23 2" xfId="857" xr:uid="{00000000-0005-0000-0000-000018060000}"/>
    <cellStyle name="Normal 23 2 2" xfId="1393" xr:uid="{00000000-0005-0000-0000-000019060000}"/>
    <cellStyle name="Normal 23 2 2 2" xfId="1898" xr:uid="{00000000-0005-0000-0000-00001A060000}"/>
    <cellStyle name="Normal 23 2 3" xfId="1645" xr:uid="{00000000-0005-0000-0000-00001B060000}"/>
    <cellStyle name="Normal 23 2 4" xfId="2177" xr:uid="{00000000-0005-0000-0000-00001C060000}"/>
    <cellStyle name="Normal 23 2 5" xfId="2459" xr:uid="{00000000-0005-0000-0000-00001D060000}"/>
    <cellStyle name="Normal 23 3" xfId="1154" xr:uid="{00000000-0005-0000-0000-00001E060000}"/>
    <cellStyle name="Normal 24" xfId="509" xr:uid="{00000000-0005-0000-0000-00001F060000}"/>
    <cellStyle name="Normal 24 2" xfId="850" xr:uid="{00000000-0005-0000-0000-000020060000}"/>
    <cellStyle name="Normal 24 2 2" xfId="1387" xr:uid="{00000000-0005-0000-0000-000021060000}"/>
    <cellStyle name="Normal 24 2 2 2" xfId="1892" xr:uid="{00000000-0005-0000-0000-000022060000}"/>
    <cellStyle name="Normal 24 2 3" xfId="1639" xr:uid="{00000000-0005-0000-0000-000023060000}"/>
    <cellStyle name="Normal 24 2 4" xfId="2171" xr:uid="{00000000-0005-0000-0000-000024060000}"/>
    <cellStyle name="Normal 24 2 5" xfId="2453" xr:uid="{00000000-0005-0000-0000-000025060000}"/>
    <cellStyle name="Normal 24 3" xfId="1165" xr:uid="{00000000-0005-0000-0000-000026060000}"/>
    <cellStyle name="Normal 25" xfId="855" xr:uid="{00000000-0005-0000-0000-000027060000}"/>
    <cellStyle name="Normal 25 2" xfId="1392" xr:uid="{00000000-0005-0000-0000-000028060000}"/>
    <cellStyle name="Normal 25 2 2" xfId="1897" xr:uid="{00000000-0005-0000-0000-000029060000}"/>
    <cellStyle name="Normal 25 3" xfId="1644" xr:uid="{00000000-0005-0000-0000-00002A060000}"/>
    <cellStyle name="Normal 25 4" xfId="2176" xr:uid="{00000000-0005-0000-0000-00002B060000}"/>
    <cellStyle name="Normal 25 5" xfId="2458" xr:uid="{00000000-0005-0000-0000-00002C060000}"/>
    <cellStyle name="Normal 26" xfId="561" xr:uid="{00000000-0005-0000-0000-00002D060000}"/>
    <cellStyle name="Normal 27" xfId="998" xr:uid="{00000000-0005-0000-0000-00002E060000}"/>
    <cellStyle name="Normal 27 2" xfId="1166" xr:uid="{00000000-0005-0000-0000-00002F060000}"/>
    <cellStyle name="Normal 28" xfId="1000" xr:uid="{00000000-0005-0000-0000-000030060000}"/>
    <cellStyle name="Normal 29" xfId="1002" xr:uid="{00000000-0005-0000-0000-000031060000}"/>
    <cellStyle name="Normal 3" xfId="89" xr:uid="{00000000-0005-0000-0000-000032060000}"/>
    <cellStyle name="Normal 3 2" xfId="90" xr:uid="{00000000-0005-0000-0000-000033060000}"/>
    <cellStyle name="Normal 3 2 2" xfId="91" xr:uid="{00000000-0005-0000-0000-000034060000}"/>
    <cellStyle name="Normal 3 2 2 2" xfId="337" xr:uid="{00000000-0005-0000-0000-000035060000}"/>
    <cellStyle name="Normal 3 2 2 2 2" xfId="695" xr:uid="{00000000-0005-0000-0000-000036060000}"/>
    <cellStyle name="Normal 3 2 2 3" xfId="434" xr:uid="{00000000-0005-0000-0000-000037060000}"/>
    <cellStyle name="Normal 3 2 2 4" xfId="600" xr:uid="{00000000-0005-0000-0000-000038060000}"/>
    <cellStyle name="Normal 3 2 3" xfId="92" xr:uid="{00000000-0005-0000-0000-000039060000}"/>
    <cellStyle name="Normal 3 2 3 2" xfId="338" xr:uid="{00000000-0005-0000-0000-00003A060000}"/>
    <cellStyle name="Normal 3 2 3 2 2" xfId="735" xr:uid="{00000000-0005-0000-0000-00003B060000}"/>
    <cellStyle name="Normal 3 2 3 2 2 2" xfId="964" xr:uid="{00000000-0005-0000-0000-00003C060000}"/>
    <cellStyle name="Normal 3 2 3 2 2 2 2" xfId="1473" xr:uid="{00000000-0005-0000-0000-00003D060000}"/>
    <cellStyle name="Normal 3 2 3 2 2 2 2 2" xfId="1980" xr:uid="{00000000-0005-0000-0000-00003E060000}"/>
    <cellStyle name="Normal 3 2 3 2 2 2 3" xfId="1727" xr:uid="{00000000-0005-0000-0000-00003F060000}"/>
    <cellStyle name="Normal 3 2 3 2 2 2 4" xfId="2259" xr:uid="{00000000-0005-0000-0000-000040060000}"/>
    <cellStyle name="Normal 3 2 3 2 2 2 5" xfId="2541" xr:uid="{00000000-0005-0000-0000-000041060000}"/>
    <cellStyle name="Normal 3 2 3 2 2 3" xfId="889" xr:uid="{00000000-0005-0000-0000-000042060000}"/>
    <cellStyle name="Normal 3 2 3 2 2 3 2" xfId="1398" xr:uid="{00000000-0005-0000-0000-000043060000}"/>
    <cellStyle name="Normal 3 2 3 2 2 3 2 2" xfId="1905" xr:uid="{00000000-0005-0000-0000-000044060000}"/>
    <cellStyle name="Normal 3 2 3 2 2 3 3" xfId="1652" xr:uid="{00000000-0005-0000-0000-000045060000}"/>
    <cellStyle name="Normal 3 2 3 2 2 3 4" xfId="2184" xr:uid="{00000000-0005-0000-0000-000046060000}"/>
    <cellStyle name="Normal 3 2 3 2 2 3 5" xfId="2466" xr:uid="{00000000-0005-0000-0000-000047060000}"/>
    <cellStyle name="Normal 3 2 3 2 2 4" xfId="1313" xr:uid="{00000000-0005-0000-0000-000048060000}"/>
    <cellStyle name="Normal 3 2 3 2 2 4 2" xfId="1818" xr:uid="{00000000-0005-0000-0000-000049060000}"/>
    <cellStyle name="Normal 3 2 3 2 2 5" xfId="1565" xr:uid="{00000000-0005-0000-0000-00004A060000}"/>
    <cellStyle name="Normal 3 2 3 2 2 6" xfId="2097" xr:uid="{00000000-0005-0000-0000-00004B060000}"/>
    <cellStyle name="Normal 3 2 3 2 2 7" xfId="2379" xr:uid="{00000000-0005-0000-0000-00004C060000}"/>
    <cellStyle name="Normal 3 2 3 2 3" xfId="845" xr:uid="{00000000-0005-0000-0000-00004D060000}"/>
    <cellStyle name="Normal 3 2 3 2 3 2" xfId="1382" xr:uid="{00000000-0005-0000-0000-00004E060000}"/>
    <cellStyle name="Normal 3 2 3 2 3 2 2" xfId="1887" xr:uid="{00000000-0005-0000-0000-00004F060000}"/>
    <cellStyle name="Normal 3 2 3 2 3 3" xfId="1634" xr:uid="{00000000-0005-0000-0000-000050060000}"/>
    <cellStyle name="Normal 3 2 3 2 3 4" xfId="2166" xr:uid="{00000000-0005-0000-0000-000051060000}"/>
    <cellStyle name="Normal 3 2 3 2 3 5" xfId="2448" xr:uid="{00000000-0005-0000-0000-000052060000}"/>
    <cellStyle name="Normal 3 2 3 2 4" xfId="957" xr:uid="{00000000-0005-0000-0000-000053060000}"/>
    <cellStyle name="Normal 3 2 3 2 4 2" xfId="1466" xr:uid="{00000000-0005-0000-0000-000054060000}"/>
    <cellStyle name="Normal 3 2 3 2 4 2 2" xfId="1973" xr:uid="{00000000-0005-0000-0000-000055060000}"/>
    <cellStyle name="Normal 3 2 3 2 4 3" xfId="1720" xr:uid="{00000000-0005-0000-0000-000056060000}"/>
    <cellStyle name="Normal 3 2 3 2 4 4" xfId="2252" xr:uid="{00000000-0005-0000-0000-000057060000}"/>
    <cellStyle name="Normal 3 2 3 2 4 5" xfId="2534" xr:uid="{00000000-0005-0000-0000-000058060000}"/>
    <cellStyle name="Normal 3 2 3 2 5" xfId="647" xr:uid="{00000000-0005-0000-0000-000059060000}"/>
    <cellStyle name="Normal 3 2 3 2 5 2" xfId="1306" xr:uid="{00000000-0005-0000-0000-00005A060000}"/>
    <cellStyle name="Normal 3 2 3 2 5 2 2" xfId="1811" xr:uid="{00000000-0005-0000-0000-00005B060000}"/>
    <cellStyle name="Normal 3 2 3 2 5 3" xfId="1558" xr:uid="{00000000-0005-0000-0000-00005C060000}"/>
    <cellStyle name="Normal 3 2 3 2 5 4" xfId="2087" xr:uid="{00000000-0005-0000-0000-00005D060000}"/>
    <cellStyle name="Normal 3 2 3 2 5 5" xfId="2371" xr:uid="{00000000-0005-0000-0000-00005E060000}"/>
    <cellStyle name="Normal 3 2 3 2 6" xfId="1099" xr:uid="{00000000-0005-0000-0000-00005F060000}"/>
    <cellStyle name="Normal 3 2 3 3" xfId="435" xr:uid="{00000000-0005-0000-0000-000060060000}"/>
    <cellStyle name="Normal 3 2 3 3 2" xfId="751" xr:uid="{00000000-0005-0000-0000-000061060000}"/>
    <cellStyle name="Normal 3 2 3 3 2 2" xfId="980" xr:uid="{00000000-0005-0000-0000-000062060000}"/>
    <cellStyle name="Normal 3 2 3 3 2 2 2" xfId="1489" xr:uid="{00000000-0005-0000-0000-000063060000}"/>
    <cellStyle name="Normal 3 2 3 3 2 2 2 2" xfId="1996" xr:uid="{00000000-0005-0000-0000-000064060000}"/>
    <cellStyle name="Normal 3 2 3 3 2 2 3" xfId="1743" xr:uid="{00000000-0005-0000-0000-000065060000}"/>
    <cellStyle name="Normal 3 2 3 3 2 2 4" xfId="2275" xr:uid="{00000000-0005-0000-0000-000066060000}"/>
    <cellStyle name="Normal 3 2 3 3 2 2 5" xfId="2557" xr:uid="{00000000-0005-0000-0000-000067060000}"/>
    <cellStyle name="Normal 3 2 3 3 2 3" xfId="905" xr:uid="{00000000-0005-0000-0000-000068060000}"/>
    <cellStyle name="Normal 3 2 3 3 2 3 2" xfId="1414" xr:uid="{00000000-0005-0000-0000-000069060000}"/>
    <cellStyle name="Normal 3 2 3 3 2 3 2 2" xfId="1921" xr:uid="{00000000-0005-0000-0000-00006A060000}"/>
    <cellStyle name="Normal 3 2 3 3 2 3 3" xfId="1668" xr:uid="{00000000-0005-0000-0000-00006B060000}"/>
    <cellStyle name="Normal 3 2 3 3 2 3 4" xfId="2200" xr:uid="{00000000-0005-0000-0000-00006C060000}"/>
    <cellStyle name="Normal 3 2 3 3 2 3 5" xfId="2482" xr:uid="{00000000-0005-0000-0000-00006D060000}"/>
    <cellStyle name="Normal 3 2 3 3 2 4" xfId="1329" xr:uid="{00000000-0005-0000-0000-00006E060000}"/>
    <cellStyle name="Normal 3 2 3 3 2 4 2" xfId="1834" xr:uid="{00000000-0005-0000-0000-00006F060000}"/>
    <cellStyle name="Normal 3 2 3 3 2 5" xfId="1581" xr:uid="{00000000-0005-0000-0000-000070060000}"/>
    <cellStyle name="Normal 3 2 3 3 2 6" xfId="2113" xr:uid="{00000000-0005-0000-0000-000071060000}"/>
    <cellStyle name="Normal 3 2 3 3 2 7" xfId="2395" xr:uid="{00000000-0005-0000-0000-000072060000}"/>
    <cellStyle name="Normal 3 2 3 3 3" xfId="830" xr:uid="{00000000-0005-0000-0000-000073060000}"/>
    <cellStyle name="Normal 3 2 3 3 3 2" xfId="1368" xr:uid="{00000000-0005-0000-0000-000074060000}"/>
    <cellStyle name="Normal 3 2 3 3 3 2 2" xfId="1873" xr:uid="{00000000-0005-0000-0000-000075060000}"/>
    <cellStyle name="Normal 3 2 3 3 3 3" xfId="1620" xr:uid="{00000000-0005-0000-0000-000076060000}"/>
    <cellStyle name="Normal 3 2 3 3 3 4" xfId="2152" xr:uid="{00000000-0005-0000-0000-000077060000}"/>
    <cellStyle name="Normal 3 2 3 3 3 5" xfId="2434" xr:uid="{00000000-0005-0000-0000-000078060000}"/>
    <cellStyle name="Normal 3 2 3 3 4" xfId="943" xr:uid="{00000000-0005-0000-0000-000079060000}"/>
    <cellStyle name="Normal 3 2 3 3 4 2" xfId="1452" xr:uid="{00000000-0005-0000-0000-00007A060000}"/>
    <cellStyle name="Normal 3 2 3 3 4 2 2" xfId="1959" xr:uid="{00000000-0005-0000-0000-00007B060000}"/>
    <cellStyle name="Normal 3 2 3 3 4 3" xfId="1706" xr:uid="{00000000-0005-0000-0000-00007C060000}"/>
    <cellStyle name="Normal 3 2 3 3 4 4" xfId="2238" xr:uid="{00000000-0005-0000-0000-00007D060000}"/>
    <cellStyle name="Normal 3 2 3 3 4 5" xfId="2520" xr:uid="{00000000-0005-0000-0000-00007E060000}"/>
    <cellStyle name="Normal 3 2 3 3 5" xfId="616" xr:uid="{00000000-0005-0000-0000-00007F060000}"/>
    <cellStyle name="Normal 3 2 3 3 5 2" xfId="1292" xr:uid="{00000000-0005-0000-0000-000080060000}"/>
    <cellStyle name="Normal 3 2 3 3 5 2 2" xfId="1797" xr:uid="{00000000-0005-0000-0000-000081060000}"/>
    <cellStyle name="Normal 3 2 3 3 5 3" xfId="1544" xr:uid="{00000000-0005-0000-0000-000082060000}"/>
    <cellStyle name="Normal 3 2 3 3 5 4" xfId="2073" xr:uid="{00000000-0005-0000-0000-000083060000}"/>
    <cellStyle name="Normal 3 2 3 3 5 5" xfId="2357" xr:uid="{00000000-0005-0000-0000-000084060000}"/>
    <cellStyle name="Normal 3 2 3 4" xfId="696" xr:uid="{00000000-0005-0000-0000-000085060000}"/>
    <cellStyle name="Normal 3 2 3 5" xfId="739" xr:uid="{00000000-0005-0000-0000-000086060000}"/>
    <cellStyle name="Normal 3 2 3 5 2" xfId="968" xr:uid="{00000000-0005-0000-0000-000087060000}"/>
    <cellStyle name="Normal 3 2 3 5 2 2" xfId="1477" xr:uid="{00000000-0005-0000-0000-000088060000}"/>
    <cellStyle name="Normal 3 2 3 5 2 2 2" xfId="1984" xr:uid="{00000000-0005-0000-0000-000089060000}"/>
    <cellStyle name="Normal 3 2 3 5 2 3" xfId="1731" xr:uid="{00000000-0005-0000-0000-00008A060000}"/>
    <cellStyle name="Normal 3 2 3 5 2 4" xfId="2263" xr:uid="{00000000-0005-0000-0000-00008B060000}"/>
    <cellStyle name="Normal 3 2 3 5 2 5" xfId="2545" xr:uid="{00000000-0005-0000-0000-00008C060000}"/>
    <cellStyle name="Normal 3 2 3 5 3" xfId="893" xr:uid="{00000000-0005-0000-0000-00008D060000}"/>
    <cellStyle name="Normal 3 2 3 5 3 2" xfId="1402" xr:uid="{00000000-0005-0000-0000-00008E060000}"/>
    <cellStyle name="Normal 3 2 3 5 3 2 2" xfId="1909" xr:uid="{00000000-0005-0000-0000-00008F060000}"/>
    <cellStyle name="Normal 3 2 3 5 3 3" xfId="1656" xr:uid="{00000000-0005-0000-0000-000090060000}"/>
    <cellStyle name="Normal 3 2 3 5 3 4" xfId="2188" xr:uid="{00000000-0005-0000-0000-000091060000}"/>
    <cellStyle name="Normal 3 2 3 5 3 5" xfId="2470" xr:uid="{00000000-0005-0000-0000-000092060000}"/>
    <cellStyle name="Normal 3 2 3 5 4" xfId="1317" xr:uid="{00000000-0005-0000-0000-000093060000}"/>
    <cellStyle name="Normal 3 2 3 5 4 2" xfId="1822" xr:uid="{00000000-0005-0000-0000-000094060000}"/>
    <cellStyle name="Normal 3 2 3 5 5" xfId="1569" xr:uid="{00000000-0005-0000-0000-000095060000}"/>
    <cellStyle name="Normal 3 2 3 5 6" xfId="2101" xr:uid="{00000000-0005-0000-0000-000096060000}"/>
    <cellStyle name="Normal 3 2 3 5 7" xfId="2383" xr:uid="{00000000-0005-0000-0000-000097060000}"/>
    <cellStyle name="Normal 3 2 3 6" xfId="818" xr:uid="{00000000-0005-0000-0000-000098060000}"/>
    <cellStyle name="Normal 3 2 3 6 2" xfId="1356" xr:uid="{00000000-0005-0000-0000-000099060000}"/>
    <cellStyle name="Normal 3 2 3 6 2 2" xfId="1861" xr:uid="{00000000-0005-0000-0000-00009A060000}"/>
    <cellStyle name="Normal 3 2 3 6 3" xfId="1608" xr:uid="{00000000-0005-0000-0000-00009B060000}"/>
    <cellStyle name="Normal 3 2 3 6 4" xfId="2140" xr:uid="{00000000-0005-0000-0000-00009C060000}"/>
    <cellStyle name="Normal 3 2 3 6 5" xfId="2422" xr:uid="{00000000-0005-0000-0000-00009D060000}"/>
    <cellStyle name="Normal 3 2 3 7" xfId="931" xr:uid="{00000000-0005-0000-0000-00009E060000}"/>
    <cellStyle name="Normal 3 2 3 7 2" xfId="1440" xr:uid="{00000000-0005-0000-0000-00009F060000}"/>
    <cellStyle name="Normal 3 2 3 7 2 2" xfId="1947" xr:uid="{00000000-0005-0000-0000-0000A0060000}"/>
    <cellStyle name="Normal 3 2 3 7 3" xfId="1694" xr:uid="{00000000-0005-0000-0000-0000A1060000}"/>
    <cellStyle name="Normal 3 2 3 7 4" xfId="2226" xr:uid="{00000000-0005-0000-0000-0000A2060000}"/>
    <cellStyle name="Normal 3 2 3 7 5" xfId="2508" xr:uid="{00000000-0005-0000-0000-0000A3060000}"/>
    <cellStyle name="Normal 3 2 3 8" xfId="602" xr:uid="{00000000-0005-0000-0000-0000A4060000}"/>
    <cellStyle name="Normal 3 2 3 8 2" xfId="1281" xr:uid="{00000000-0005-0000-0000-0000A5060000}"/>
    <cellStyle name="Normal 3 2 3 8 2 2" xfId="1786" xr:uid="{00000000-0005-0000-0000-0000A6060000}"/>
    <cellStyle name="Normal 3 2 3 8 3" xfId="1533" xr:uid="{00000000-0005-0000-0000-0000A7060000}"/>
    <cellStyle name="Normal 3 2 3 8 4" xfId="2062" xr:uid="{00000000-0005-0000-0000-0000A8060000}"/>
    <cellStyle name="Normal 3 2 3 8 5" xfId="2346" xr:uid="{00000000-0005-0000-0000-0000A9060000}"/>
    <cellStyle name="Normal 3 2 4" xfId="295" xr:uid="{00000000-0005-0000-0000-0000AA060000}"/>
    <cellStyle name="Normal 3 2 4 2" xfId="747" xr:uid="{00000000-0005-0000-0000-0000AB060000}"/>
    <cellStyle name="Normal 3 2 4 2 2" xfId="976" xr:uid="{00000000-0005-0000-0000-0000AC060000}"/>
    <cellStyle name="Normal 3 2 4 2 2 2" xfId="1485" xr:uid="{00000000-0005-0000-0000-0000AD060000}"/>
    <cellStyle name="Normal 3 2 4 2 2 2 2" xfId="1992" xr:uid="{00000000-0005-0000-0000-0000AE060000}"/>
    <cellStyle name="Normal 3 2 4 2 2 3" xfId="1739" xr:uid="{00000000-0005-0000-0000-0000AF060000}"/>
    <cellStyle name="Normal 3 2 4 2 2 4" xfId="2271" xr:uid="{00000000-0005-0000-0000-0000B0060000}"/>
    <cellStyle name="Normal 3 2 4 2 2 5" xfId="2553" xr:uid="{00000000-0005-0000-0000-0000B1060000}"/>
    <cellStyle name="Normal 3 2 4 2 3" xfId="901" xr:uid="{00000000-0005-0000-0000-0000B2060000}"/>
    <cellStyle name="Normal 3 2 4 2 3 2" xfId="1410" xr:uid="{00000000-0005-0000-0000-0000B3060000}"/>
    <cellStyle name="Normal 3 2 4 2 3 2 2" xfId="1917" xr:uid="{00000000-0005-0000-0000-0000B4060000}"/>
    <cellStyle name="Normal 3 2 4 2 3 3" xfId="1664" xr:uid="{00000000-0005-0000-0000-0000B5060000}"/>
    <cellStyle name="Normal 3 2 4 2 3 4" xfId="2196" xr:uid="{00000000-0005-0000-0000-0000B6060000}"/>
    <cellStyle name="Normal 3 2 4 2 3 5" xfId="2478" xr:uid="{00000000-0005-0000-0000-0000B7060000}"/>
    <cellStyle name="Normal 3 2 4 2 4" xfId="1325" xr:uid="{00000000-0005-0000-0000-0000B8060000}"/>
    <cellStyle name="Normal 3 2 4 2 4 2" xfId="1830" xr:uid="{00000000-0005-0000-0000-0000B9060000}"/>
    <cellStyle name="Normal 3 2 4 2 5" xfId="1577" xr:uid="{00000000-0005-0000-0000-0000BA060000}"/>
    <cellStyle name="Normal 3 2 4 2 6" xfId="2109" xr:uid="{00000000-0005-0000-0000-0000BB060000}"/>
    <cellStyle name="Normal 3 2 4 2 7" xfId="2391" xr:uid="{00000000-0005-0000-0000-0000BC060000}"/>
    <cellStyle name="Normal 3 2 4 3" xfId="824" xr:uid="{00000000-0005-0000-0000-0000BD060000}"/>
    <cellStyle name="Normal 3 2 4 3 2" xfId="1362" xr:uid="{00000000-0005-0000-0000-0000BE060000}"/>
    <cellStyle name="Normal 3 2 4 3 2 2" xfId="1867" xr:uid="{00000000-0005-0000-0000-0000BF060000}"/>
    <cellStyle name="Normal 3 2 4 3 3" xfId="1614" xr:uid="{00000000-0005-0000-0000-0000C0060000}"/>
    <cellStyle name="Normal 3 2 4 3 4" xfId="2146" xr:uid="{00000000-0005-0000-0000-0000C1060000}"/>
    <cellStyle name="Normal 3 2 4 3 5" xfId="2428" xr:uid="{00000000-0005-0000-0000-0000C2060000}"/>
    <cellStyle name="Normal 3 2 4 4" xfId="937" xr:uid="{00000000-0005-0000-0000-0000C3060000}"/>
    <cellStyle name="Normal 3 2 4 4 2" xfId="1446" xr:uid="{00000000-0005-0000-0000-0000C4060000}"/>
    <cellStyle name="Normal 3 2 4 4 2 2" xfId="1953" xr:uid="{00000000-0005-0000-0000-0000C5060000}"/>
    <cellStyle name="Normal 3 2 4 4 3" xfId="1700" xr:uid="{00000000-0005-0000-0000-0000C6060000}"/>
    <cellStyle name="Normal 3 2 4 4 4" xfId="2232" xr:uid="{00000000-0005-0000-0000-0000C7060000}"/>
    <cellStyle name="Normal 3 2 4 4 5" xfId="2514" xr:uid="{00000000-0005-0000-0000-0000C8060000}"/>
    <cellStyle name="Normal 3 2 4 5" xfId="610" xr:uid="{00000000-0005-0000-0000-0000C9060000}"/>
    <cellStyle name="Normal 3 2 4 5 2" xfId="1286" xr:uid="{00000000-0005-0000-0000-0000CA060000}"/>
    <cellStyle name="Normal 3 2 4 5 2 2" xfId="1791" xr:uid="{00000000-0005-0000-0000-0000CB060000}"/>
    <cellStyle name="Normal 3 2 4 5 3" xfId="1538" xr:uid="{00000000-0005-0000-0000-0000CC060000}"/>
    <cellStyle name="Normal 3 2 4 5 4" xfId="2067" xr:uid="{00000000-0005-0000-0000-0000CD060000}"/>
    <cellStyle name="Normal 3 2 4 5 5" xfId="2351" xr:uid="{00000000-0005-0000-0000-0000CE060000}"/>
    <cellStyle name="Normal 3 2 5" xfId="336" xr:uid="{00000000-0005-0000-0000-0000CF060000}"/>
    <cellStyle name="Normal 3 2 5 2" xfId="694" xr:uid="{00000000-0005-0000-0000-0000D0060000}"/>
    <cellStyle name="Normal 3 2 6" xfId="433" xr:uid="{00000000-0005-0000-0000-0000D1060000}"/>
    <cellStyle name="Normal 3 2 6 2" xfId="986" xr:uid="{00000000-0005-0000-0000-0000D2060000}"/>
    <cellStyle name="Normal 3 2 6 2 2" xfId="1495" xr:uid="{00000000-0005-0000-0000-0000D3060000}"/>
    <cellStyle name="Normal 3 2 6 2 2 2" xfId="2002" xr:uid="{00000000-0005-0000-0000-0000D4060000}"/>
    <cellStyle name="Normal 3 2 6 2 3" xfId="1749" xr:uid="{00000000-0005-0000-0000-0000D5060000}"/>
    <cellStyle name="Normal 3 2 6 2 4" xfId="2281" xr:uid="{00000000-0005-0000-0000-0000D6060000}"/>
    <cellStyle name="Normal 3 2 6 2 5" xfId="2563" xr:uid="{00000000-0005-0000-0000-0000D7060000}"/>
    <cellStyle name="Normal 3 2 6 3" xfId="911" xr:uid="{00000000-0005-0000-0000-0000D8060000}"/>
    <cellStyle name="Normal 3 2 6 3 2" xfId="1420" xr:uid="{00000000-0005-0000-0000-0000D9060000}"/>
    <cellStyle name="Normal 3 2 6 3 2 2" xfId="1927" xr:uid="{00000000-0005-0000-0000-0000DA060000}"/>
    <cellStyle name="Normal 3 2 6 3 3" xfId="1674" xr:uid="{00000000-0005-0000-0000-0000DB060000}"/>
    <cellStyle name="Normal 3 2 6 3 4" xfId="2206" xr:uid="{00000000-0005-0000-0000-0000DC060000}"/>
    <cellStyle name="Normal 3 2 6 3 5" xfId="2488" xr:uid="{00000000-0005-0000-0000-0000DD060000}"/>
    <cellStyle name="Normal 3 2 6 4" xfId="757" xr:uid="{00000000-0005-0000-0000-0000DE060000}"/>
    <cellStyle name="Normal 3 2 6 4 2" xfId="1335" xr:uid="{00000000-0005-0000-0000-0000DF060000}"/>
    <cellStyle name="Normal 3 2 6 4 2 2" xfId="1840" xr:uid="{00000000-0005-0000-0000-0000E0060000}"/>
    <cellStyle name="Normal 3 2 6 4 3" xfId="1587" xr:uid="{00000000-0005-0000-0000-0000E1060000}"/>
    <cellStyle name="Normal 3 2 6 4 4" xfId="2119" xr:uid="{00000000-0005-0000-0000-0000E2060000}"/>
    <cellStyle name="Normal 3 2 6 4 5" xfId="2401" xr:uid="{00000000-0005-0000-0000-0000E3060000}"/>
    <cellStyle name="Normal 3 2 7" xfId="811" xr:uid="{00000000-0005-0000-0000-0000E4060000}"/>
    <cellStyle name="Normal 3 2 7 2" xfId="1349" xr:uid="{00000000-0005-0000-0000-0000E5060000}"/>
    <cellStyle name="Normal 3 2 7 2 2" xfId="1854" xr:uid="{00000000-0005-0000-0000-0000E6060000}"/>
    <cellStyle name="Normal 3 2 7 3" xfId="1601" xr:uid="{00000000-0005-0000-0000-0000E7060000}"/>
    <cellStyle name="Normal 3 2 7 4" xfId="2133" xr:uid="{00000000-0005-0000-0000-0000E8060000}"/>
    <cellStyle name="Normal 3 2 7 5" xfId="2415" xr:uid="{00000000-0005-0000-0000-0000E9060000}"/>
    <cellStyle name="Normal 3 2 8" xfId="925" xr:uid="{00000000-0005-0000-0000-0000EA060000}"/>
    <cellStyle name="Normal 3 2 8 2" xfId="1434" xr:uid="{00000000-0005-0000-0000-0000EB060000}"/>
    <cellStyle name="Normal 3 2 8 2 2" xfId="1941" xr:uid="{00000000-0005-0000-0000-0000EC060000}"/>
    <cellStyle name="Normal 3 2 8 3" xfId="1688" xr:uid="{00000000-0005-0000-0000-0000ED060000}"/>
    <cellStyle name="Normal 3 2 8 4" xfId="2220" xr:uid="{00000000-0005-0000-0000-0000EE060000}"/>
    <cellStyle name="Normal 3 2 8 5" xfId="2502" xr:uid="{00000000-0005-0000-0000-0000EF060000}"/>
    <cellStyle name="Normal 3 2 9" xfId="573" xr:uid="{00000000-0005-0000-0000-0000F0060000}"/>
    <cellStyle name="Normal 3 2 9 2" xfId="1275" xr:uid="{00000000-0005-0000-0000-0000F1060000}"/>
    <cellStyle name="Normal 3 2 9 2 2" xfId="1781" xr:uid="{00000000-0005-0000-0000-0000F2060000}"/>
    <cellStyle name="Normal 3 2 9 3" xfId="1528" xr:uid="{00000000-0005-0000-0000-0000F3060000}"/>
    <cellStyle name="Normal 3 2 9 4" xfId="2054" xr:uid="{00000000-0005-0000-0000-0000F4060000}"/>
    <cellStyle name="Normal 3 2 9 5" xfId="2340" xr:uid="{00000000-0005-0000-0000-0000F5060000}"/>
    <cellStyle name="Normal 3 3" xfId="93" xr:uid="{00000000-0005-0000-0000-0000F6060000}"/>
    <cellStyle name="Normal 3 3 2" xfId="227" xr:uid="{00000000-0005-0000-0000-0000F7060000}"/>
    <cellStyle name="Normal 3 3 2 2" xfId="697" xr:uid="{00000000-0005-0000-0000-0000F8060000}"/>
    <cellStyle name="Normal 3 3 3" xfId="339" xr:uid="{00000000-0005-0000-0000-0000F9060000}"/>
    <cellStyle name="Normal 3 3 3 2" xfId="1098" xr:uid="{00000000-0005-0000-0000-0000FA060000}"/>
    <cellStyle name="Normal 3 3 4" xfId="436" xr:uid="{00000000-0005-0000-0000-0000FB060000}"/>
    <cellStyle name="Normal 3 3 5" xfId="571" xr:uid="{00000000-0005-0000-0000-0000FC060000}"/>
    <cellStyle name="Normal 3 4" xfId="94" xr:uid="{00000000-0005-0000-0000-0000FD060000}"/>
    <cellStyle name="Normal 3 4 2" xfId="340" xr:uid="{00000000-0005-0000-0000-0000FE060000}"/>
    <cellStyle name="Normal 3 4 2 2" xfId="698" xr:uid="{00000000-0005-0000-0000-0000FF060000}"/>
    <cellStyle name="Normal 3 4 3" xfId="437" xr:uid="{00000000-0005-0000-0000-000000070000}"/>
    <cellStyle name="Normal 3 4 4" xfId="665" xr:uid="{00000000-0005-0000-0000-000001070000}"/>
    <cellStyle name="Normal 3 5" xfId="95" xr:uid="{00000000-0005-0000-0000-000002070000}"/>
    <cellStyle name="Normal 3 5 2" xfId="699" xr:uid="{00000000-0005-0000-0000-000003070000}"/>
    <cellStyle name="Normal 3 5 3" xfId="670" xr:uid="{00000000-0005-0000-0000-000004070000}"/>
    <cellStyle name="Normal 3 6" xfId="335" xr:uid="{00000000-0005-0000-0000-000005070000}"/>
    <cellStyle name="Normal 3 6 2" xfId="693" xr:uid="{00000000-0005-0000-0000-000006070000}"/>
    <cellStyle name="Normal 3 7" xfId="432" xr:uid="{00000000-0005-0000-0000-000007070000}"/>
    <cellStyle name="Normal 3 8" xfId="564" xr:uid="{00000000-0005-0000-0000-000008070000}"/>
    <cellStyle name="Normal 3_Ocotillo" xfId="96" xr:uid="{00000000-0005-0000-0000-000009070000}"/>
    <cellStyle name="Normal 30" xfId="1004" xr:uid="{00000000-0005-0000-0000-00000A070000}"/>
    <cellStyle name="Normal 31" xfId="1006" xr:uid="{00000000-0005-0000-0000-00000B070000}"/>
    <cellStyle name="Normal 32" xfId="1008" xr:uid="{00000000-0005-0000-0000-00000C070000}"/>
    <cellStyle name="Normal 33" xfId="1010" xr:uid="{00000000-0005-0000-0000-00000D070000}"/>
    <cellStyle name="Normal 34" xfId="1012" xr:uid="{00000000-0005-0000-0000-00000E070000}"/>
    <cellStyle name="Normal 35" xfId="1014" xr:uid="{00000000-0005-0000-0000-00000F070000}"/>
    <cellStyle name="Normal 36" xfId="1016" xr:uid="{00000000-0005-0000-0000-000010070000}"/>
    <cellStyle name="Normal 37" xfId="1018" xr:uid="{00000000-0005-0000-0000-000011070000}"/>
    <cellStyle name="Normal 38" xfId="1021" xr:uid="{00000000-0005-0000-0000-000012070000}"/>
    <cellStyle name="Normal 39" xfId="1022" xr:uid="{00000000-0005-0000-0000-000013070000}"/>
    <cellStyle name="Normal 4" xfId="97" xr:uid="{00000000-0005-0000-0000-000014070000}"/>
    <cellStyle name="Normal 4 10" xfId="511" xr:uid="{00000000-0005-0000-0000-000015070000}"/>
    <cellStyle name="Normal 4 2" xfId="98" xr:uid="{00000000-0005-0000-0000-000016070000}"/>
    <cellStyle name="Normal 4 2 2" xfId="273" xr:uid="{00000000-0005-0000-0000-000017070000}"/>
    <cellStyle name="Normal 4 2 2 2" xfId="701" xr:uid="{00000000-0005-0000-0000-000018070000}"/>
    <cellStyle name="Normal 4 2 3" xfId="584" xr:uid="{00000000-0005-0000-0000-000019070000}"/>
    <cellStyle name="Normal 4 3" xfId="99" xr:uid="{00000000-0005-0000-0000-00001A070000}"/>
    <cellStyle name="Normal 4 3 2" xfId="6" xr:uid="{00000000-0005-0000-0000-00001B070000}"/>
    <cellStyle name="Normal 4 3 2 2" xfId="315" xr:uid="{00000000-0005-0000-0000-00001C070000}"/>
    <cellStyle name="Normal 4 3 2 2 2" xfId="1124" xr:uid="{00000000-0005-0000-0000-00001D070000}"/>
    <cellStyle name="Normal 4 3 2 3" xfId="412" xr:uid="{00000000-0005-0000-0000-00001E070000}"/>
    <cellStyle name="Normal 4 3 3" xfId="269" xr:uid="{00000000-0005-0000-0000-00001F070000}"/>
    <cellStyle name="Normal 4 3 3 2" xfId="702" xr:uid="{00000000-0005-0000-0000-000020070000}"/>
    <cellStyle name="Normal 4 3 4" xfId="341" xr:uid="{00000000-0005-0000-0000-000021070000}"/>
    <cellStyle name="Normal 4 3 4 2" xfId="1108" xr:uid="{00000000-0005-0000-0000-000022070000}"/>
    <cellStyle name="Normal 4 3 5" xfId="438" xr:uid="{00000000-0005-0000-0000-000023070000}"/>
    <cellStyle name="Normal 4 3 6" xfId="585" xr:uid="{00000000-0005-0000-0000-000024070000}"/>
    <cellStyle name="Normal 4 4" xfId="8" xr:uid="{00000000-0005-0000-0000-000025070000}"/>
    <cellStyle name="Normal 4 4 2" xfId="100" xr:uid="{00000000-0005-0000-0000-000026070000}"/>
    <cellStyle name="Normal 4 4 2 2" xfId="342" xr:uid="{00000000-0005-0000-0000-000027070000}"/>
    <cellStyle name="Normal 4 4 2 2 2" xfId="1097" xr:uid="{00000000-0005-0000-0000-000028070000}"/>
    <cellStyle name="Normal 4 4 2 2 3" xfId="2624" xr:uid="{00000000-0005-0000-0000-000029070000}"/>
    <cellStyle name="Normal 4 4 2 3" xfId="439" xr:uid="{00000000-0005-0000-0000-00002A070000}"/>
    <cellStyle name="Normal 4 4 3" xfId="317" xr:uid="{00000000-0005-0000-0000-00002B070000}"/>
    <cellStyle name="Normal 4 4 3 2" xfId="675" xr:uid="{00000000-0005-0000-0000-00002C070000}"/>
    <cellStyle name="Normal 4 4 4" xfId="414" xr:uid="{00000000-0005-0000-0000-00002D070000}"/>
    <cellStyle name="Normal 4 4 5" xfId="586" xr:uid="{00000000-0005-0000-0000-00002E070000}"/>
    <cellStyle name="Normal 4 5" xfId="101" xr:uid="{00000000-0005-0000-0000-00002F070000}"/>
    <cellStyle name="Normal 4 5 2" xfId="343" xr:uid="{00000000-0005-0000-0000-000030070000}"/>
    <cellStyle name="Normal 4 5 2 2" xfId="703" xr:uid="{00000000-0005-0000-0000-000031070000}"/>
    <cellStyle name="Normal 4 5 3" xfId="440" xr:uid="{00000000-0005-0000-0000-000032070000}"/>
    <cellStyle name="Normal 4 5 4" xfId="587" xr:uid="{00000000-0005-0000-0000-000033070000}"/>
    <cellStyle name="Normal 4 6" xfId="7" xr:uid="{00000000-0005-0000-0000-000034070000}"/>
    <cellStyle name="Normal 4 6 2" xfId="316" xr:uid="{00000000-0005-0000-0000-000035070000}"/>
    <cellStyle name="Normal 4 6 2 2" xfId="674" xr:uid="{00000000-0005-0000-0000-000036070000}"/>
    <cellStyle name="Normal 4 6 3" xfId="413" xr:uid="{00000000-0005-0000-0000-000037070000}"/>
    <cellStyle name="Normal 4 6 4" xfId="588" xr:uid="{00000000-0005-0000-0000-000038070000}"/>
    <cellStyle name="Normal 4 7" xfId="10" xr:uid="{00000000-0005-0000-0000-000039070000}"/>
    <cellStyle name="Normal 4 7 2" xfId="319" xr:uid="{00000000-0005-0000-0000-00003A070000}"/>
    <cellStyle name="Normal 4 7 2 2" xfId="1109" xr:uid="{00000000-0005-0000-0000-00003B070000}"/>
    <cellStyle name="Normal 4 7 3" xfId="416" xr:uid="{00000000-0005-0000-0000-00003C070000}"/>
    <cellStyle name="Normal 4 8" xfId="102" xr:uid="{00000000-0005-0000-0000-00003D070000}"/>
    <cellStyle name="Normal 4 8 2" xfId="9" xr:uid="{00000000-0005-0000-0000-00003E070000}"/>
    <cellStyle name="Normal 4 8 2 2" xfId="318" xr:uid="{00000000-0005-0000-0000-00003F070000}"/>
    <cellStyle name="Normal 4 8 2 2 2" xfId="1111" xr:uid="{00000000-0005-0000-0000-000040070000}"/>
    <cellStyle name="Normal 4 8 2 3" xfId="415" xr:uid="{00000000-0005-0000-0000-000041070000}"/>
    <cellStyle name="Normal 4 8 3" xfId="344" xr:uid="{00000000-0005-0000-0000-000042070000}"/>
    <cellStyle name="Normal 4 8 3 2" xfId="1096" xr:uid="{00000000-0005-0000-0000-000043070000}"/>
    <cellStyle name="Normal 4 8 4" xfId="441" xr:uid="{00000000-0005-0000-0000-000044070000}"/>
    <cellStyle name="Normal 4 9" xfId="222" xr:uid="{00000000-0005-0000-0000-000045070000}"/>
    <cellStyle name="Normal 4 9 2" xfId="700" xr:uid="{00000000-0005-0000-0000-000046070000}"/>
    <cellStyle name="Normal 4 9 3" xfId="1265" xr:uid="{00000000-0005-0000-0000-000047070000}"/>
    <cellStyle name="Normal 4 9 3 2" xfId="1772" xr:uid="{00000000-0005-0000-0000-000048070000}"/>
    <cellStyle name="Normal 4 9 4" xfId="1521" xr:uid="{00000000-0005-0000-0000-000049070000}"/>
    <cellStyle name="Normal 4 9 5" xfId="2034" xr:uid="{00000000-0005-0000-0000-00004A070000}"/>
    <cellStyle name="Normal 4 9 6" xfId="2326" xr:uid="{00000000-0005-0000-0000-00004B070000}"/>
    <cellStyle name="Normal 4_Ocotillo" xfId="103" xr:uid="{00000000-0005-0000-0000-00004C070000}"/>
    <cellStyle name="Normal 40" xfId="1023" xr:uid="{00000000-0005-0000-0000-00004D070000}"/>
    <cellStyle name="Normal 41" xfId="1025" xr:uid="{00000000-0005-0000-0000-00004E070000}"/>
    <cellStyle name="Normal 42" xfId="1027" xr:uid="{00000000-0005-0000-0000-00004F070000}"/>
    <cellStyle name="Normal 43" xfId="1029" xr:uid="{00000000-0005-0000-0000-000050070000}"/>
    <cellStyle name="Normal 44" xfId="1031" xr:uid="{00000000-0005-0000-0000-000051070000}"/>
    <cellStyle name="Normal 45" xfId="1033" xr:uid="{00000000-0005-0000-0000-000052070000}"/>
    <cellStyle name="Normal 46" xfId="1035" xr:uid="{00000000-0005-0000-0000-000053070000}"/>
    <cellStyle name="Normal 47" xfId="1037" xr:uid="{00000000-0005-0000-0000-000054070000}"/>
    <cellStyle name="Normal 48" xfId="1039" xr:uid="{00000000-0005-0000-0000-000055070000}"/>
    <cellStyle name="Normal 49" xfId="1041" xr:uid="{00000000-0005-0000-0000-000056070000}"/>
    <cellStyle name="Normal 5" xfId="104" xr:uid="{00000000-0005-0000-0000-000057070000}"/>
    <cellStyle name="Normal 5 2" xfId="105" xr:uid="{00000000-0005-0000-0000-000058070000}"/>
    <cellStyle name="Normal 5 2 2" xfId="279" xr:uid="{00000000-0005-0000-0000-000059070000}"/>
    <cellStyle name="Normal 5 2 2 2" xfId="705" xr:uid="{00000000-0005-0000-0000-00005A070000}"/>
    <cellStyle name="Normal 5 2 3" xfId="589" xr:uid="{00000000-0005-0000-0000-00005B070000}"/>
    <cellStyle name="Normal 5 3" xfId="274" xr:uid="{00000000-0005-0000-0000-00005C070000}"/>
    <cellStyle name="Normal 5 4" xfId="666" xr:uid="{00000000-0005-0000-0000-00005D070000}"/>
    <cellStyle name="Normal 5 5" xfId="704" xr:uid="{00000000-0005-0000-0000-00005E070000}"/>
    <cellStyle name="Normal 5_Ocotillo" xfId="106" xr:uid="{00000000-0005-0000-0000-00005F070000}"/>
    <cellStyle name="Normal 50" xfId="1043" xr:uid="{00000000-0005-0000-0000-000060070000}"/>
    <cellStyle name="Normal 51" xfId="1045" xr:uid="{00000000-0005-0000-0000-000061070000}"/>
    <cellStyle name="Normal 52" xfId="1047" xr:uid="{00000000-0005-0000-0000-000062070000}"/>
    <cellStyle name="Normal 53" xfId="1049" xr:uid="{00000000-0005-0000-0000-000063070000}"/>
    <cellStyle name="Normal 54" xfId="1051" xr:uid="{00000000-0005-0000-0000-000064070000}"/>
    <cellStyle name="Normal 55" xfId="1053" xr:uid="{00000000-0005-0000-0000-000065070000}"/>
    <cellStyle name="Normal 56" xfId="1055" xr:uid="{00000000-0005-0000-0000-000066070000}"/>
    <cellStyle name="Normal 57" xfId="1057" xr:uid="{00000000-0005-0000-0000-000067070000}"/>
    <cellStyle name="Normal 58" xfId="1059" xr:uid="{00000000-0005-0000-0000-000068070000}"/>
    <cellStyle name="Normal 59" xfId="1061" xr:uid="{00000000-0005-0000-0000-000069070000}"/>
    <cellStyle name="Normal 6" xfId="107" xr:uid="{00000000-0005-0000-0000-00006A070000}"/>
    <cellStyle name="Normal 6 10" xfId="108" xr:uid="{00000000-0005-0000-0000-00006B070000}"/>
    <cellStyle name="Normal 6 10 2" xfId="346" xr:uid="{00000000-0005-0000-0000-00006C070000}"/>
    <cellStyle name="Normal 6 10 2 2" xfId="1094" xr:uid="{00000000-0005-0000-0000-00006D070000}"/>
    <cellStyle name="Normal 6 10 3" xfId="443" xr:uid="{00000000-0005-0000-0000-00006E070000}"/>
    <cellStyle name="Normal 6 11" xfId="109" xr:uid="{00000000-0005-0000-0000-00006F070000}"/>
    <cellStyle name="Normal 6 11 2" xfId="347" xr:uid="{00000000-0005-0000-0000-000070070000}"/>
    <cellStyle name="Normal 6 11 2 2" xfId="1110" xr:uid="{00000000-0005-0000-0000-000071070000}"/>
    <cellStyle name="Normal 6 11 3" xfId="444" xr:uid="{00000000-0005-0000-0000-000072070000}"/>
    <cellStyle name="Normal 6 12" xfId="280" xr:uid="{00000000-0005-0000-0000-000073070000}"/>
    <cellStyle name="Normal 6 12 2" xfId="706" xr:uid="{00000000-0005-0000-0000-000074070000}"/>
    <cellStyle name="Normal 6 13" xfId="345" xr:uid="{00000000-0005-0000-0000-000075070000}"/>
    <cellStyle name="Normal 6 13 2" xfId="1095" xr:uid="{00000000-0005-0000-0000-000076070000}"/>
    <cellStyle name="Normal 6 14" xfId="442" xr:uid="{00000000-0005-0000-0000-000077070000}"/>
    <cellStyle name="Normal 6 15" xfId="590" xr:uid="{00000000-0005-0000-0000-000078070000}"/>
    <cellStyle name="Normal 6 2" xfId="110" xr:uid="{00000000-0005-0000-0000-000079070000}"/>
    <cellStyle name="Normal 6 2 2" xfId="111" xr:uid="{00000000-0005-0000-0000-00007A070000}"/>
    <cellStyle name="Normal 6 2 2 2" xfId="112" xr:uid="{00000000-0005-0000-0000-00007B070000}"/>
    <cellStyle name="Normal 6 2 2 2 2" xfId="350" xr:uid="{00000000-0005-0000-0000-00007C070000}"/>
    <cellStyle name="Normal 6 2 2 2 2 2" xfId="1142" xr:uid="{00000000-0005-0000-0000-00007D070000}"/>
    <cellStyle name="Normal 6 2 2 2 3" xfId="447" xr:uid="{00000000-0005-0000-0000-00007E070000}"/>
    <cellStyle name="Normal 6 2 2 3" xfId="113" xr:uid="{00000000-0005-0000-0000-00007F070000}"/>
    <cellStyle name="Normal 6 2 2 3 2" xfId="351" xr:uid="{00000000-0005-0000-0000-000080070000}"/>
    <cellStyle name="Normal 6 2 2 3 2 2" xfId="1107" xr:uid="{00000000-0005-0000-0000-000081070000}"/>
    <cellStyle name="Normal 6 2 2 3 3" xfId="448" xr:uid="{00000000-0005-0000-0000-000082070000}"/>
    <cellStyle name="Normal 6 2 2 4" xfId="299" xr:uid="{00000000-0005-0000-0000-000083070000}"/>
    <cellStyle name="Normal 6 2 2 5" xfId="349" xr:uid="{00000000-0005-0000-0000-000084070000}"/>
    <cellStyle name="Normal 6 2 2 5 2" xfId="1128" xr:uid="{00000000-0005-0000-0000-000085070000}"/>
    <cellStyle name="Normal 6 2 2 6" xfId="446" xr:uid="{00000000-0005-0000-0000-000086070000}"/>
    <cellStyle name="Normal 6 2 3" xfId="114" xr:uid="{00000000-0005-0000-0000-000087070000}"/>
    <cellStyle name="Normal 6 2 3 2" xfId="352" xr:uid="{00000000-0005-0000-0000-000088070000}"/>
    <cellStyle name="Normal 6 2 3 2 2" xfId="1106" xr:uid="{00000000-0005-0000-0000-000089070000}"/>
    <cellStyle name="Normal 6 2 3 3" xfId="449" xr:uid="{00000000-0005-0000-0000-00008A070000}"/>
    <cellStyle name="Normal 6 2 4" xfId="115" xr:uid="{00000000-0005-0000-0000-00008B070000}"/>
    <cellStyle name="Normal 6 2 4 2" xfId="353" xr:uid="{00000000-0005-0000-0000-00008C070000}"/>
    <cellStyle name="Normal 6 2 4 2 2" xfId="1116" xr:uid="{00000000-0005-0000-0000-00008D070000}"/>
    <cellStyle name="Normal 6 2 4 3" xfId="450" xr:uid="{00000000-0005-0000-0000-00008E070000}"/>
    <cellStyle name="Normal 6 2 5" xfId="283" xr:uid="{00000000-0005-0000-0000-00008F070000}"/>
    <cellStyle name="Normal 6 2 5 2" xfId="707" xr:uid="{00000000-0005-0000-0000-000090070000}"/>
    <cellStyle name="Normal 6 2 6" xfId="348" xr:uid="{00000000-0005-0000-0000-000091070000}"/>
    <cellStyle name="Normal 6 2 6 2" xfId="1148" xr:uid="{00000000-0005-0000-0000-000092070000}"/>
    <cellStyle name="Normal 6 2 7" xfId="445" xr:uid="{00000000-0005-0000-0000-000093070000}"/>
    <cellStyle name="Normal 6 2 8" xfId="591" xr:uid="{00000000-0005-0000-0000-000094070000}"/>
    <cellStyle name="Normal 6 2_Ocotillo" xfId="116" xr:uid="{00000000-0005-0000-0000-000095070000}"/>
    <cellStyle name="Normal 6 3" xfId="117" xr:uid="{00000000-0005-0000-0000-000096070000}"/>
    <cellStyle name="Normal 6 3 2" xfId="118" xr:uid="{00000000-0005-0000-0000-000097070000}"/>
    <cellStyle name="Normal 6 3 2 2" xfId="119" xr:uid="{00000000-0005-0000-0000-000098070000}"/>
    <cellStyle name="Normal 6 3 2 2 2" xfId="356" xr:uid="{00000000-0005-0000-0000-000099070000}"/>
    <cellStyle name="Normal 6 3 2 2 2 2" xfId="1145" xr:uid="{00000000-0005-0000-0000-00009A070000}"/>
    <cellStyle name="Normal 6 3 2 2 3" xfId="453" xr:uid="{00000000-0005-0000-0000-00009B070000}"/>
    <cellStyle name="Normal 6 3 2 3" xfId="120" xr:uid="{00000000-0005-0000-0000-00009C070000}"/>
    <cellStyle name="Normal 6 3 2 3 2" xfId="357" xr:uid="{00000000-0005-0000-0000-00009D070000}"/>
    <cellStyle name="Normal 6 3 2 3 2 2" xfId="1123" xr:uid="{00000000-0005-0000-0000-00009E070000}"/>
    <cellStyle name="Normal 6 3 2 3 3" xfId="454" xr:uid="{00000000-0005-0000-0000-00009F070000}"/>
    <cellStyle name="Normal 6 3 2 4" xfId="355" xr:uid="{00000000-0005-0000-0000-0000A0070000}"/>
    <cellStyle name="Normal 6 3 2 4 2" xfId="1144" xr:uid="{00000000-0005-0000-0000-0000A1070000}"/>
    <cellStyle name="Normal 6 3 2 5" xfId="452" xr:uid="{00000000-0005-0000-0000-0000A2070000}"/>
    <cellStyle name="Normal 6 3 3" xfId="121" xr:uid="{00000000-0005-0000-0000-0000A3070000}"/>
    <cellStyle name="Normal 6 3 3 2" xfId="358" xr:uid="{00000000-0005-0000-0000-0000A4070000}"/>
    <cellStyle name="Normal 6 3 3 2 2" xfId="1133" xr:uid="{00000000-0005-0000-0000-0000A5070000}"/>
    <cellStyle name="Normal 6 3 3 3" xfId="455" xr:uid="{00000000-0005-0000-0000-0000A6070000}"/>
    <cellStyle name="Normal 6 3 4" xfId="122" xr:uid="{00000000-0005-0000-0000-0000A7070000}"/>
    <cellStyle name="Normal 6 3 4 2" xfId="359" xr:uid="{00000000-0005-0000-0000-0000A8070000}"/>
    <cellStyle name="Normal 6 3 4 2 2" xfId="1130" xr:uid="{00000000-0005-0000-0000-0000A9070000}"/>
    <cellStyle name="Normal 6 3 4 3" xfId="456" xr:uid="{00000000-0005-0000-0000-0000AA070000}"/>
    <cellStyle name="Normal 6 3 5" xfId="354" xr:uid="{00000000-0005-0000-0000-0000AB070000}"/>
    <cellStyle name="Normal 6 3 5 2" xfId="708" xr:uid="{00000000-0005-0000-0000-0000AC070000}"/>
    <cellStyle name="Normal 6 3 6" xfId="451" xr:uid="{00000000-0005-0000-0000-0000AD070000}"/>
    <cellStyle name="Normal 6 3 7" xfId="592" xr:uid="{00000000-0005-0000-0000-0000AE070000}"/>
    <cellStyle name="Normal 6 3_Ocotillo" xfId="123" xr:uid="{00000000-0005-0000-0000-0000AF070000}"/>
    <cellStyle name="Normal 6 4" xfId="124" xr:uid="{00000000-0005-0000-0000-0000B0070000}"/>
    <cellStyle name="Normal 6 4 2" xfId="125" xr:uid="{00000000-0005-0000-0000-0000B1070000}"/>
    <cellStyle name="Normal 6 4 2 2" xfId="126" xr:uid="{00000000-0005-0000-0000-0000B2070000}"/>
    <cellStyle name="Normal 6 4 2 2 2" xfId="362" xr:uid="{00000000-0005-0000-0000-0000B3070000}"/>
    <cellStyle name="Normal 6 4 2 2 2 2" xfId="1122" xr:uid="{00000000-0005-0000-0000-0000B4070000}"/>
    <cellStyle name="Normal 6 4 2 2 3" xfId="459" xr:uid="{00000000-0005-0000-0000-0000B5070000}"/>
    <cellStyle name="Normal 6 4 2 3" xfId="127" xr:uid="{00000000-0005-0000-0000-0000B6070000}"/>
    <cellStyle name="Normal 6 4 2 3 2" xfId="363" xr:uid="{00000000-0005-0000-0000-0000B7070000}"/>
    <cellStyle name="Normal 6 4 2 3 2 2" xfId="1141" xr:uid="{00000000-0005-0000-0000-0000B8070000}"/>
    <cellStyle name="Normal 6 4 2 3 3" xfId="460" xr:uid="{00000000-0005-0000-0000-0000B9070000}"/>
    <cellStyle name="Normal 6 4 2 4" xfId="361" xr:uid="{00000000-0005-0000-0000-0000BA070000}"/>
    <cellStyle name="Normal 6 4 2 4 2" xfId="710" xr:uid="{00000000-0005-0000-0000-0000BB070000}"/>
    <cellStyle name="Normal 6 4 2 5" xfId="458" xr:uid="{00000000-0005-0000-0000-0000BC070000}"/>
    <cellStyle name="Normal 6 4 2 6" xfId="608" xr:uid="{00000000-0005-0000-0000-0000BD070000}"/>
    <cellStyle name="Normal 6 4 3" xfId="128" xr:uid="{00000000-0005-0000-0000-0000BE070000}"/>
    <cellStyle name="Normal 6 4 3 2" xfId="364" xr:uid="{00000000-0005-0000-0000-0000BF070000}"/>
    <cellStyle name="Normal 6 4 3 2 2" xfId="649" xr:uid="{00000000-0005-0000-0000-0000C0070000}"/>
    <cellStyle name="Normal 6 4 3 2 3" xfId="648" xr:uid="{00000000-0005-0000-0000-0000C1070000}"/>
    <cellStyle name="Normal 6 4 3 2 4" xfId="1105" xr:uid="{00000000-0005-0000-0000-0000C2070000}"/>
    <cellStyle name="Normal 6 4 3 3" xfId="461" xr:uid="{00000000-0005-0000-0000-0000C3070000}"/>
    <cellStyle name="Normal 6 4 3 4" xfId="609" xr:uid="{00000000-0005-0000-0000-0000C4070000}"/>
    <cellStyle name="Normal 6 4 4" xfId="129" xr:uid="{00000000-0005-0000-0000-0000C5070000}"/>
    <cellStyle name="Normal 6 4 4 2" xfId="365" xr:uid="{00000000-0005-0000-0000-0000C6070000}"/>
    <cellStyle name="Normal 6 4 4 2 2" xfId="1149" xr:uid="{00000000-0005-0000-0000-0000C7070000}"/>
    <cellStyle name="Normal 6 4 4 3" xfId="462" xr:uid="{00000000-0005-0000-0000-0000C8070000}"/>
    <cellStyle name="Normal 6 4 5" xfId="360" xr:uid="{00000000-0005-0000-0000-0000C9070000}"/>
    <cellStyle name="Normal 6 4 5 2" xfId="709" xr:uid="{00000000-0005-0000-0000-0000CA070000}"/>
    <cellStyle name="Normal 6 4 6" xfId="457" xr:uid="{00000000-0005-0000-0000-0000CB070000}"/>
    <cellStyle name="Normal 6 4 7" xfId="601" xr:uid="{00000000-0005-0000-0000-0000CC070000}"/>
    <cellStyle name="Normal 6 4_Ocotillo" xfId="130" xr:uid="{00000000-0005-0000-0000-0000CD070000}"/>
    <cellStyle name="Normal 6 5" xfId="131" xr:uid="{00000000-0005-0000-0000-0000CE070000}"/>
    <cellStyle name="Normal 6 5 2" xfId="132" xr:uid="{00000000-0005-0000-0000-0000CF070000}"/>
    <cellStyle name="Normal 6 5 2 2" xfId="133" xr:uid="{00000000-0005-0000-0000-0000D0070000}"/>
    <cellStyle name="Normal 6 5 2 2 2" xfId="368" xr:uid="{00000000-0005-0000-0000-0000D1070000}"/>
    <cellStyle name="Normal 6 5 2 2 2 2" xfId="1150" xr:uid="{00000000-0005-0000-0000-0000D2070000}"/>
    <cellStyle name="Normal 6 5 2 2 3" xfId="465" xr:uid="{00000000-0005-0000-0000-0000D3070000}"/>
    <cellStyle name="Normal 6 5 2 3" xfId="134" xr:uid="{00000000-0005-0000-0000-0000D4070000}"/>
    <cellStyle name="Normal 6 5 2 3 2" xfId="369" xr:uid="{00000000-0005-0000-0000-0000D5070000}"/>
    <cellStyle name="Normal 6 5 2 3 2 2" xfId="1119" xr:uid="{00000000-0005-0000-0000-0000D6070000}"/>
    <cellStyle name="Normal 6 5 2 3 3" xfId="466" xr:uid="{00000000-0005-0000-0000-0000D7070000}"/>
    <cellStyle name="Normal 6 5 2 4" xfId="367" xr:uid="{00000000-0005-0000-0000-0000D8070000}"/>
    <cellStyle name="Normal 6 5 2 4 2" xfId="1135" xr:uid="{00000000-0005-0000-0000-0000D9070000}"/>
    <cellStyle name="Normal 6 5 2 5" xfId="464" xr:uid="{00000000-0005-0000-0000-0000DA070000}"/>
    <cellStyle name="Normal 6 5 3" xfId="135" xr:uid="{00000000-0005-0000-0000-0000DB070000}"/>
    <cellStyle name="Normal 6 5 3 2" xfId="136" xr:uid="{00000000-0005-0000-0000-0000DC070000}"/>
    <cellStyle name="Normal 6 5 3 2 2" xfId="371" xr:uid="{00000000-0005-0000-0000-0000DD070000}"/>
    <cellStyle name="Normal 6 5 3 2 2 2" xfId="1132" xr:uid="{00000000-0005-0000-0000-0000DE070000}"/>
    <cellStyle name="Normal 6 5 3 2 3" xfId="468" xr:uid="{00000000-0005-0000-0000-0000DF070000}"/>
    <cellStyle name="Normal 6 5 3 3" xfId="137" xr:uid="{00000000-0005-0000-0000-0000E0070000}"/>
    <cellStyle name="Normal 6 5 3 3 2" xfId="372" xr:uid="{00000000-0005-0000-0000-0000E1070000}"/>
    <cellStyle name="Normal 6 5 3 3 2 2" xfId="1118" xr:uid="{00000000-0005-0000-0000-0000E2070000}"/>
    <cellStyle name="Normal 6 5 3 3 3" xfId="469" xr:uid="{00000000-0005-0000-0000-0000E3070000}"/>
    <cellStyle name="Normal 6 5 3 4" xfId="370" xr:uid="{00000000-0005-0000-0000-0000E4070000}"/>
    <cellStyle name="Normal 6 5 3 4 2" xfId="1131" xr:uid="{00000000-0005-0000-0000-0000E5070000}"/>
    <cellStyle name="Normal 6 5 3 5" xfId="467" xr:uid="{00000000-0005-0000-0000-0000E6070000}"/>
    <cellStyle name="Normal 6 5 4" xfId="138" xr:uid="{00000000-0005-0000-0000-0000E7070000}"/>
    <cellStyle name="Normal 6 5 4 2" xfId="373" xr:uid="{00000000-0005-0000-0000-0000E8070000}"/>
    <cellStyle name="Normal 6 5 4 2 2" xfId="1134" xr:uid="{00000000-0005-0000-0000-0000E9070000}"/>
    <cellStyle name="Normal 6 5 4 3" xfId="470" xr:uid="{00000000-0005-0000-0000-0000EA070000}"/>
    <cellStyle name="Normal 6 5 5" xfId="139" xr:uid="{00000000-0005-0000-0000-0000EB070000}"/>
    <cellStyle name="Normal 6 5 5 2" xfId="374" xr:uid="{00000000-0005-0000-0000-0000EC070000}"/>
    <cellStyle name="Normal 6 5 5 2 2" xfId="1127" xr:uid="{00000000-0005-0000-0000-0000ED070000}"/>
    <cellStyle name="Normal 6 5 5 3" xfId="471" xr:uid="{00000000-0005-0000-0000-0000EE070000}"/>
    <cellStyle name="Normal 6 5 6" xfId="366" xr:uid="{00000000-0005-0000-0000-0000EF070000}"/>
    <cellStyle name="Normal 6 5 6 2" xfId="711" xr:uid="{00000000-0005-0000-0000-0000F0070000}"/>
    <cellStyle name="Normal 6 5 7" xfId="463" xr:uid="{00000000-0005-0000-0000-0000F1070000}"/>
    <cellStyle name="Normal 6 5 8" xfId="606" xr:uid="{00000000-0005-0000-0000-0000F2070000}"/>
    <cellStyle name="Normal 6 5_Ocotillo" xfId="140" xr:uid="{00000000-0005-0000-0000-0000F3070000}"/>
    <cellStyle name="Normal 6 6" xfId="141" xr:uid="{00000000-0005-0000-0000-0000F4070000}"/>
    <cellStyle name="Normal 6 6 2" xfId="142" xr:uid="{00000000-0005-0000-0000-0000F5070000}"/>
    <cellStyle name="Normal 6 6 2 2" xfId="376" xr:uid="{00000000-0005-0000-0000-0000F6070000}"/>
    <cellStyle name="Normal 6 6 2 2 2" xfId="713" xr:uid="{00000000-0005-0000-0000-0000F7070000}"/>
    <cellStyle name="Normal 6 6 2 3" xfId="473" xr:uid="{00000000-0005-0000-0000-0000F8070000}"/>
    <cellStyle name="Normal 6 6 2 4" xfId="651" xr:uid="{00000000-0005-0000-0000-0000F9070000}"/>
    <cellStyle name="Normal 6 6 3" xfId="143" xr:uid="{00000000-0005-0000-0000-0000FA070000}"/>
    <cellStyle name="Normal 6 6 3 2" xfId="377" xr:uid="{00000000-0005-0000-0000-0000FB070000}"/>
    <cellStyle name="Normal 6 6 3 2 2" xfId="1104" xr:uid="{00000000-0005-0000-0000-0000FC070000}"/>
    <cellStyle name="Normal 6 6 3 3" xfId="474" xr:uid="{00000000-0005-0000-0000-0000FD070000}"/>
    <cellStyle name="Normal 6 6 4" xfId="375" xr:uid="{00000000-0005-0000-0000-0000FE070000}"/>
    <cellStyle name="Normal 6 6 4 2" xfId="712" xr:uid="{00000000-0005-0000-0000-0000FF070000}"/>
    <cellStyle name="Normal 6 6 5" xfId="472" xr:uid="{00000000-0005-0000-0000-000000080000}"/>
    <cellStyle name="Normal 6 6 6" xfId="650" xr:uid="{00000000-0005-0000-0000-000001080000}"/>
    <cellStyle name="Normal 6 7" xfId="144" xr:uid="{00000000-0005-0000-0000-000002080000}"/>
    <cellStyle name="Normal 6 7 2" xfId="145" xr:uid="{00000000-0005-0000-0000-000003080000}"/>
    <cellStyle name="Normal 6 7 2 2" xfId="379" xr:uid="{00000000-0005-0000-0000-000004080000}"/>
    <cellStyle name="Normal 6 7 2 2 2" xfId="1151" xr:uid="{00000000-0005-0000-0000-000005080000}"/>
    <cellStyle name="Normal 6 7 2 3" xfId="476" xr:uid="{00000000-0005-0000-0000-000006080000}"/>
    <cellStyle name="Normal 6 7 3" xfId="146" xr:uid="{00000000-0005-0000-0000-000007080000}"/>
    <cellStyle name="Normal 6 7 3 2" xfId="380" xr:uid="{00000000-0005-0000-0000-000008080000}"/>
    <cellStyle name="Normal 6 7 3 2 2" xfId="1114" xr:uid="{00000000-0005-0000-0000-000009080000}"/>
    <cellStyle name="Normal 6 7 3 3" xfId="477" xr:uid="{00000000-0005-0000-0000-00000A080000}"/>
    <cellStyle name="Normal 6 7 4" xfId="378" xr:uid="{00000000-0005-0000-0000-00000B080000}"/>
    <cellStyle name="Normal 6 7 4 2" xfId="1136" xr:uid="{00000000-0005-0000-0000-00000C080000}"/>
    <cellStyle name="Normal 6 7 5" xfId="475" xr:uid="{00000000-0005-0000-0000-00000D080000}"/>
    <cellStyle name="Normal 6 8" xfId="147" xr:uid="{00000000-0005-0000-0000-00000E080000}"/>
    <cellStyle name="Normal 6 8 2" xfId="148" xr:uid="{00000000-0005-0000-0000-00000F080000}"/>
    <cellStyle name="Normal 6 8 2 2" xfId="382" xr:uid="{00000000-0005-0000-0000-000010080000}"/>
    <cellStyle name="Normal 6 8 2 2 2" xfId="1137" xr:uid="{00000000-0005-0000-0000-000011080000}"/>
    <cellStyle name="Normal 6 8 2 3" xfId="479" xr:uid="{00000000-0005-0000-0000-000012080000}"/>
    <cellStyle name="Normal 6 8 3" xfId="149" xr:uid="{00000000-0005-0000-0000-000013080000}"/>
    <cellStyle name="Normal 6 8 3 2" xfId="383" xr:uid="{00000000-0005-0000-0000-000014080000}"/>
    <cellStyle name="Normal 6 8 3 2 2" xfId="1152" xr:uid="{00000000-0005-0000-0000-000015080000}"/>
    <cellStyle name="Normal 6 8 3 3" xfId="480" xr:uid="{00000000-0005-0000-0000-000016080000}"/>
    <cellStyle name="Normal 6 8 4" xfId="381" xr:uid="{00000000-0005-0000-0000-000017080000}"/>
    <cellStyle name="Normal 6 8 4 2" xfId="1147" xr:uid="{00000000-0005-0000-0000-000018080000}"/>
    <cellStyle name="Normal 6 8 5" xfId="478" xr:uid="{00000000-0005-0000-0000-000019080000}"/>
    <cellStyle name="Normal 6 9" xfId="150" xr:uid="{00000000-0005-0000-0000-00001A080000}"/>
    <cellStyle name="Normal 6 9 2" xfId="151" xr:uid="{00000000-0005-0000-0000-00001B080000}"/>
    <cellStyle name="Normal 6 9 2 2" xfId="385" xr:uid="{00000000-0005-0000-0000-00001C080000}"/>
    <cellStyle name="Normal 6 9 2 2 2" xfId="1139" xr:uid="{00000000-0005-0000-0000-00001D080000}"/>
    <cellStyle name="Normal 6 9 2 3" xfId="482" xr:uid="{00000000-0005-0000-0000-00001E080000}"/>
    <cellStyle name="Normal 6 9 3" xfId="152" xr:uid="{00000000-0005-0000-0000-00001F080000}"/>
    <cellStyle name="Normal 6 9 3 2" xfId="386" xr:uid="{00000000-0005-0000-0000-000020080000}"/>
    <cellStyle name="Normal 6 9 3 2 2" xfId="1138" xr:uid="{00000000-0005-0000-0000-000021080000}"/>
    <cellStyle name="Normal 6 9 3 3" xfId="483" xr:uid="{00000000-0005-0000-0000-000022080000}"/>
    <cellStyle name="Normal 6 9 4" xfId="153" xr:uid="{00000000-0005-0000-0000-000023080000}"/>
    <cellStyle name="Normal 6 9 4 2" xfId="387" xr:uid="{00000000-0005-0000-0000-000024080000}"/>
    <cellStyle name="Normal 6 9 4 2 2" xfId="1153" xr:uid="{00000000-0005-0000-0000-000025080000}"/>
    <cellStyle name="Normal 6 9 4 3" xfId="484" xr:uid="{00000000-0005-0000-0000-000026080000}"/>
    <cellStyle name="Normal 6 9 5" xfId="384" xr:uid="{00000000-0005-0000-0000-000027080000}"/>
    <cellStyle name="Normal 6 9 5 2" xfId="1126" xr:uid="{00000000-0005-0000-0000-000028080000}"/>
    <cellStyle name="Normal 6 9 6" xfId="481" xr:uid="{00000000-0005-0000-0000-000029080000}"/>
    <cellStyle name="Normal 6_Ocotillo" xfId="154" xr:uid="{00000000-0005-0000-0000-00002A080000}"/>
    <cellStyle name="Normal 60" xfId="1064" xr:uid="{00000000-0005-0000-0000-00002B080000}"/>
    <cellStyle name="Normal 61" xfId="1066" xr:uid="{00000000-0005-0000-0000-00002C080000}"/>
    <cellStyle name="Normal 62" xfId="1068" xr:uid="{00000000-0005-0000-0000-00002D080000}"/>
    <cellStyle name="Normal 63" xfId="1070" xr:uid="{00000000-0005-0000-0000-00002E080000}"/>
    <cellStyle name="Normal 64" xfId="1072" xr:uid="{00000000-0005-0000-0000-00002F080000}"/>
    <cellStyle name="Normal 65" xfId="1074" xr:uid="{00000000-0005-0000-0000-000030080000}"/>
    <cellStyle name="Normal 66" xfId="1076" xr:uid="{00000000-0005-0000-0000-000031080000}"/>
    <cellStyle name="Normal 67" xfId="1078" xr:uid="{00000000-0005-0000-0000-000032080000}"/>
    <cellStyle name="Normal 68" xfId="1080" xr:uid="{00000000-0005-0000-0000-000033080000}"/>
    <cellStyle name="Normal 69" xfId="1082" xr:uid="{00000000-0005-0000-0000-000034080000}"/>
    <cellStyle name="Normal 7" xfId="155" xr:uid="{00000000-0005-0000-0000-000035080000}"/>
    <cellStyle name="Normal 7 2" xfId="156" xr:uid="{00000000-0005-0000-0000-000036080000}"/>
    <cellStyle name="Normal 7 2 2" xfId="301" xr:uid="{00000000-0005-0000-0000-000037080000}"/>
    <cellStyle name="Normal 7 2 2 2" xfId="715" xr:uid="{00000000-0005-0000-0000-000038080000}"/>
    <cellStyle name="Normal 7 2 3" xfId="594" xr:uid="{00000000-0005-0000-0000-000039080000}"/>
    <cellStyle name="Normal 7 3" xfId="291" xr:uid="{00000000-0005-0000-0000-00003A080000}"/>
    <cellStyle name="Normal 7 3 2" xfId="714" xr:uid="{00000000-0005-0000-0000-00003B080000}"/>
    <cellStyle name="Normal 7 4" xfId="285" xr:uid="{00000000-0005-0000-0000-00003C080000}"/>
    <cellStyle name="Normal 7 5" xfId="593" xr:uid="{00000000-0005-0000-0000-00003D080000}"/>
    <cellStyle name="Normal 7_Ocotillo" xfId="157" xr:uid="{00000000-0005-0000-0000-00003E080000}"/>
    <cellStyle name="Normal 70" xfId="1084" xr:uid="{00000000-0005-0000-0000-00003F080000}"/>
    <cellStyle name="Normal 71" xfId="1086" xr:uid="{00000000-0005-0000-0000-000040080000}"/>
    <cellStyle name="Normal 72" xfId="1089" xr:uid="{00000000-0005-0000-0000-000041080000}"/>
    <cellStyle name="Normal 73" xfId="1090" xr:uid="{00000000-0005-0000-0000-000042080000}"/>
    <cellStyle name="Normal 74" xfId="1092" xr:uid="{00000000-0005-0000-0000-000043080000}"/>
    <cellStyle name="Normal 75" xfId="1211" xr:uid="{00000000-0005-0000-0000-000044080000}"/>
    <cellStyle name="Normal 75 2" xfId="1248" xr:uid="{00000000-0005-0000-0000-000045080000}"/>
    <cellStyle name="Normal 75 3" xfId="1259" xr:uid="{00000000-0005-0000-0000-000046080000}"/>
    <cellStyle name="Normal 75 3 2" xfId="1769" xr:uid="{00000000-0005-0000-0000-000047080000}"/>
    <cellStyle name="Normal 75 4" xfId="1518" xr:uid="{00000000-0005-0000-0000-000048080000}"/>
    <cellStyle name="Normal 75 5" xfId="2590" xr:uid="{00000000-0005-0000-0000-000049080000}"/>
    <cellStyle name="Normal 76" xfId="1213" xr:uid="{00000000-0005-0000-0000-00004A080000}"/>
    <cellStyle name="Normal 76 2" xfId="1249" xr:uid="{00000000-0005-0000-0000-00004B080000}"/>
    <cellStyle name="Normal 76 3" xfId="2592" xr:uid="{00000000-0005-0000-0000-00004C080000}"/>
    <cellStyle name="Normal 76 4" xfId="1231" xr:uid="{00000000-0005-0000-0000-00004D080000}"/>
    <cellStyle name="Normal 77" xfId="1208" xr:uid="{00000000-0005-0000-0000-00004E080000}"/>
    <cellStyle name="Normal 77 2" xfId="1250" xr:uid="{00000000-0005-0000-0000-00004F080000}"/>
    <cellStyle name="Normal 77 3" xfId="2587" xr:uid="{00000000-0005-0000-0000-000050080000}"/>
    <cellStyle name="Normal 77 4" xfId="1235" xr:uid="{00000000-0005-0000-0000-000051080000}"/>
    <cellStyle name="Normal 78" xfId="1217" xr:uid="{00000000-0005-0000-0000-000052080000}"/>
    <cellStyle name="Normal 78 2" xfId="1251" xr:uid="{00000000-0005-0000-0000-000053080000}"/>
    <cellStyle name="Normal 78 3" xfId="2596" xr:uid="{00000000-0005-0000-0000-000054080000}"/>
    <cellStyle name="Normal 78 4" xfId="1239" xr:uid="{00000000-0005-0000-0000-000055080000}"/>
    <cellStyle name="Normal 79" xfId="1240" xr:uid="{00000000-0005-0000-0000-000056080000}"/>
    <cellStyle name="Normal 79 2" xfId="1252" xr:uid="{00000000-0005-0000-0000-000057080000}"/>
    <cellStyle name="Normal 8" xfId="158" xr:uid="{00000000-0005-0000-0000-000058080000}"/>
    <cellStyle name="Normal 8 2" xfId="159" xr:uid="{00000000-0005-0000-0000-000059080000}"/>
    <cellStyle name="Normal 8 2 2" xfId="717" xr:uid="{00000000-0005-0000-0000-00005A080000}"/>
    <cellStyle name="Normal 8 2 3" xfId="595" xr:uid="{00000000-0005-0000-0000-00005B080000}"/>
    <cellStyle name="Normal 8 3" xfId="160" xr:uid="{00000000-0005-0000-0000-00005C080000}"/>
    <cellStyle name="Normal 8 3 2" xfId="161" xr:uid="{00000000-0005-0000-0000-00005D080000}"/>
    <cellStyle name="Normal 8 3 3" xfId="162" xr:uid="{00000000-0005-0000-0000-00005E080000}"/>
    <cellStyle name="Normal 8 4" xfId="224" xr:uid="{00000000-0005-0000-0000-00005F080000}"/>
    <cellStyle name="Normal 8 4 2" xfId="716" xr:uid="{00000000-0005-0000-0000-000060080000}"/>
    <cellStyle name="Normal 8_Ocotillo" xfId="163" xr:uid="{00000000-0005-0000-0000-000061080000}"/>
    <cellStyle name="Normal 80" xfId="1237" xr:uid="{00000000-0005-0000-0000-000062080000}"/>
    <cellStyle name="Normal 80 2" xfId="1253" xr:uid="{00000000-0005-0000-0000-000063080000}"/>
    <cellStyle name="Normal 81" xfId="1243" xr:uid="{00000000-0005-0000-0000-000064080000}"/>
    <cellStyle name="Normal 81 2" xfId="1254" xr:uid="{00000000-0005-0000-0000-000065080000}"/>
    <cellStyle name="Normal 82" xfId="1241" xr:uid="{00000000-0005-0000-0000-000066080000}"/>
    <cellStyle name="Normal 82 2" xfId="1279" xr:uid="{00000000-0005-0000-0000-000067080000}"/>
    <cellStyle name="Normal 83" xfId="1244" xr:uid="{00000000-0005-0000-0000-000068080000}"/>
    <cellStyle name="Normal 83 2" xfId="1508" xr:uid="{00000000-0005-0000-0000-000069080000}"/>
    <cellStyle name="Normal 83 2 2" xfId="2014" xr:uid="{00000000-0005-0000-0000-00006A080000}"/>
    <cellStyle name="Normal 83 3" xfId="1761" xr:uid="{00000000-0005-0000-0000-00006B080000}"/>
    <cellStyle name="Normal 84" xfId="1246" xr:uid="{00000000-0005-0000-0000-00006C080000}"/>
    <cellStyle name="Normal 84 2" xfId="1510" xr:uid="{00000000-0005-0000-0000-00006D080000}"/>
    <cellStyle name="Normal 84 2 2" xfId="2016" xr:uid="{00000000-0005-0000-0000-00006E080000}"/>
    <cellStyle name="Normal 84 3" xfId="1763" xr:uid="{00000000-0005-0000-0000-00006F080000}"/>
    <cellStyle name="Normal 85" xfId="1255" xr:uid="{00000000-0005-0000-0000-000070080000}"/>
    <cellStyle name="Normal 85 2" xfId="1512" xr:uid="{00000000-0005-0000-0000-000071080000}"/>
    <cellStyle name="Normal 85 2 2" xfId="2018" xr:uid="{00000000-0005-0000-0000-000072080000}"/>
    <cellStyle name="Normal 85 3" xfId="1765" xr:uid="{00000000-0005-0000-0000-000073080000}"/>
    <cellStyle name="Normal 86" xfId="1256" xr:uid="{00000000-0005-0000-0000-000074080000}"/>
    <cellStyle name="Normal 86 2" xfId="1513" xr:uid="{00000000-0005-0000-0000-000075080000}"/>
    <cellStyle name="Normal 86 2 2" xfId="2019" xr:uid="{00000000-0005-0000-0000-000076080000}"/>
    <cellStyle name="Normal 86 3" xfId="1766" xr:uid="{00000000-0005-0000-0000-000077080000}"/>
    <cellStyle name="Normal 87" xfId="2022" xr:uid="{00000000-0005-0000-0000-000078080000}"/>
    <cellStyle name="Normal 88" xfId="2033" xr:uid="{00000000-0005-0000-0000-000079080000}"/>
    <cellStyle name="Normal 89" xfId="2059" xr:uid="{00000000-0005-0000-0000-00007A080000}"/>
    <cellStyle name="Normal 9" xfId="164" xr:uid="{00000000-0005-0000-0000-00007B080000}"/>
    <cellStyle name="Normal 9 2" xfId="305" xr:uid="{00000000-0005-0000-0000-00007C080000}"/>
    <cellStyle name="Normal 9 2 2" xfId="880" xr:uid="{00000000-0005-0000-0000-00007D080000}"/>
    <cellStyle name="Normal 9 2 3" xfId="596" xr:uid="{00000000-0005-0000-0000-00007E080000}"/>
    <cellStyle name="Normal 9 2 4" xfId="1179" xr:uid="{00000000-0005-0000-0000-00007F080000}"/>
    <cellStyle name="Normal 9 2 5" xfId="1200" xr:uid="{00000000-0005-0000-0000-000080080000}"/>
    <cellStyle name="Normal 9 3" xfId="529" xr:uid="{00000000-0005-0000-0000-000081080000}"/>
    <cellStyle name="Normal 9 3 2" xfId="652" xr:uid="{00000000-0005-0000-0000-000082080000}"/>
    <cellStyle name="Normal 9 3 3" xfId="881" xr:uid="{00000000-0005-0000-0000-000083080000}"/>
    <cellStyle name="Normal 9 3 4" xfId="1185" xr:uid="{00000000-0005-0000-0000-000084080000}"/>
    <cellStyle name="Normal 9 3 5" xfId="1206" xr:uid="{00000000-0005-0000-0000-000085080000}"/>
    <cellStyle name="Normal 9 4" xfId="653" xr:uid="{00000000-0005-0000-0000-000086080000}"/>
    <cellStyle name="Normal 9 5" xfId="718" xr:uid="{00000000-0005-0000-0000-000087080000}"/>
    <cellStyle name="Normal 90" xfId="2045" xr:uid="{00000000-0005-0000-0000-000088080000}"/>
    <cellStyle name="Normal 91" xfId="2046" xr:uid="{00000000-0005-0000-0000-000089080000}"/>
    <cellStyle name="Normal 92" xfId="2309" xr:uid="{00000000-0005-0000-0000-00008A080000}"/>
    <cellStyle name="Normal 93" xfId="2037" xr:uid="{00000000-0005-0000-0000-00008B080000}"/>
    <cellStyle name="Normal 94" xfId="2026" xr:uid="{00000000-0005-0000-0000-00008C080000}"/>
    <cellStyle name="Normal 95" xfId="2314" xr:uid="{00000000-0005-0000-0000-00008D080000}"/>
    <cellStyle name="Normal 96" xfId="2031" xr:uid="{00000000-0005-0000-0000-00008E080000}"/>
    <cellStyle name="Normal 97" xfId="2038" xr:uid="{00000000-0005-0000-0000-00008F080000}"/>
    <cellStyle name="Normal 98" xfId="2058" xr:uid="{00000000-0005-0000-0000-000090080000}"/>
    <cellStyle name="Normal 99" xfId="2093" xr:uid="{00000000-0005-0000-0000-000091080000}"/>
    <cellStyle name="Normal+border" xfId="165" xr:uid="{00000000-0005-0000-0000-000092080000}"/>
    <cellStyle name="Normal+border 2" xfId="166" xr:uid="{00000000-0005-0000-0000-000093080000}"/>
    <cellStyle name="Normal+border 2 2" xfId="167" xr:uid="{00000000-0005-0000-0000-000094080000}"/>
    <cellStyle name="Normal+border 3" xfId="168" xr:uid="{00000000-0005-0000-0000-000095080000}"/>
    <cellStyle name="Normal+border 3 2" xfId="169" xr:uid="{00000000-0005-0000-0000-000096080000}"/>
    <cellStyle name="Normal+shade" xfId="170" xr:uid="{00000000-0005-0000-0000-000097080000}"/>
    <cellStyle name="Percent" xfId="2" builtinId="5"/>
    <cellStyle name="Percent 10" xfId="1212" xr:uid="{00000000-0005-0000-0000-000099080000}"/>
    <cellStyle name="Percent 10 2" xfId="1261" xr:uid="{00000000-0005-0000-0000-00009A080000}"/>
    <cellStyle name="Percent 10 2 2" xfId="1771" xr:uid="{00000000-0005-0000-0000-00009B080000}"/>
    <cellStyle name="Percent 10 3" xfId="1520" xr:uid="{00000000-0005-0000-0000-00009C080000}"/>
    <cellStyle name="Percent 10 4" xfId="2591" xr:uid="{00000000-0005-0000-0000-00009D080000}"/>
    <cellStyle name="Percent 11" xfId="1234" xr:uid="{00000000-0005-0000-0000-00009E080000}"/>
    <cellStyle name="Percent 11 2" xfId="1262" xr:uid="{00000000-0005-0000-0000-00009F080000}"/>
    <cellStyle name="Percent 12" xfId="1257" xr:uid="{00000000-0005-0000-0000-0000A0080000}"/>
    <cellStyle name="Percent 12 2" xfId="1514" xr:uid="{00000000-0005-0000-0000-0000A1080000}"/>
    <cellStyle name="Percent 12 2 2" xfId="2020" xr:uid="{00000000-0005-0000-0000-0000A2080000}"/>
    <cellStyle name="Percent 12 3" xfId="1767" xr:uid="{00000000-0005-0000-0000-0000A3080000}"/>
    <cellStyle name="Percent 13" xfId="2024" xr:uid="{00000000-0005-0000-0000-0000A4080000}"/>
    <cellStyle name="Percent 14" xfId="2317" xr:uid="{00000000-0005-0000-0000-0000A5080000}"/>
    <cellStyle name="Percent 2" xfId="171" xr:uid="{00000000-0005-0000-0000-0000A6080000}"/>
    <cellStyle name="Percent 2 2" xfId="172" xr:uid="{00000000-0005-0000-0000-0000A7080000}"/>
    <cellStyle name="Percent 2 2 2" xfId="530" xr:uid="{00000000-0005-0000-0000-0000A8080000}"/>
    <cellStyle name="Percent 2 2 3" xfId="654" xr:uid="{00000000-0005-0000-0000-0000A9080000}"/>
    <cellStyle name="Percent 2 3" xfId="173" xr:uid="{00000000-0005-0000-0000-0000AA080000}"/>
    <cellStyle name="Percent 2 3 2" xfId="174" xr:uid="{00000000-0005-0000-0000-0000AB080000}"/>
    <cellStyle name="Percent 2 3 2 2" xfId="390" xr:uid="{00000000-0005-0000-0000-0000AC080000}"/>
    <cellStyle name="Percent 2 3 2 2 2" xfId="1101" xr:uid="{00000000-0005-0000-0000-0000AD080000}"/>
    <cellStyle name="Percent 2 3 2 3" xfId="487" xr:uid="{00000000-0005-0000-0000-0000AE080000}"/>
    <cellStyle name="Percent 2 3 3" xfId="175" xr:uid="{00000000-0005-0000-0000-0000AF080000}"/>
    <cellStyle name="Percent 2 3 3 2" xfId="391" xr:uid="{00000000-0005-0000-0000-0000B0080000}"/>
    <cellStyle name="Percent 2 3 3 2 2" xfId="1103" xr:uid="{00000000-0005-0000-0000-0000B1080000}"/>
    <cellStyle name="Percent 2 3 3 3" xfId="488" xr:uid="{00000000-0005-0000-0000-0000B2080000}"/>
    <cellStyle name="Percent 2 3 4" xfId="389" xr:uid="{00000000-0005-0000-0000-0000B3080000}"/>
    <cellStyle name="Percent 2 3 4 2" xfId="720" xr:uid="{00000000-0005-0000-0000-0000B4080000}"/>
    <cellStyle name="Percent 2 3 5" xfId="486" xr:uid="{00000000-0005-0000-0000-0000B5080000}"/>
    <cellStyle name="Percent 2 3 6" xfId="597" xr:uid="{00000000-0005-0000-0000-0000B6080000}"/>
    <cellStyle name="Percent 2 4" xfId="176" xr:uid="{00000000-0005-0000-0000-0000B7080000}"/>
    <cellStyle name="Percent 2 4 2" xfId="392" xr:uid="{00000000-0005-0000-0000-0000B8080000}"/>
    <cellStyle name="Percent 2 4 2 2" xfId="655" xr:uid="{00000000-0005-0000-0000-0000B9080000}"/>
    <cellStyle name="Percent 2 4 2 3" xfId="1100" xr:uid="{00000000-0005-0000-0000-0000BA080000}"/>
    <cellStyle name="Percent 2 4 3" xfId="489" xr:uid="{00000000-0005-0000-0000-0000BB080000}"/>
    <cellStyle name="Percent 2 4 4" xfId="598" xr:uid="{00000000-0005-0000-0000-0000BC080000}"/>
    <cellStyle name="Percent 2 5" xfId="177" xr:uid="{00000000-0005-0000-0000-0000BD080000}"/>
    <cellStyle name="Percent 2 5 2" xfId="393" xr:uid="{00000000-0005-0000-0000-0000BE080000}"/>
    <cellStyle name="Percent 2 5 2 2" xfId="721" xr:uid="{00000000-0005-0000-0000-0000BF080000}"/>
    <cellStyle name="Percent 2 5 3" xfId="490" xr:uid="{00000000-0005-0000-0000-0000C0080000}"/>
    <cellStyle name="Percent 2 5 4" xfId="656" xr:uid="{00000000-0005-0000-0000-0000C1080000}"/>
    <cellStyle name="Percent 2 6" xfId="388" xr:uid="{00000000-0005-0000-0000-0000C2080000}"/>
    <cellStyle name="Percent 2 6 2" xfId="719" xr:uid="{00000000-0005-0000-0000-0000C3080000}"/>
    <cellStyle name="Percent 2 7" xfId="485" xr:uid="{00000000-0005-0000-0000-0000C4080000}"/>
    <cellStyle name="Percent 3" xfId="178" xr:uid="{00000000-0005-0000-0000-0000C5080000}"/>
    <cellStyle name="Percent 3 10" xfId="572" xr:uid="{00000000-0005-0000-0000-0000C6080000}"/>
    <cellStyle name="Percent 3 2" xfId="179" xr:uid="{00000000-0005-0000-0000-0000C7080000}"/>
    <cellStyle name="Percent 3 2 2" xfId="180" xr:uid="{00000000-0005-0000-0000-0000C8080000}"/>
    <cellStyle name="Percent 3 2 2 2" xfId="181" xr:uid="{00000000-0005-0000-0000-0000C9080000}"/>
    <cellStyle name="Percent 3 2 2 2 2" xfId="397" xr:uid="{00000000-0005-0000-0000-0000CA080000}"/>
    <cellStyle name="Percent 3 2 2 2 2 2" xfId="725" xr:uid="{00000000-0005-0000-0000-0000CB080000}"/>
    <cellStyle name="Percent 3 2 2 2 3" xfId="494" xr:uid="{00000000-0005-0000-0000-0000CC080000}"/>
    <cellStyle name="Percent 3 2 2 2 3 2" xfId="962" xr:uid="{00000000-0005-0000-0000-0000CD080000}"/>
    <cellStyle name="Percent 3 2 2 2 3 2 2" xfId="1471" xr:uid="{00000000-0005-0000-0000-0000CE080000}"/>
    <cellStyle name="Percent 3 2 2 2 3 2 2 2" xfId="1978" xr:uid="{00000000-0005-0000-0000-0000CF080000}"/>
    <cellStyle name="Percent 3 2 2 2 3 2 3" xfId="1725" xr:uid="{00000000-0005-0000-0000-0000D0080000}"/>
    <cellStyle name="Percent 3 2 2 2 3 2 4" xfId="2257" xr:uid="{00000000-0005-0000-0000-0000D1080000}"/>
    <cellStyle name="Percent 3 2 2 2 3 2 5" xfId="2539" xr:uid="{00000000-0005-0000-0000-0000D2080000}"/>
    <cellStyle name="Percent 3 2 2 2 3 3" xfId="887" xr:uid="{00000000-0005-0000-0000-0000D3080000}"/>
    <cellStyle name="Percent 3 2 2 2 3 3 2" xfId="1396" xr:uid="{00000000-0005-0000-0000-0000D4080000}"/>
    <cellStyle name="Percent 3 2 2 2 3 3 2 2" xfId="1903" xr:uid="{00000000-0005-0000-0000-0000D5080000}"/>
    <cellStyle name="Percent 3 2 2 2 3 3 3" xfId="1650" xr:uid="{00000000-0005-0000-0000-0000D6080000}"/>
    <cellStyle name="Percent 3 2 2 2 3 3 4" xfId="2182" xr:uid="{00000000-0005-0000-0000-0000D7080000}"/>
    <cellStyle name="Percent 3 2 2 2 3 3 5" xfId="2464" xr:uid="{00000000-0005-0000-0000-0000D8080000}"/>
    <cellStyle name="Percent 3 2 2 2 3 4" xfId="733" xr:uid="{00000000-0005-0000-0000-0000D9080000}"/>
    <cellStyle name="Percent 3 2 2 2 3 4 2" xfId="1311" xr:uid="{00000000-0005-0000-0000-0000DA080000}"/>
    <cellStyle name="Percent 3 2 2 2 3 4 2 2" xfId="1816" xr:uid="{00000000-0005-0000-0000-0000DB080000}"/>
    <cellStyle name="Percent 3 2 2 2 3 4 3" xfId="1563" xr:uid="{00000000-0005-0000-0000-0000DC080000}"/>
    <cellStyle name="Percent 3 2 2 2 3 4 4" xfId="2095" xr:uid="{00000000-0005-0000-0000-0000DD080000}"/>
    <cellStyle name="Percent 3 2 2 2 3 4 5" xfId="2377" xr:uid="{00000000-0005-0000-0000-0000DE080000}"/>
    <cellStyle name="Percent 3 2 2 2 4" xfId="848" xr:uid="{00000000-0005-0000-0000-0000DF080000}"/>
    <cellStyle name="Percent 3 2 2 2 4 2" xfId="1385" xr:uid="{00000000-0005-0000-0000-0000E0080000}"/>
    <cellStyle name="Percent 3 2 2 2 4 2 2" xfId="1890" xr:uid="{00000000-0005-0000-0000-0000E1080000}"/>
    <cellStyle name="Percent 3 2 2 2 4 3" xfId="1637" xr:uid="{00000000-0005-0000-0000-0000E2080000}"/>
    <cellStyle name="Percent 3 2 2 2 4 4" xfId="2169" xr:uid="{00000000-0005-0000-0000-0000E3080000}"/>
    <cellStyle name="Percent 3 2 2 2 4 5" xfId="2451" xr:uid="{00000000-0005-0000-0000-0000E4080000}"/>
    <cellStyle name="Percent 3 2 2 2 5" xfId="959" xr:uid="{00000000-0005-0000-0000-0000E5080000}"/>
    <cellStyle name="Percent 3 2 2 2 5 2" xfId="1468" xr:uid="{00000000-0005-0000-0000-0000E6080000}"/>
    <cellStyle name="Percent 3 2 2 2 5 2 2" xfId="1975" xr:uid="{00000000-0005-0000-0000-0000E7080000}"/>
    <cellStyle name="Percent 3 2 2 2 5 3" xfId="1722" xr:uid="{00000000-0005-0000-0000-0000E8080000}"/>
    <cellStyle name="Percent 3 2 2 2 5 4" xfId="2254" xr:uid="{00000000-0005-0000-0000-0000E9080000}"/>
    <cellStyle name="Percent 3 2 2 2 5 5" xfId="2536" xr:uid="{00000000-0005-0000-0000-0000EA080000}"/>
    <cellStyle name="Percent 3 2 2 2 6" xfId="658" xr:uid="{00000000-0005-0000-0000-0000EB080000}"/>
    <cellStyle name="Percent 3 2 2 2 6 2" xfId="1308" xr:uid="{00000000-0005-0000-0000-0000EC080000}"/>
    <cellStyle name="Percent 3 2 2 2 6 2 2" xfId="1813" xr:uid="{00000000-0005-0000-0000-0000ED080000}"/>
    <cellStyle name="Percent 3 2 2 2 6 3" xfId="1560" xr:uid="{00000000-0005-0000-0000-0000EE080000}"/>
    <cellStyle name="Percent 3 2 2 2 6 4" xfId="2090" xr:uid="{00000000-0005-0000-0000-0000EF080000}"/>
    <cellStyle name="Percent 3 2 2 2 6 5" xfId="2374" xr:uid="{00000000-0005-0000-0000-0000F0080000}"/>
    <cellStyle name="Percent 3 2 2 3" xfId="182" xr:uid="{00000000-0005-0000-0000-0000F1080000}"/>
    <cellStyle name="Percent 3 2 2 3 2" xfId="398" xr:uid="{00000000-0005-0000-0000-0000F2080000}"/>
    <cellStyle name="Percent 3 2 2 3 2 2" xfId="726" xr:uid="{00000000-0005-0000-0000-0000F3080000}"/>
    <cellStyle name="Percent 3 2 2 3 3" xfId="495" xr:uid="{00000000-0005-0000-0000-0000F4080000}"/>
    <cellStyle name="Percent 3 2 2 3 3 2" xfId="992" xr:uid="{00000000-0005-0000-0000-0000F5080000}"/>
    <cellStyle name="Percent 3 2 2 3 3 2 2" xfId="1501" xr:uid="{00000000-0005-0000-0000-0000F6080000}"/>
    <cellStyle name="Percent 3 2 2 3 3 2 2 2" xfId="2008" xr:uid="{00000000-0005-0000-0000-0000F7080000}"/>
    <cellStyle name="Percent 3 2 2 3 3 2 3" xfId="1755" xr:uid="{00000000-0005-0000-0000-0000F8080000}"/>
    <cellStyle name="Percent 3 2 2 3 3 2 4" xfId="2287" xr:uid="{00000000-0005-0000-0000-0000F9080000}"/>
    <cellStyle name="Percent 3 2 2 3 3 2 5" xfId="2569" xr:uid="{00000000-0005-0000-0000-0000FA080000}"/>
    <cellStyle name="Percent 3 2 2 3 3 3" xfId="917" xr:uid="{00000000-0005-0000-0000-0000FB080000}"/>
    <cellStyle name="Percent 3 2 2 3 3 3 2" xfId="1426" xr:uid="{00000000-0005-0000-0000-0000FC080000}"/>
    <cellStyle name="Percent 3 2 2 3 3 3 2 2" xfId="1933" xr:uid="{00000000-0005-0000-0000-0000FD080000}"/>
    <cellStyle name="Percent 3 2 2 3 3 3 3" xfId="1680" xr:uid="{00000000-0005-0000-0000-0000FE080000}"/>
    <cellStyle name="Percent 3 2 2 3 3 3 4" xfId="2212" xr:uid="{00000000-0005-0000-0000-0000FF080000}"/>
    <cellStyle name="Percent 3 2 2 3 3 3 5" xfId="2494" xr:uid="{00000000-0005-0000-0000-000000090000}"/>
    <cellStyle name="Percent 3 2 2 3 3 4" xfId="763" xr:uid="{00000000-0005-0000-0000-000001090000}"/>
    <cellStyle name="Percent 3 2 2 3 3 4 2" xfId="1341" xr:uid="{00000000-0005-0000-0000-000002090000}"/>
    <cellStyle name="Percent 3 2 2 3 3 4 2 2" xfId="1846" xr:uid="{00000000-0005-0000-0000-000003090000}"/>
    <cellStyle name="Percent 3 2 2 3 3 4 3" xfId="1593" xr:uid="{00000000-0005-0000-0000-000004090000}"/>
    <cellStyle name="Percent 3 2 2 3 3 4 4" xfId="2125" xr:uid="{00000000-0005-0000-0000-000005090000}"/>
    <cellStyle name="Percent 3 2 2 3 3 4 5" xfId="2407" xr:uid="{00000000-0005-0000-0000-000006090000}"/>
    <cellStyle name="Percent 3 2 2 3 4" xfId="835" xr:uid="{00000000-0005-0000-0000-000007090000}"/>
    <cellStyle name="Percent 3 2 2 3 4 2" xfId="1373" xr:uid="{00000000-0005-0000-0000-000008090000}"/>
    <cellStyle name="Percent 3 2 2 3 4 2 2" xfId="1878" xr:uid="{00000000-0005-0000-0000-000009090000}"/>
    <cellStyle name="Percent 3 2 2 3 4 3" xfId="1625" xr:uid="{00000000-0005-0000-0000-00000A090000}"/>
    <cellStyle name="Percent 3 2 2 3 4 4" xfId="2157" xr:uid="{00000000-0005-0000-0000-00000B090000}"/>
    <cellStyle name="Percent 3 2 2 3 4 5" xfId="2439" xr:uid="{00000000-0005-0000-0000-00000C090000}"/>
    <cellStyle name="Percent 3 2 2 3 5" xfId="948" xr:uid="{00000000-0005-0000-0000-00000D090000}"/>
    <cellStyle name="Percent 3 2 2 3 5 2" xfId="1457" xr:uid="{00000000-0005-0000-0000-00000E090000}"/>
    <cellStyle name="Percent 3 2 2 3 5 2 2" xfId="1964" xr:uid="{00000000-0005-0000-0000-00000F090000}"/>
    <cellStyle name="Percent 3 2 2 3 5 3" xfId="1711" xr:uid="{00000000-0005-0000-0000-000010090000}"/>
    <cellStyle name="Percent 3 2 2 3 5 4" xfId="2243" xr:uid="{00000000-0005-0000-0000-000011090000}"/>
    <cellStyle name="Percent 3 2 2 3 5 5" xfId="2525" xr:uid="{00000000-0005-0000-0000-000012090000}"/>
    <cellStyle name="Percent 3 2 2 3 6" xfId="621" xr:uid="{00000000-0005-0000-0000-000013090000}"/>
    <cellStyle name="Percent 3 2 2 3 6 2" xfId="1297" xr:uid="{00000000-0005-0000-0000-000014090000}"/>
    <cellStyle name="Percent 3 2 2 3 6 2 2" xfId="1802" xr:uid="{00000000-0005-0000-0000-000015090000}"/>
    <cellStyle name="Percent 3 2 2 3 6 3" xfId="1549" xr:uid="{00000000-0005-0000-0000-000016090000}"/>
    <cellStyle name="Percent 3 2 2 3 6 4" xfId="2078" xr:uid="{00000000-0005-0000-0000-000017090000}"/>
    <cellStyle name="Percent 3 2 2 3 6 5" xfId="2362" xr:uid="{00000000-0005-0000-0000-000018090000}"/>
    <cellStyle name="Percent 3 2 2 4" xfId="396" xr:uid="{00000000-0005-0000-0000-000019090000}"/>
    <cellStyle name="Percent 3 2 2 4 2" xfId="724" xr:uid="{00000000-0005-0000-0000-00001A090000}"/>
    <cellStyle name="Percent 3 2 2 5" xfId="493" xr:uid="{00000000-0005-0000-0000-00001B090000}"/>
    <cellStyle name="Percent 3 2 2 5 2" xfId="978" xr:uid="{00000000-0005-0000-0000-00001C090000}"/>
    <cellStyle name="Percent 3 2 2 5 2 2" xfId="1487" xr:uid="{00000000-0005-0000-0000-00001D090000}"/>
    <cellStyle name="Percent 3 2 2 5 2 2 2" xfId="1994" xr:uid="{00000000-0005-0000-0000-00001E090000}"/>
    <cellStyle name="Percent 3 2 2 5 2 3" xfId="1741" xr:uid="{00000000-0005-0000-0000-00001F090000}"/>
    <cellStyle name="Percent 3 2 2 5 2 4" xfId="2273" xr:uid="{00000000-0005-0000-0000-000020090000}"/>
    <cellStyle name="Percent 3 2 2 5 2 5" xfId="2555" xr:uid="{00000000-0005-0000-0000-000021090000}"/>
    <cellStyle name="Percent 3 2 2 5 3" xfId="903" xr:uid="{00000000-0005-0000-0000-000022090000}"/>
    <cellStyle name="Percent 3 2 2 5 3 2" xfId="1412" xr:uid="{00000000-0005-0000-0000-000023090000}"/>
    <cellStyle name="Percent 3 2 2 5 3 2 2" xfId="1919" xr:uid="{00000000-0005-0000-0000-000024090000}"/>
    <cellStyle name="Percent 3 2 2 5 3 3" xfId="1666" xr:uid="{00000000-0005-0000-0000-000025090000}"/>
    <cellStyle name="Percent 3 2 2 5 3 4" xfId="2198" xr:uid="{00000000-0005-0000-0000-000026090000}"/>
    <cellStyle name="Percent 3 2 2 5 3 5" xfId="2480" xr:uid="{00000000-0005-0000-0000-000027090000}"/>
    <cellStyle name="Percent 3 2 2 5 4" xfId="749" xr:uid="{00000000-0005-0000-0000-000028090000}"/>
    <cellStyle name="Percent 3 2 2 5 4 2" xfId="1327" xr:uid="{00000000-0005-0000-0000-000029090000}"/>
    <cellStyle name="Percent 3 2 2 5 4 2 2" xfId="1832" xr:uid="{00000000-0005-0000-0000-00002A090000}"/>
    <cellStyle name="Percent 3 2 2 5 4 3" xfId="1579" xr:uid="{00000000-0005-0000-0000-00002B090000}"/>
    <cellStyle name="Percent 3 2 2 5 4 4" xfId="2111" xr:uid="{00000000-0005-0000-0000-00002C090000}"/>
    <cellStyle name="Percent 3 2 2 5 4 5" xfId="2393" xr:uid="{00000000-0005-0000-0000-00002D090000}"/>
    <cellStyle name="Percent 3 2 2 6" xfId="823" xr:uid="{00000000-0005-0000-0000-00002E090000}"/>
    <cellStyle name="Percent 3 2 2 6 2" xfId="1361" xr:uid="{00000000-0005-0000-0000-00002F090000}"/>
    <cellStyle name="Percent 3 2 2 6 2 2" xfId="1866" xr:uid="{00000000-0005-0000-0000-000030090000}"/>
    <cellStyle name="Percent 3 2 2 6 3" xfId="1613" xr:uid="{00000000-0005-0000-0000-000031090000}"/>
    <cellStyle name="Percent 3 2 2 6 4" xfId="2145" xr:uid="{00000000-0005-0000-0000-000032090000}"/>
    <cellStyle name="Percent 3 2 2 6 5" xfId="2427" xr:uid="{00000000-0005-0000-0000-000033090000}"/>
    <cellStyle name="Percent 3 2 2 7" xfId="936" xr:uid="{00000000-0005-0000-0000-000034090000}"/>
    <cellStyle name="Percent 3 2 2 7 2" xfId="1445" xr:uid="{00000000-0005-0000-0000-000035090000}"/>
    <cellStyle name="Percent 3 2 2 7 2 2" xfId="1952" xr:uid="{00000000-0005-0000-0000-000036090000}"/>
    <cellStyle name="Percent 3 2 2 7 3" xfId="1699" xr:uid="{00000000-0005-0000-0000-000037090000}"/>
    <cellStyle name="Percent 3 2 2 7 4" xfId="2231" xr:uid="{00000000-0005-0000-0000-000038090000}"/>
    <cellStyle name="Percent 3 2 2 7 5" xfId="2513" xr:uid="{00000000-0005-0000-0000-000039090000}"/>
    <cellStyle name="Percent 3 2 2 8" xfId="607" xr:uid="{00000000-0005-0000-0000-00003A090000}"/>
    <cellStyle name="Percent 3 2 2 8 2" xfId="1285" xr:uid="{00000000-0005-0000-0000-00003B090000}"/>
    <cellStyle name="Percent 3 2 2 8 2 2" xfId="1790" xr:uid="{00000000-0005-0000-0000-00003C090000}"/>
    <cellStyle name="Percent 3 2 2 8 3" xfId="1537" xr:uid="{00000000-0005-0000-0000-00003D090000}"/>
    <cellStyle name="Percent 3 2 2 8 4" xfId="2066" xr:uid="{00000000-0005-0000-0000-00003E090000}"/>
    <cellStyle name="Percent 3 2 2 8 5" xfId="2350" xr:uid="{00000000-0005-0000-0000-00003F090000}"/>
    <cellStyle name="Percent 3 2 3" xfId="183" xr:uid="{00000000-0005-0000-0000-000040090000}"/>
    <cellStyle name="Percent 3 2 3 2" xfId="399" xr:uid="{00000000-0005-0000-0000-000041090000}"/>
    <cellStyle name="Percent 3 2 3 2 2" xfId="727" xr:uid="{00000000-0005-0000-0000-000042090000}"/>
    <cellStyle name="Percent 3 2 3 3" xfId="496" xr:uid="{00000000-0005-0000-0000-000043090000}"/>
    <cellStyle name="Percent 3 2 3 3 2" xfId="990" xr:uid="{00000000-0005-0000-0000-000044090000}"/>
    <cellStyle name="Percent 3 2 3 3 2 2" xfId="1499" xr:uid="{00000000-0005-0000-0000-000045090000}"/>
    <cellStyle name="Percent 3 2 3 3 2 2 2" xfId="2006" xr:uid="{00000000-0005-0000-0000-000046090000}"/>
    <cellStyle name="Percent 3 2 3 3 2 3" xfId="1753" xr:uid="{00000000-0005-0000-0000-000047090000}"/>
    <cellStyle name="Percent 3 2 3 3 2 4" xfId="2285" xr:uid="{00000000-0005-0000-0000-000048090000}"/>
    <cellStyle name="Percent 3 2 3 3 2 5" xfId="2567" xr:uid="{00000000-0005-0000-0000-000049090000}"/>
    <cellStyle name="Percent 3 2 3 3 3" xfId="915" xr:uid="{00000000-0005-0000-0000-00004A090000}"/>
    <cellStyle name="Percent 3 2 3 3 3 2" xfId="1424" xr:uid="{00000000-0005-0000-0000-00004B090000}"/>
    <cellStyle name="Percent 3 2 3 3 3 2 2" xfId="1931" xr:uid="{00000000-0005-0000-0000-00004C090000}"/>
    <cellStyle name="Percent 3 2 3 3 3 3" xfId="1678" xr:uid="{00000000-0005-0000-0000-00004D090000}"/>
    <cellStyle name="Percent 3 2 3 3 3 4" xfId="2210" xr:uid="{00000000-0005-0000-0000-00004E090000}"/>
    <cellStyle name="Percent 3 2 3 3 3 5" xfId="2492" xr:uid="{00000000-0005-0000-0000-00004F090000}"/>
    <cellStyle name="Percent 3 2 3 3 4" xfId="761" xr:uid="{00000000-0005-0000-0000-000050090000}"/>
    <cellStyle name="Percent 3 2 3 3 4 2" xfId="1339" xr:uid="{00000000-0005-0000-0000-000051090000}"/>
    <cellStyle name="Percent 3 2 3 3 4 2 2" xfId="1844" xr:uid="{00000000-0005-0000-0000-000052090000}"/>
    <cellStyle name="Percent 3 2 3 3 4 3" xfId="1591" xr:uid="{00000000-0005-0000-0000-000053090000}"/>
    <cellStyle name="Percent 3 2 3 3 4 4" xfId="2123" xr:uid="{00000000-0005-0000-0000-000054090000}"/>
    <cellStyle name="Percent 3 2 3 3 4 5" xfId="2405" xr:uid="{00000000-0005-0000-0000-000055090000}"/>
    <cellStyle name="Percent 3 2 3 4" xfId="847" xr:uid="{00000000-0005-0000-0000-000056090000}"/>
    <cellStyle name="Percent 3 2 3 4 2" xfId="1384" xr:uid="{00000000-0005-0000-0000-000057090000}"/>
    <cellStyle name="Percent 3 2 3 4 2 2" xfId="1889" xr:uid="{00000000-0005-0000-0000-000058090000}"/>
    <cellStyle name="Percent 3 2 3 4 3" xfId="1636" xr:uid="{00000000-0005-0000-0000-000059090000}"/>
    <cellStyle name="Percent 3 2 3 4 4" xfId="2168" xr:uid="{00000000-0005-0000-0000-00005A090000}"/>
    <cellStyle name="Percent 3 2 3 4 5" xfId="2450" xr:uid="{00000000-0005-0000-0000-00005B090000}"/>
    <cellStyle name="Percent 3 2 3 5" xfId="958" xr:uid="{00000000-0005-0000-0000-00005C090000}"/>
    <cellStyle name="Percent 3 2 3 5 2" xfId="1467" xr:uid="{00000000-0005-0000-0000-00005D090000}"/>
    <cellStyle name="Percent 3 2 3 5 2 2" xfId="1974" xr:uid="{00000000-0005-0000-0000-00005E090000}"/>
    <cellStyle name="Percent 3 2 3 5 3" xfId="1721" xr:uid="{00000000-0005-0000-0000-00005F090000}"/>
    <cellStyle name="Percent 3 2 3 5 4" xfId="2253" xr:uid="{00000000-0005-0000-0000-000060090000}"/>
    <cellStyle name="Percent 3 2 3 5 5" xfId="2535" xr:uid="{00000000-0005-0000-0000-000061090000}"/>
    <cellStyle name="Percent 3 2 3 6" xfId="657" xr:uid="{00000000-0005-0000-0000-000062090000}"/>
    <cellStyle name="Percent 3 2 3 6 2" xfId="1307" xr:uid="{00000000-0005-0000-0000-000063090000}"/>
    <cellStyle name="Percent 3 2 3 6 2 2" xfId="1812" xr:uid="{00000000-0005-0000-0000-000064090000}"/>
    <cellStyle name="Percent 3 2 3 6 3" xfId="1559" xr:uid="{00000000-0005-0000-0000-000065090000}"/>
    <cellStyle name="Percent 3 2 3 6 4" xfId="2089" xr:uid="{00000000-0005-0000-0000-000066090000}"/>
    <cellStyle name="Percent 3 2 3 6 5" xfId="2373" xr:uid="{00000000-0005-0000-0000-000067090000}"/>
    <cellStyle name="Percent 3 2 4" xfId="184" xr:uid="{00000000-0005-0000-0000-000068090000}"/>
    <cellStyle name="Percent 3 2 4 2" xfId="400" xr:uid="{00000000-0005-0000-0000-000069090000}"/>
    <cellStyle name="Percent 3 2 4 2 2" xfId="728" xr:uid="{00000000-0005-0000-0000-00006A090000}"/>
    <cellStyle name="Percent 3 2 4 3" xfId="497" xr:uid="{00000000-0005-0000-0000-00006B090000}"/>
    <cellStyle name="Percent 3 2 4 3 2" xfId="985" xr:uid="{00000000-0005-0000-0000-00006C090000}"/>
    <cellStyle name="Percent 3 2 4 3 2 2" xfId="1494" xr:uid="{00000000-0005-0000-0000-00006D090000}"/>
    <cellStyle name="Percent 3 2 4 3 2 2 2" xfId="2001" xr:uid="{00000000-0005-0000-0000-00006E090000}"/>
    <cellStyle name="Percent 3 2 4 3 2 3" xfId="1748" xr:uid="{00000000-0005-0000-0000-00006F090000}"/>
    <cellStyle name="Percent 3 2 4 3 2 4" xfId="2280" xr:uid="{00000000-0005-0000-0000-000070090000}"/>
    <cellStyle name="Percent 3 2 4 3 2 5" xfId="2562" xr:uid="{00000000-0005-0000-0000-000071090000}"/>
    <cellStyle name="Percent 3 2 4 3 3" xfId="910" xr:uid="{00000000-0005-0000-0000-000072090000}"/>
    <cellStyle name="Percent 3 2 4 3 3 2" xfId="1419" xr:uid="{00000000-0005-0000-0000-000073090000}"/>
    <cellStyle name="Percent 3 2 4 3 3 2 2" xfId="1926" xr:uid="{00000000-0005-0000-0000-000074090000}"/>
    <cellStyle name="Percent 3 2 4 3 3 3" xfId="1673" xr:uid="{00000000-0005-0000-0000-000075090000}"/>
    <cellStyle name="Percent 3 2 4 3 3 4" xfId="2205" xr:uid="{00000000-0005-0000-0000-000076090000}"/>
    <cellStyle name="Percent 3 2 4 3 3 5" xfId="2487" xr:uid="{00000000-0005-0000-0000-000077090000}"/>
    <cellStyle name="Percent 3 2 4 3 4" xfId="756" xr:uid="{00000000-0005-0000-0000-000078090000}"/>
    <cellStyle name="Percent 3 2 4 3 4 2" xfId="1334" xr:uid="{00000000-0005-0000-0000-000079090000}"/>
    <cellStyle name="Percent 3 2 4 3 4 2 2" xfId="1839" xr:uid="{00000000-0005-0000-0000-00007A090000}"/>
    <cellStyle name="Percent 3 2 4 3 4 3" xfId="1586" xr:uid="{00000000-0005-0000-0000-00007B090000}"/>
    <cellStyle name="Percent 3 2 4 3 4 4" xfId="2118" xr:uid="{00000000-0005-0000-0000-00007C090000}"/>
    <cellStyle name="Percent 3 2 4 3 4 5" xfId="2400" xr:uid="{00000000-0005-0000-0000-00007D090000}"/>
    <cellStyle name="Percent 3 2 4 4" xfId="829" xr:uid="{00000000-0005-0000-0000-00007E090000}"/>
    <cellStyle name="Percent 3 2 4 4 2" xfId="1367" xr:uid="{00000000-0005-0000-0000-00007F090000}"/>
    <cellStyle name="Percent 3 2 4 4 2 2" xfId="1872" xr:uid="{00000000-0005-0000-0000-000080090000}"/>
    <cellStyle name="Percent 3 2 4 4 3" xfId="1619" xr:uid="{00000000-0005-0000-0000-000081090000}"/>
    <cellStyle name="Percent 3 2 4 4 4" xfId="2151" xr:uid="{00000000-0005-0000-0000-000082090000}"/>
    <cellStyle name="Percent 3 2 4 4 5" xfId="2433" xr:uid="{00000000-0005-0000-0000-000083090000}"/>
    <cellStyle name="Percent 3 2 4 5" xfId="942" xr:uid="{00000000-0005-0000-0000-000084090000}"/>
    <cellStyle name="Percent 3 2 4 5 2" xfId="1451" xr:uid="{00000000-0005-0000-0000-000085090000}"/>
    <cellStyle name="Percent 3 2 4 5 2 2" xfId="1958" xr:uid="{00000000-0005-0000-0000-000086090000}"/>
    <cellStyle name="Percent 3 2 4 5 3" xfId="1705" xr:uid="{00000000-0005-0000-0000-000087090000}"/>
    <cellStyle name="Percent 3 2 4 5 4" xfId="2237" xr:uid="{00000000-0005-0000-0000-000088090000}"/>
    <cellStyle name="Percent 3 2 4 5 5" xfId="2519" xr:uid="{00000000-0005-0000-0000-000089090000}"/>
    <cellStyle name="Percent 3 2 4 6" xfId="615" xr:uid="{00000000-0005-0000-0000-00008A090000}"/>
    <cellStyle name="Percent 3 2 4 6 2" xfId="1291" xr:uid="{00000000-0005-0000-0000-00008B090000}"/>
    <cellStyle name="Percent 3 2 4 6 2 2" xfId="1796" xr:uid="{00000000-0005-0000-0000-00008C090000}"/>
    <cellStyle name="Percent 3 2 4 6 3" xfId="1543" xr:uid="{00000000-0005-0000-0000-00008D090000}"/>
    <cellStyle name="Percent 3 2 4 6 4" xfId="2072" xr:uid="{00000000-0005-0000-0000-00008E090000}"/>
    <cellStyle name="Percent 3 2 4 6 5" xfId="2356" xr:uid="{00000000-0005-0000-0000-00008F090000}"/>
    <cellStyle name="Percent 3 2 5" xfId="300" xr:uid="{00000000-0005-0000-0000-000090090000}"/>
    <cellStyle name="Percent 3 2 5 2" xfId="723" xr:uid="{00000000-0005-0000-0000-000091090000}"/>
    <cellStyle name="Percent 3 2 6" xfId="395" xr:uid="{00000000-0005-0000-0000-000092090000}"/>
    <cellStyle name="Percent 3 2 6 2" xfId="981" xr:uid="{00000000-0005-0000-0000-000093090000}"/>
    <cellStyle name="Percent 3 2 6 2 2" xfId="1490" xr:uid="{00000000-0005-0000-0000-000094090000}"/>
    <cellStyle name="Percent 3 2 6 2 2 2" xfId="1997" xr:uid="{00000000-0005-0000-0000-000095090000}"/>
    <cellStyle name="Percent 3 2 6 2 3" xfId="1744" xr:uid="{00000000-0005-0000-0000-000096090000}"/>
    <cellStyle name="Percent 3 2 6 2 4" xfId="2276" xr:uid="{00000000-0005-0000-0000-000097090000}"/>
    <cellStyle name="Percent 3 2 6 2 5" xfId="2558" xr:uid="{00000000-0005-0000-0000-000098090000}"/>
    <cellStyle name="Percent 3 2 6 3" xfId="906" xr:uid="{00000000-0005-0000-0000-000099090000}"/>
    <cellStyle name="Percent 3 2 6 3 2" xfId="1415" xr:uid="{00000000-0005-0000-0000-00009A090000}"/>
    <cellStyle name="Percent 3 2 6 3 2 2" xfId="1922" xr:uid="{00000000-0005-0000-0000-00009B090000}"/>
    <cellStyle name="Percent 3 2 6 3 3" xfId="1669" xr:uid="{00000000-0005-0000-0000-00009C090000}"/>
    <cellStyle name="Percent 3 2 6 3 4" xfId="2201" xr:uid="{00000000-0005-0000-0000-00009D090000}"/>
    <cellStyle name="Percent 3 2 6 3 5" xfId="2483" xr:uid="{00000000-0005-0000-0000-00009E090000}"/>
    <cellStyle name="Percent 3 2 6 4" xfId="752" xr:uid="{00000000-0005-0000-0000-00009F090000}"/>
    <cellStyle name="Percent 3 2 6 4 2" xfId="1330" xr:uid="{00000000-0005-0000-0000-0000A0090000}"/>
    <cellStyle name="Percent 3 2 6 4 2 2" xfId="1835" xr:uid="{00000000-0005-0000-0000-0000A1090000}"/>
    <cellStyle name="Percent 3 2 6 4 3" xfId="1582" xr:uid="{00000000-0005-0000-0000-0000A2090000}"/>
    <cellStyle name="Percent 3 2 6 4 4" xfId="2114" xr:uid="{00000000-0005-0000-0000-0000A3090000}"/>
    <cellStyle name="Percent 3 2 6 4 5" xfId="2396" xr:uid="{00000000-0005-0000-0000-0000A4090000}"/>
    <cellStyle name="Percent 3 2 6 5" xfId="1146" xr:uid="{00000000-0005-0000-0000-0000A5090000}"/>
    <cellStyle name="Percent 3 2 7" xfId="492" xr:uid="{00000000-0005-0000-0000-0000A6090000}"/>
    <cellStyle name="Percent 3 2 7 2" xfId="816" xr:uid="{00000000-0005-0000-0000-0000A7090000}"/>
    <cellStyle name="Percent 3 2 7 2 2" xfId="1354" xr:uid="{00000000-0005-0000-0000-0000A8090000}"/>
    <cellStyle name="Percent 3 2 7 2 2 2" xfId="1859" xr:uid="{00000000-0005-0000-0000-0000A9090000}"/>
    <cellStyle name="Percent 3 2 7 2 3" xfId="1606" xr:uid="{00000000-0005-0000-0000-0000AA090000}"/>
    <cellStyle name="Percent 3 2 7 2 4" xfId="2138" xr:uid="{00000000-0005-0000-0000-0000AB090000}"/>
    <cellStyle name="Percent 3 2 7 2 5" xfId="2420" xr:uid="{00000000-0005-0000-0000-0000AC090000}"/>
    <cellStyle name="Percent 3 2 8" xfId="930" xr:uid="{00000000-0005-0000-0000-0000AD090000}"/>
    <cellStyle name="Percent 3 2 8 2" xfId="1439" xr:uid="{00000000-0005-0000-0000-0000AE090000}"/>
    <cellStyle name="Percent 3 2 8 2 2" xfId="1946" xr:uid="{00000000-0005-0000-0000-0000AF090000}"/>
    <cellStyle name="Percent 3 2 8 3" xfId="1693" xr:uid="{00000000-0005-0000-0000-0000B0090000}"/>
    <cellStyle name="Percent 3 2 8 4" xfId="2225" xr:uid="{00000000-0005-0000-0000-0000B1090000}"/>
    <cellStyle name="Percent 3 2 8 5" xfId="2507" xr:uid="{00000000-0005-0000-0000-0000B2090000}"/>
    <cellStyle name="Percent 3 2 9" xfId="599" xr:uid="{00000000-0005-0000-0000-0000B3090000}"/>
    <cellStyle name="Percent 3 2 9 2" xfId="1280" xr:uid="{00000000-0005-0000-0000-0000B4090000}"/>
    <cellStyle name="Percent 3 2 9 2 2" xfId="1785" xr:uid="{00000000-0005-0000-0000-0000B5090000}"/>
    <cellStyle name="Percent 3 2 9 3" xfId="1532" xr:uid="{00000000-0005-0000-0000-0000B6090000}"/>
    <cellStyle name="Percent 3 2 9 4" xfId="2060" xr:uid="{00000000-0005-0000-0000-0000B7090000}"/>
    <cellStyle name="Percent 3 2 9 5" xfId="2345" xr:uid="{00000000-0005-0000-0000-0000B8090000}"/>
    <cellStyle name="Percent 3 3" xfId="185" xr:uid="{00000000-0005-0000-0000-0000B9090000}"/>
    <cellStyle name="Percent 3 3 2" xfId="186" xr:uid="{00000000-0005-0000-0000-0000BA090000}"/>
    <cellStyle name="Percent 3 3 2 2" xfId="402" xr:uid="{00000000-0005-0000-0000-0000BB090000}"/>
    <cellStyle name="Percent 3 3 2 2 2" xfId="1115" xr:uid="{00000000-0005-0000-0000-0000BC090000}"/>
    <cellStyle name="Percent 3 3 2 3" xfId="499" xr:uid="{00000000-0005-0000-0000-0000BD090000}"/>
    <cellStyle name="Percent 3 3 3" xfId="187" xr:uid="{00000000-0005-0000-0000-0000BE090000}"/>
    <cellStyle name="Percent 3 3 3 2" xfId="403" xr:uid="{00000000-0005-0000-0000-0000BF090000}"/>
    <cellStyle name="Percent 3 3 3 2 2" xfId="1113" xr:uid="{00000000-0005-0000-0000-0000C0090000}"/>
    <cellStyle name="Percent 3 3 3 3" xfId="500" xr:uid="{00000000-0005-0000-0000-0000C1090000}"/>
    <cellStyle name="Percent 3 3 4" xfId="401" xr:uid="{00000000-0005-0000-0000-0000C2090000}"/>
    <cellStyle name="Percent 3 3 4 2" xfId="729" xr:uid="{00000000-0005-0000-0000-0000C3090000}"/>
    <cellStyle name="Percent 3 3 5" xfId="498" xr:uid="{00000000-0005-0000-0000-0000C4090000}"/>
    <cellStyle name="Percent 3 3 6" xfId="659" xr:uid="{00000000-0005-0000-0000-0000C5090000}"/>
    <cellStyle name="Percent 3 4" xfId="188" xr:uid="{00000000-0005-0000-0000-0000C6090000}"/>
    <cellStyle name="Percent 3 4 2" xfId="189" xr:uid="{00000000-0005-0000-0000-0000C7090000}"/>
    <cellStyle name="Percent 3 4 2 2" xfId="405" xr:uid="{00000000-0005-0000-0000-0000C8090000}"/>
    <cellStyle name="Percent 3 4 2 2 2" xfId="1140" xr:uid="{00000000-0005-0000-0000-0000C9090000}"/>
    <cellStyle name="Percent 3 4 2 3" xfId="502" xr:uid="{00000000-0005-0000-0000-0000CA090000}"/>
    <cellStyle name="Percent 3 4 3" xfId="190" xr:uid="{00000000-0005-0000-0000-0000CB090000}"/>
    <cellStyle name="Percent 3 4 3 2" xfId="406" xr:uid="{00000000-0005-0000-0000-0000CC090000}"/>
    <cellStyle name="Percent 3 4 3 2 2" xfId="1117" xr:uid="{00000000-0005-0000-0000-0000CD090000}"/>
    <cellStyle name="Percent 3 4 3 3" xfId="503" xr:uid="{00000000-0005-0000-0000-0000CE090000}"/>
    <cellStyle name="Percent 3 4 4" xfId="404" xr:uid="{00000000-0005-0000-0000-0000CF090000}"/>
    <cellStyle name="Percent 3 4 4 2" xfId="1158" xr:uid="{00000000-0005-0000-0000-0000D0090000}"/>
    <cellStyle name="Percent 3 4 5" xfId="501" xr:uid="{00000000-0005-0000-0000-0000D1090000}"/>
    <cellStyle name="Percent 3 5" xfId="191" xr:uid="{00000000-0005-0000-0000-0000D2090000}"/>
    <cellStyle name="Percent 3 5 2" xfId="407" xr:uid="{00000000-0005-0000-0000-0000D3090000}"/>
    <cellStyle name="Percent 3 5 2 2" xfId="1157" xr:uid="{00000000-0005-0000-0000-0000D4090000}"/>
    <cellStyle name="Percent 3 5 3" xfId="504" xr:uid="{00000000-0005-0000-0000-0000D5090000}"/>
    <cellStyle name="Percent 3 6" xfId="192" xr:uid="{00000000-0005-0000-0000-0000D6090000}"/>
    <cellStyle name="Percent 3 6 2" xfId="408" xr:uid="{00000000-0005-0000-0000-0000D7090000}"/>
    <cellStyle name="Percent 3 6 2 2" xfId="1164" xr:uid="{00000000-0005-0000-0000-0000D8090000}"/>
    <cellStyle name="Percent 3 6 3" xfId="505" xr:uid="{00000000-0005-0000-0000-0000D9090000}"/>
    <cellStyle name="Percent 3 7" xfId="284" xr:uid="{00000000-0005-0000-0000-0000DA090000}"/>
    <cellStyle name="Percent 3 7 2" xfId="722" xr:uid="{00000000-0005-0000-0000-0000DB090000}"/>
    <cellStyle name="Percent 3 8" xfId="394" xr:uid="{00000000-0005-0000-0000-0000DC090000}"/>
    <cellStyle name="Percent 3 8 2" xfId="1129" xr:uid="{00000000-0005-0000-0000-0000DD090000}"/>
    <cellStyle name="Percent 3 9" xfId="491" xr:uid="{00000000-0005-0000-0000-0000DE090000}"/>
    <cellStyle name="Percent 4" xfId="193" xr:uid="{00000000-0005-0000-0000-0000DF090000}"/>
    <cellStyle name="Percent 4 2" xfId="194" xr:uid="{00000000-0005-0000-0000-0000E0090000}"/>
    <cellStyle name="Percent 4 2 2" xfId="304" xr:uid="{00000000-0005-0000-0000-0000E1090000}"/>
    <cellStyle name="Percent 4 2 2 2" xfId="731" xr:uid="{00000000-0005-0000-0000-0000E2090000}"/>
    <cellStyle name="Percent 4 2 3" xfId="410" xr:uid="{00000000-0005-0000-0000-0000E3090000}"/>
    <cellStyle name="Percent 4 2 3 2" xfId="1160" xr:uid="{00000000-0005-0000-0000-0000E4090000}"/>
    <cellStyle name="Percent 4 2 4" xfId="507" xr:uid="{00000000-0005-0000-0000-0000E5090000}"/>
    <cellStyle name="Percent 4 3" xfId="292" xr:uid="{00000000-0005-0000-0000-0000E6090000}"/>
    <cellStyle name="Percent 4 3 2" xfId="730" xr:uid="{00000000-0005-0000-0000-0000E7090000}"/>
    <cellStyle name="Percent 4 4" xfId="288" xr:uid="{00000000-0005-0000-0000-0000E8090000}"/>
    <cellStyle name="Percent 4 5" xfId="409" xr:uid="{00000000-0005-0000-0000-0000E9090000}"/>
    <cellStyle name="Percent 4 5 2" xfId="1112" xr:uid="{00000000-0005-0000-0000-0000EA090000}"/>
    <cellStyle name="Percent 4 6" xfId="506" xr:uid="{00000000-0005-0000-0000-0000EB090000}"/>
    <cellStyle name="Percent 5" xfId="298" xr:uid="{00000000-0005-0000-0000-0000EC090000}"/>
    <cellStyle name="Percent 5 2" xfId="531" xr:uid="{00000000-0005-0000-0000-0000ED090000}"/>
    <cellStyle name="Percent 5 2 2" xfId="660" xr:uid="{00000000-0005-0000-0000-0000EE090000}"/>
    <cellStyle name="Percent 5 3" xfId="532" xr:uid="{00000000-0005-0000-0000-0000EF090000}"/>
    <cellStyle name="Percent 5 3 2" xfId="661" xr:uid="{00000000-0005-0000-0000-0000F0090000}"/>
    <cellStyle name="Percent 5 4" xfId="860" xr:uid="{00000000-0005-0000-0000-0000F1090000}"/>
    <cellStyle name="Percent 5 5" xfId="1178" xr:uid="{00000000-0005-0000-0000-0000F2090000}"/>
    <cellStyle name="Percent 5 6" xfId="1199" xr:uid="{00000000-0005-0000-0000-0000F3090000}"/>
    <cellStyle name="Percent 6" xfId="282" xr:uid="{00000000-0005-0000-0000-0000F4090000}"/>
    <cellStyle name="Percent 6 2" xfId="663" xr:uid="{00000000-0005-0000-0000-0000F5090000}"/>
    <cellStyle name="Percent 6 3" xfId="662" xr:uid="{00000000-0005-0000-0000-0000F6090000}"/>
    <cellStyle name="Percent 7" xfId="307" xr:uid="{00000000-0005-0000-0000-0000F7090000}"/>
    <cellStyle name="Percent 8" xfId="313" xr:uid="{00000000-0005-0000-0000-0000F8090000}"/>
    <cellStyle name="Percent 8 2" xfId="672" xr:uid="{00000000-0005-0000-0000-0000F9090000}"/>
    <cellStyle name="Percent 8 3" xfId="1269" xr:uid="{00000000-0005-0000-0000-0000FA090000}"/>
    <cellStyle name="Percent 8 3 2" xfId="1777" xr:uid="{00000000-0005-0000-0000-0000FB090000}"/>
    <cellStyle name="Percent 8 4" xfId="1524" xr:uid="{00000000-0005-0000-0000-0000FC090000}"/>
    <cellStyle name="Percent 8 5" xfId="2042" xr:uid="{00000000-0005-0000-0000-0000FD090000}"/>
    <cellStyle name="Percent 8 6" xfId="2333" xr:uid="{00000000-0005-0000-0000-0000FE090000}"/>
    <cellStyle name="Percent 9" xfId="853" xr:uid="{00000000-0005-0000-0000-0000FF090000}"/>
    <cellStyle name="Percent 9 2" xfId="1390" xr:uid="{00000000-0005-0000-0000-0000000A0000}"/>
    <cellStyle name="Percent 9 2 2" xfId="1895" xr:uid="{00000000-0005-0000-0000-0000010A0000}"/>
    <cellStyle name="Percent 9 3" xfId="1642" xr:uid="{00000000-0005-0000-0000-0000020A0000}"/>
    <cellStyle name="Percent 9 4" xfId="2174" xr:uid="{00000000-0005-0000-0000-0000030A0000}"/>
    <cellStyle name="Percent 9 5" xfId="2456" xr:uid="{00000000-0005-0000-0000-0000040A0000}"/>
    <cellStyle name="Regular" xfId="195" xr:uid="{00000000-0005-0000-0000-0000050A0000}"/>
    <cellStyle name="SAPBEXaggData" xfId="228" xr:uid="{00000000-0005-0000-0000-0000060A0000}"/>
    <cellStyle name="SAPBEXaggDataEmph" xfId="229" xr:uid="{00000000-0005-0000-0000-0000070A0000}"/>
    <cellStyle name="SAPBEXaggItem" xfId="230" xr:uid="{00000000-0005-0000-0000-0000080A0000}"/>
    <cellStyle name="SAPBEXaggItemX" xfId="231" xr:uid="{00000000-0005-0000-0000-0000090A0000}"/>
    <cellStyle name="SAPBEXchaText" xfId="232" xr:uid="{00000000-0005-0000-0000-00000A0A0000}"/>
    <cellStyle name="SAPBEXexcBad7" xfId="233" xr:uid="{00000000-0005-0000-0000-00000B0A0000}"/>
    <cellStyle name="SAPBEXexcBad8" xfId="234" xr:uid="{00000000-0005-0000-0000-00000C0A0000}"/>
    <cellStyle name="SAPBEXexcBad9" xfId="235" xr:uid="{00000000-0005-0000-0000-00000D0A0000}"/>
    <cellStyle name="SAPBEXexcCritical4" xfId="236" xr:uid="{00000000-0005-0000-0000-00000E0A0000}"/>
    <cellStyle name="SAPBEXexcCritical5" xfId="237" xr:uid="{00000000-0005-0000-0000-00000F0A0000}"/>
    <cellStyle name="SAPBEXexcCritical6" xfId="238" xr:uid="{00000000-0005-0000-0000-0000100A0000}"/>
    <cellStyle name="SAPBEXexcGood1" xfId="239" xr:uid="{00000000-0005-0000-0000-0000110A0000}"/>
    <cellStyle name="SAPBEXexcGood2" xfId="240" xr:uid="{00000000-0005-0000-0000-0000120A0000}"/>
    <cellStyle name="SAPBEXexcGood3" xfId="241" xr:uid="{00000000-0005-0000-0000-0000130A0000}"/>
    <cellStyle name="SAPBEXfilterDrill" xfId="242" xr:uid="{00000000-0005-0000-0000-0000140A0000}"/>
    <cellStyle name="SAPBEXfilterItem" xfId="243" xr:uid="{00000000-0005-0000-0000-0000150A0000}"/>
    <cellStyle name="SAPBEXfilterText" xfId="244" xr:uid="{00000000-0005-0000-0000-0000160A0000}"/>
    <cellStyle name="SAPBEXformats" xfId="245" xr:uid="{00000000-0005-0000-0000-0000170A0000}"/>
    <cellStyle name="SAPBEXheaderItem" xfId="246" xr:uid="{00000000-0005-0000-0000-0000180A0000}"/>
    <cellStyle name="SAPBEXheaderText" xfId="247" xr:uid="{00000000-0005-0000-0000-0000190A0000}"/>
    <cellStyle name="SAPBEXHLevel0" xfId="248" xr:uid="{00000000-0005-0000-0000-00001A0A0000}"/>
    <cellStyle name="SAPBEXHLevel0X" xfId="249" xr:uid="{00000000-0005-0000-0000-00001B0A0000}"/>
    <cellStyle name="SAPBEXHLevel1" xfId="250" xr:uid="{00000000-0005-0000-0000-00001C0A0000}"/>
    <cellStyle name="SAPBEXHLevel1X" xfId="251" xr:uid="{00000000-0005-0000-0000-00001D0A0000}"/>
    <cellStyle name="SAPBEXHLevel2" xfId="252" xr:uid="{00000000-0005-0000-0000-00001E0A0000}"/>
    <cellStyle name="SAPBEXHLevel2 2" xfId="253" xr:uid="{00000000-0005-0000-0000-00001F0A0000}"/>
    <cellStyle name="SAPBEXHLevel2 3" xfId="254" xr:uid="{00000000-0005-0000-0000-0000200A0000}"/>
    <cellStyle name="SAPBEXHLevel2 4" xfId="271" xr:uid="{00000000-0005-0000-0000-0000210A0000}"/>
    <cellStyle name="SAPBEXHLevel2 5" xfId="272" xr:uid="{00000000-0005-0000-0000-0000220A0000}"/>
    <cellStyle name="SAPBEXHLevel2X" xfId="255" xr:uid="{00000000-0005-0000-0000-0000230A0000}"/>
    <cellStyle name="SAPBEXHLevel3" xfId="256" xr:uid="{00000000-0005-0000-0000-0000240A0000}"/>
    <cellStyle name="SAPBEXHLevel3X" xfId="257" xr:uid="{00000000-0005-0000-0000-0000250A0000}"/>
    <cellStyle name="SAPBEXresData" xfId="258" xr:uid="{00000000-0005-0000-0000-0000260A0000}"/>
    <cellStyle name="SAPBEXresDataEmph" xfId="259" xr:uid="{00000000-0005-0000-0000-0000270A0000}"/>
    <cellStyle name="SAPBEXresItem" xfId="260" xr:uid="{00000000-0005-0000-0000-0000280A0000}"/>
    <cellStyle name="SAPBEXresItemX" xfId="261" xr:uid="{00000000-0005-0000-0000-0000290A0000}"/>
    <cellStyle name="SAPBEXstdData" xfId="262" xr:uid="{00000000-0005-0000-0000-00002A0A0000}"/>
    <cellStyle name="SAPBEXstdDataEmph" xfId="263" xr:uid="{00000000-0005-0000-0000-00002B0A0000}"/>
    <cellStyle name="SAPBEXstdItem" xfId="264" xr:uid="{00000000-0005-0000-0000-00002C0A0000}"/>
    <cellStyle name="SAPBEXstdItemX" xfId="265" xr:uid="{00000000-0005-0000-0000-00002D0A0000}"/>
    <cellStyle name="SAPBEXtitle" xfId="266" xr:uid="{00000000-0005-0000-0000-00002E0A0000}"/>
    <cellStyle name="SAPBEXundefined" xfId="267" xr:uid="{00000000-0005-0000-0000-00002F0A0000}"/>
    <cellStyle name="Style 1" xfId="196" xr:uid="{00000000-0005-0000-0000-0000300A0000}"/>
    <cellStyle name="Style 1 2" xfId="197" xr:uid="{00000000-0005-0000-0000-0000310A0000}"/>
    <cellStyle name="table lookup" xfId="198" xr:uid="{00000000-0005-0000-0000-0000320A0000}"/>
    <cellStyle name="table lookup 2" xfId="199" xr:uid="{00000000-0005-0000-0000-0000330A0000}"/>
    <cellStyle name="table lookup_Ocotillo" xfId="200" xr:uid="{00000000-0005-0000-0000-0000340A0000}"/>
    <cellStyle name="Test" xfId="201" xr:uid="{00000000-0005-0000-0000-0000350A0000}"/>
    <cellStyle name="Test 2" xfId="202" xr:uid="{00000000-0005-0000-0000-0000360A0000}"/>
    <cellStyle name="Test 2 2" xfId="203" xr:uid="{00000000-0005-0000-0000-0000370A0000}"/>
    <cellStyle name="Test 2 2 2" xfId="204" xr:uid="{00000000-0005-0000-0000-0000380A0000}"/>
    <cellStyle name="Test 2 2 2 2" xfId="205" xr:uid="{00000000-0005-0000-0000-0000390A0000}"/>
    <cellStyle name="Test 2 2 3" xfId="206" xr:uid="{00000000-0005-0000-0000-00003A0A0000}"/>
    <cellStyle name="Test 2 3" xfId="207" xr:uid="{00000000-0005-0000-0000-00003B0A0000}"/>
    <cellStyle name="Test 2 3 2" xfId="208" xr:uid="{00000000-0005-0000-0000-00003C0A0000}"/>
    <cellStyle name="Test 2 3 2 2" xfId="209" xr:uid="{00000000-0005-0000-0000-00003D0A0000}"/>
    <cellStyle name="Test 2 3 3" xfId="210" xr:uid="{00000000-0005-0000-0000-00003E0A0000}"/>
    <cellStyle name="Test 2 4" xfId="211" xr:uid="{00000000-0005-0000-0000-00003F0A0000}"/>
    <cellStyle name="Test 3" xfId="212" xr:uid="{00000000-0005-0000-0000-0000400A0000}"/>
    <cellStyle name="Test 3 2" xfId="213" xr:uid="{00000000-0005-0000-0000-0000410A0000}"/>
    <cellStyle name="Test 3 2 2" xfId="214" xr:uid="{00000000-0005-0000-0000-0000420A0000}"/>
    <cellStyle name="Test 3 3" xfId="215" xr:uid="{00000000-0005-0000-0000-0000430A0000}"/>
    <cellStyle name="Test 4" xfId="216" xr:uid="{00000000-0005-0000-0000-0000440A0000}"/>
    <cellStyle name="標準_HB_diagram-HHH" xfId="217" xr:uid="{00000000-0005-0000-0000-00004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PropAN$\ARA\Dismantlement\2012%20Dismantlement%20Study\Inflation%20Rates%20+%20Monthly%20Accr\2012%20Monthly%20Accrual%20(Updated)%2010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NEE\user$\spm0ol8\Desktop\2015%20Decom%20Slidedeck\Decom%20Funding%20Analysis%20(Workbook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 - both"/>
      <sheetName val="summary-fund"/>
      <sheetName val="summary-reserve"/>
      <sheetName val="Pg 1&amp;2 - Inflation &amp; Gen Assump"/>
      <sheetName val="Pg 3&amp;4 - Total costs"/>
      <sheetName val="Pg 5&amp;6 - DOE"/>
      <sheetName val="Pg 7&amp;8 - Funding Analysis"/>
      <sheetName val="Interest"/>
      <sheetName val="DOE Reimbursement"/>
    </sheetNames>
    <sheetDataSet>
      <sheetData sheetId="0"/>
      <sheetData sheetId="1"/>
      <sheetData sheetId="2"/>
      <sheetData sheetId="3">
        <row r="87">
          <cell r="F87">
            <v>0.988182</v>
          </cell>
        </row>
        <row r="88">
          <cell r="F88">
            <v>0.85158480000000003</v>
          </cell>
        </row>
        <row r="89">
          <cell r="F89">
            <v>0.38574999999999998</v>
          </cell>
        </row>
        <row r="92">
          <cell r="G92">
            <v>3.9E-2</v>
          </cell>
          <cell r="H92">
            <v>3.1933138078821255E-3</v>
          </cell>
        </row>
        <row r="93">
          <cell r="G93">
            <v>3.9E-2</v>
          </cell>
          <cell r="H93">
            <v>3.1933138078821255E-3</v>
          </cell>
        </row>
        <row r="97">
          <cell r="E97">
            <v>0.57863984505216381</v>
          </cell>
          <cell r="F97">
            <v>0.59494711868540839</v>
          </cell>
          <cell r="G97">
            <v>0.66380767695316367</v>
          </cell>
          <cell r="H97">
            <v>0.78779160823241556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80"/>
  <sheetViews>
    <sheetView zoomScaleNormal="100" workbookViewId="0">
      <pane xSplit="6" ySplit="11" topLeftCell="L12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defaultColWidth="9.140625" defaultRowHeight="11.25"/>
  <cols>
    <col min="1" max="3" width="9.140625" style="38"/>
    <col min="4" max="4" width="18.42578125" style="38" bestFit="1" customWidth="1"/>
    <col min="5" max="5" width="11.7109375" style="159" bestFit="1" customWidth="1"/>
    <col min="6" max="6" width="30.28515625" style="38" customWidth="1"/>
    <col min="7" max="7" width="13.140625" style="46" bestFit="1" customWidth="1"/>
    <col min="8" max="8" width="17.85546875" style="46" bestFit="1" customWidth="1"/>
    <col min="9" max="9" width="12.28515625" style="46" bestFit="1" customWidth="1"/>
    <col min="10" max="10" width="13.85546875" style="46" bestFit="1" customWidth="1"/>
    <col min="11" max="11" width="15" style="38" bestFit="1" customWidth="1"/>
    <col min="12" max="12" width="15.5703125" style="38" bestFit="1" customWidth="1"/>
    <col min="13" max="13" width="14.7109375" style="38" bestFit="1" customWidth="1"/>
    <col min="14" max="14" width="14.140625" style="38" bestFit="1" customWidth="1"/>
    <col min="15" max="15" width="15.85546875" style="46" bestFit="1" customWidth="1"/>
    <col min="16" max="17" width="13.85546875" style="46" bestFit="1" customWidth="1"/>
    <col min="18" max="18" width="10.5703125" style="43" bestFit="1" customWidth="1"/>
    <col min="19" max="19" width="14.140625" style="38" bestFit="1" customWidth="1"/>
    <col min="20" max="20" width="11.85546875" style="44" bestFit="1" customWidth="1"/>
    <col min="21" max="21" width="12.85546875" style="38" bestFit="1" customWidth="1"/>
    <col min="22" max="23" width="8.7109375" style="38" bestFit="1" customWidth="1"/>
    <col min="24" max="24" width="18.42578125" style="38" bestFit="1" customWidth="1"/>
    <col min="25" max="25" width="19.140625" style="38" bestFit="1" customWidth="1"/>
    <col min="26" max="26" width="18.7109375" style="38" bestFit="1" customWidth="1"/>
    <col min="27" max="27" width="12.85546875" style="38" bestFit="1" customWidth="1"/>
    <col min="28" max="28" width="15.42578125" style="38" bestFit="1" customWidth="1"/>
    <col min="29" max="29" width="15.5703125" style="38" bestFit="1" customWidth="1"/>
    <col min="30" max="31" width="10" style="38" bestFit="1" customWidth="1"/>
    <col min="32" max="33" width="12.28515625" style="38" bestFit="1" customWidth="1"/>
    <col min="34" max="34" width="12.7109375" style="38" bestFit="1" customWidth="1"/>
    <col min="35" max="35" width="8.85546875" style="41" bestFit="1" customWidth="1"/>
    <col min="36" max="16384" width="9.140625" style="38"/>
  </cols>
  <sheetData>
    <row r="1" spans="1:35">
      <c r="A1" s="38" t="s">
        <v>279</v>
      </c>
    </row>
    <row r="2" spans="1:35">
      <c r="A2" s="38" t="s">
        <v>278</v>
      </c>
    </row>
    <row r="6" spans="1:35" ht="12" thickBot="1"/>
    <row r="7" spans="1:35" ht="12.75" customHeight="1" thickBot="1">
      <c r="A7" s="38" t="s">
        <v>273</v>
      </c>
      <c r="F7" s="15"/>
      <c r="G7" s="345" t="s">
        <v>0</v>
      </c>
      <c r="H7" s="346"/>
      <c r="I7" s="346"/>
      <c r="J7" s="346"/>
      <c r="K7" s="347"/>
      <c r="L7" s="356" t="s">
        <v>114</v>
      </c>
      <c r="M7" s="357"/>
      <c r="N7" s="357"/>
      <c r="O7" s="357"/>
      <c r="P7" s="357"/>
      <c r="Q7" s="358"/>
      <c r="R7" s="345" t="s">
        <v>112</v>
      </c>
      <c r="S7" s="346"/>
      <c r="T7" s="346"/>
      <c r="U7" s="347"/>
      <c r="V7" s="345" t="s">
        <v>113</v>
      </c>
      <c r="W7" s="346"/>
      <c r="X7" s="346"/>
      <c r="Y7" s="346"/>
      <c r="Z7" s="347"/>
      <c r="AA7" s="345" t="s">
        <v>115</v>
      </c>
      <c r="AB7" s="346"/>
      <c r="AC7" s="346"/>
      <c r="AD7" s="346"/>
      <c r="AE7" s="346"/>
      <c r="AF7" s="346"/>
      <c r="AG7" s="346"/>
      <c r="AH7" s="347"/>
    </row>
    <row r="8" spans="1:35">
      <c r="A8" s="38" t="s">
        <v>248</v>
      </c>
      <c r="F8" s="15"/>
      <c r="G8" s="145"/>
      <c r="H8" s="68"/>
      <c r="I8" s="68"/>
      <c r="J8" s="68"/>
      <c r="L8" s="109"/>
      <c r="M8" s="101"/>
      <c r="N8" s="101"/>
      <c r="O8" s="118"/>
      <c r="P8" s="118"/>
      <c r="Q8" s="119"/>
      <c r="R8" s="126"/>
      <c r="S8" s="262"/>
      <c r="T8" s="127"/>
      <c r="V8" s="99"/>
      <c r="W8" s="100"/>
      <c r="X8" s="101"/>
      <c r="Y8" s="101"/>
      <c r="Z8" s="102"/>
      <c r="AA8" s="109"/>
      <c r="AB8" s="101"/>
      <c r="AC8" s="101"/>
      <c r="AD8" s="101"/>
      <c r="AE8" s="101"/>
      <c r="AF8" s="101"/>
      <c r="AG8" s="101"/>
      <c r="AH8" s="110"/>
    </row>
    <row r="9" spans="1:35" s="32" customFormat="1">
      <c r="A9" s="38" t="s">
        <v>274</v>
      </c>
      <c r="F9" s="15"/>
      <c r="G9" s="354" t="s">
        <v>5</v>
      </c>
      <c r="H9" s="355"/>
      <c r="I9" s="355"/>
      <c r="J9" s="355"/>
      <c r="K9" s="104"/>
      <c r="L9" s="103"/>
      <c r="M9" s="120"/>
      <c r="N9" s="120"/>
      <c r="O9" s="340"/>
      <c r="P9" s="340"/>
      <c r="Q9" s="121"/>
      <c r="R9" s="114"/>
      <c r="S9" s="144"/>
      <c r="T9" s="115"/>
      <c r="U9" s="104"/>
      <c r="V9" s="103"/>
      <c r="W9" s="144"/>
      <c r="X9" s="33" t="s">
        <v>50</v>
      </c>
      <c r="Y9" s="33" t="s">
        <v>51</v>
      </c>
      <c r="Z9" s="104"/>
      <c r="AA9" s="103"/>
      <c r="AB9" s="144"/>
      <c r="AC9" s="144"/>
      <c r="AD9" s="144"/>
      <c r="AE9" s="111"/>
      <c r="AF9" s="144"/>
      <c r="AG9" s="144"/>
      <c r="AH9" s="104"/>
      <c r="AI9" s="144"/>
    </row>
    <row r="10" spans="1:35" s="32" customFormat="1" ht="12" thickBot="1">
      <c r="A10" s="322" t="s">
        <v>250</v>
      </c>
      <c r="G10" s="348" t="s">
        <v>168</v>
      </c>
      <c r="H10" s="349"/>
      <c r="I10" s="349"/>
      <c r="J10" s="350"/>
      <c r="K10" s="104">
        <v>2021</v>
      </c>
      <c r="L10" s="122"/>
      <c r="M10" s="123"/>
      <c r="N10" s="123"/>
      <c r="O10" s="123"/>
      <c r="P10" s="124"/>
      <c r="Q10" s="125"/>
      <c r="R10" s="116"/>
      <c r="S10" s="106"/>
      <c r="T10" s="117"/>
      <c r="U10" s="128">
        <v>44561</v>
      </c>
      <c r="V10" s="105"/>
      <c r="W10" s="106"/>
      <c r="X10" s="107">
        <v>0.3</v>
      </c>
      <c r="Y10" s="107">
        <v>0.7</v>
      </c>
      <c r="Z10" s="108"/>
      <c r="AA10" s="105"/>
      <c r="AB10" s="112"/>
      <c r="AC10" s="113"/>
      <c r="AD10" s="106"/>
      <c r="AE10" s="106"/>
      <c r="AF10" s="106"/>
      <c r="AG10" s="106"/>
      <c r="AH10" s="108"/>
      <c r="AI10" s="144"/>
    </row>
    <row r="11" spans="1:35" s="34" customFormat="1" ht="33.75">
      <c r="A11" s="34" t="s">
        <v>180</v>
      </c>
      <c r="B11" s="34" t="s">
        <v>181</v>
      </c>
      <c r="C11" s="34" t="s">
        <v>183</v>
      </c>
      <c r="D11" s="34" t="s">
        <v>182</v>
      </c>
      <c r="E11" s="34" t="s">
        <v>223</v>
      </c>
      <c r="F11" s="79" t="s">
        <v>15</v>
      </c>
      <c r="G11" s="146" t="s">
        <v>35</v>
      </c>
      <c r="H11" s="146" t="s">
        <v>36</v>
      </c>
      <c r="I11" s="146" t="s">
        <v>37</v>
      </c>
      <c r="J11" s="146" t="s">
        <v>38</v>
      </c>
      <c r="K11" s="304" t="s">
        <v>100</v>
      </c>
      <c r="L11" s="81" t="s">
        <v>109</v>
      </c>
      <c r="M11" s="242" t="s">
        <v>111</v>
      </c>
      <c r="N11" s="82" t="s">
        <v>110</v>
      </c>
      <c r="O11" s="83" t="s">
        <v>134</v>
      </c>
      <c r="P11" s="83" t="s">
        <v>141</v>
      </c>
      <c r="Q11" s="84" t="s">
        <v>142</v>
      </c>
      <c r="R11" s="87" t="s">
        <v>140</v>
      </c>
      <c r="S11" s="88" t="s">
        <v>137</v>
      </c>
      <c r="T11" s="89" t="s">
        <v>138</v>
      </c>
      <c r="U11" s="90" t="s">
        <v>139</v>
      </c>
      <c r="V11" s="93" t="s">
        <v>132</v>
      </c>
      <c r="W11" s="88" t="s">
        <v>133</v>
      </c>
      <c r="X11" s="88" t="s">
        <v>53</v>
      </c>
      <c r="Y11" s="88" t="s">
        <v>54</v>
      </c>
      <c r="Z11" s="94" t="s">
        <v>55</v>
      </c>
      <c r="AA11" s="93" t="s">
        <v>136</v>
      </c>
      <c r="AB11" s="88" t="s">
        <v>4</v>
      </c>
      <c r="AC11" s="88" t="s">
        <v>135</v>
      </c>
      <c r="AD11" s="97">
        <v>2022</v>
      </c>
      <c r="AE11" s="97">
        <v>2023</v>
      </c>
      <c r="AF11" s="97">
        <v>2024</v>
      </c>
      <c r="AG11" s="97">
        <v>2025</v>
      </c>
      <c r="AH11" s="90" t="s">
        <v>65</v>
      </c>
      <c r="AI11" s="338"/>
    </row>
    <row r="12" spans="1:35" s="41" customFormat="1">
      <c r="A12" s="41" t="s">
        <v>216</v>
      </c>
      <c r="B12" s="38" t="s">
        <v>188</v>
      </c>
      <c r="C12" s="41" t="s">
        <v>186</v>
      </c>
      <c r="D12" s="38" t="s">
        <v>219</v>
      </c>
      <c r="E12" s="159">
        <v>1898</v>
      </c>
      <c r="F12" s="47" t="s">
        <v>195</v>
      </c>
      <c r="G12" s="251">
        <v>13532430.139999997</v>
      </c>
      <c r="H12" s="251">
        <v>9976271.5099999998</v>
      </c>
      <c r="I12" s="251">
        <v>125464.99999999999</v>
      </c>
      <c r="J12" s="258">
        <v>-587781</v>
      </c>
      <c r="K12" s="80">
        <f>G12*VLOOKUP(K$10,'GI Factors'!A:M,4,FALSE)+H12*VLOOKUP(K$10,'GI Factors'!A:M,7,FALSE)+I12*VLOOKUP(K$10,'GI Factors'!A:M,10,FALSE)+J12*VLOOKUP(K$10,'GI Factors'!A:M,13,FALSE)</f>
        <v>23315369.829920441</v>
      </c>
      <c r="L12" s="85">
        <f>VLOOKUP(F12,Reserve!A:X,24,FALSE)</f>
        <v>20608037.810000002</v>
      </c>
      <c r="M12" s="8">
        <f>-L12</f>
        <v>-20608037.810000002</v>
      </c>
      <c r="N12" s="8">
        <f t="shared" ref="N12:N37" si="0">L12+M12</f>
        <v>0</v>
      </c>
      <c r="O12" s="8">
        <f t="shared" ref="O12:O37" si="1">IF(U12&gt;0,Z12-((U12/T12)*Z12),Z12)</f>
        <v>48446056.492636666</v>
      </c>
      <c r="P12" s="39">
        <f t="shared" ref="P12:P37" si="2">IF((N12-O12)&lt;0,0,+(N12-O12))</f>
        <v>0</v>
      </c>
      <c r="Q12" s="86">
        <f t="shared" ref="Q12:Q37" si="3">+IF((N12-O12)&gt;0,0,+(N12-O12))</f>
        <v>-48446056.492636666</v>
      </c>
      <c r="R12" s="91">
        <v>1959</v>
      </c>
      <c r="S12" s="323">
        <v>2062</v>
      </c>
      <c r="T12" s="78">
        <f t="shared" ref="T12" si="4">IF(S12="N/A",0,IF(S12&lt;YEAR($U$10),0,S12-R12))</f>
        <v>103</v>
      </c>
      <c r="U12" s="92">
        <f t="shared" ref="U12" si="5">IF(S12="N/A",0,IF((S12-YEAR($U$10))&lt;0,0,IF((S12-YEAR($U$10))&gt;T12,T12,(S12-YEAR($U$10)))))</f>
        <v>41</v>
      </c>
      <c r="V12" s="95">
        <v>2062</v>
      </c>
      <c r="W12" s="262">
        <v>2063</v>
      </c>
      <c r="X12" s="334">
        <f>((G12)*VLOOKUP(V12,'GI Factors'!A:M,4,FALSE)+(H12)*VLOOKUP(V12,'GI Factors'!A:M,7,FALSE)+(I12)*VLOOKUP(V12,'GI Factors'!A:M,10,FALSE)+(J12)*VLOOKUP(V12,'GI Factors'!A:M,13,FALSE))*$X$10</f>
        <v>23596641.05874395</v>
      </c>
      <c r="Y12" s="334">
        <f>((G12)*VLOOKUP(W12,'GI Factors'!A:M,4,FALSE)+(H12)*VLOOKUP(W12,'GI Factors'!A:M,7,FALSE)+(I12)*VLOOKUP(W12,'GI Factors'!A:M,10,FALSE)+(J12)*VLOOKUP(W12,'GI Factors'!A:M,13,FALSE))*$Y$10</f>
        <v>56886323.759668574</v>
      </c>
      <c r="Z12" s="96">
        <f t="shared" ref="Z12:Z37" si="6">IF(SUM(X12:Y12)&gt;0,SUM(X12:Y12),K12)</f>
        <v>80482964.818412527</v>
      </c>
      <c r="AA12" s="98">
        <f t="shared" ref="AA12:AA37" si="7">Z12-N12</f>
        <v>80482964.818412527</v>
      </c>
      <c r="AB12" s="42">
        <f t="shared" ref="AB12:AB37" si="8">IF(U12&gt;0,IF(AA12=0,0,RATE(U12,,-K12,Z12)),0)</f>
        <v>3.0679065612897773E-2</v>
      </c>
      <c r="AC12" s="40">
        <f t="shared" ref="AC12:AC37" si="9">PV(AB12,U12,,-AA12)</f>
        <v>23315369.829920575</v>
      </c>
      <c r="AD12" s="37">
        <f t="shared" ref="AD12:AD19" si="10">IF(R12&lt;=$AD$11,IF(U12&gt;0,PMT(AB12,U12,-AC12),PMT(AB12,1,-AC12)),0)</f>
        <v>1007020.89351449</v>
      </c>
      <c r="AE12" s="37">
        <f>IF(SUM($AD12:AD12)&gt;0,IF(U12-1&gt;0,AD12*(1+$AB12),0),IF(R12&lt;=$AE$11,IF(U12&gt;0,PMT(AB12,U12,-AC12),PMT(AB12,1,-AC12)),0))</f>
        <v>1037915.3535801799</v>
      </c>
      <c r="AF12" s="37">
        <f>IF(SUM($AD12:AE12)&gt;0,IF(U12-2&gt;0,AE12*(1+$AB12),0),IF(R12&lt;=$AF$11,IF(U12&gt;0,PMT(AB12,U12,-AC12),PMT(AB12,1,-AC12)),0))</f>
        <v>1069757.6268133002</v>
      </c>
      <c r="AG12" s="37">
        <f>IF(SUM($AD12:AF12)&gt;0,IF(U12-3&gt;0,AF12*(1+$AB12),0),IF(R12&lt;=$AG$11,IF(U12&gt;0,PMT(AB12,U12,-AC12),PMT(AB12,1,-AC12)),0))</f>
        <v>1102576.7912362032</v>
      </c>
      <c r="AH12" s="96">
        <f t="shared" ref="AH12:AH37" si="11">AVERAGE(AD12:AG12)</f>
        <v>1054317.6662860434</v>
      </c>
    </row>
    <row r="13" spans="1:35" s="41" customFormat="1">
      <c r="A13" s="41" t="s">
        <v>216</v>
      </c>
      <c r="B13" s="38" t="s">
        <v>188</v>
      </c>
      <c r="C13" s="41" t="s">
        <v>186</v>
      </c>
      <c r="D13" s="38" t="s">
        <v>219</v>
      </c>
      <c r="E13" s="159">
        <v>1898</v>
      </c>
      <c r="F13" s="47" t="s">
        <v>218</v>
      </c>
      <c r="G13" s="251">
        <v>1192826.69</v>
      </c>
      <c r="H13" s="251">
        <v>829492.00999999989</v>
      </c>
      <c r="I13" s="251">
        <v>3844.45</v>
      </c>
      <c r="J13" s="258">
        <v>-106259</v>
      </c>
      <c r="K13" s="80">
        <f>G13*VLOOKUP(K$10,'GI Factors'!A:M,4,FALSE)+H13*VLOOKUP(K$10,'GI Factors'!A:M,7,FALSE)+I13*VLOOKUP(K$10,'GI Factors'!A:M,10,FALSE)+J13*VLOOKUP(K$10,'GI Factors'!A:M,13,FALSE)</f>
        <v>1939733.2099376183</v>
      </c>
      <c r="L13" s="85">
        <f>VLOOKUP(F13,Reserve!A:X,24,FALSE)</f>
        <v>0</v>
      </c>
      <c r="M13" s="39">
        <v>2056000.80238691</v>
      </c>
      <c r="N13" s="8">
        <f t="shared" si="0"/>
        <v>2056000.80238691</v>
      </c>
      <c r="O13" s="8">
        <f t="shared" si="1"/>
        <v>2056000.8023869055</v>
      </c>
      <c r="P13" s="39">
        <f t="shared" si="2"/>
        <v>4.4237822294235229E-9</v>
      </c>
      <c r="Q13" s="86">
        <f t="shared" si="3"/>
        <v>0</v>
      </c>
      <c r="R13" s="91">
        <v>1959</v>
      </c>
      <c r="S13" s="323">
        <v>2026</v>
      </c>
      <c r="T13" s="78">
        <f t="shared" ref="T13:T19" si="12">IF(S13="N/A",0,IF(S13&lt;YEAR($U$10),0,S13-R13))</f>
        <v>67</v>
      </c>
      <c r="U13" s="92">
        <f t="shared" ref="U13:U19" si="13">IF(S13="N/A",0,IF((S13-YEAR($U$10))&lt;0,0,IF((S13-YEAR($U$10))&gt;T13,T13,(S13-YEAR($U$10)))))</f>
        <v>5</v>
      </c>
      <c r="V13" s="95">
        <v>2026</v>
      </c>
      <c r="W13" s="262">
        <v>2027</v>
      </c>
      <c r="X13" s="334">
        <f>((G13)*VLOOKUP(V13,'GI Factors'!A:M,4,FALSE)+(H13)*VLOOKUP(V13,'GI Factors'!A:M,7,FALSE)+(I13)*VLOOKUP(V13,'GI Factors'!A:M,10,FALSE)+(J13)*VLOOKUP(V13,'GI Factors'!A:M,13,FALSE))*$X$10</f>
        <v>653110.81660007616</v>
      </c>
      <c r="Y13" s="334">
        <f>((G13)*VLOOKUP(W13,'GI Factors'!A:M,4,FALSE)+(H13)*VLOOKUP(W13,'GI Factors'!A:M,7,FALSE)+(I13)*VLOOKUP(W13,'GI Factors'!A:M,10,FALSE)+(J13)*VLOOKUP(W13,'GI Factors'!A:M,13,FALSE))*$Y$10</f>
        <v>1568696.5021083537</v>
      </c>
      <c r="Z13" s="96">
        <f t="shared" si="6"/>
        <v>2221807.31870843</v>
      </c>
      <c r="AA13" s="98">
        <f t="shared" si="7"/>
        <v>165806.51632152009</v>
      </c>
      <c r="AB13" s="42">
        <f t="shared" si="8"/>
        <v>2.7526138349238071E-2</v>
      </c>
      <c r="AC13" s="40">
        <f t="shared" si="9"/>
        <v>144756.20969683328</v>
      </c>
      <c r="AD13" s="37">
        <f t="shared" si="10"/>
        <v>31385.254866996434</v>
      </c>
      <c r="AE13" s="37">
        <f>IF(SUM($AD13:AD13)&gt;0,IF(U13-1&gt;0,AD13*(1+$AB13),0),IF(R13&lt;=$AE$11,IF(U13&gt;0,PMT(AB13,U13,-AC13),PMT(AB13,1,-AC13)),0))</f>
        <v>32249.169734591473</v>
      </c>
      <c r="AF13" s="37">
        <f>IF(SUM($AD13:AE13)&gt;0,IF(U13-2&gt;0,AE13*(1+$AB13),0),IF(R13&lt;=$AF$11,IF(U13&gt;0,PMT(AB13,U13,-AC13),PMT(AB13,1,-AC13)),0))</f>
        <v>33136.864842353898</v>
      </c>
      <c r="AG13" s="37">
        <f>IF(SUM($AD13:AF13)&gt;0,IF(U13-3&gt;0,AF13*(1+$AB13),0),IF(R13&lt;=$AG$11,IF(U13&gt;0,PMT(AB13,U13,-AC13),PMT(AB13,1,-AC13)),0))</f>
        <v>34048.99476846453</v>
      </c>
      <c r="AH13" s="96">
        <f t="shared" si="11"/>
        <v>32705.071053101583</v>
      </c>
    </row>
    <row r="14" spans="1:35" s="41" customFormat="1">
      <c r="A14" s="41" t="s">
        <v>216</v>
      </c>
      <c r="B14" s="38" t="s">
        <v>188</v>
      </c>
      <c r="C14" s="41" t="s">
        <v>186</v>
      </c>
      <c r="D14" s="38" t="s">
        <v>219</v>
      </c>
      <c r="E14" s="159">
        <v>1898</v>
      </c>
      <c r="F14" s="47" t="s">
        <v>196</v>
      </c>
      <c r="G14" s="251">
        <v>2174697.15</v>
      </c>
      <c r="H14" s="251">
        <v>2058810.4999999998</v>
      </c>
      <c r="I14" s="251">
        <v>147937.15</v>
      </c>
      <c r="J14" s="258">
        <v>-1836241</v>
      </c>
      <c r="K14" s="80">
        <f>G14*VLOOKUP(K$10,'GI Factors'!A:M,4,FALSE)+H14*VLOOKUP(K$10,'GI Factors'!A:M,7,FALSE)+I14*VLOOKUP(K$10,'GI Factors'!A:M,10,FALSE)+J14*VLOOKUP(K$10,'GI Factors'!A:M,13,FALSE)</f>
        <v>2516185.8758674599</v>
      </c>
      <c r="L14" s="85">
        <f>VLOOKUP(F14,Reserve!A:X,24,FALSE)</f>
        <v>0</v>
      </c>
      <c r="M14" s="39">
        <v>2555628.7690062602</v>
      </c>
      <c r="N14" s="8">
        <f t="shared" si="0"/>
        <v>2555628.7690062602</v>
      </c>
      <c r="O14" s="8">
        <f t="shared" si="1"/>
        <v>2555628.7690062644</v>
      </c>
      <c r="P14" s="39">
        <f t="shared" si="2"/>
        <v>0</v>
      </c>
      <c r="Q14" s="86">
        <f t="shared" si="3"/>
        <v>-4.1909515857696533E-9</v>
      </c>
      <c r="R14" s="91">
        <v>1959</v>
      </c>
      <c r="S14" s="323">
        <v>2024</v>
      </c>
      <c r="T14" s="78">
        <f t="shared" si="12"/>
        <v>65</v>
      </c>
      <c r="U14" s="92">
        <f t="shared" si="13"/>
        <v>3</v>
      </c>
      <c r="V14" s="95">
        <v>2024</v>
      </c>
      <c r="W14" s="262">
        <v>2025</v>
      </c>
      <c r="X14" s="334">
        <f>((G14)*VLOOKUP(V14,'GI Factors'!A:M,4,FALSE)+(H14)*VLOOKUP(V14,'GI Factors'!A:M,7,FALSE)+(I14)*VLOOKUP(V14,'GI Factors'!A:M,10,FALSE)+(J14)*VLOOKUP(V14,'GI Factors'!A:M,13,FALSE))*$X$10</f>
        <v>787459.13838588877</v>
      </c>
      <c r="Y14" s="334">
        <f>((G14)*VLOOKUP(W14,'GI Factors'!A:M,4,FALSE)+(H14)*VLOOKUP(W14,'GI Factors'!A:M,7,FALSE)+(I14)*VLOOKUP(W14,'GI Factors'!A:M,10,FALSE)+(J14)*VLOOKUP(W14,'GI Factors'!A:M,13,FALSE))*$Y$10</f>
        <v>1891829.0871851952</v>
      </c>
      <c r="Z14" s="96">
        <f t="shared" si="6"/>
        <v>2679288.2255710838</v>
      </c>
      <c r="AA14" s="98">
        <f t="shared" si="7"/>
        <v>123659.45656482363</v>
      </c>
      <c r="AB14" s="42">
        <f t="shared" si="8"/>
        <v>2.1156340881735104E-2</v>
      </c>
      <c r="AC14" s="40">
        <f t="shared" si="9"/>
        <v>116131.65580927089</v>
      </c>
      <c r="AD14" s="37">
        <f t="shared" si="10"/>
        <v>40359.928864842659</v>
      </c>
      <c r="AE14" s="37">
        <f>IF(SUM($AD14:AD14)&gt;0,IF(U14-1&gt;0,AD14*(1+$AB14),0),IF(R14&lt;=$AE$11,IF(U14&gt;0,PMT(AB14,U14,-AC14),PMT(AB14,1,-AC14)),0))</f>
        <v>41213.797277869846</v>
      </c>
      <c r="AF14" s="37">
        <f>IF(SUM($AD14:AE14)&gt;0,IF(U14-2&gt;0,AE14*(1+$AB14),0),IF(R14&lt;=$AF$11,IF(U14&gt;0,PMT(AB14,U14,-AC14),PMT(AB14,1,-AC14)),0))</f>
        <v>42085.730422111184</v>
      </c>
      <c r="AG14" s="37">
        <f>IF(SUM($AD14:AF14)&gt;0,IF(U14-3&gt;0,AF14*(1+$AB14),0),IF(R14&lt;=$AG$11,IF(U14&gt;0,PMT(AB14,U14,-AC14),PMT(AB14,1,-AC14)),0))</f>
        <v>0</v>
      </c>
      <c r="AH14" s="96">
        <f t="shared" si="11"/>
        <v>30914.864141205922</v>
      </c>
    </row>
    <row r="15" spans="1:35" s="41" customFormat="1">
      <c r="A15" s="41" t="s">
        <v>216</v>
      </c>
      <c r="B15" s="38" t="s">
        <v>188</v>
      </c>
      <c r="C15" s="41" t="s">
        <v>186</v>
      </c>
      <c r="D15" s="38" t="s">
        <v>219</v>
      </c>
      <c r="E15" s="159">
        <v>1898</v>
      </c>
      <c r="F15" s="47" t="s">
        <v>197</v>
      </c>
      <c r="G15" s="251">
        <v>2177136.2999999998</v>
      </c>
      <c r="H15" s="251">
        <v>2061194.45</v>
      </c>
      <c r="I15" s="251">
        <v>147937.15</v>
      </c>
      <c r="J15" s="258">
        <v>-1838759</v>
      </c>
      <c r="K15" s="80">
        <f>G15*VLOOKUP(K$10,'GI Factors'!A:M,4,FALSE)+H15*VLOOKUP(K$10,'GI Factors'!A:M,7,FALSE)+I15*VLOOKUP(K$10,'GI Factors'!A:M,10,FALSE)+J15*VLOOKUP(K$10,'GI Factors'!A:M,13,FALSE)</f>
        <v>2518436.1286326116</v>
      </c>
      <c r="L15" s="85">
        <f>VLOOKUP(F15,Reserve!A:X,24,FALSE)</f>
        <v>0</v>
      </c>
      <c r="M15" s="39">
        <v>2659584.53054338</v>
      </c>
      <c r="N15" s="8">
        <f t="shared" si="0"/>
        <v>2659584.53054338</v>
      </c>
      <c r="O15" s="8">
        <f t="shared" si="1"/>
        <v>2659584.5305433809</v>
      </c>
      <c r="P15" s="39">
        <f t="shared" si="2"/>
        <v>0</v>
      </c>
      <c r="Q15" s="86">
        <f t="shared" si="3"/>
        <v>-9.3132257461547852E-10</v>
      </c>
      <c r="R15" s="91">
        <v>1961</v>
      </c>
      <c r="S15" s="323">
        <v>2026</v>
      </c>
      <c r="T15" s="78">
        <f t="shared" si="12"/>
        <v>65</v>
      </c>
      <c r="U15" s="92">
        <f t="shared" si="13"/>
        <v>5</v>
      </c>
      <c r="V15" s="95">
        <v>2026</v>
      </c>
      <c r="W15" s="262">
        <v>2027</v>
      </c>
      <c r="X15" s="334">
        <f>((G15)*VLOOKUP(V15,'GI Factors'!A:M,4,FALSE)+(H15)*VLOOKUP(V15,'GI Factors'!A:M,7,FALSE)+(I15)*VLOOKUP(V15,'GI Factors'!A:M,10,FALSE)+(J15)*VLOOKUP(V15,'GI Factors'!A:M,13,FALSE))*$X$10</f>
        <v>841687.41305044119</v>
      </c>
      <c r="Y15" s="334">
        <f>((G15)*VLOOKUP(W15,'GI Factors'!A:M,4,FALSE)+(H15)*VLOOKUP(W15,'GI Factors'!A:M,7,FALSE)+(I15)*VLOOKUP(W15,'GI Factors'!A:M,10,FALSE)+(J15)*VLOOKUP(W15,'GI Factors'!A:M,13,FALSE))*$Y$10</f>
        <v>2039529.1617048881</v>
      </c>
      <c r="Z15" s="96">
        <f t="shared" si="6"/>
        <v>2881216.5747553292</v>
      </c>
      <c r="AA15" s="98">
        <f t="shared" si="7"/>
        <v>221632.04421194922</v>
      </c>
      <c r="AB15" s="42">
        <f t="shared" si="8"/>
        <v>2.7280377840437482E-2</v>
      </c>
      <c r="AC15" s="40">
        <f t="shared" si="9"/>
        <v>193725.85604866309</v>
      </c>
      <c r="AD15" s="37">
        <f t="shared" si="10"/>
        <v>41972.999266416286</v>
      </c>
      <c r="AE15" s="37">
        <f>IF(SUM($AD15:AD15)&gt;0,IF(U15-1&gt;0,AD15*(1+$AB15),0),IF(R15&lt;=$AE$11,IF(U15&gt;0,PMT(AB15,U15,-AC15),PMT(AB15,1,-AC15)),0))</f>
        <v>43118.038545500531</v>
      </c>
      <c r="AF15" s="37">
        <f>IF(SUM($AD15:AE15)&gt;0,IF(U15-2&gt;0,AE15*(1+$AB15),0),IF(R15&lt;=$AF$11,IF(U15&gt;0,PMT(AB15,U15,-AC15),PMT(AB15,1,-AC15)),0))</f>
        <v>44294.314928760337</v>
      </c>
      <c r="AG15" s="37">
        <f>IF(SUM($AD15:AF15)&gt;0,IF(U15-3&gt;0,AF15*(1+$AB15),0),IF(R15&lt;=$AG$11,IF(U15&gt;0,PMT(AB15,U15,-AC15),PMT(AB15,1,-AC15)),0))</f>
        <v>45502.680576200255</v>
      </c>
      <c r="AH15" s="96">
        <f t="shared" si="11"/>
        <v>43722.008329219352</v>
      </c>
    </row>
    <row r="16" spans="1:35" s="41" customFormat="1">
      <c r="A16" s="41" t="s">
        <v>216</v>
      </c>
      <c r="B16" s="38" t="s">
        <v>188</v>
      </c>
      <c r="C16" s="41" t="s">
        <v>186</v>
      </c>
      <c r="D16" s="38" t="s">
        <v>219</v>
      </c>
      <c r="E16" s="159">
        <v>1898</v>
      </c>
      <c r="F16" s="47" t="s">
        <v>198</v>
      </c>
      <c r="G16" s="251">
        <v>6344184.2999999998</v>
      </c>
      <c r="H16" s="251">
        <v>5917083.5</v>
      </c>
      <c r="I16" s="251">
        <v>345226.55</v>
      </c>
      <c r="J16" s="258">
        <v>-5413669</v>
      </c>
      <c r="K16" s="80">
        <f>G16*VLOOKUP(K$10,'GI Factors'!A:M,4,FALSE)+H16*VLOOKUP(K$10,'GI Factors'!A:M,7,FALSE)+I16*VLOOKUP(K$10,'GI Factors'!A:M,10,FALSE)+J16*VLOOKUP(K$10,'GI Factors'!A:M,13,FALSE)</f>
        <v>7102376.2025314905</v>
      </c>
      <c r="L16" s="85">
        <f>VLOOKUP(F16,Reserve!A:X,24,FALSE)</f>
        <v>0</v>
      </c>
      <c r="M16" s="39">
        <v>8931879.5810988192</v>
      </c>
      <c r="N16" s="8">
        <f t="shared" si="0"/>
        <v>8931879.5810988192</v>
      </c>
      <c r="O16" s="8">
        <f t="shared" si="1"/>
        <v>8931879.581098821</v>
      </c>
      <c r="P16" s="39">
        <f t="shared" si="2"/>
        <v>0</v>
      </c>
      <c r="Q16" s="86">
        <f t="shared" si="3"/>
        <v>-1.862645149230957E-9</v>
      </c>
      <c r="R16" s="91">
        <v>1970</v>
      </c>
      <c r="S16" s="323">
        <v>2035</v>
      </c>
      <c r="T16" s="78">
        <f t="shared" si="12"/>
        <v>65</v>
      </c>
      <c r="U16" s="92">
        <f t="shared" si="13"/>
        <v>14</v>
      </c>
      <c r="V16" s="95">
        <v>2035</v>
      </c>
      <c r="W16" s="262">
        <v>2036</v>
      </c>
      <c r="X16" s="334">
        <f>((G16)*VLOOKUP(V16,'GI Factors'!A:M,4,FALSE)+(H16)*VLOOKUP(V16,'GI Factors'!A:M,7,FALSE)+(I16)*VLOOKUP(V16,'GI Factors'!A:M,10,FALSE)+(J16)*VLOOKUP(V16,'GI Factors'!A:M,13,FALSE))*$X$10</f>
        <v>3333555.3437082446</v>
      </c>
      <c r="Y16" s="334">
        <f>((G16)*VLOOKUP(W16,'GI Factors'!A:M,4,FALSE)+(H16)*VLOOKUP(W16,'GI Factors'!A:M,7,FALSE)+(I16)*VLOOKUP(W16,'GI Factors'!A:M,10,FALSE)+(J16)*VLOOKUP(W16,'GI Factors'!A:M,13,FALSE))*$Y$10</f>
        <v>8050212.7498490764</v>
      </c>
      <c r="Z16" s="96">
        <f t="shared" si="6"/>
        <v>11383768.093557321</v>
      </c>
      <c r="AA16" s="98">
        <f t="shared" si="7"/>
        <v>2451888.5124585014</v>
      </c>
      <c r="AB16" s="42">
        <f t="shared" si="8"/>
        <v>3.427125522450257E-2</v>
      </c>
      <c r="AC16" s="40">
        <f t="shared" si="9"/>
        <v>1529742.5666990886</v>
      </c>
      <c r="AD16" s="37">
        <f t="shared" si="10"/>
        <v>139395.71393262999</v>
      </c>
      <c r="AE16" s="37">
        <f>IF(SUM($AD16:AD16)&gt;0,IF(U16-1&gt;0,AD16*(1+$AB16),0),IF(R16&lt;=$AE$11,IF(U16&gt;0,PMT(AB16,U16,-AC16),PMT(AB16,1,-AC16)),0))</f>
        <v>144172.98002201691</v>
      </c>
      <c r="AF16" s="37">
        <f>IF(SUM($AD16:AE16)&gt;0,IF(U16-2&gt;0,AE16*(1+$AB16),0),IF(R16&lt;=$AF$11,IF(U16&gt;0,PMT(AB16,U16,-AC16),PMT(AB16,1,-AC16)),0))</f>
        <v>149113.96901682857</v>
      </c>
      <c r="AG16" s="37">
        <f>IF(SUM($AD16:AF16)&gt;0,IF(U16-3&gt;0,AF16*(1+$AB16),0),IF(R16&lt;=$AG$11,IF(U16&gt;0,PMT(AB16,U16,-AC16),PMT(AB16,1,-AC16)),0))</f>
        <v>154224.29190654287</v>
      </c>
      <c r="AH16" s="96">
        <f t="shared" si="11"/>
        <v>146726.73871950459</v>
      </c>
    </row>
    <row r="17" spans="1:34" s="41" customFormat="1">
      <c r="A17" s="41" t="s">
        <v>216</v>
      </c>
      <c r="B17" s="38" t="s">
        <v>188</v>
      </c>
      <c r="C17" s="41" t="s">
        <v>186</v>
      </c>
      <c r="D17" s="38" t="s">
        <v>219</v>
      </c>
      <c r="E17" s="159">
        <v>1898</v>
      </c>
      <c r="F17" s="47" t="s">
        <v>199</v>
      </c>
      <c r="G17" s="251">
        <v>8715498.0999999996</v>
      </c>
      <c r="H17" s="251">
        <v>8075681.7999999998</v>
      </c>
      <c r="I17" s="251">
        <v>366645.3</v>
      </c>
      <c r="J17" s="258">
        <v>-8933272</v>
      </c>
      <c r="K17" s="80">
        <f>G17*VLOOKUP(K$10,'GI Factors'!A:M,4,FALSE)+H17*VLOOKUP(K$10,'GI Factors'!A:M,7,FALSE)+I17*VLOOKUP(K$10,'GI Factors'!A:M,10,FALSE)+J17*VLOOKUP(K$10,'GI Factors'!A:M,13,FALSE)</f>
        <v>8025435.7221681979</v>
      </c>
      <c r="L17" s="85">
        <f>VLOOKUP(F17,Reserve!A:X,24,FALSE)</f>
        <v>0</v>
      </c>
      <c r="M17" s="39">
        <v>7409616.1527474402</v>
      </c>
      <c r="N17" s="8">
        <f t="shared" si="0"/>
        <v>7409616.1527474402</v>
      </c>
      <c r="O17" s="8">
        <f t="shared" si="1"/>
        <v>11123753.16075925</v>
      </c>
      <c r="P17" s="39">
        <f t="shared" si="2"/>
        <v>0</v>
      </c>
      <c r="Q17" s="86">
        <f t="shared" si="3"/>
        <v>-3714137.0080118096</v>
      </c>
      <c r="R17" s="91">
        <v>1973</v>
      </c>
      <c r="S17" s="262">
        <v>2038</v>
      </c>
      <c r="T17" s="78">
        <f t="shared" si="12"/>
        <v>65</v>
      </c>
      <c r="U17" s="92">
        <f t="shared" si="13"/>
        <v>17</v>
      </c>
      <c r="V17" s="95">
        <v>2038</v>
      </c>
      <c r="W17" s="262">
        <v>2039</v>
      </c>
      <c r="X17" s="334">
        <f>((G17)*VLOOKUP(V17,'GI Factors'!A:M,4,FALSE)+(H17)*VLOOKUP(V17,'GI Factors'!A:M,7,FALSE)+(I17)*VLOOKUP(V17,'GI Factors'!A:M,10,FALSE)+(J17)*VLOOKUP(V17,'GI Factors'!A:M,13,FALSE))*$X$10</f>
        <v>4401932.9682772001</v>
      </c>
      <c r="Y17" s="334">
        <f>((G17)*VLOOKUP(W17,'GI Factors'!A:M,4,FALSE)+(H17)*VLOOKUP(W17,'GI Factors'!A:M,7,FALSE)+(I17)*VLOOKUP(W17,'GI Factors'!A:M,10,FALSE)+(J17)*VLOOKUP(W17,'GI Factors'!A:M,13,FALSE))*$Y$10</f>
        <v>10661482.770250952</v>
      </c>
      <c r="Z17" s="96">
        <f t="shared" si="6"/>
        <v>15063415.738528151</v>
      </c>
      <c r="AA17" s="98">
        <f t="shared" si="7"/>
        <v>7653799.5857807109</v>
      </c>
      <c r="AB17" s="42">
        <f t="shared" si="8"/>
        <v>3.7732883798801117E-2</v>
      </c>
      <c r="AC17" s="40">
        <f t="shared" si="9"/>
        <v>4077765.4731344832</v>
      </c>
      <c r="AD17" s="37">
        <f t="shared" si="10"/>
        <v>329319.67304830893</v>
      </c>
      <c r="AE17" s="37">
        <f>IF(SUM($AD17:AD17)&gt;0,IF(U17-1&gt;0,AD17*(1+$AB17),0),IF(R17&lt;=$AE$11,IF(U17&gt;0,PMT(AB17,U17,-AC17),PMT(AB17,1,-AC17)),0))</f>
        <v>341745.85400409997</v>
      </c>
      <c r="AF17" s="37">
        <f>IF(SUM($AD17:AE17)&gt;0,IF(U17-2&gt;0,AE17*(1+$AB17),0),IF(R17&lt;=$AF$11,IF(U17&gt;0,PMT(AB17,U17,-AC17),PMT(AB17,1,-AC17)),0))</f>
        <v>354640.91060195875</v>
      </c>
      <c r="AG17" s="37">
        <f>IF(SUM($AD17:AF17)&gt;0,IF(U17-3&gt;0,AF17*(1+$AB17),0),IF(R17&lt;=$AG$11,IF(U17&gt;0,PMT(AB17,U17,-AC17),PMT(AB17,1,-AC17)),0))</f>
        <v>368022.53487200348</v>
      </c>
      <c r="AH17" s="96">
        <f t="shared" si="11"/>
        <v>348432.24313159275</v>
      </c>
    </row>
    <row r="18" spans="1:34" s="41" customFormat="1">
      <c r="A18" s="41" t="s">
        <v>216</v>
      </c>
      <c r="B18" s="38" t="s">
        <v>188</v>
      </c>
      <c r="C18" s="38" t="s">
        <v>185</v>
      </c>
      <c r="D18" s="38" t="s">
        <v>219</v>
      </c>
      <c r="E18" s="159">
        <v>1898</v>
      </c>
      <c r="F18" s="47" t="s">
        <v>217</v>
      </c>
      <c r="G18" s="251">
        <v>2050765.0999999999</v>
      </c>
      <c r="H18" s="251">
        <v>2003909.4999999998</v>
      </c>
      <c r="I18" s="251">
        <v>108719.84999999999</v>
      </c>
      <c r="J18" s="258">
        <v>-2792676</v>
      </c>
      <c r="K18" s="80">
        <f>G18*VLOOKUP(K$10,'GI Factors'!A:M,4,FALSE)+H18*VLOOKUP(K$10,'GI Factors'!A:M,7,FALSE)+I18*VLOOKUP(K$10,'GI Factors'!A:M,10,FALSE)+J18*VLOOKUP(K$10,'GI Factors'!A:M,13,FALSE)</f>
        <v>1293106.3685451066</v>
      </c>
      <c r="L18" s="85">
        <f>VLOOKUP(F18,Reserve!A:X,24,FALSE)</f>
        <v>0</v>
      </c>
      <c r="M18" s="39"/>
      <c r="N18" s="8">
        <f t="shared" si="0"/>
        <v>0</v>
      </c>
      <c r="O18" s="8">
        <f t="shared" si="1"/>
        <v>0</v>
      </c>
      <c r="P18" s="39">
        <f t="shared" si="2"/>
        <v>0</v>
      </c>
      <c r="Q18" s="86">
        <f t="shared" si="3"/>
        <v>0</v>
      </c>
      <c r="R18" s="91">
        <v>2022</v>
      </c>
      <c r="S18" s="323">
        <v>2062</v>
      </c>
      <c r="T18" s="78">
        <f t="shared" si="12"/>
        <v>40</v>
      </c>
      <c r="U18" s="92">
        <f t="shared" si="13"/>
        <v>40</v>
      </c>
      <c r="V18" s="95">
        <v>2062</v>
      </c>
      <c r="W18" s="262">
        <v>2063</v>
      </c>
      <c r="X18" s="334">
        <f>((G18)*VLOOKUP(V18,'GI Factors'!A:M,4,FALSE)+(H18)*VLOOKUP(V18,'GI Factors'!A:M,7,FALSE)+(I18)*VLOOKUP(V18,'GI Factors'!A:M,10,FALSE)+(J18)*VLOOKUP(V18,'GI Factors'!A:M,13,FALSE))*$X$10</f>
        <v>2300529.0551111321</v>
      </c>
      <c r="Y18" s="334">
        <f>((G18)*VLOOKUP(W18,'GI Factors'!A:M,4,FALSE)+(H18)*VLOOKUP(W18,'GI Factors'!A:M,7,FALSE)+(I18)*VLOOKUP(W18,'GI Factors'!A:M,10,FALSE)+(J18)*VLOOKUP(W18,'GI Factors'!A:M,13,FALSE))*$Y$10</f>
        <v>5596056.3993162112</v>
      </c>
      <c r="Z18" s="96">
        <f t="shared" si="6"/>
        <v>7896585.4544273429</v>
      </c>
      <c r="AA18" s="98">
        <f t="shared" si="7"/>
        <v>7896585.4544273429</v>
      </c>
      <c r="AB18" s="42">
        <f t="shared" si="8"/>
        <v>4.6273262865936041E-2</v>
      </c>
      <c r="AC18" s="40">
        <f t="shared" si="9"/>
        <v>1293106.3685451038</v>
      </c>
      <c r="AD18" s="37">
        <f t="shared" si="10"/>
        <v>71553.504206057172</v>
      </c>
      <c r="AE18" s="37">
        <f>IF(SUM($AD18:AD18)&gt;0,IF(U18-1&gt;0,AD18*(1+$AB18),0),IF(R18&lt;=$AE$11,IF(U18&gt;0,PMT(AB18,U18,-AC18),PMT(AB18,1,-AC18)),0))</f>
        <v>74864.518315162917</v>
      </c>
      <c r="AF18" s="37">
        <f>IF(SUM($AD18:AE18)&gt;0,IF(U18-2&gt;0,AE18*(1+$AB18),0),IF(R18&lt;=$AF$11,IF(U18&gt;0,PMT(AB18,U18,-AC18),PMT(AB18,1,-AC18)),0))</f>
        <v>78328.743850492145</v>
      </c>
      <c r="AG18" s="37">
        <f>IF(SUM($AD18:AF18)&gt;0,IF(U18-3&gt;0,AF18*(1+$AB18),0),IF(R18&lt;=$AG$11,IF(U18&gt;0,PMT(AB18,U18,-AC18),PMT(AB18,1,-AC18)),0))</f>
        <v>81953.270404644543</v>
      </c>
      <c r="AH18" s="96">
        <f t="shared" si="11"/>
        <v>76675.009194089187</v>
      </c>
    </row>
    <row r="19" spans="1:34" s="41" customFormat="1">
      <c r="A19" s="41" t="s">
        <v>216</v>
      </c>
      <c r="B19" s="38" t="s">
        <v>187</v>
      </c>
      <c r="C19" s="41" t="s">
        <v>186</v>
      </c>
      <c r="D19" s="38" t="s">
        <v>219</v>
      </c>
      <c r="E19" s="159" t="s">
        <v>276</v>
      </c>
      <c r="F19" s="47" t="s">
        <v>245</v>
      </c>
      <c r="G19" s="251"/>
      <c r="H19" s="251"/>
      <c r="I19" s="251"/>
      <c r="J19" s="258"/>
      <c r="K19" s="80">
        <v>16746637</v>
      </c>
      <c r="L19" s="85">
        <f>VLOOKUP(F19,Reserve!A:X,24,FALSE)</f>
        <v>33354569.82</v>
      </c>
      <c r="M19" s="8">
        <v>-16607932.82</v>
      </c>
      <c r="N19" s="8">
        <f t="shared" si="0"/>
        <v>16746637</v>
      </c>
      <c r="O19" s="8">
        <f t="shared" si="1"/>
        <v>16480817.365079364</v>
      </c>
      <c r="P19" s="39">
        <f t="shared" si="2"/>
        <v>265819.63492063619</v>
      </c>
      <c r="Q19" s="86">
        <f t="shared" si="3"/>
        <v>0</v>
      </c>
      <c r="R19" s="91">
        <v>1959</v>
      </c>
      <c r="S19" s="323">
        <v>2022</v>
      </c>
      <c r="T19" s="78">
        <f t="shared" si="12"/>
        <v>63</v>
      </c>
      <c r="U19" s="92">
        <f t="shared" si="13"/>
        <v>1</v>
      </c>
      <c r="V19" s="95">
        <v>2022</v>
      </c>
      <c r="W19" s="262">
        <v>2023</v>
      </c>
      <c r="X19" s="334">
        <f>$K$19*X10</f>
        <v>5023991.0999999996</v>
      </c>
      <c r="Y19" s="334">
        <f>$K$19*Y10</f>
        <v>11722645.899999999</v>
      </c>
      <c r="Z19" s="96">
        <f t="shared" si="6"/>
        <v>16746636.999999998</v>
      </c>
      <c r="AA19" s="98">
        <f t="shared" si="7"/>
        <v>0</v>
      </c>
      <c r="AB19" s="42">
        <f t="shared" si="8"/>
        <v>0</v>
      </c>
      <c r="AC19" s="40">
        <f t="shared" si="9"/>
        <v>0</v>
      </c>
      <c r="AD19" s="37">
        <f t="shared" si="10"/>
        <v>0</v>
      </c>
      <c r="AE19" s="37">
        <f>IF(SUM($AD19:AD19)&gt;0,IF(U19-1&gt;0,AD19*(1+$AB19),0),IF(R19&lt;=$AE$11,IF(U19&gt;0,PMT(AB19,U19,-AC19),PMT(AB19,1,-AC19)),0))</f>
        <v>0</v>
      </c>
      <c r="AF19" s="37">
        <f>IF(SUM($AD19:AE19)&gt;0,IF(U19-2&gt;0,AE19*(1+$AB19),0),IF(R19&lt;=$AF$11,IF(U19&gt;0,PMT(AB19,U19,-AC19),PMT(AB19,1,-AC19)),0))</f>
        <v>0</v>
      </c>
      <c r="AG19" s="37">
        <f>IF(SUM($AD19:AF19)&gt;0,IF(U19-3&gt;0,AF19*(1+$AB19),0),IF(R19&lt;=$AG$11,IF(U19&gt;0,PMT(AB19,U19,-AC19),PMT(AB19,1,-AC19)),0))</f>
        <v>0</v>
      </c>
      <c r="AH19" s="96">
        <f t="shared" si="11"/>
        <v>0</v>
      </c>
    </row>
    <row r="20" spans="1:34" s="41" customFormat="1" ht="12.75">
      <c r="A20" s="41" t="s">
        <v>216</v>
      </c>
      <c r="B20" s="38" t="s">
        <v>188</v>
      </c>
      <c r="C20" s="41" t="s">
        <v>186</v>
      </c>
      <c r="D20" s="38" t="s">
        <v>224</v>
      </c>
      <c r="E20" s="159">
        <v>1898</v>
      </c>
      <c r="F20" s="47" t="s">
        <v>200</v>
      </c>
      <c r="G20" s="251">
        <v>2812017.6949999998</v>
      </c>
      <c r="H20" s="251">
        <v>2045672.7299999997</v>
      </c>
      <c r="I20" s="251">
        <v>40764.625</v>
      </c>
      <c r="J20" s="251">
        <v>-92665</v>
      </c>
      <c r="K20" s="80">
        <f>G20*VLOOKUP(K$10,'GI Factors'!A:M,4,FALSE)+H20*VLOOKUP(K$10,'GI Factors'!A:M,7,FALSE)+I20*VLOOKUP(K$10,'GI Factors'!A:M,10,FALSE)+J20*VLOOKUP(K$10,'GI Factors'!A:M,13,FALSE)</f>
        <v>4862636.1879218444</v>
      </c>
      <c r="L20" s="85">
        <f>VLOOKUP(F20,Reserve!A:X,24,FALSE)</f>
        <v>18818271.299999997</v>
      </c>
      <c r="M20" s="39">
        <f>-L20</f>
        <v>-18818271.299999997</v>
      </c>
      <c r="N20" s="8">
        <f t="shared" si="0"/>
        <v>0</v>
      </c>
      <c r="O20" s="8">
        <f t="shared" si="1"/>
        <v>6406214.3469557557</v>
      </c>
      <c r="P20" s="39">
        <f t="shared" si="2"/>
        <v>0</v>
      </c>
      <c r="Q20" s="86">
        <f t="shared" si="3"/>
        <v>-6406214.3469557557</v>
      </c>
      <c r="R20" s="91">
        <v>1977</v>
      </c>
      <c r="S20" s="323">
        <v>2046</v>
      </c>
      <c r="T20" s="78">
        <f t="shared" ref="T20:T37" si="14">IF(S20="N/A",0,IF(S20&lt;YEAR($U$10),0,S20-R20))</f>
        <v>69</v>
      </c>
      <c r="U20" s="92">
        <f t="shared" ref="U20:U37" si="15">IF(S20="N/A",0,IF((S20-YEAR($U$10))&lt;0,0,IF((S20-YEAR($U$10))&gt;T20,T20,(S20-YEAR($U$10)))))</f>
        <v>25</v>
      </c>
      <c r="V20" s="95">
        <v>2046</v>
      </c>
      <c r="W20" s="262">
        <v>2047</v>
      </c>
      <c r="X20" s="334">
        <f>((G20)*VLOOKUP(V20,'GI Factors'!A:M,4,FALSE)+(H20)*VLOOKUP(V20,'GI Factors'!A:M,7,FALSE)+(I20)*VLOOKUP(V20,'GI Factors'!A:M,10,FALSE)+(J20)*VLOOKUP(V20,'GI Factors'!A:M,13,FALSE))*$X$10</f>
        <v>2948821.3281228952</v>
      </c>
      <c r="Y20" s="334">
        <f>((G20)*VLOOKUP(W20,'GI Factors'!A:M,4,FALSE)+(H20)*VLOOKUP(W20,'GI Factors'!A:M,7,FALSE)+(I20)*VLOOKUP(W20,'GI Factors'!A:M,10,FALSE)+(J20)*VLOOKUP(W20,'GI Factors'!A:M,13,FALSE))*$Y$10</f>
        <v>7097287.5341486316</v>
      </c>
      <c r="Z20" s="96">
        <f t="shared" si="6"/>
        <v>10046108.862271527</v>
      </c>
      <c r="AA20" s="98">
        <f t="shared" si="7"/>
        <v>10046108.862271527</v>
      </c>
      <c r="AB20" s="42">
        <f t="shared" si="8"/>
        <v>2.9449493069393304E-2</v>
      </c>
      <c r="AC20" s="40">
        <f t="shared" si="9"/>
        <v>4862636.1879218398</v>
      </c>
      <c r="AD20" s="37">
        <f t="shared" ref="AD20:AD29" si="16">IF(R20&lt;=$AD$11,IF(U20&gt;0,PMT(AB20,U20,-AC20),PMT(AB20,1,-AC20)),0)</f>
        <v>277540.69263977226</v>
      </c>
      <c r="AE20" s="37">
        <f>IF(SUM($AD20:AD20)&gt;0,IF(U20-1&gt;0,AD20*(1+$AB20),0),IF(R20&lt;=$AE$11,IF(U20&gt;0,PMT(AB20,U20,-AC20),PMT(AB20,1,-AC20)),0))</f>
        <v>285714.12534414185</v>
      </c>
      <c r="AF20" s="37">
        <f>IF(SUM($AD20:AE20)&gt;0,IF(U20-2&gt;0,AE20*(1+$AB20),0),IF(R20&lt;=$AF$11,IF(U20&gt;0,PMT(AB20,U20,-AC20),PMT(AB20,1,-AC20)),0))</f>
        <v>294128.26149829192</v>
      </c>
      <c r="AG20" s="37">
        <f>IF(SUM($AD20:AF20)&gt;0,IF(U20-3&gt;0,AF20*(1+$AB20),0),IF(R20&lt;=$AG$11,IF(U20&gt;0,PMT(AB20,U20,-AC20),PMT(AB20,1,-AC20)),0))</f>
        <v>302790.18969679857</v>
      </c>
      <c r="AH20" s="96">
        <f t="shared" si="11"/>
        <v>290043.31729475118</v>
      </c>
    </row>
    <row r="21" spans="1:34" s="41" customFormat="1" ht="12.75">
      <c r="A21" s="41" t="s">
        <v>216</v>
      </c>
      <c r="B21" s="38" t="s">
        <v>188</v>
      </c>
      <c r="C21" s="41" t="s">
        <v>186</v>
      </c>
      <c r="D21" s="38" t="s">
        <v>224</v>
      </c>
      <c r="E21" s="159">
        <v>1898</v>
      </c>
      <c r="F21" s="47" t="s">
        <v>252</v>
      </c>
      <c r="G21" s="251">
        <v>1351449.9849999996</v>
      </c>
      <c r="H21" s="251">
        <v>939074.01500000001</v>
      </c>
      <c r="I21" s="251">
        <v>40500.699999999997</v>
      </c>
      <c r="J21" s="251">
        <v>-81252</v>
      </c>
      <c r="K21" s="80">
        <f>G21*VLOOKUP(K$10,'GI Factors'!A:M,4,FALSE)+H21*VLOOKUP(K$10,'GI Factors'!A:M,7,FALSE)+I21*VLOOKUP(K$10,'GI Factors'!A:M,10,FALSE)+J21*VLOOKUP(K$10,'GI Factors'!A:M,13,FALSE)</f>
        <v>2274520.2100055451</v>
      </c>
      <c r="L21" s="85">
        <f>VLOOKUP(F21,Reserve!A:X,24,FALSE)</f>
        <v>0</v>
      </c>
      <c r="M21" s="39"/>
      <c r="N21" s="8">
        <f t="shared" si="0"/>
        <v>0</v>
      </c>
      <c r="O21" s="8">
        <f t="shared" si="1"/>
        <v>3025617.2629727996</v>
      </c>
      <c r="P21" s="39">
        <f t="shared" si="2"/>
        <v>0</v>
      </c>
      <c r="Q21" s="86">
        <f t="shared" si="3"/>
        <v>-3025617.2629727996</v>
      </c>
      <c r="R21" s="91">
        <v>1977</v>
      </c>
      <c r="S21" s="323">
        <v>2046</v>
      </c>
      <c r="T21" s="78">
        <f t="shared" si="14"/>
        <v>69</v>
      </c>
      <c r="U21" s="92">
        <f t="shared" si="15"/>
        <v>25</v>
      </c>
      <c r="V21" s="95">
        <v>2046</v>
      </c>
      <c r="W21" s="262">
        <v>2047</v>
      </c>
      <c r="X21" s="334">
        <f>((G21)*VLOOKUP(V21,'GI Factors'!A:M,4,FALSE)+(H21)*VLOOKUP(V21,'GI Factors'!A:M,7,FALSE)+(I21)*VLOOKUP(V21,'GI Factors'!A:M,10,FALSE)+(J21)*VLOOKUP(V21,'GI Factors'!A:M,13,FALSE))*$X$10</f>
        <v>1392379.2045172651</v>
      </c>
      <c r="Y21" s="334">
        <f>((G21)*VLOOKUP(W21,'GI Factors'!A:M,4,FALSE)+(H21)*VLOOKUP(W21,'GI Factors'!A:M,7,FALSE)+(I21)*VLOOKUP(W21,'GI Factors'!A:M,10,FALSE)+(J21)*VLOOKUP(W21,'GI Factors'!A:M,13,FALSE))*$Y$10</f>
        <v>3352338.7760537164</v>
      </c>
      <c r="Z21" s="96">
        <f t="shared" si="6"/>
        <v>4744717.9805709813</v>
      </c>
      <c r="AA21" s="98">
        <f t="shared" si="7"/>
        <v>4744717.9805709813</v>
      </c>
      <c r="AB21" s="42">
        <f t="shared" si="8"/>
        <v>2.9847274919661989E-2</v>
      </c>
      <c r="AC21" s="40">
        <f t="shared" si="9"/>
        <v>2274520.210005559</v>
      </c>
      <c r="AD21" s="37">
        <f t="shared" si="16"/>
        <v>130398.67069572139</v>
      </c>
      <c r="AE21" s="37">
        <f>IF(SUM($AD21:AD21)&gt;0,IF(U21-1&gt;0,AD21*(1+$AB21),0),IF(R21&lt;=$AE$11,IF(U21&gt;0,PMT(AB21,U21,-AC21),PMT(AB21,1,-AC21)),0))</f>
        <v>134290.71566913504</v>
      </c>
      <c r="AF21" s="37">
        <f>IF(SUM($AD21:AE21)&gt;0,IF(U21-2&gt;0,AE21*(1+$AB21),0),IF(R21&lt;=$AF$11,IF(U21&gt;0,PMT(AB21,U21,-AC21),PMT(AB21,1,-AC21)),0))</f>
        <v>138298.92757886986</v>
      </c>
      <c r="AG21" s="37">
        <f>IF(SUM($AD21:AF21)&gt;0,IF(U21-3&gt;0,AF21*(1+$AB21),0),IF(R21&lt;=$AG$11,IF(U21&gt;0,PMT(AB21,U21,-AC21),PMT(AB21,1,-AC21)),0))</f>
        <v>142426.77369141078</v>
      </c>
      <c r="AH21" s="96">
        <f t="shared" si="11"/>
        <v>136353.77190878429</v>
      </c>
    </row>
    <row r="22" spans="1:34" s="41" customFormat="1" ht="12.75">
      <c r="A22" s="41" t="s">
        <v>216</v>
      </c>
      <c r="B22" s="38" t="s">
        <v>188</v>
      </c>
      <c r="C22" s="41" t="s">
        <v>186</v>
      </c>
      <c r="D22" s="38" t="s">
        <v>224</v>
      </c>
      <c r="E22" s="159">
        <v>1898</v>
      </c>
      <c r="F22" s="47" t="s">
        <v>201</v>
      </c>
      <c r="G22" s="251">
        <v>2532656.5</v>
      </c>
      <c r="H22" s="251">
        <v>2474789.0749999997</v>
      </c>
      <c r="I22" s="251">
        <v>371949.1</v>
      </c>
      <c r="J22" s="251">
        <v>-2542587.5</v>
      </c>
      <c r="K22" s="80">
        <f>G22*VLOOKUP(K$10,'GI Factors'!A:M,4,FALSE)+H22*VLOOKUP(K$10,'GI Factors'!A:M,7,FALSE)+I22*VLOOKUP(K$10,'GI Factors'!A:M,10,FALSE)+J22*VLOOKUP(K$10,'GI Factors'!A:M,13,FALSE)</f>
        <v>2787484.5786721101</v>
      </c>
      <c r="L22" s="85">
        <f>VLOOKUP(F22,Reserve!A:X,24,FALSE)</f>
        <v>0</v>
      </c>
      <c r="M22" s="39"/>
      <c r="N22" s="8">
        <f t="shared" si="0"/>
        <v>0</v>
      </c>
      <c r="O22" s="8">
        <f t="shared" si="1"/>
        <v>4294645.0701582935</v>
      </c>
      <c r="P22" s="39">
        <f t="shared" si="2"/>
        <v>0</v>
      </c>
      <c r="Q22" s="86">
        <f t="shared" si="3"/>
        <v>-4294645.0701582935</v>
      </c>
      <c r="R22" s="91">
        <v>1977</v>
      </c>
      <c r="S22" s="323">
        <v>2046</v>
      </c>
      <c r="T22" s="78">
        <f t="shared" si="14"/>
        <v>69</v>
      </c>
      <c r="U22" s="92">
        <f t="shared" si="15"/>
        <v>25</v>
      </c>
      <c r="V22" s="95">
        <v>2046</v>
      </c>
      <c r="W22" s="262">
        <v>2047</v>
      </c>
      <c r="X22" s="334">
        <f>((G22)*VLOOKUP(V22,'GI Factors'!A:M,4,FALSE)+(H22)*VLOOKUP(V22,'GI Factors'!A:M,7,FALSE)+(I22)*VLOOKUP(V22,'GI Factors'!A:M,10,FALSE)+(J22)*VLOOKUP(V22,'GI Factors'!A:M,13,FALSE))*$X$10</f>
        <v>1968041.6993125924</v>
      </c>
      <c r="Y22" s="334">
        <f>((G22)*VLOOKUP(W22,'GI Factors'!A:M,4,FALSE)+(H22)*VLOOKUP(W22,'GI Factors'!A:M,7,FALSE)+(I22)*VLOOKUP(W22,'GI Factors'!A:M,10,FALSE)+(J22)*VLOOKUP(W22,'GI Factors'!A:M,13,FALSE))*$Y$10</f>
        <v>4766742.6152538229</v>
      </c>
      <c r="Z22" s="96">
        <f t="shared" si="6"/>
        <v>6734784.3145664148</v>
      </c>
      <c r="AA22" s="98">
        <f t="shared" si="7"/>
        <v>6734784.3145664148</v>
      </c>
      <c r="AB22" s="42">
        <f t="shared" si="8"/>
        <v>3.5915780120894844E-2</v>
      </c>
      <c r="AC22" s="40">
        <f t="shared" si="9"/>
        <v>2787484.5786721115</v>
      </c>
      <c r="AD22" s="37">
        <f t="shared" si="16"/>
        <v>170813.17439944297</v>
      </c>
      <c r="AE22" s="37">
        <f>IF(SUM($AD22:AD22)&gt;0,IF(U22-1&gt;0,AD22*(1+$AB22),0),IF(R22&lt;=$AE$11,IF(U22&gt;0,PMT(AB22,U22,-AC22),PMT(AB22,1,-AC22)),0))</f>
        <v>176948.06281292543</v>
      </c>
      <c r="AF22" s="37">
        <f>IF(SUM($AD22:AE22)&gt;0,IF(U22-2&gt;0,AE22*(1+$AB22),0),IF(R22&lt;=$AF$11,IF(U22&gt;0,PMT(AB22,U22,-AC22),PMT(AB22,1,-AC22)),0))</f>
        <v>183303.29052973277</v>
      </c>
      <c r="AG22" s="37">
        <f>IF(SUM($AD22:AF22)&gt;0,IF(U22-3&gt;0,AF22*(1+$AB22),0),IF(R22&lt;=$AG$11,IF(U22&gt;0,PMT(AB22,U22,-AC22),PMT(AB22,1,-AC22)),0))</f>
        <v>189886.77120783518</v>
      </c>
      <c r="AH22" s="96">
        <f t="shared" si="11"/>
        <v>180237.82473748407</v>
      </c>
    </row>
    <row r="23" spans="1:34" s="41" customFormat="1" ht="12.75">
      <c r="A23" s="41" t="s">
        <v>216</v>
      </c>
      <c r="B23" s="38" t="s">
        <v>188</v>
      </c>
      <c r="C23" s="41" t="s">
        <v>186</v>
      </c>
      <c r="D23" s="38" t="s">
        <v>224</v>
      </c>
      <c r="E23" s="159">
        <v>1898</v>
      </c>
      <c r="F23" s="47" t="s">
        <v>202</v>
      </c>
      <c r="G23" s="251">
        <v>2543386</v>
      </c>
      <c r="H23" s="251">
        <v>2485273.0499999998</v>
      </c>
      <c r="I23" s="251">
        <v>344955.72499999998</v>
      </c>
      <c r="J23" s="251">
        <v>-2532307.5</v>
      </c>
      <c r="K23" s="80">
        <f>G23*VLOOKUP(K$10,'GI Factors'!A:M,4,FALSE)+H23*VLOOKUP(K$10,'GI Factors'!A:M,7,FALSE)+I23*VLOOKUP(K$10,'GI Factors'!A:M,10,FALSE)+J23*VLOOKUP(K$10,'GI Factors'!A:M,13,FALSE)</f>
        <v>2792475.3574199802</v>
      </c>
      <c r="L23" s="85">
        <f>VLOOKUP(F23,Reserve!A:X,24,FALSE)</f>
        <v>0</v>
      </c>
      <c r="M23" s="39"/>
      <c r="N23" s="8">
        <f t="shared" si="0"/>
        <v>0</v>
      </c>
      <c r="O23" s="8">
        <f t="shared" si="1"/>
        <v>4151369.7946776412</v>
      </c>
      <c r="P23" s="39">
        <f t="shared" si="2"/>
        <v>0</v>
      </c>
      <c r="Q23" s="86">
        <f t="shared" si="3"/>
        <v>-4151369.7946776412</v>
      </c>
      <c r="R23" s="91">
        <v>1981</v>
      </c>
      <c r="S23" s="323">
        <v>2046</v>
      </c>
      <c r="T23" s="78">
        <f t="shared" si="14"/>
        <v>65</v>
      </c>
      <c r="U23" s="92">
        <f t="shared" si="15"/>
        <v>25</v>
      </c>
      <c r="V23" s="95">
        <v>2046</v>
      </c>
      <c r="W23" s="262">
        <v>2047</v>
      </c>
      <c r="X23" s="334">
        <f>((G23)*VLOOKUP(V23,'GI Factors'!A:M,4,FALSE)+(H23)*VLOOKUP(V23,'GI Factors'!A:M,7,FALSE)+(I23)*VLOOKUP(V23,'GI Factors'!A:M,10,FALSE)+(J23)*VLOOKUP(V23,'GI Factors'!A:M,13,FALSE))*$X$10</f>
        <v>1971307.6182124491</v>
      </c>
      <c r="Y23" s="334">
        <f>((G23)*VLOOKUP(W23,'GI Factors'!A:M,4,FALSE)+(H23)*VLOOKUP(W23,'GI Factors'!A:M,7,FALSE)+(I23)*VLOOKUP(W23,'GI Factors'!A:M,10,FALSE)+(J23)*VLOOKUP(W23,'GI Factors'!A:M,13,FALSE))*$Y$10</f>
        <v>4774668.2981387181</v>
      </c>
      <c r="Z23" s="96">
        <f t="shared" si="6"/>
        <v>6745975.9163511675</v>
      </c>
      <c r="AA23" s="98">
        <f t="shared" si="7"/>
        <v>6745975.9163511675</v>
      </c>
      <c r="AB23" s="42">
        <f t="shared" si="8"/>
        <v>3.5910457967064428E-2</v>
      </c>
      <c r="AC23" s="40">
        <f t="shared" si="9"/>
        <v>2792475.3574199388</v>
      </c>
      <c r="AD23" s="37">
        <f t="shared" si="16"/>
        <v>171109.16615410271</v>
      </c>
      <c r="AE23" s="37">
        <f>IF(SUM($AD23:AD23)&gt;0,IF(U23-1&gt;0,AD23*(1+$AB23),0),IF(R23&lt;=$AE$11,IF(U23&gt;0,PMT(AB23,U23,-AC23),PMT(AB23,1,-AC23)),0))</f>
        <v>177253.77467305906</v>
      </c>
      <c r="AF23" s="37">
        <f>IF(SUM($AD23:AE23)&gt;0,IF(U23-2&gt;0,AE23*(1+$AB23),0),IF(R23&lt;=$AF$11,IF(U23&gt;0,PMT(AB23,U23,-AC23),PMT(AB23,1,-AC23)),0))</f>
        <v>183619.03889795946</v>
      </c>
      <c r="AG23" s="37">
        <f>IF(SUM($AD23:AF23)&gt;0,IF(U23-3&gt;0,AF23*(1+$AB23),0),IF(R23&lt;=$AG$11,IF(U23&gt;0,PMT(AB23,U23,-AC23),PMT(AB23,1,-AC23)),0))</f>
        <v>190212.8826762574</v>
      </c>
      <c r="AH23" s="96">
        <f t="shared" si="11"/>
        <v>180548.71560034467</v>
      </c>
    </row>
    <row r="24" spans="1:34" s="41" customFormat="1" ht="12.75">
      <c r="A24" s="41" t="s">
        <v>216</v>
      </c>
      <c r="B24" s="38" t="s">
        <v>187</v>
      </c>
      <c r="C24" s="41" t="s">
        <v>186</v>
      </c>
      <c r="D24" s="38" t="s">
        <v>224</v>
      </c>
      <c r="E24" s="159" t="s">
        <v>276</v>
      </c>
      <c r="F24" s="47" t="s">
        <v>222</v>
      </c>
      <c r="G24" s="36"/>
      <c r="H24" s="36"/>
      <c r="I24" s="36"/>
      <c r="J24" s="36"/>
      <c r="K24" s="80">
        <v>19237400</v>
      </c>
      <c r="L24" s="85">
        <f>VLOOKUP(F24,Reserve!A:X,24,FALSE)</f>
        <v>4617692.2</v>
      </c>
      <c r="M24" s="39">
        <v>14619707.800000001</v>
      </c>
      <c r="N24" s="8">
        <f t="shared" si="0"/>
        <v>19237400</v>
      </c>
      <c r="O24" s="8">
        <f t="shared" si="1"/>
        <v>19237400</v>
      </c>
      <c r="P24" s="39">
        <f t="shared" si="2"/>
        <v>0</v>
      </c>
      <c r="Q24" s="86">
        <f t="shared" si="3"/>
        <v>0</v>
      </c>
      <c r="R24" s="91">
        <v>1977</v>
      </c>
      <c r="S24" s="319" t="s">
        <v>56</v>
      </c>
      <c r="T24" s="78">
        <f t="shared" si="14"/>
        <v>0</v>
      </c>
      <c r="U24" s="92">
        <f t="shared" si="15"/>
        <v>0</v>
      </c>
      <c r="V24" s="95">
        <v>2021</v>
      </c>
      <c r="W24" s="262">
        <v>2022</v>
      </c>
      <c r="X24" s="334">
        <f>((G24)*VLOOKUP(V24,'GI Factors'!A:M,4,FALSE)+(H24)*VLOOKUP(V24,'GI Factors'!A:M,7,FALSE)+(I24)*VLOOKUP(V24,'GI Factors'!A:M,10,FALSE)+(J24)*VLOOKUP(V24,'GI Factors'!A:M,13,FALSE))*$X$10</f>
        <v>0</v>
      </c>
      <c r="Y24" s="334">
        <f>((G24)*VLOOKUP(W24,'GI Factors'!A:M,4,FALSE)+(H24)*VLOOKUP(W24,'GI Factors'!A:M,7,FALSE)+(I24)*VLOOKUP(W24,'GI Factors'!A:M,10,FALSE)+(J24)*VLOOKUP(W24,'GI Factors'!A:M,13,FALSE))*$Y$10</f>
        <v>0</v>
      </c>
      <c r="Z24" s="96">
        <f t="shared" si="6"/>
        <v>19237400</v>
      </c>
      <c r="AA24" s="98">
        <f t="shared" si="7"/>
        <v>0</v>
      </c>
      <c r="AB24" s="42">
        <f t="shared" si="8"/>
        <v>0</v>
      </c>
      <c r="AC24" s="40">
        <f t="shared" si="9"/>
        <v>0</v>
      </c>
      <c r="AD24" s="37">
        <f t="shared" si="16"/>
        <v>0</v>
      </c>
      <c r="AE24" s="37">
        <f>IF(SUM($AD24:AD24)&gt;0,IF(U24-1&gt;0,AD24*(1+$AB24),0),IF(R24&lt;=$AE$11,IF(U24&gt;0,PMT(AB24,U24,-AC24),PMT(AB24,1,-AC24)),0))</f>
        <v>0</v>
      </c>
      <c r="AF24" s="37">
        <f>IF(SUM($AD24:AE24)&gt;0,IF(U24-2&gt;0,AE24*(1+$AB24),0),IF(R24&lt;=$AF$11,IF(U24&gt;0,PMT(AB24,U24,-AC24),PMT(AB24,1,-AC24)),0))</f>
        <v>0</v>
      </c>
      <c r="AG24" s="37">
        <f>IF(SUM($AD24:AF24)&gt;0,IF(U24-3&gt;0,AF24*(1+$AB24),0),IF(R24&lt;=$AG$11,IF(U24&gt;0,PMT(AB24,U24,-AC24),PMT(AB24,1,-AC24)),0))</f>
        <v>0</v>
      </c>
      <c r="AH24" s="96">
        <f t="shared" si="11"/>
        <v>0</v>
      </c>
    </row>
    <row r="25" spans="1:34" s="41" customFormat="1">
      <c r="A25" s="41" t="s">
        <v>216</v>
      </c>
      <c r="B25" s="38" t="s">
        <v>188</v>
      </c>
      <c r="C25" s="38" t="s">
        <v>185</v>
      </c>
      <c r="D25" s="38" t="s">
        <v>226</v>
      </c>
      <c r="E25" s="159">
        <v>1898</v>
      </c>
      <c r="F25" s="47" t="s">
        <v>203</v>
      </c>
      <c r="G25" s="251">
        <v>28344.949999999997</v>
      </c>
      <c r="H25" s="251">
        <v>19649.5</v>
      </c>
      <c r="I25" s="251">
        <v>0</v>
      </c>
      <c r="J25" s="251">
        <v>-2482</v>
      </c>
      <c r="K25" s="80">
        <f>G25*VLOOKUP(K$10,'GI Factors'!A:M,4,FALSE)+H25*VLOOKUP(K$10,'GI Factors'!A:M,7,FALSE)+I25*VLOOKUP(K$10,'GI Factors'!A:M,10,FALSE)+J25*VLOOKUP(K$10,'GI Factors'!A:M,13,FALSE)</f>
        <v>45983.267740201685</v>
      </c>
      <c r="L25" s="85">
        <f>VLOOKUP(F25,Reserve!A:X,24,FALSE)</f>
        <v>0</v>
      </c>
      <c r="M25" s="39">
        <v>43607.391290216801</v>
      </c>
      <c r="N25" s="8">
        <f t="shared" si="0"/>
        <v>43607.391290216801</v>
      </c>
      <c r="O25" s="8">
        <f t="shared" si="1"/>
        <v>43607.391290216838</v>
      </c>
      <c r="P25" s="39">
        <f t="shared" si="2"/>
        <v>0</v>
      </c>
      <c r="Q25" s="86">
        <f t="shared" si="3"/>
        <v>-3.637978807091713E-11</v>
      </c>
      <c r="R25" s="91">
        <v>1998</v>
      </c>
      <c r="S25" s="323">
        <v>2025</v>
      </c>
      <c r="T25" s="78">
        <f t="shared" si="14"/>
        <v>27</v>
      </c>
      <c r="U25" s="92">
        <f t="shared" si="15"/>
        <v>4</v>
      </c>
      <c r="V25" s="95">
        <v>2025</v>
      </c>
      <c r="W25" s="262">
        <v>2026</v>
      </c>
      <c r="X25" s="334">
        <f>((G25)*VLOOKUP(V25,'GI Factors'!A:M,4,FALSE)+(H25)*VLOOKUP(V25,'GI Factors'!A:M,7,FALSE)+(I25)*VLOOKUP(V25,'GI Factors'!A:M,10,FALSE)+(J25)*VLOOKUP(V25,'GI Factors'!A:M,13,FALSE))*$X$10</f>
        <v>15061.848446464952</v>
      </c>
      <c r="Y25" s="334">
        <f>((G25)*VLOOKUP(W25,'GI Factors'!A:M,4,FALSE)+(H25)*VLOOKUP(W25,'GI Factors'!A:M,7,FALSE)+(I25)*VLOOKUP(W25,'GI Factors'!A:M,10,FALSE)+(J25)*VLOOKUP(W25,'GI Factors'!A:M,13,FALSE))*$Y$10</f>
        <v>36129.436981180901</v>
      </c>
      <c r="Z25" s="96">
        <f t="shared" si="6"/>
        <v>51191.285427645853</v>
      </c>
      <c r="AA25" s="98">
        <f t="shared" si="7"/>
        <v>7583.8941374290516</v>
      </c>
      <c r="AB25" s="42">
        <f t="shared" si="8"/>
        <v>2.7185904271212365E-2</v>
      </c>
      <c r="AC25" s="40">
        <f t="shared" si="9"/>
        <v>6812.3359615093232</v>
      </c>
      <c r="AD25" s="37">
        <f t="shared" si="16"/>
        <v>1820.3857429083441</v>
      </c>
      <c r="AE25" s="37">
        <f>IF(SUM($AD25:AD25)&gt;0,IF(U25-1&gt;0,AD25*(1+$AB25),0),IF(R25&lt;=$AE$11,IF(U25&gt;0,PMT(AB25,U25,-AC25),PMT(AB25,1,-AC25)),0))</f>
        <v>1869.8745754517302</v>
      </c>
      <c r="AF25" s="37">
        <f>IF(SUM($AD25:AE25)&gt;0,IF(U25-2&gt;0,AE25*(1+$AB25),0),IF(R25&lt;=$AF$11,IF(U25&gt;0,PMT(AB25,U25,-AC25),PMT(AB25,1,-AC25)),0))</f>
        <v>1920.7088066591348</v>
      </c>
      <c r="AG25" s="37">
        <f>IF(SUM($AD25:AF25)&gt;0,IF(U25-3&gt;0,AF25*(1+$AB25),0),IF(R25&lt;=$AG$11,IF(U25&gt;0,PMT(AB25,U25,-AC25),PMT(AB25,1,-AC25)),0))</f>
        <v>1972.9250124098446</v>
      </c>
      <c r="AH25" s="96">
        <f t="shared" si="11"/>
        <v>1895.9735343572634</v>
      </c>
    </row>
    <row r="26" spans="1:34" s="41" customFormat="1">
      <c r="A26" s="41" t="s">
        <v>216</v>
      </c>
      <c r="B26" s="38" t="s">
        <v>188</v>
      </c>
      <c r="C26" s="38" t="s">
        <v>185</v>
      </c>
      <c r="D26" s="38" t="s">
        <v>226</v>
      </c>
      <c r="E26" s="159">
        <v>1898</v>
      </c>
      <c r="F26" s="47" t="s">
        <v>204</v>
      </c>
      <c r="G26" s="306">
        <v>151027.58333333331</v>
      </c>
      <c r="H26" s="306">
        <v>147576.81666666665</v>
      </c>
      <c r="I26" s="306">
        <v>1241.9999999999998</v>
      </c>
      <c r="J26" s="306">
        <v>-286268.33333333331</v>
      </c>
      <c r="K26" s="80">
        <f>G26*VLOOKUP(K$10,'GI Factors'!A:M,4,FALSE)+H26*VLOOKUP(K$10,'GI Factors'!A:M,7,FALSE)+I26*VLOOKUP(K$10,'GI Factors'!A:M,10,FALSE)+J26*VLOOKUP(K$10,'GI Factors'!A:M,13,FALSE)</f>
        <v>3885.1661598886712</v>
      </c>
      <c r="L26" s="85">
        <f>VLOOKUP(F26,Reserve!A:X,24,FALSE)</f>
        <v>0</v>
      </c>
      <c r="M26" s="39">
        <v>1411.7367555267999</v>
      </c>
      <c r="N26" s="8">
        <f t="shared" si="0"/>
        <v>1411.7367555267999</v>
      </c>
      <c r="O26" s="8">
        <f t="shared" si="1"/>
        <v>1411.7367555267979</v>
      </c>
      <c r="P26" s="39">
        <f t="shared" si="2"/>
        <v>2.0463630789890885E-12</v>
      </c>
      <c r="Q26" s="86">
        <f t="shared" si="3"/>
        <v>0</v>
      </c>
      <c r="R26" s="91">
        <v>1998</v>
      </c>
      <c r="S26" s="323">
        <v>2025</v>
      </c>
      <c r="T26" s="78">
        <f t="shared" si="14"/>
        <v>27</v>
      </c>
      <c r="U26" s="92">
        <f t="shared" si="15"/>
        <v>4</v>
      </c>
      <c r="V26" s="95">
        <v>2025</v>
      </c>
      <c r="W26" s="262">
        <v>2026</v>
      </c>
      <c r="X26" s="334">
        <f>((G26)*VLOOKUP(V26,'GI Factors'!A:M,4,FALSE)+(H26)*VLOOKUP(V26,'GI Factors'!A:M,7,FALSE)+(I26)*VLOOKUP(V26,'GI Factors'!A:M,10,FALSE)+(J26)*VLOOKUP(V26,'GI Factors'!A:M,13,FALSE))*$X$10</f>
        <v>-554.66940335373511</v>
      </c>
      <c r="Y26" s="334">
        <f>((G26)*VLOOKUP(W26,'GI Factors'!A:M,4,FALSE)+(H26)*VLOOKUP(W26,'GI Factors'!A:M,7,FALSE)+(I26)*VLOOKUP(W26,'GI Factors'!A:M,10,FALSE)+(J26)*VLOOKUP(W26,'GI Factors'!A:M,13,FALSE))*$Y$10</f>
        <v>2211.9255946243238</v>
      </c>
      <c r="Z26" s="96">
        <f t="shared" si="6"/>
        <v>1657.2561912705887</v>
      </c>
      <c r="AA26" s="98">
        <f t="shared" si="7"/>
        <v>245.51943574378879</v>
      </c>
      <c r="AB26" s="42">
        <f t="shared" si="8"/>
        <v>-0.19184435060673657</v>
      </c>
      <c r="AC26" s="40">
        <f t="shared" si="9"/>
        <v>575.58017183528807</v>
      </c>
      <c r="AD26" s="37">
        <f t="shared" si="16"/>
        <v>82.138516091321833</v>
      </c>
      <c r="AE26" s="37">
        <f>IF(SUM($AD26:AD26)&gt;0,IF(U26-1&gt;0,AD26*(1+$AB26),0),IF(R26&lt;=$AE$11,IF(U26&gt;0,PMT(AB26,U26,-AC26),PMT(AB26,1,-AC26)),0))</f>
        <v>66.380705811981215</v>
      </c>
      <c r="AF26" s="37">
        <f>IF(SUM($AD26:AE26)&gt;0,IF(U26-2&gt;0,AE26*(1+$AB26),0),IF(R26&lt;=$AF$11,IF(U26&gt;0,PMT(AB26,U26,-AC26),PMT(AB26,1,-AC26)),0))</f>
        <v>53.645942412664859</v>
      </c>
      <c r="AG26" s="37">
        <f>IF(SUM($AD26:AF26)&gt;0,IF(U26-3&gt;0,AF26*(1+$AB26),0),IF(R26&lt;=$AG$11,IF(U26&gt;0,PMT(AB26,U26,-AC26),PMT(AB26,1,-AC26)),0))</f>
        <v>43.354271427820784</v>
      </c>
      <c r="AH26" s="96">
        <f t="shared" si="11"/>
        <v>61.379858935947169</v>
      </c>
    </row>
    <row r="27" spans="1:34" s="41" customFormat="1">
      <c r="A27" s="41" t="s">
        <v>216</v>
      </c>
      <c r="B27" s="38" t="s">
        <v>188</v>
      </c>
      <c r="C27" s="38" t="s">
        <v>185</v>
      </c>
      <c r="D27" s="38" t="s">
        <v>226</v>
      </c>
      <c r="E27" s="159">
        <v>1898</v>
      </c>
      <c r="F27" s="47" t="s">
        <v>205</v>
      </c>
      <c r="G27" s="251">
        <v>151027.58333333331</v>
      </c>
      <c r="H27" s="251">
        <v>147576.81666666665</v>
      </c>
      <c r="I27" s="251">
        <v>1241.9999999999998</v>
      </c>
      <c r="J27" s="251">
        <v>-286268.33333333331</v>
      </c>
      <c r="K27" s="80">
        <f>G27*VLOOKUP(K$10,'GI Factors'!A:M,4,FALSE)+H27*VLOOKUP(K$10,'GI Factors'!A:M,7,FALSE)+I27*VLOOKUP(K$10,'GI Factors'!A:M,10,FALSE)+J27*VLOOKUP(K$10,'GI Factors'!A:M,13,FALSE)</f>
        <v>3885.1661598886712</v>
      </c>
      <c r="L27" s="85">
        <f>VLOOKUP(F27,Reserve!A:X,24,FALSE)</f>
        <v>0</v>
      </c>
      <c r="M27" s="39">
        <v>1411.7367555267999</v>
      </c>
      <c r="N27" s="8">
        <f t="shared" si="0"/>
        <v>1411.7367555267999</v>
      </c>
      <c r="O27" s="8">
        <f t="shared" si="1"/>
        <v>1411.7367555267979</v>
      </c>
      <c r="P27" s="39">
        <f t="shared" si="2"/>
        <v>2.0463630789890885E-12</v>
      </c>
      <c r="Q27" s="86">
        <f t="shared" si="3"/>
        <v>0</v>
      </c>
      <c r="R27" s="91">
        <v>1998</v>
      </c>
      <c r="S27" s="323">
        <v>2025</v>
      </c>
      <c r="T27" s="78">
        <f t="shared" si="14"/>
        <v>27</v>
      </c>
      <c r="U27" s="92">
        <f t="shared" si="15"/>
        <v>4</v>
      </c>
      <c r="V27" s="95">
        <v>2025</v>
      </c>
      <c r="W27" s="262">
        <v>2026</v>
      </c>
      <c r="X27" s="334">
        <f>((G27)*VLOOKUP(V27,'GI Factors'!A:M,4,FALSE)+(H27)*VLOOKUP(V27,'GI Factors'!A:M,7,FALSE)+(I27)*VLOOKUP(V27,'GI Factors'!A:M,10,FALSE)+(J27)*VLOOKUP(V27,'GI Factors'!A:M,13,FALSE))*$X$10</f>
        <v>-554.66940335373511</v>
      </c>
      <c r="Y27" s="334">
        <f>((G27)*VLOOKUP(W27,'GI Factors'!A:M,4,FALSE)+(H27)*VLOOKUP(W27,'GI Factors'!A:M,7,FALSE)+(I27)*VLOOKUP(W27,'GI Factors'!A:M,10,FALSE)+(J27)*VLOOKUP(W27,'GI Factors'!A:M,13,FALSE))*$Y$10</f>
        <v>2211.9255946243238</v>
      </c>
      <c r="Z27" s="96">
        <f t="shared" si="6"/>
        <v>1657.2561912705887</v>
      </c>
      <c r="AA27" s="98">
        <f t="shared" si="7"/>
        <v>245.51943574378879</v>
      </c>
      <c r="AB27" s="42">
        <f t="shared" si="8"/>
        <v>-0.19184435060673657</v>
      </c>
      <c r="AC27" s="40">
        <f t="shared" si="9"/>
        <v>575.58017183528807</v>
      </c>
      <c r="AD27" s="37">
        <f t="shared" si="16"/>
        <v>82.138516091321833</v>
      </c>
      <c r="AE27" s="37">
        <f>IF(SUM($AD27:AD27)&gt;0,IF(U27-1&gt;0,AD27*(1+$AB27),0),IF(R27&lt;=$AE$11,IF(U27&gt;0,PMT(AB27,U27,-AC27),PMT(AB27,1,-AC27)),0))</f>
        <v>66.380705811981215</v>
      </c>
      <c r="AF27" s="37">
        <f>IF(SUM($AD27:AE27)&gt;0,IF(U27-2&gt;0,AE27*(1+$AB27),0),IF(R27&lt;=$AF$11,IF(U27&gt;0,PMT(AB27,U27,-AC27),PMT(AB27,1,-AC27)),0))</f>
        <v>53.645942412664859</v>
      </c>
      <c r="AG27" s="37">
        <f>IF(SUM($AD27:AF27)&gt;0,IF(U27-3&gt;0,AF27*(1+$AB27),0),IF(R27&lt;=$AG$11,IF(U27&gt;0,PMT(AB27,U27,-AC27),PMT(AB27,1,-AC27)),0))</f>
        <v>43.354271427820784</v>
      </c>
      <c r="AH27" s="96">
        <f t="shared" si="11"/>
        <v>61.379858935947169</v>
      </c>
    </row>
    <row r="28" spans="1:34" s="41" customFormat="1">
      <c r="A28" s="41" t="s">
        <v>216</v>
      </c>
      <c r="B28" s="38" t="s">
        <v>188</v>
      </c>
      <c r="C28" s="38" t="s">
        <v>185</v>
      </c>
      <c r="D28" s="38" t="s">
        <v>226</v>
      </c>
      <c r="E28" s="159">
        <v>1898</v>
      </c>
      <c r="F28" s="47" t="s">
        <v>206</v>
      </c>
      <c r="G28" s="251">
        <v>151027.58333333331</v>
      </c>
      <c r="H28" s="251">
        <v>147576.81666666665</v>
      </c>
      <c r="I28" s="251">
        <v>1241.9999999999998</v>
      </c>
      <c r="J28" s="251">
        <v>-286268.33333333331</v>
      </c>
      <c r="K28" s="80">
        <f>G28*VLOOKUP(K$10,'GI Factors'!A:M,4,FALSE)+H28*VLOOKUP(K$10,'GI Factors'!A:M,7,FALSE)+I28*VLOOKUP(K$10,'GI Factors'!A:M,10,FALSE)+J28*VLOOKUP(K$10,'GI Factors'!A:M,13,FALSE)</f>
        <v>3885.1661598886712</v>
      </c>
      <c r="L28" s="85">
        <f>VLOOKUP(F28,Reserve!A:X,24,FALSE)</f>
        <v>0</v>
      </c>
      <c r="M28" s="39">
        <v>1411.7367555267999</v>
      </c>
      <c r="N28" s="8">
        <f t="shared" si="0"/>
        <v>1411.7367555267999</v>
      </c>
      <c r="O28" s="8">
        <f t="shared" si="1"/>
        <v>1411.7367555267979</v>
      </c>
      <c r="P28" s="39">
        <f t="shared" si="2"/>
        <v>2.0463630789890885E-12</v>
      </c>
      <c r="Q28" s="86">
        <f t="shared" si="3"/>
        <v>0</v>
      </c>
      <c r="R28" s="91">
        <v>1998</v>
      </c>
      <c r="S28" s="323">
        <v>2025</v>
      </c>
      <c r="T28" s="78">
        <f t="shared" si="14"/>
        <v>27</v>
      </c>
      <c r="U28" s="92">
        <f t="shared" si="15"/>
        <v>4</v>
      </c>
      <c r="V28" s="95">
        <v>2025</v>
      </c>
      <c r="W28" s="262">
        <v>2026</v>
      </c>
      <c r="X28" s="334">
        <f>((G28)*VLOOKUP(V28,'GI Factors'!A:M,4,FALSE)+(H28)*VLOOKUP(V28,'GI Factors'!A:M,7,FALSE)+(I28)*VLOOKUP(V28,'GI Factors'!A:M,10,FALSE)+(J28)*VLOOKUP(V28,'GI Factors'!A:M,13,FALSE))*$X$10</f>
        <v>-554.66940335373511</v>
      </c>
      <c r="Y28" s="334">
        <f>((G28)*VLOOKUP(W28,'GI Factors'!A:M,4,FALSE)+(H28)*VLOOKUP(W28,'GI Factors'!A:M,7,FALSE)+(I28)*VLOOKUP(W28,'GI Factors'!A:M,10,FALSE)+(J28)*VLOOKUP(W28,'GI Factors'!A:M,13,FALSE))*$Y$10</f>
        <v>2211.9255946243238</v>
      </c>
      <c r="Z28" s="96">
        <f t="shared" si="6"/>
        <v>1657.2561912705887</v>
      </c>
      <c r="AA28" s="98">
        <f t="shared" si="7"/>
        <v>245.51943574378879</v>
      </c>
      <c r="AB28" s="42">
        <f t="shared" si="8"/>
        <v>-0.19184435060673657</v>
      </c>
      <c r="AC28" s="40">
        <f t="shared" si="9"/>
        <v>575.58017183528807</v>
      </c>
      <c r="AD28" s="37">
        <f t="shared" si="16"/>
        <v>82.138516091321833</v>
      </c>
      <c r="AE28" s="37">
        <f>IF(SUM($AD28:AD28)&gt;0,IF(U28-1&gt;0,AD28*(1+$AB28),0),IF(R28&lt;=$AE$11,IF(U28&gt;0,PMT(AB28,U28,-AC28),PMT(AB28,1,-AC28)),0))</f>
        <v>66.380705811981215</v>
      </c>
      <c r="AF28" s="37">
        <f>IF(SUM($AD28:AE28)&gt;0,IF(U28-2&gt;0,AE28*(1+$AB28),0),IF(R28&lt;=$AF$11,IF(U28&gt;0,PMT(AB28,U28,-AC28),PMT(AB28,1,-AC28)),0))</f>
        <v>53.645942412664859</v>
      </c>
      <c r="AG28" s="37">
        <f>IF(SUM($AD28:AF28)&gt;0,IF(U28-3&gt;0,AF28*(1+$AB28),0),IF(R28&lt;=$AG$11,IF(U28&gt;0,PMT(AB28,U28,-AC28),PMT(AB28,1,-AC28)),0))</f>
        <v>43.354271427820784</v>
      </c>
      <c r="AH28" s="96">
        <f t="shared" si="11"/>
        <v>61.379858935947169</v>
      </c>
    </row>
    <row r="29" spans="1:34" s="41" customFormat="1">
      <c r="A29" s="41" t="s">
        <v>216</v>
      </c>
      <c r="B29" s="38" t="s">
        <v>188</v>
      </c>
      <c r="C29" s="38" t="s">
        <v>185</v>
      </c>
      <c r="D29" s="38" t="s">
        <v>227</v>
      </c>
      <c r="E29" s="159">
        <v>1898</v>
      </c>
      <c r="F29" s="47" t="s">
        <v>225</v>
      </c>
      <c r="G29" s="251">
        <v>236934.62999999998</v>
      </c>
      <c r="H29" s="251">
        <v>214685.91999999998</v>
      </c>
      <c r="I29" s="251">
        <v>9763.5</v>
      </c>
      <c r="J29" s="251">
        <v>-138168</v>
      </c>
      <c r="K29" s="80">
        <f>G29*VLOOKUP(K$10,'GI Factors'!A:M,4,FALSE)+H29*VLOOKUP(K$10,'GI Factors'!A:M,7,FALSE)+I29*VLOOKUP(K$10,'GI Factors'!A:M,10,FALSE)+J29*VLOOKUP(K$10,'GI Factors'!A:M,13,FALSE)</f>
        <v>322754.66217699787</v>
      </c>
      <c r="L29" s="85">
        <f>VLOOKUP(F29,Reserve!A:X,24,FALSE)</f>
        <v>0</v>
      </c>
      <c r="M29" s="39">
        <v>236766.99130523301</v>
      </c>
      <c r="N29" s="8">
        <f t="shared" si="0"/>
        <v>236766.99130523301</v>
      </c>
      <c r="O29" s="8">
        <f t="shared" si="1"/>
        <v>236766.99130523278</v>
      </c>
      <c r="P29" s="39">
        <f t="shared" si="2"/>
        <v>2.3283064365386963E-10</v>
      </c>
      <c r="Q29" s="86">
        <f t="shared" si="3"/>
        <v>0</v>
      </c>
      <c r="R29" s="91">
        <v>2010</v>
      </c>
      <c r="S29" s="323">
        <v>2029</v>
      </c>
      <c r="T29" s="78">
        <f t="shared" si="14"/>
        <v>19</v>
      </c>
      <c r="U29" s="92">
        <f t="shared" si="15"/>
        <v>8</v>
      </c>
      <c r="V29" s="95">
        <v>2029</v>
      </c>
      <c r="W29" s="262">
        <v>2030</v>
      </c>
      <c r="X29" s="334">
        <f>((G29)*VLOOKUP(V29,'GI Factors'!A:M,4,FALSE)+(H29)*VLOOKUP(V29,'GI Factors'!A:M,7,FALSE)+(I29)*VLOOKUP(V29,'GI Factors'!A:M,10,FALSE)+(J29)*VLOOKUP(V29,'GI Factors'!A:M,13,FALSE))*$X$10</f>
        <v>119784.00851034634</v>
      </c>
      <c r="Y29" s="334">
        <f>((G29)*VLOOKUP(W29,'GI Factors'!A:M,4,FALSE)+(H29)*VLOOKUP(W29,'GI Factors'!A:M,7,FALSE)+(I29)*VLOOKUP(W29,'GI Factors'!A:M,10,FALSE)+(J29)*VLOOKUP(W29,'GI Factors'!A:M,13,FALSE))*$Y$10</f>
        <v>289177.15828960115</v>
      </c>
      <c r="Z29" s="96">
        <f t="shared" si="6"/>
        <v>408961.1667999475</v>
      </c>
      <c r="AA29" s="98">
        <f t="shared" si="7"/>
        <v>172194.17549471449</v>
      </c>
      <c r="AB29" s="42">
        <f t="shared" si="8"/>
        <v>3.0033129467713856E-2</v>
      </c>
      <c r="AC29" s="40">
        <f t="shared" si="9"/>
        <v>135896.69986399569</v>
      </c>
      <c r="AD29" s="37">
        <f t="shared" si="16"/>
        <v>19362.058750502889</v>
      </c>
      <c r="AE29" s="37">
        <f>IF(SUM($AD29:AD29)&gt;0,IF(U29-1&gt;0,AD29*(1+$AB29),0),IF(R29&lt;=$AE$11,IF(U29&gt;0,PMT(AB29,U29,-AC29),PMT(AB29,1,-AC29)),0))</f>
        <v>19943.561967718226</v>
      </c>
      <c r="AF29" s="37">
        <f>IF(SUM($AD29:AE29)&gt;0,IF(U29-2&gt;0,AE29*(1+$AB29),0),IF(R29&lt;=$AF$11,IF(U29&gt;0,PMT(AB29,U29,-AC29),PMT(AB29,1,-AC29)),0))</f>
        <v>20542.529546342081</v>
      </c>
      <c r="AG29" s="37">
        <f>IF(SUM($AD29:AF29)&gt;0,IF(U29-3&gt;0,AF29*(1+$AB29),0),IF(R29&lt;=$AG$11,IF(U29&gt;0,PMT(AB29,U29,-AC29),PMT(AB29,1,-AC29)),0))</f>
        <v>21159.485995801711</v>
      </c>
      <c r="AH29" s="96">
        <f t="shared" si="11"/>
        <v>20251.909065091226</v>
      </c>
    </row>
    <row r="30" spans="1:34" s="223" customFormat="1" ht="12.75">
      <c r="A30" s="223" t="s">
        <v>216</v>
      </c>
      <c r="B30" s="150" t="s">
        <v>187</v>
      </c>
      <c r="C30" s="223" t="s">
        <v>186</v>
      </c>
      <c r="D30" s="150" t="s">
        <v>189</v>
      </c>
      <c r="E30" s="159" t="s">
        <v>276</v>
      </c>
      <c r="F30" s="317" t="s">
        <v>249</v>
      </c>
      <c r="G30" s="331"/>
      <c r="H30" s="332"/>
      <c r="I30" s="332"/>
      <c r="J30" s="333"/>
      <c r="K30" s="308">
        <f>'Scherer - $ Calc (GULF)'!F61</f>
        <v>41244633.367870577</v>
      </c>
      <c r="L30" s="309">
        <f>VLOOKUP(F30,Reserve!A:X,24,FALSE)</f>
        <v>-2636763.9913551598</v>
      </c>
      <c r="M30" s="302">
        <f>-L30+M58</f>
        <v>2636763.9913551598</v>
      </c>
      <c r="N30" s="302">
        <f t="shared" si="0"/>
        <v>0</v>
      </c>
      <c r="O30" s="302">
        <f t="shared" si="1"/>
        <v>22683427.8001725</v>
      </c>
      <c r="P30" s="305">
        <f t="shared" si="2"/>
        <v>0</v>
      </c>
      <c r="Q30" s="318">
        <f t="shared" si="3"/>
        <v>-22683427.8001725</v>
      </c>
      <c r="R30" s="310">
        <v>1989</v>
      </c>
      <c r="S30" s="319">
        <v>2066</v>
      </c>
      <c r="T30" s="311">
        <f t="shared" si="14"/>
        <v>77</v>
      </c>
      <c r="U30" s="312">
        <f t="shared" si="15"/>
        <v>45</v>
      </c>
      <c r="V30" s="305" t="s">
        <v>116</v>
      </c>
      <c r="W30" s="305" t="s">
        <v>116</v>
      </c>
      <c r="X30" s="335" t="s">
        <v>116</v>
      </c>
      <c r="Y30" s="335" t="s">
        <v>116</v>
      </c>
      <c r="Z30" s="313">
        <f>'Scherer - $ Calc (GULF)'!J61</f>
        <v>54581998.144165076</v>
      </c>
      <c r="AA30" s="314">
        <f t="shared" si="7"/>
        <v>54581998.144165076</v>
      </c>
      <c r="AB30" s="305" t="s">
        <v>116</v>
      </c>
      <c r="AC30" s="315">
        <f>'Scherer - $ Calc (GULF)'!O61</f>
        <v>41244633.36787039</v>
      </c>
      <c r="AD30" s="316">
        <f>'Scherer - $ Calc (GULF)'!P61</f>
        <v>11037692.765032275</v>
      </c>
      <c r="AE30" s="316">
        <f>'Scherer - $ Calc (GULF)'!Q61</f>
        <v>7658810.3612736501</v>
      </c>
      <c r="AF30" s="316">
        <f>'Scherer - $ Calc (GULF)'!R61</f>
        <v>6117147.5329477992</v>
      </c>
      <c r="AG30" s="316">
        <f>'Scherer - $ Calc (GULF)'!S61</f>
        <v>5045089.3754601358</v>
      </c>
      <c r="AH30" s="313">
        <f t="shared" si="11"/>
        <v>7464685.0086784652</v>
      </c>
    </row>
    <row r="31" spans="1:34" s="41" customFormat="1" ht="12.75">
      <c r="A31" s="41" t="s">
        <v>216</v>
      </c>
      <c r="B31" s="38" t="s">
        <v>188</v>
      </c>
      <c r="C31" s="41" t="s">
        <v>186</v>
      </c>
      <c r="D31" s="38" t="s">
        <v>189</v>
      </c>
      <c r="E31" s="159">
        <v>1898</v>
      </c>
      <c r="F31" s="320" t="s">
        <v>236</v>
      </c>
      <c r="G31" s="251">
        <v>1824550.4493749999</v>
      </c>
      <c r="H31" s="251">
        <v>1262273.4568749997</v>
      </c>
      <c r="I31" s="251">
        <v>6672.7312499999998</v>
      </c>
      <c r="J31" s="251">
        <v>-47948.875</v>
      </c>
      <c r="K31" s="80">
        <f>G31*VLOOKUP(K$10,'GI Factors'!A:M,4,FALSE)+H31*VLOOKUP(K$10,'GI Factors'!A:M,7,FALSE)+I31*VLOOKUP(K$10,'GI Factors'!A:M,10,FALSE)+J31*VLOOKUP(K$10,'GI Factors'!A:M,13,FALSE)</f>
        <v>3081281.4403996724</v>
      </c>
      <c r="L31" s="85">
        <f>VLOOKUP(F31,Reserve!A:X,24,FALSE)</f>
        <v>6318231.5700000003</v>
      </c>
      <c r="M31" s="8">
        <f>-L31</f>
        <v>-6318231.5700000003</v>
      </c>
      <c r="N31" s="8">
        <f t="shared" si="0"/>
        <v>0</v>
      </c>
      <c r="O31" s="8">
        <f t="shared" si="1"/>
        <v>3648758.2582607442</v>
      </c>
      <c r="P31" s="39">
        <f t="shared" si="2"/>
        <v>0</v>
      </c>
      <c r="Q31" s="86">
        <f t="shared" si="3"/>
        <v>-3648758.2582607442</v>
      </c>
      <c r="R31" s="91">
        <v>1989</v>
      </c>
      <c r="S31" s="323">
        <v>2047</v>
      </c>
      <c r="T31" s="78">
        <f t="shared" si="14"/>
        <v>58</v>
      </c>
      <c r="U31" s="92">
        <f t="shared" si="15"/>
        <v>26</v>
      </c>
      <c r="V31" s="95">
        <v>2047</v>
      </c>
      <c r="W31" s="262">
        <v>2048</v>
      </c>
      <c r="X31" s="334">
        <f>((G31)*VLOOKUP(V31,'GI Factors'!A:M,4,FALSE)+(H31)*VLOOKUP(V31,'GI Factors'!A:M,7,FALSE)+(I31)*VLOOKUP(V31,'GI Factors'!A:M,10,FALSE)+(J31)*VLOOKUP(V31,'GI Factors'!A:M,13,FALSE))*$X$10</f>
        <v>1940734.8231642353</v>
      </c>
      <c r="Y31" s="334">
        <f>((G31)*VLOOKUP(W31,'GI Factors'!A:M,4,FALSE)+(H31)*VLOOKUP(W31,'GI Factors'!A:M,7,FALSE)+(I31)*VLOOKUP(W31,'GI Factors'!A:M,10,FALSE)+(J31)*VLOOKUP(W31,'GI Factors'!A:M,13,FALSE))*$Y$10</f>
        <v>4672639.5199333634</v>
      </c>
      <c r="Z31" s="96">
        <f t="shared" si="6"/>
        <v>6613374.3430975992</v>
      </c>
      <c r="AA31" s="98">
        <f t="shared" si="7"/>
        <v>6613374.3430975992</v>
      </c>
      <c r="AB31" s="42">
        <f t="shared" si="8"/>
        <v>2.9810639763496412E-2</v>
      </c>
      <c r="AC31" s="40">
        <f t="shared" si="9"/>
        <v>3081281.4403996607</v>
      </c>
      <c r="AD31" s="37">
        <f t="shared" ref="AD31:AD37" si="17">IF(R31&lt;=$AD$11,IF(U31&gt;0,PMT(AB31,U31,-AC31),PMT(AB31,1,-AC31)),0)</f>
        <v>171986.22047279516</v>
      </c>
      <c r="AE31" s="37">
        <f>IF(SUM($AD31:AD31)&gt;0,IF(U31-1&gt;0,AD31*(1+$AB31),0),IF(R31&lt;=$AE$11,IF(U31&gt;0,PMT(AB31,U31,-AC31),PMT(AB31,1,-AC31)),0))</f>
        <v>177113.23973559495</v>
      </c>
      <c r="AF31" s="37">
        <f>IF(SUM($AD31:AE31)&gt;0,IF(U31-2&gt;0,AE31*(1+$AB31),0),IF(R31&lt;=$AF$11,IF(U31&gt;0,PMT(AB31,U31,-AC31),PMT(AB31,1,-AC31)),0))</f>
        <v>182393.09872269857</v>
      </c>
      <c r="AG31" s="37">
        <f>IF(SUM($AD31:AF31)&gt;0,IF(U31-3&gt;0,AF31*(1+$AB31),0),IF(R31&lt;=$AG$11,IF(U31&gt;0,PMT(AB31,U31,-AC31),PMT(AB31,1,-AC31)),0))</f>
        <v>187830.3536840688</v>
      </c>
      <c r="AH31" s="96">
        <f t="shared" si="11"/>
        <v>179830.72815378939</v>
      </c>
    </row>
    <row r="32" spans="1:34" s="41" customFormat="1" ht="12.75">
      <c r="A32" s="41" t="s">
        <v>216</v>
      </c>
      <c r="B32" s="38" t="s">
        <v>188</v>
      </c>
      <c r="C32" s="41" t="s">
        <v>186</v>
      </c>
      <c r="D32" s="38" t="s">
        <v>189</v>
      </c>
      <c r="E32" s="159">
        <v>1898</v>
      </c>
      <c r="F32" s="7" t="s">
        <v>254</v>
      </c>
      <c r="G32" s="251">
        <v>215705.35624999998</v>
      </c>
      <c r="H32" s="251">
        <v>210776.88749999998</v>
      </c>
      <c r="I32" s="251">
        <v>28906.399999999998</v>
      </c>
      <c r="J32" s="251">
        <v>-180037.5</v>
      </c>
      <c r="K32" s="80">
        <f>G32*VLOOKUP(K$10,'GI Factors'!A:M,4,FALSE)+H32*VLOOKUP(K$10,'GI Factors'!A:M,7,FALSE)+I32*VLOOKUP(K$10,'GI Factors'!A:M,10,FALSE)+J32*VLOOKUP(K$10,'GI Factors'!A:M,13,FALSE)</f>
        <v>272886.80642931629</v>
      </c>
      <c r="L32" s="85">
        <f>VLOOKUP(F32,Reserve!A:X,24,FALSE)</f>
        <v>0</v>
      </c>
      <c r="M32" s="39"/>
      <c r="N32" s="8">
        <f t="shared" si="0"/>
        <v>0</v>
      </c>
      <c r="O32" s="8">
        <f t="shared" si="1"/>
        <v>357353.99449066847</v>
      </c>
      <c r="P32" s="39">
        <f t="shared" si="2"/>
        <v>0</v>
      </c>
      <c r="Q32" s="86">
        <f t="shared" si="3"/>
        <v>-357353.99449066847</v>
      </c>
      <c r="R32" s="91">
        <v>1989</v>
      </c>
      <c r="S32" s="323">
        <v>2047</v>
      </c>
      <c r="T32" s="78">
        <f t="shared" si="14"/>
        <v>58</v>
      </c>
      <c r="U32" s="92">
        <f t="shared" si="15"/>
        <v>26</v>
      </c>
      <c r="V32" s="95">
        <v>2047</v>
      </c>
      <c r="W32" s="262">
        <v>2048</v>
      </c>
      <c r="X32" s="334">
        <f>((G32)*VLOOKUP(V32,'GI Factors'!A:M,4,FALSE)+(H32)*VLOOKUP(V32,'GI Factors'!A:M,7,FALSE)+(I32)*VLOOKUP(V32,'GI Factors'!A:M,10,FALSE)+(J32)*VLOOKUP(V32,'GI Factors'!A:M,13,FALSE))*$X$10</f>
        <v>189553.10479995143</v>
      </c>
      <c r="Y32" s="334">
        <f>((G32)*VLOOKUP(W32,'GI Factors'!A:M,4,FALSE)+(H32)*VLOOKUP(W32,'GI Factors'!A:M,7,FALSE)+(I32)*VLOOKUP(W32,'GI Factors'!A:M,10,FALSE)+(J32)*VLOOKUP(W32,'GI Factors'!A:M,13,FALSE))*$Y$10</f>
        <v>458151.01021438523</v>
      </c>
      <c r="Z32" s="96">
        <f t="shared" si="6"/>
        <v>647704.11501433665</v>
      </c>
      <c r="AA32" s="98">
        <f t="shared" si="7"/>
        <v>647704.11501433665</v>
      </c>
      <c r="AB32" s="42">
        <f t="shared" si="8"/>
        <v>3.3804064449436295E-2</v>
      </c>
      <c r="AC32" s="40">
        <f t="shared" si="9"/>
        <v>272886.80642931542</v>
      </c>
      <c r="AD32" s="37">
        <f t="shared" si="17"/>
        <v>15940.739998580304</v>
      </c>
      <c r="AE32" s="37">
        <f>IF(SUM($AD32:AD32)&gt;0,IF(U32-1&gt;0,AD32*(1+$AB32),0),IF(R32&lt;=$AE$11,IF(U32&gt;0,PMT(AB32,U32,-AC32),PMT(AB32,1,-AC32)),0))</f>
        <v>16479.60180086402</v>
      </c>
      <c r="AF32" s="37">
        <f>IF(SUM($AD32:AE32)&gt;0,IF(U32-2&gt;0,AE32*(1+$AB32),0),IF(R32&lt;=$AF$11,IF(U32&gt;0,PMT(AB32,U32,-AC32),PMT(AB32,1,-AC32)),0))</f>
        <v>17036.679322241474</v>
      </c>
      <c r="AG32" s="37">
        <f>IF(SUM($AD32:AF32)&gt;0,IF(U32-3&gt;0,AF32*(1+$AB32),0),IF(R32&lt;=$AG$11,IF(U32&gt;0,PMT(AB32,U32,-AC32),PMT(AB32,1,-AC32)),0))</f>
        <v>17612.588328054906</v>
      </c>
      <c r="AH32" s="96">
        <f t="shared" si="11"/>
        <v>16767.402362435176</v>
      </c>
    </row>
    <row r="33" spans="1:35" s="41" customFormat="1" ht="12.75">
      <c r="A33" s="41" t="s">
        <v>216</v>
      </c>
      <c r="B33" s="38" t="s">
        <v>188</v>
      </c>
      <c r="C33" s="41" t="s">
        <v>186</v>
      </c>
      <c r="D33" s="38" t="s">
        <v>189</v>
      </c>
      <c r="E33" s="159">
        <v>1898</v>
      </c>
      <c r="F33" s="7" t="s">
        <v>228</v>
      </c>
      <c r="G33" s="251">
        <v>3461331.5249999999</v>
      </c>
      <c r="H33" s="251">
        <v>3382245.7374999998</v>
      </c>
      <c r="I33" s="251">
        <v>178010.22499999998</v>
      </c>
      <c r="J33" s="251">
        <v>-2403725.5</v>
      </c>
      <c r="K33" s="80">
        <f>G33*VLOOKUP(K$10,'GI Factors'!A:M,4,FALSE)+H33*VLOOKUP(K$10,'GI Factors'!A:M,7,FALSE)+I33*VLOOKUP(K$10,'GI Factors'!A:M,10,FALSE)+J33*VLOOKUP(K$10,'GI Factors'!A:M,13,FALSE)</f>
        <v>4598611.4706111401</v>
      </c>
      <c r="L33" s="85">
        <f>VLOOKUP(F33,Reserve!A:X,24,FALSE)</f>
        <v>0</v>
      </c>
      <c r="M33" s="39"/>
      <c r="N33" s="8">
        <f t="shared" si="0"/>
        <v>0</v>
      </c>
      <c r="O33" s="8">
        <f t="shared" si="1"/>
        <v>5873195.3287380012</v>
      </c>
      <c r="P33" s="39">
        <f t="shared" si="2"/>
        <v>0</v>
      </c>
      <c r="Q33" s="86">
        <f t="shared" si="3"/>
        <v>-5873195.3287380012</v>
      </c>
      <c r="R33" s="91">
        <v>1989</v>
      </c>
      <c r="S33" s="262">
        <v>2047</v>
      </c>
      <c r="T33" s="78">
        <f t="shared" si="14"/>
        <v>58</v>
      </c>
      <c r="U33" s="92">
        <f t="shared" si="15"/>
        <v>26</v>
      </c>
      <c r="V33" s="95">
        <v>2047</v>
      </c>
      <c r="W33" s="262">
        <v>2048</v>
      </c>
      <c r="X33" s="334">
        <f>((G33)*VLOOKUP(V33,'GI Factors'!A:M,4,FALSE)+(H33)*VLOOKUP(V33,'GI Factors'!A:M,7,FALSE)+(I33)*VLOOKUP(V33,'GI Factors'!A:M,10,FALSE)+(J33)*VLOOKUP(V33,'GI Factors'!A:M,13,FALSE))*$X$10</f>
        <v>3117114.5593730588</v>
      </c>
      <c r="Y33" s="334">
        <f>((G33)*VLOOKUP(W33,'GI Factors'!A:M,4,FALSE)+(H33)*VLOOKUP(W33,'GI Factors'!A:M,7,FALSE)+(I33)*VLOOKUP(W33,'GI Factors'!A:M,10,FALSE)+(J33)*VLOOKUP(W33,'GI Factors'!A:M,13,FALSE))*$Y$10</f>
        <v>7528051.9739645682</v>
      </c>
      <c r="Z33" s="96">
        <f t="shared" si="6"/>
        <v>10645166.533337627</v>
      </c>
      <c r="AA33" s="98">
        <f t="shared" si="7"/>
        <v>10645166.533337627</v>
      </c>
      <c r="AB33" s="42">
        <f t="shared" si="8"/>
        <v>3.2809492448055089E-2</v>
      </c>
      <c r="AC33" s="40">
        <f t="shared" si="9"/>
        <v>4598611.4706111271</v>
      </c>
      <c r="AD33" s="37">
        <f t="shared" si="17"/>
        <v>265626.0585743275</v>
      </c>
      <c r="AE33" s="37">
        <f>IF(SUM($AD33:AD33)&gt;0,IF(U33-1&gt;0,AD33*(1+$AB33),0),IF(R33&lt;=$AE$11,IF(U33&gt;0,PMT(AB33,U33,-AC33),PMT(AB33,1,-AC33)),0))</f>
        <v>274341.11473712855</v>
      </c>
      <c r="AF33" s="37">
        <f>IF(SUM($AD33:AE33)&gt;0,IF(U33-2&gt;0,AE33*(1+$AB33),0),IF(R33&lt;=$AF$11,IF(U33&gt;0,PMT(AB33,U33,-AC33),PMT(AB33,1,-AC33)),0))</f>
        <v>283342.10746928741</v>
      </c>
      <c r="AG33" s="37">
        <f>IF(SUM($AD33:AF33)&gt;0,IF(U33-3&gt;0,AF33*(1+$AB33),0),IF(R33&lt;=$AG$11,IF(U33&gt;0,PMT(AB33,U33,-AC33),PMT(AB33,1,-AC33)),0))</f>
        <v>292638.41820451699</v>
      </c>
      <c r="AH33" s="96">
        <f t="shared" si="11"/>
        <v>278986.92474631511</v>
      </c>
    </row>
    <row r="34" spans="1:35" s="41" customFormat="1">
      <c r="A34" s="41" t="s">
        <v>216</v>
      </c>
      <c r="B34" s="38" t="s">
        <v>188</v>
      </c>
      <c r="C34" s="41" t="s">
        <v>186</v>
      </c>
      <c r="D34" s="41" t="s">
        <v>220</v>
      </c>
      <c r="E34" s="159" t="s">
        <v>276</v>
      </c>
      <c r="F34" s="47" t="s">
        <v>208</v>
      </c>
      <c r="G34" s="36"/>
      <c r="H34" s="36"/>
      <c r="I34" s="36"/>
      <c r="J34" s="36"/>
      <c r="K34" s="80">
        <v>22226024.32</v>
      </c>
      <c r="L34" s="85">
        <f>VLOOKUP(F34,Reserve!A:X,24,FALSE)</f>
        <v>2135341.6100000003</v>
      </c>
      <c r="M34" s="39">
        <v>20090682.710000001</v>
      </c>
      <c r="N34" s="8">
        <f t="shared" si="0"/>
        <v>22226024.32</v>
      </c>
      <c r="O34" s="8">
        <f t="shared" si="1"/>
        <v>22226024.32</v>
      </c>
      <c r="P34" s="39">
        <f t="shared" si="2"/>
        <v>0</v>
      </c>
      <c r="Q34" s="86">
        <f t="shared" si="3"/>
        <v>0</v>
      </c>
      <c r="R34" s="91">
        <v>1953</v>
      </c>
      <c r="S34" s="338" t="s">
        <v>56</v>
      </c>
      <c r="T34" s="78">
        <f t="shared" si="14"/>
        <v>0</v>
      </c>
      <c r="U34" s="92">
        <f t="shared" si="15"/>
        <v>0</v>
      </c>
      <c r="V34" s="95">
        <v>2021</v>
      </c>
      <c r="W34" s="262">
        <v>2022</v>
      </c>
      <c r="X34" s="334">
        <f>((G34)*VLOOKUP(V34,'GI Factors'!A:M,4,FALSE)+(H34)*VLOOKUP(V34,'GI Factors'!A:M,7,FALSE)+(I34)*VLOOKUP(V34,'GI Factors'!A:M,10,FALSE)+(J34)*VLOOKUP(V34,'GI Factors'!A:M,13,FALSE))*$X$10</f>
        <v>0</v>
      </c>
      <c r="Y34" s="334">
        <f>((G34)*VLOOKUP(W34,'GI Factors'!A:M,4,FALSE)+(H34)*VLOOKUP(W34,'GI Factors'!A:M,7,FALSE)+(I34)*VLOOKUP(W34,'GI Factors'!A:M,10,FALSE)+(J34)*VLOOKUP(W34,'GI Factors'!A:M,13,FALSE))*$Y$10</f>
        <v>0</v>
      </c>
      <c r="Z34" s="96">
        <f t="shared" si="6"/>
        <v>22226024.32</v>
      </c>
      <c r="AA34" s="98">
        <f t="shared" si="7"/>
        <v>0</v>
      </c>
      <c r="AB34" s="42">
        <f t="shared" si="8"/>
        <v>0</v>
      </c>
      <c r="AC34" s="40">
        <f t="shared" si="9"/>
        <v>0</v>
      </c>
      <c r="AD34" s="37">
        <f t="shared" si="17"/>
        <v>0</v>
      </c>
      <c r="AE34" s="37">
        <f>IF(SUM($AD34:AD34)&gt;0,IF(U34-1&gt;0,AD34*(1+$AB34),0),IF(R34&lt;=$AE$11,IF(U34&gt;0,PMT(AB34,U34,-AC34),PMT(AB34,1,-AC34)),0))</f>
        <v>0</v>
      </c>
      <c r="AF34" s="37">
        <f>IF(SUM($AD34:AE34)&gt;0,IF(U34-2&gt;0,AE34*(1+$AB34),0),IF(R34&lt;=$AF$11,IF(U34&gt;0,PMT(AB34,U34,-AC34),PMT(AB34,1,-AC34)),0))</f>
        <v>0</v>
      </c>
      <c r="AG34" s="37">
        <f>IF(SUM($AD34:AF34)&gt;0,IF(U34-3&gt;0,AF34*(1+$AB34),0),IF(R34&lt;=$AG$11,IF(U34&gt;0,PMT(AB34,U34,-AC34),PMT(AB34,1,-AC34)),0))</f>
        <v>0</v>
      </c>
      <c r="AH34" s="96">
        <f t="shared" si="11"/>
        <v>0</v>
      </c>
    </row>
    <row r="35" spans="1:35" s="41" customFormat="1">
      <c r="A35" s="41" t="s">
        <v>216</v>
      </c>
      <c r="B35" s="38" t="s">
        <v>188</v>
      </c>
      <c r="C35" s="41" t="s">
        <v>186</v>
      </c>
      <c r="D35" s="41" t="s">
        <v>221</v>
      </c>
      <c r="E35" s="159" t="s">
        <v>276</v>
      </c>
      <c r="F35" s="47" t="s">
        <v>211</v>
      </c>
      <c r="G35" s="36"/>
      <c r="H35" s="36"/>
      <c r="I35" s="36"/>
      <c r="J35" s="36"/>
      <c r="K35" s="80">
        <v>17404272.880000003</v>
      </c>
      <c r="L35" s="85">
        <f>VLOOKUP(F35,Reserve!A:X,24,FALSE)</f>
        <v>16326160.309999999</v>
      </c>
      <c r="M35" s="39">
        <v>1078112.57</v>
      </c>
      <c r="N35" s="8">
        <f t="shared" si="0"/>
        <v>17404272.879999999</v>
      </c>
      <c r="O35" s="8">
        <f t="shared" si="1"/>
        <v>17404272.880000003</v>
      </c>
      <c r="P35" s="39">
        <f t="shared" si="2"/>
        <v>0</v>
      </c>
      <c r="Q35" s="86">
        <f t="shared" si="3"/>
        <v>-3.7252902984619141E-9</v>
      </c>
      <c r="R35" s="91">
        <v>1965</v>
      </c>
      <c r="S35" s="338" t="s">
        <v>56</v>
      </c>
      <c r="T35" s="78">
        <f t="shared" si="14"/>
        <v>0</v>
      </c>
      <c r="U35" s="92">
        <f t="shared" si="15"/>
        <v>0</v>
      </c>
      <c r="V35" s="95">
        <v>2021</v>
      </c>
      <c r="W35" s="262">
        <v>2022</v>
      </c>
      <c r="X35" s="334">
        <f>((G35)*VLOOKUP(V35,'GI Factors'!A:M,4,FALSE)+(H35)*VLOOKUP(V35,'GI Factors'!A:M,7,FALSE)+(I35)*VLOOKUP(V35,'GI Factors'!A:M,10,FALSE)+(J35)*VLOOKUP(V35,'GI Factors'!A:M,13,FALSE))*$X$10</f>
        <v>0</v>
      </c>
      <c r="Y35" s="334">
        <f>((G35)*VLOOKUP(W35,'GI Factors'!A:M,4,FALSE)+(H35)*VLOOKUP(W35,'GI Factors'!A:M,7,FALSE)+(I35)*VLOOKUP(W35,'GI Factors'!A:M,10,FALSE)+(J35)*VLOOKUP(W35,'GI Factors'!A:M,13,FALSE))*$Y$10</f>
        <v>0</v>
      </c>
      <c r="Z35" s="96">
        <f t="shared" si="6"/>
        <v>17404272.880000003</v>
      </c>
      <c r="AA35" s="98">
        <f t="shared" si="7"/>
        <v>0</v>
      </c>
      <c r="AB35" s="42">
        <f t="shared" si="8"/>
        <v>0</v>
      </c>
      <c r="AC35" s="40">
        <f t="shared" si="9"/>
        <v>0</v>
      </c>
      <c r="AD35" s="37">
        <f t="shared" si="17"/>
        <v>0</v>
      </c>
      <c r="AE35" s="37">
        <f>IF(SUM($AD35:AD35)&gt;0,IF(U35-1&gt;0,AD35*(1+$AB35),0),IF(R35&lt;=$AE$11,IF(U35&gt;0,PMT(AB35,U35,-AC35),PMT(AB35,1,-AC35)),0))</f>
        <v>0</v>
      </c>
      <c r="AF35" s="37">
        <f>IF(SUM($AD35:AE35)&gt;0,IF(U35-2&gt;0,AE35*(1+$AB35),0),IF(R35&lt;=$AF$11,IF(U35&gt;0,PMT(AB35,U35,-AC35),PMT(AB35,1,-AC35)),0))</f>
        <v>0</v>
      </c>
      <c r="AG35" s="37">
        <f>IF(SUM($AD35:AF35)&gt;0,IF(U35-3&gt;0,AF35*(1+$AB35),0),IF(R35&lt;=$AG$11,IF(U35&gt;0,PMT(AB35,U35,-AC35),PMT(AB35,1,-AC35)),0))</f>
        <v>0</v>
      </c>
      <c r="AH35" s="96">
        <f t="shared" si="11"/>
        <v>0</v>
      </c>
    </row>
    <row r="36" spans="1:35" s="41" customFormat="1">
      <c r="A36" s="41" t="s">
        <v>216</v>
      </c>
      <c r="B36" s="38" t="s">
        <v>188</v>
      </c>
      <c r="C36" s="38" t="s">
        <v>185</v>
      </c>
      <c r="D36" s="38" t="s">
        <v>184</v>
      </c>
      <c r="E36" s="159">
        <v>1898</v>
      </c>
      <c r="F36" s="47" t="s">
        <v>263</v>
      </c>
      <c r="G36" s="8">
        <v>4661194.3</v>
      </c>
      <c r="H36" s="8">
        <v>4176982.6000000006</v>
      </c>
      <c r="I36" s="8">
        <v>307201.40000000002</v>
      </c>
      <c r="J36" s="8">
        <v>-3966481</v>
      </c>
      <c r="K36" s="80">
        <f>G36*VLOOKUP(K$10,'GI Factors'!A:M,4,FALSE)+H36*VLOOKUP(K$10,'GI Factors'!A:M,7,FALSE)+I36*VLOOKUP(K$10,'GI Factors'!A:M,10,FALSE)+J36*VLOOKUP(K$10,'GI Factors'!A:M,13,FALSE)</f>
        <v>5109596.8722837642</v>
      </c>
      <c r="L36" s="85">
        <f>VLOOKUP(F36,Reserve!A:X,24,FALSE)</f>
        <v>0</v>
      </c>
      <c r="M36" s="39"/>
      <c r="N36" s="8">
        <f t="shared" si="0"/>
        <v>0</v>
      </c>
      <c r="O36" s="8">
        <f t="shared" si="1"/>
        <v>475095.29803701118</v>
      </c>
      <c r="P36" s="39">
        <f t="shared" si="2"/>
        <v>0</v>
      </c>
      <c r="Q36" s="86">
        <f t="shared" si="3"/>
        <v>-475095.29803701118</v>
      </c>
      <c r="R36" s="91">
        <v>2020</v>
      </c>
      <c r="S36" s="323">
        <v>2050</v>
      </c>
      <c r="T36" s="78">
        <f t="shared" si="14"/>
        <v>30</v>
      </c>
      <c r="U36" s="92">
        <f t="shared" si="15"/>
        <v>29</v>
      </c>
      <c r="V36" s="95">
        <v>2050</v>
      </c>
      <c r="W36" s="262">
        <v>2051</v>
      </c>
      <c r="X36" s="334">
        <f>((G36)*VLOOKUP(V36,'GI Factors'!A:M,4,FALSE)+(H36)*VLOOKUP(V36,'GI Factors'!A:M,7,FALSE)+(I36)*VLOOKUP(V36,'GI Factors'!A:M,10,FALSE)+(J36)*VLOOKUP(V36,'GI Factors'!A:M,13,FALSE))*$X$10</f>
        <v>4166185.6634257538</v>
      </c>
      <c r="Y36" s="334">
        <f>((G36)*VLOOKUP(W36,'GI Factors'!A:M,4,FALSE)+(H36)*VLOOKUP(W36,'GI Factors'!A:M,7,FALSE)+(I36)*VLOOKUP(W36,'GI Factors'!A:M,10,FALSE)+(J36)*VLOOKUP(W36,'GI Factors'!A:M,13,FALSE))*$Y$10</f>
        <v>10086673.277684586</v>
      </c>
      <c r="Z36" s="96">
        <f t="shared" si="6"/>
        <v>14252858.941110339</v>
      </c>
      <c r="AA36" s="98">
        <f t="shared" si="7"/>
        <v>14252858.941110339</v>
      </c>
      <c r="AB36" s="42">
        <f t="shared" si="8"/>
        <v>3.6006781593063621E-2</v>
      </c>
      <c r="AC36" s="40">
        <f t="shared" si="9"/>
        <v>5109596.8722837903</v>
      </c>
      <c r="AD36" s="37">
        <f t="shared" si="17"/>
        <v>286795.12233377894</v>
      </c>
      <c r="AE36" s="37">
        <f>IF(SUM($AD36:AD36)&gt;0,IF(U36-1&gt;0,AD36*(1+$AB36),0),IF(R36&lt;=$AE$11,IF(U36&gt;0,PMT(AB36,U36,-AC36),PMT(AB36,1,-AC36)),0))</f>
        <v>297121.69166560727</v>
      </c>
      <c r="AF36" s="37">
        <f>IF(SUM($AD36:AE36)&gt;0,IF(U36-2&gt;0,AE36*(1+$AB36),0),IF(R36&lt;=$AF$11,IF(U36&gt;0,PMT(AB36,U36,-AC36),PMT(AB36,1,-AC36)),0))</f>
        <v>307820.08752397238</v>
      </c>
      <c r="AG36" s="37">
        <f>IF(SUM($AD36:AF36)&gt;0,IF(U36-3&gt;0,AF36*(1+$AB36),0),IF(R36&lt;=$AG$11,IF(U36&gt;0,PMT(AB36,U36,-AC36),PMT(AB36,1,-AC36)),0))</f>
        <v>318903.69818540575</v>
      </c>
      <c r="AH36" s="96">
        <f t="shared" si="11"/>
        <v>302660.14992719109</v>
      </c>
    </row>
    <row r="37" spans="1:35" s="41" customFormat="1" ht="12.75">
      <c r="A37" s="41" t="s">
        <v>216</v>
      </c>
      <c r="B37" s="38" t="s">
        <v>188</v>
      </c>
      <c r="C37" s="38" t="s">
        <v>185</v>
      </c>
      <c r="D37" s="38" t="s">
        <v>184</v>
      </c>
      <c r="E37" s="159" t="s">
        <v>277</v>
      </c>
      <c r="F37" s="50" t="s">
        <v>272</v>
      </c>
      <c r="G37" s="13">
        <f>G$58*2</f>
        <v>9424157.6000000015</v>
      </c>
      <c r="H37" s="9">
        <f t="shared" ref="H37:J37" si="18">H$58*2</f>
        <v>8399509.8000000007</v>
      </c>
      <c r="I37" s="9">
        <f t="shared" si="18"/>
        <v>880638.00000000012</v>
      </c>
      <c r="J37" s="337">
        <f t="shared" si="18"/>
        <v>-4659694</v>
      </c>
      <c r="K37" s="321">
        <f>G37*VLOOKUP(K$10,'GI Factors'!A:M,4,FALSE)+H37*VLOOKUP(K$10,'GI Factors'!A:M,7,FALSE)+I37*VLOOKUP(K$10,'GI Factors'!A:M,10,FALSE)+J37*VLOOKUP(K$10,'GI Factors'!A:M,13,FALSE)</f>
        <v>14068966.454332061</v>
      </c>
      <c r="L37" s="233">
        <f>VLOOKUP(F37,Reserve!A:X,24,FALSE)</f>
        <v>0</v>
      </c>
      <c r="M37" s="9"/>
      <c r="N37" s="9">
        <f t="shared" si="0"/>
        <v>0</v>
      </c>
      <c r="O37" s="9">
        <f t="shared" si="1"/>
        <v>0</v>
      </c>
      <c r="P37" s="234">
        <f t="shared" si="2"/>
        <v>0</v>
      </c>
      <c r="Q37" s="235">
        <f t="shared" si="3"/>
        <v>0</v>
      </c>
      <c r="R37" s="253">
        <v>2021</v>
      </c>
      <c r="S37" s="324">
        <v>2051</v>
      </c>
      <c r="T37" s="254">
        <f t="shared" si="14"/>
        <v>30</v>
      </c>
      <c r="U37" s="231">
        <f t="shared" si="15"/>
        <v>30</v>
      </c>
      <c r="V37" s="236">
        <v>2051</v>
      </c>
      <c r="W37" s="230">
        <v>2052</v>
      </c>
      <c r="X37" s="336">
        <f>((G37)*VLOOKUP(V37,'GI Factors'!A:M,4,FALSE)+(H37)*VLOOKUP(V37,'GI Factors'!A:M,7,FALSE)+(I37)*VLOOKUP(V37,'GI Factors'!A:M,10,FALSE)+(J37)*VLOOKUP(V37,'GI Factors'!A:M,13,FALSE))*$X$10</f>
        <v>10540593.627890168</v>
      </c>
      <c r="Y37" s="336">
        <f>((G37)*VLOOKUP(W37,'GI Factors'!A:M,4,FALSE)+(H37)*VLOOKUP(W37,'GI Factors'!A:M,7,FALSE)+(I37)*VLOOKUP(W37,'GI Factors'!A:M,10,FALSE)+(J37)*VLOOKUP(W37,'GI Factors'!A:M,13,FALSE))*$Y$10</f>
        <v>25434335.361895002</v>
      </c>
      <c r="Z37" s="241">
        <f t="shared" si="6"/>
        <v>35974928.989785172</v>
      </c>
      <c r="AA37" s="237">
        <f t="shared" si="7"/>
        <v>35974928.989785172</v>
      </c>
      <c r="AB37" s="238">
        <f t="shared" si="8"/>
        <v>3.1789866845749741E-2</v>
      </c>
      <c r="AC37" s="239">
        <f t="shared" si="9"/>
        <v>14068966.454332057</v>
      </c>
      <c r="AD37" s="240">
        <f t="shared" si="17"/>
        <v>734494.43177874875</v>
      </c>
      <c r="AE37" s="240">
        <f>IF(SUM($AD37:AD37)&gt;0,IF(U37-1&gt;0,AD37*(1+$AB37),0),IF(R37&lt;=$AE$11,IF(U37&gt;0,PMT(AB37,U37,-AC37),PMT(AB37,1,-AC37)),0))</f>
        <v>757843.91196393978</v>
      </c>
      <c r="AF37" s="240">
        <f>IF(SUM($AD37:AE37)&gt;0,IF(U37-2&gt;0,AE37*(1+$AB37),0),IF(R37&lt;=$AF$11,IF(U37&gt;0,PMT(AB37,U37,-AC37),PMT(AB37,1,-AC37)),0))</f>
        <v>781935.6690151355</v>
      </c>
      <c r="AG37" s="240">
        <f>IF(SUM($AD37:AF37)&gt;0,IF(U37-3&gt;0,AF37*(1+$AB37),0),IF(R37&lt;=$AG$11,IF(U37&gt;0,PMT(AB37,U37,-AC37),PMT(AB37,1,-AC37)),0))</f>
        <v>806793.29981506884</v>
      </c>
      <c r="AH37" s="241">
        <f t="shared" si="11"/>
        <v>770266.82814322331</v>
      </c>
    </row>
    <row r="38" spans="1:35" s="41" customFormat="1">
      <c r="A38" s="38"/>
      <c r="B38" s="38"/>
      <c r="C38" s="38"/>
      <c r="D38" s="38"/>
      <c r="E38" s="159"/>
      <c r="F38" s="38"/>
      <c r="G38" s="46"/>
      <c r="H38" s="46"/>
      <c r="I38" s="46"/>
      <c r="J38" s="46"/>
      <c r="K38" s="36"/>
      <c r="L38" s="36"/>
      <c r="M38" s="36"/>
      <c r="N38" s="36"/>
      <c r="O38" s="36"/>
      <c r="P38" s="36"/>
      <c r="Q38" s="36"/>
      <c r="R38" s="255"/>
      <c r="S38" s="256"/>
      <c r="T38" s="257"/>
      <c r="U38" s="257"/>
      <c r="V38" s="38"/>
      <c r="W38" s="38"/>
      <c r="X38" s="36"/>
      <c r="Y38" s="36"/>
      <c r="Z38" s="36"/>
      <c r="AA38" s="36"/>
      <c r="AB38" s="38"/>
      <c r="AC38" s="36"/>
      <c r="AD38" s="36"/>
      <c r="AE38" s="36"/>
      <c r="AF38" s="36"/>
      <c r="AG38" s="36"/>
      <c r="AH38" s="36"/>
    </row>
    <row r="39" spans="1:35" s="41" customFormat="1" ht="12" thickBot="1">
      <c r="E39" s="262"/>
      <c r="F39" s="45" t="s">
        <v>59</v>
      </c>
      <c r="G39" s="59">
        <f t="shared" ref="G39:Q39" si="19">SUM(G12:G38)</f>
        <v>65732349.52062501</v>
      </c>
      <c r="H39" s="59">
        <f t="shared" si="19"/>
        <v>56976106.491875008</v>
      </c>
      <c r="I39" s="59">
        <f t="shared" si="19"/>
        <v>3458863.8562499997</v>
      </c>
      <c r="J39" s="59">
        <f t="shared" si="19"/>
        <v>-39014810.875</v>
      </c>
      <c r="K39" s="61">
        <f t="shared" si="19"/>
        <v>203798463.71194577</v>
      </c>
      <c r="L39" s="61">
        <f t="shared" si="19"/>
        <v>99541540.628644839</v>
      </c>
      <c r="M39" s="61">
        <f t="shared" si="19"/>
        <v>-29887.000000000233</v>
      </c>
      <c r="N39" s="61">
        <f t="shared" si="19"/>
        <v>99511653.628644839</v>
      </c>
      <c r="O39" s="61">
        <f t="shared" si="19"/>
        <v>202321704.64883611</v>
      </c>
      <c r="P39" s="61">
        <f t="shared" si="19"/>
        <v>265819.63492064085</v>
      </c>
      <c r="Q39" s="61">
        <f t="shared" si="19"/>
        <v>-103075870.65511189</v>
      </c>
      <c r="R39" s="62" t="s">
        <v>116</v>
      </c>
      <c r="S39" s="62" t="s">
        <v>116</v>
      </c>
      <c r="T39" s="62" t="s">
        <v>116</v>
      </c>
      <c r="U39" s="62" t="s">
        <v>116</v>
      </c>
      <c r="V39" s="62" t="s">
        <v>116</v>
      </c>
      <c r="W39" s="62" t="s">
        <v>116</v>
      </c>
      <c r="X39" s="60">
        <f>SUM(X12:X38)</f>
        <v>69306820.371442035</v>
      </c>
      <c r="Y39" s="60">
        <f>SUM(Y12:Y38)</f>
        <v>166919607.06942472</v>
      </c>
      <c r="Z39" s="60">
        <f>SUM(Z12:Z38)</f>
        <v>349676122.78503186</v>
      </c>
      <c r="AA39" s="60">
        <f>SUM(AA12:AA38)</f>
        <v>250164469.15638703</v>
      </c>
      <c r="AB39" s="62" t="s">
        <v>116</v>
      </c>
      <c r="AC39" s="60">
        <f t="shared" ref="AC39:AH39" si="20">SUM(AC12:AC38)</f>
        <v>111908126.48214081</v>
      </c>
      <c r="AD39" s="60">
        <f t="shared" si="20"/>
        <v>14944833.869820973</v>
      </c>
      <c r="AE39" s="60">
        <f t="shared" si="20"/>
        <v>11693208.889816074</v>
      </c>
      <c r="AF39" s="60">
        <f t="shared" si="20"/>
        <v>10283007.030162031</v>
      </c>
      <c r="AG39" s="60">
        <f t="shared" si="20"/>
        <v>9303775.3885361049</v>
      </c>
      <c r="AH39" s="60">
        <f t="shared" si="20"/>
        <v>11556206.294583799</v>
      </c>
    </row>
    <row r="40" spans="1:35">
      <c r="F40" s="41"/>
    </row>
    <row r="41" spans="1:35" ht="12.75" customHeight="1">
      <c r="A41" s="41"/>
      <c r="F41" s="263"/>
      <c r="G41" s="66"/>
      <c r="H41" s="66"/>
      <c r="I41" s="66"/>
      <c r="J41" s="66"/>
      <c r="K41" s="75"/>
      <c r="L41" s="10"/>
      <c r="M41" s="11"/>
      <c r="N41" s="11">
        <f t="shared" ref="N41:N50" si="21">L41+M41</f>
        <v>0</v>
      </c>
      <c r="O41" s="66">
        <v>0</v>
      </c>
      <c r="P41" s="66">
        <v>0</v>
      </c>
      <c r="Q41" s="67">
        <v>0</v>
      </c>
      <c r="AD41" s="351" t="s">
        <v>190</v>
      </c>
      <c r="AE41" s="352"/>
      <c r="AF41" s="352"/>
      <c r="AG41" s="352"/>
      <c r="AH41" s="353"/>
    </row>
    <row r="42" spans="1:35" ht="12.75" customHeight="1">
      <c r="A42" s="41"/>
      <c r="F42" s="18"/>
      <c r="G42" s="68"/>
      <c r="H42" s="68"/>
      <c r="I42" s="68"/>
      <c r="J42" s="68"/>
      <c r="K42" s="48"/>
      <c r="L42" s="12"/>
      <c r="M42" s="8"/>
      <c r="N42" s="8">
        <f t="shared" si="21"/>
        <v>0</v>
      </c>
      <c r="O42" s="3"/>
      <c r="P42" s="3"/>
      <c r="Q42" s="70"/>
      <c r="R42" s="2"/>
      <c r="AD42" s="77"/>
      <c r="AE42" s="247"/>
      <c r="AF42" s="248" t="s">
        <v>241</v>
      </c>
      <c r="AG42" s="248" t="s">
        <v>242</v>
      </c>
      <c r="AH42" s="339" t="s">
        <v>240</v>
      </c>
    </row>
    <row r="43" spans="1:35">
      <c r="A43" s="41"/>
      <c r="F43" s="18"/>
      <c r="G43" s="68"/>
      <c r="H43" s="68"/>
      <c r="I43" s="68"/>
      <c r="J43" s="68"/>
      <c r="K43" s="48"/>
      <c r="L43" s="12"/>
      <c r="M43" s="8"/>
      <c r="N43" s="8">
        <f t="shared" si="21"/>
        <v>0</v>
      </c>
      <c r="O43" s="3"/>
      <c r="P43" s="3"/>
      <c r="Q43" s="70"/>
      <c r="R43" s="2"/>
      <c r="T43" s="5"/>
      <c r="AD43" s="47" t="s">
        <v>190</v>
      </c>
      <c r="AE43" s="41" t="s">
        <v>188</v>
      </c>
      <c r="AF43" s="68">
        <v>25387616.635363676</v>
      </c>
      <c r="AG43" s="68">
        <f>SUMIFS($AH$12:$AH$37,$A$12:$A$37,AD43,$B$12:$B$37,AE43)</f>
        <v>0</v>
      </c>
      <c r="AH43" s="69">
        <f>AG43-AF43</f>
        <v>-25387616.635363676</v>
      </c>
      <c r="AI43" s="250"/>
    </row>
    <row r="44" spans="1:35">
      <c r="A44" s="41" t="s">
        <v>216</v>
      </c>
      <c r="B44" s="38" t="s">
        <v>188</v>
      </c>
      <c r="C44" s="38" t="s">
        <v>186</v>
      </c>
      <c r="D44" s="38" t="s">
        <v>56</v>
      </c>
      <c r="E44" s="159" t="s">
        <v>56</v>
      </c>
      <c r="F44" s="18" t="s">
        <v>259</v>
      </c>
      <c r="G44" s="68"/>
      <c r="H44" s="68"/>
      <c r="I44" s="68"/>
      <c r="J44" s="68"/>
      <c r="K44" s="48"/>
      <c r="L44" s="12">
        <f>VLOOKUP(F44,Reserve!A:X,24,FALSE)</f>
        <v>-29887</v>
      </c>
      <c r="M44" s="8">
        <f>-L44</f>
        <v>29887</v>
      </c>
      <c r="N44" s="8">
        <f t="shared" si="21"/>
        <v>0</v>
      </c>
      <c r="O44" s="3"/>
      <c r="P44" s="3"/>
      <c r="Q44" s="70"/>
      <c r="R44" s="2"/>
      <c r="T44" s="5"/>
      <c r="AD44" s="50" t="s">
        <v>190</v>
      </c>
      <c r="AE44" s="232" t="s">
        <v>187</v>
      </c>
      <c r="AF44" s="147">
        <v>793601.63092130597</v>
      </c>
      <c r="AG44" s="147">
        <f>SUMIFS($AH$12:$AH$37,$A$12:$A$37,AD44,$B$12:$B$37,AE44)</f>
        <v>0</v>
      </c>
      <c r="AH44" s="158">
        <f>AG44-AF44</f>
        <v>-793601.63092130597</v>
      </c>
      <c r="AI44" s="250"/>
    </row>
    <row r="45" spans="1:35" ht="12" thickBot="1">
      <c r="A45" s="41"/>
      <c r="F45" s="17"/>
      <c r="G45" s="68"/>
      <c r="H45" s="68"/>
      <c r="I45" s="68"/>
      <c r="J45" s="68"/>
      <c r="K45" s="48"/>
      <c r="L45" s="12"/>
      <c r="M45" s="8"/>
      <c r="N45" s="8">
        <f t="shared" si="21"/>
        <v>0</v>
      </c>
      <c r="O45" s="3">
        <v>0</v>
      </c>
      <c r="P45" s="3">
        <v>0</v>
      </c>
      <c r="Q45" s="70">
        <v>0</v>
      </c>
      <c r="R45" s="6"/>
      <c r="T45" s="5"/>
      <c r="AD45" s="41"/>
      <c r="AF45" s="59">
        <f>SUM(AF43:AF44)</f>
        <v>26181218.26628498</v>
      </c>
      <c r="AG45" s="59">
        <f>SUM(AG43:AG44)</f>
        <v>0</v>
      </c>
      <c r="AH45" s="59">
        <f>SUM(AH43:AH44)</f>
        <v>-26181218.26628498</v>
      </c>
      <c r="AI45" s="245">
        <f t="shared" ref="AI45" si="22">AH45/AF45</f>
        <v>-1</v>
      </c>
    </row>
    <row r="46" spans="1:35">
      <c r="A46" s="41"/>
      <c r="F46" s="18"/>
      <c r="G46" s="68"/>
      <c r="H46" s="68"/>
      <c r="I46" s="68"/>
      <c r="J46" s="68"/>
      <c r="K46" s="48"/>
      <c r="L46" s="12"/>
      <c r="M46" s="8"/>
      <c r="N46" s="8">
        <f>L46+M46</f>
        <v>0</v>
      </c>
      <c r="O46" s="3">
        <v>0</v>
      </c>
      <c r="P46" s="3">
        <v>0</v>
      </c>
      <c r="Q46" s="70">
        <v>0</v>
      </c>
      <c r="R46" s="2"/>
      <c r="T46" s="5"/>
      <c r="AA46" s="49"/>
      <c r="AD46" s="41"/>
      <c r="AF46" s="46"/>
      <c r="AG46" s="46"/>
      <c r="AH46" s="46"/>
    </row>
    <row r="47" spans="1:35">
      <c r="A47" s="41"/>
      <c r="F47" s="19"/>
      <c r="G47" s="68"/>
      <c r="H47" s="68"/>
      <c r="I47" s="68"/>
      <c r="J47" s="68"/>
      <c r="K47" s="48"/>
      <c r="L47" s="12"/>
      <c r="M47" s="8"/>
      <c r="N47" s="8"/>
      <c r="O47" s="3"/>
      <c r="P47" s="3"/>
      <c r="Q47" s="70"/>
      <c r="T47" s="5"/>
    </row>
    <row r="48" spans="1:35">
      <c r="A48" s="41"/>
      <c r="F48" s="19"/>
      <c r="G48" s="68"/>
      <c r="H48" s="68"/>
      <c r="I48" s="68"/>
      <c r="J48" s="68"/>
      <c r="K48" s="48"/>
      <c r="L48" s="12"/>
      <c r="M48" s="8"/>
      <c r="N48" s="8"/>
      <c r="O48" s="3"/>
      <c r="P48" s="3"/>
      <c r="Q48" s="70"/>
      <c r="T48" s="5"/>
      <c r="AD48" s="341" t="s">
        <v>239</v>
      </c>
      <c r="AE48" s="342"/>
      <c r="AF48" s="342"/>
      <c r="AG48" s="342"/>
      <c r="AH48" s="343"/>
    </row>
    <row r="49" spans="1:35">
      <c r="A49" s="41"/>
      <c r="F49" s="19"/>
      <c r="G49" s="68"/>
      <c r="H49" s="68"/>
      <c r="I49" s="68"/>
      <c r="J49" s="68"/>
      <c r="K49" s="48"/>
      <c r="L49" s="12"/>
      <c r="M49" s="8"/>
      <c r="N49" s="8"/>
      <c r="O49" s="3"/>
      <c r="P49" s="3"/>
      <c r="Q49" s="70"/>
      <c r="T49" s="38"/>
      <c r="AD49" s="77"/>
      <c r="AE49" s="243"/>
      <c r="AF49" s="248" t="s">
        <v>241</v>
      </c>
      <c r="AG49" s="248" t="s">
        <v>242</v>
      </c>
      <c r="AH49" s="339" t="s">
        <v>240</v>
      </c>
    </row>
    <row r="50" spans="1:35">
      <c r="A50" s="41"/>
      <c r="F50" s="20"/>
      <c r="G50" s="147"/>
      <c r="H50" s="147"/>
      <c r="I50" s="147"/>
      <c r="J50" s="147"/>
      <c r="K50" s="76"/>
      <c r="L50" s="13"/>
      <c r="M50" s="9"/>
      <c r="N50" s="9">
        <f t="shared" si="21"/>
        <v>0</v>
      </c>
      <c r="O50" s="71">
        <v>0</v>
      </c>
      <c r="P50" s="71">
        <v>0</v>
      </c>
      <c r="Q50" s="72">
        <v>0</v>
      </c>
      <c r="R50" s="51"/>
      <c r="S50" s="41"/>
      <c r="T50" s="5"/>
      <c r="AD50" s="47" t="s">
        <v>216</v>
      </c>
      <c r="AE50" s="41" t="s">
        <v>188</v>
      </c>
      <c r="AF50" s="244">
        <v>0</v>
      </c>
      <c r="AG50" s="68">
        <f>SUMIFS($AH$12:$AH$37,$A$12:$A$37,AD50,$B$12:$B$37,AE50)</f>
        <v>4091521.2859053304</v>
      </c>
      <c r="AH50" s="69">
        <f t="shared" ref="AH50:AH51" si="23">AG50-AF50</f>
        <v>4091521.2859053304</v>
      </c>
      <c r="AI50" s="250"/>
    </row>
    <row r="51" spans="1:35" s="41" customFormat="1" ht="12" thickBot="1">
      <c r="E51" s="262"/>
      <c r="F51" s="45" t="s">
        <v>66</v>
      </c>
      <c r="G51" s="148"/>
      <c r="H51" s="148"/>
      <c r="I51" s="148"/>
      <c r="J51" s="148"/>
      <c r="K51" s="63"/>
      <c r="L51" s="59">
        <f t="shared" ref="L51:Q51" si="24">SUM(L41:L50)</f>
        <v>-29887</v>
      </c>
      <c r="M51" s="59">
        <f t="shared" si="24"/>
        <v>29887</v>
      </c>
      <c r="N51" s="59">
        <f t="shared" si="24"/>
        <v>0</v>
      </c>
      <c r="O51" s="64">
        <f t="shared" si="24"/>
        <v>0</v>
      </c>
      <c r="P51" s="64">
        <f t="shared" si="24"/>
        <v>0</v>
      </c>
      <c r="Q51" s="64">
        <f t="shared" si="24"/>
        <v>0</v>
      </c>
      <c r="R51" s="51"/>
      <c r="T51" s="5"/>
      <c r="U51" s="38"/>
      <c r="V51" s="38"/>
      <c r="W51" s="38"/>
      <c r="X51" s="38"/>
      <c r="Y51" s="38"/>
      <c r="AA51" s="73"/>
      <c r="AC51" s="38"/>
      <c r="AD51" s="50" t="s">
        <v>216</v>
      </c>
      <c r="AE51" s="232" t="s">
        <v>187</v>
      </c>
      <c r="AF51" s="246">
        <v>658327.92000000004</v>
      </c>
      <c r="AG51" s="147">
        <f>SUMIFS($AH$12:$AH$37,$A$12:$A$37,AD51,$B$12:$B$37,AE51)</f>
        <v>7464685.0086784652</v>
      </c>
      <c r="AH51" s="249">
        <f t="shared" si="23"/>
        <v>6806357.0886784652</v>
      </c>
      <c r="AI51" s="250"/>
    </row>
    <row r="52" spans="1:35" s="41" customFormat="1" ht="12" thickBot="1">
      <c r="E52" s="262"/>
      <c r="F52" s="38"/>
      <c r="G52" s="46"/>
      <c r="H52" s="46"/>
      <c r="I52" s="46"/>
      <c r="J52" s="46"/>
      <c r="K52" s="38"/>
      <c r="L52" s="46"/>
      <c r="M52" s="46"/>
      <c r="N52" s="46"/>
      <c r="O52" s="3"/>
      <c r="P52" s="3"/>
      <c r="Q52" s="3"/>
      <c r="R52" s="51"/>
      <c r="T52" s="5"/>
      <c r="AA52" s="74"/>
      <c r="AC52" s="38"/>
      <c r="AF52" s="59">
        <f>SUM(AF50:AF51)</f>
        <v>658327.92000000004</v>
      </c>
      <c r="AG52" s="59">
        <f>SUM(AG50:AG51)</f>
        <v>11556206.294583796</v>
      </c>
      <c r="AH52" s="59">
        <f>SUM(AH50:AH51)</f>
        <v>10897878.374583796</v>
      </c>
      <c r="AI52" s="245">
        <f>AH52/AF52</f>
        <v>16.55387542212063</v>
      </c>
    </row>
    <row r="53" spans="1:35" s="41" customFormat="1" ht="12" thickBot="1">
      <c r="E53" s="262"/>
      <c r="F53" s="52" t="s">
        <v>57</v>
      </c>
      <c r="G53" s="149"/>
      <c r="H53" s="149"/>
      <c r="I53" s="149"/>
      <c r="J53" s="149"/>
      <c r="K53" s="65"/>
      <c r="L53" s="53">
        <f t="shared" ref="L53:Q53" si="25">L39+L51</f>
        <v>99511653.628644839</v>
      </c>
      <c r="M53" s="53">
        <f t="shared" si="25"/>
        <v>-2.3283064365386963E-10</v>
      </c>
      <c r="N53" s="53">
        <f t="shared" si="25"/>
        <v>99511653.628644839</v>
      </c>
      <c r="O53" s="53">
        <f t="shared" si="25"/>
        <v>202321704.64883611</v>
      </c>
      <c r="P53" s="53">
        <f t="shared" si="25"/>
        <v>265819.63492064085</v>
      </c>
      <c r="Q53" s="53">
        <f t="shared" si="25"/>
        <v>-103075870.65511189</v>
      </c>
      <c r="R53" s="1"/>
      <c r="T53" s="5"/>
      <c r="AC53" s="38"/>
      <c r="AF53" s="68"/>
      <c r="AG53" s="68"/>
      <c r="AH53" s="68"/>
    </row>
    <row r="54" spans="1:35" s="41" customFormat="1" ht="12.75" thickTop="1" thickBot="1">
      <c r="A54" s="38"/>
      <c r="B54" s="38"/>
      <c r="C54" s="38"/>
      <c r="D54" s="38"/>
      <c r="E54" s="159"/>
      <c r="F54" s="38"/>
      <c r="G54" s="46"/>
      <c r="H54" s="46"/>
      <c r="I54" s="46"/>
      <c r="J54" s="46"/>
      <c r="K54" s="38"/>
      <c r="L54" s="38"/>
      <c r="M54" s="55"/>
      <c r="N54" s="55"/>
      <c r="O54" s="46"/>
      <c r="P54" s="46"/>
      <c r="Q54" s="46"/>
      <c r="R54" s="56"/>
      <c r="S54" s="38"/>
      <c r="T54" s="5"/>
      <c r="AC54" s="38"/>
      <c r="AD54" s="344" t="s">
        <v>243</v>
      </c>
      <c r="AE54" s="344"/>
      <c r="AF54" s="53">
        <f>AF45+AF52</f>
        <v>26839546.186284982</v>
      </c>
      <c r="AG54" s="53">
        <f t="shared" ref="AG54" si="26">AG45+AG52</f>
        <v>11556206.294583796</v>
      </c>
      <c r="AH54" s="53">
        <f>AH45+AH52</f>
        <v>-15283339.891701184</v>
      </c>
      <c r="AI54" s="245">
        <f>AH54/AF54</f>
        <v>-0.56943361805092574</v>
      </c>
    </row>
    <row r="55" spans="1:35" ht="12" thickTop="1">
      <c r="F55" s="4" t="s">
        <v>104</v>
      </c>
      <c r="N55" s="57"/>
      <c r="R55" s="58"/>
      <c r="T55" s="54"/>
      <c r="U55" s="41"/>
      <c r="V55" s="41"/>
      <c r="W55" s="41"/>
      <c r="X55" s="41"/>
      <c r="Y55" s="41"/>
      <c r="AC55" s="41"/>
      <c r="AG55" s="252">
        <f>AG54-AH39</f>
        <v>0</v>
      </c>
      <c r="AI55" s="38"/>
    </row>
    <row r="56" spans="1:35">
      <c r="F56" s="4" t="s">
        <v>39</v>
      </c>
      <c r="L56" s="34" t="s">
        <v>251</v>
      </c>
      <c r="M56" s="57">
        <v>0</v>
      </c>
      <c r="AC56" s="41"/>
      <c r="AI56" s="38"/>
    </row>
    <row r="57" spans="1:35" ht="12.75">
      <c r="F57" s="38" t="s">
        <v>117</v>
      </c>
      <c r="K57" s="77" t="s">
        <v>190</v>
      </c>
      <c r="L57" s="66">
        <v>124466931.09955163</v>
      </c>
      <c r="M57" s="260">
        <f>((L57/L59)*$M$56)</f>
        <v>0</v>
      </c>
      <c r="N57" s="66"/>
      <c r="O57" s="66"/>
      <c r="P57" s="66"/>
      <c r="Q57" s="67"/>
      <c r="AC57" s="41"/>
      <c r="AI57" s="38"/>
    </row>
    <row r="58" spans="1:35" ht="12.75">
      <c r="A58" s="46"/>
      <c r="B58" s="46"/>
      <c r="C58" s="46"/>
      <c r="D58" s="46"/>
      <c r="E58" s="160"/>
      <c r="F58" s="38" t="s">
        <v>172</v>
      </c>
      <c r="G58" s="330">
        <v>4712078.8000000007</v>
      </c>
      <c r="H58" s="330">
        <v>4199754.9000000004</v>
      </c>
      <c r="I58" s="330">
        <v>440319.00000000006</v>
      </c>
      <c r="J58" s="330">
        <v>-2329847</v>
      </c>
      <c r="K58" s="50" t="s">
        <v>216</v>
      </c>
      <c r="L58" s="147">
        <v>40750042.921539985</v>
      </c>
      <c r="M58" s="261">
        <f>(L58/L59)*$M$56</f>
        <v>0</v>
      </c>
      <c r="N58" s="232"/>
      <c r="O58" s="147"/>
      <c r="P58" s="147"/>
      <c r="Q58" s="158"/>
      <c r="AC58" s="41"/>
      <c r="AI58" s="38"/>
    </row>
    <row r="59" spans="1:35" s="46" customFormat="1" ht="13.5" customHeight="1">
      <c r="E59" s="160"/>
      <c r="F59" s="38"/>
      <c r="G59" s="251"/>
      <c r="H59" s="251"/>
      <c r="I59" s="251"/>
      <c r="J59" s="251"/>
      <c r="K59" s="38"/>
      <c r="L59" s="259">
        <f>SUM(L57:L58)</f>
        <v>165216974.02109161</v>
      </c>
      <c r="M59" s="259">
        <f>SUM(M57:M58)</f>
        <v>0</v>
      </c>
      <c r="N59" s="38"/>
      <c r="R59" s="43"/>
      <c r="S59" s="38"/>
      <c r="T59" s="44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s="46" customFormat="1" ht="13.5" customHeight="1">
      <c r="A60" s="38"/>
      <c r="B60" s="38"/>
      <c r="C60" s="38"/>
      <c r="D60" s="38"/>
      <c r="E60" s="159"/>
      <c r="F60" s="38"/>
      <c r="K60" s="38"/>
      <c r="L60" s="38"/>
      <c r="M60" s="38"/>
      <c r="N60" s="38"/>
      <c r="R60" s="43"/>
      <c r="S60" s="38"/>
      <c r="T60" s="44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s="41" customFormat="1">
      <c r="A61" s="77" t="s">
        <v>190</v>
      </c>
      <c r="B61" s="247" t="s">
        <v>186</v>
      </c>
      <c r="C61" s="247" t="s">
        <v>188</v>
      </c>
      <c r="D61" s="247"/>
      <c r="E61" s="247"/>
      <c r="F61" s="247"/>
      <c r="G61" s="66"/>
      <c r="H61" s="66"/>
      <c r="I61" s="66"/>
      <c r="J61" s="66"/>
      <c r="K61" s="247"/>
      <c r="L61" s="66">
        <f t="shared" ref="L61:L66" si="27">SUMIFS($L$12:$L$50,$B$12:$B$50,C61,$C$12:$C$50,B61,$A$12:$A$50,A61)</f>
        <v>0</v>
      </c>
      <c r="M61" s="66">
        <f t="shared" ref="M61:M66" si="28">SUMIFS($M$12:$M$50,$B$12:$B$50,C61,$C$12:$C$50,B61,$A$12:$A$50,A61)</f>
        <v>0</v>
      </c>
      <c r="N61" s="66">
        <f t="shared" ref="N61:N66" si="29">SUMIFS($N$12:$N$50,$B$12:$B$50,C61,$C$12:$C$50,B61,$A$12:$A$50,A61)</f>
        <v>0</v>
      </c>
      <c r="O61" s="247"/>
      <c r="P61" s="247"/>
      <c r="Q61" s="75"/>
      <c r="R61" s="43"/>
      <c r="S61" s="38"/>
      <c r="T61" s="44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H61" s="216">
        <f t="shared" ref="AH61:AH66" si="30">SUMIFS($AH$12:$AH$37,$B$12:$B$37,C61,$C$12:$C$37,B61,$A$12:$A$37,A61)</f>
        <v>0</v>
      </c>
      <c r="AI61" s="38"/>
    </row>
    <row r="62" spans="1:35" s="41" customFormat="1">
      <c r="A62" s="47" t="s">
        <v>190</v>
      </c>
      <c r="B62" s="41" t="s">
        <v>186</v>
      </c>
      <c r="C62" s="41" t="s">
        <v>187</v>
      </c>
      <c r="G62" s="68"/>
      <c r="H62" s="68"/>
      <c r="I62" s="68"/>
      <c r="J62" s="68"/>
      <c r="L62" s="68">
        <f t="shared" si="27"/>
        <v>0</v>
      </c>
      <c r="M62" s="68">
        <f t="shared" si="28"/>
        <v>0</v>
      </c>
      <c r="N62" s="68">
        <f t="shared" si="29"/>
        <v>0</v>
      </c>
      <c r="Q62" s="48"/>
      <c r="R62" s="43"/>
      <c r="S62" s="38"/>
      <c r="T62" s="44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H62" s="215">
        <f t="shared" si="30"/>
        <v>0</v>
      </c>
      <c r="AI62" s="38"/>
    </row>
    <row r="63" spans="1:35" s="41" customFormat="1">
      <c r="A63" s="47" t="s">
        <v>190</v>
      </c>
      <c r="B63" s="41" t="s">
        <v>185</v>
      </c>
      <c r="C63" s="41" t="s">
        <v>188</v>
      </c>
      <c r="G63" s="68"/>
      <c r="H63" s="68"/>
      <c r="I63" s="68"/>
      <c r="J63" s="68"/>
      <c r="L63" s="68">
        <f t="shared" si="27"/>
        <v>0</v>
      </c>
      <c r="M63" s="68">
        <f t="shared" si="28"/>
        <v>0</v>
      </c>
      <c r="N63" s="68">
        <f t="shared" si="29"/>
        <v>0</v>
      </c>
      <c r="O63" s="68"/>
      <c r="P63" s="68"/>
      <c r="Q63" s="69"/>
      <c r="R63" s="43"/>
      <c r="S63" s="38"/>
      <c r="T63" s="44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H63" s="215">
        <f t="shared" si="30"/>
        <v>0</v>
      </c>
      <c r="AI63" s="38"/>
    </row>
    <row r="64" spans="1:35">
      <c r="A64" s="47" t="s">
        <v>190</v>
      </c>
      <c r="B64" s="41" t="s">
        <v>185</v>
      </c>
      <c r="C64" s="41" t="s">
        <v>187</v>
      </c>
      <c r="D64" s="41"/>
      <c r="E64" s="41"/>
      <c r="F64" s="41"/>
      <c r="G64" s="68"/>
      <c r="H64" s="68"/>
      <c r="I64" s="68"/>
      <c r="J64" s="68"/>
      <c r="K64" s="41"/>
      <c r="L64" s="68">
        <f t="shared" si="27"/>
        <v>0</v>
      </c>
      <c r="M64" s="68">
        <f t="shared" si="28"/>
        <v>0</v>
      </c>
      <c r="N64" s="68">
        <f t="shared" si="29"/>
        <v>0</v>
      </c>
      <c r="O64" s="68"/>
      <c r="P64" s="68"/>
      <c r="Q64" s="69"/>
      <c r="AH64" s="215">
        <f t="shared" si="30"/>
        <v>0</v>
      </c>
    </row>
    <row r="65" spans="1:34">
      <c r="A65" s="47" t="s">
        <v>190</v>
      </c>
      <c r="B65" s="41" t="s">
        <v>260</v>
      </c>
      <c r="C65" s="41" t="s">
        <v>188</v>
      </c>
      <c r="D65" s="41"/>
      <c r="E65" s="41"/>
      <c r="F65" s="41"/>
      <c r="G65" s="68"/>
      <c r="H65" s="68"/>
      <c r="I65" s="68"/>
      <c r="J65" s="68"/>
      <c r="K65" s="41"/>
      <c r="L65" s="68">
        <f t="shared" si="27"/>
        <v>0</v>
      </c>
      <c r="M65" s="68">
        <f t="shared" si="28"/>
        <v>0</v>
      </c>
      <c r="N65" s="68">
        <f t="shared" si="29"/>
        <v>0</v>
      </c>
      <c r="O65" s="68"/>
      <c r="P65" s="68"/>
      <c r="Q65" s="69"/>
      <c r="AH65" s="215">
        <f t="shared" si="30"/>
        <v>0</v>
      </c>
    </row>
    <row r="66" spans="1:34">
      <c r="A66" s="50" t="s">
        <v>190</v>
      </c>
      <c r="B66" s="232" t="s">
        <v>260</v>
      </c>
      <c r="C66" s="232" t="s">
        <v>187</v>
      </c>
      <c r="D66" s="232"/>
      <c r="E66" s="232"/>
      <c r="F66" s="232"/>
      <c r="G66" s="147"/>
      <c r="H66" s="147"/>
      <c r="I66" s="147"/>
      <c r="J66" s="147"/>
      <c r="K66" s="232"/>
      <c r="L66" s="147">
        <f t="shared" si="27"/>
        <v>0</v>
      </c>
      <c r="M66" s="147">
        <f t="shared" si="28"/>
        <v>0</v>
      </c>
      <c r="N66" s="147">
        <f t="shared" si="29"/>
        <v>0</v>
      </c>
      <c r="O66" s="147"/>
      <c r="P66" s="147"/>
      <c r="Q66" s="158"/>
      <c r="AH66" s="220">
        <f t="shared" si="30"/>
        <v>0</v>
      </c>
    </row>
    <row r="67" spans="1:34">
      <c r="L67" s="259">
        <f>SUM(L61:L66)</f>
        <v>0</v>
      </c>
      <c r="M67" s="259">
        <f t="shared" ref="M67:N67" si="31">SUM(M61:M66)</f>
        <v>0</v>
      </c>
      <c r="N67" s="259">
        <f t="shared" si="31"/>
        <v>0</v>
      </c>
      <c r="AH67" s="259">
        <f>SUM(AH61:AH66)</f>
        <v>0</v>
      </c>
    </row>
    <row r="69" spans="1:34">
      <c r="A69" s="77" t="s">
        <v>216</v>
      </c>
      <c r="B69" s="247" t="s">
        <v>186</v>
      </c>
      <c r="C69" s="247" t="s">
        <v>188</v>
      </c>
      <c r="D69" s="247"/>
      <c r="E69" s="35"/>
      <c r="F69" s="247"/>
      <c r="G69" s="66"/>
      <c r="H69" s="66"/>
      <c r="I69" s="66"/>
      <c r="J69" s="66"/>
      <c r="K69" s="247"/>
      <c r="L69" s="66">
        <f t="shared" ref="L69:L74" si="32">SUMIFS($L$12:$L$50,$B$12:$B$50,C69,$C$12:$C$50,B69,$A$12:$A$50,A69)</f>
        <v>64176155.599999994</v>
      </c>
      <c r="M69" s="66">
        <f t="shared" ref="M69:M74" si="33">SUMIFS($M$12:$M$50,$B$12:$B$50,C69,$C$12:$C$50,B69,$A$12:$A$50,A69)</f>
        <v>-933148.56421719142</v>
      </c>
      <c r="N69" s="66">
        <f t="shared" ref="N69:N74" si="34">SUMIFS($N$12:$N$50,$B$12:$B$50,C69,$C$12:$C$50,B69,$A$12:$A$50,A69)</f>
        <v>63243007.035782814</v>
      </c>
      <c r="O69" s="66"/>
      <c r="P69" s="66"/>
      <c r="Q69" s="67"/>
      <c r="AH69" s="216">
        <f t="shared" ref="AH69:AH74" si="35">SUMIFS($AH$12:$AH$37,$B$12:$B$37,C69,$C$12:$C$37,B69,$A$12:$A$37,A69)</f>
        <v>2919587.2764645717</v>
      </c>
    </row>
    <row r="70" spans="1:34">
      <c r="A70" s="47" t="s">
        <v>216</v>
      </c>
      <c r="B70" s="41" t="s">
        <v>186</v>
      </c>
      <c r="C70" s="41" t="s">
        <v>187</v>
      </c>
      <c r="D70" s="41"/>
      <c r="E70" s="262"/>
      <c r="F70" s="41"/>
      <c r="G70" s="68"/>
      <c r="H70" s="68"/>
      <c r="I70" s="68"/>
      <c r="J70" s="68"/>
      <c r="K70" s="41"/>
      <c r="L70" s="68">
        <f t="shared" si="32"/>
        <v>35335498.028644845</v>
      </c>
      <c r="M70" s="68">
        <f t="shared" si="33"/>
        <v>648538.97135516023</v>
      </c>
      <c r="N70" s="68">
        <f t="shared" si="34"/>
        <v>35984037</v>
      </c>
      <c r="O70" s="68"/>
      <c r="P70" s="68"/>
      <c r="Q70" s="69"/>
      <c r="AH70" s="215">
        <f t="shared" si="35"/>
        <v>7464685.0086784652</v>
      </c>
    </row>
    <row r="71" spans="1:34">
      <c r="A71" s="47" t="s">
        <v>216</v>
      </c>
      <c r="B71" s="41" t="s">
        <v>185</v>
      </c>
      <c r="C71" s="41" t="s">
        <v>188</v>
      </c>
      <c r="D71" s="41"/>
      <c r="E71" s="262"/>
      <c r="F71" s="41"/>
      <c r="G71" s="68"/>
      <c r="H71" s="68"/>
      <c r="I71" s="68"/>
      <c r="J71" s="68"/>
      <c r="K71" s="41"/>
      <c r="L71" s="68">
        <f t="shared" si="32"/>
        <v>0</v>
      </c>
      <c r="M71" s="68">
        <f t="shared" si="33"/>
        <v>284609.5928620302</v>
      </c>
      <c r="N71" s="68">
        <f t="shared" si="34"/>
        <v>284609.5928620302</v>
      </c>
      <c r="O71" s="68"/>
      <c r="P71" s="68"/>
      <c r="Q71" s="69"/>
      <c r="AH71" s="215">
        <f t="shared" si="35"/>
        <v>1171934.0094407599</v>
      </c>
    </row>
    <row r="72" spans="1:34">
      <c r="A72" s="47" t="s">
        <v>216</v>
      </c>
      <c r="B72" s="41" t="s">
        <v>185</v>
      </c>
      <c r="C72" s="41" t="s">
        <v>187</v>
      </c>
      <c r="D72" s="41"/>
      <c r="E72" s="262"/>
      <c r="F72" s="41"/>
      <c r="G72" s="68"/>
      <c r="H72" s="68"/>
      <c r="I72" s="68"/>
      <c r="J72" s="68"/>
      <c r="K72" s="41"/>
      <c r="L72" s="68">
        <f t="shared" si="32"/>
        <v>0</v>
      </c>
      <c r="M72" s="68">
        <f t="shared" si="33"/>
        <v>0</v>
      </c>
      <c r="N72" s="68">
        <f t="shared" si="34"/>
        <v>0</v>
      </c>
      <c r="O72" s="68"/>
      <c r="P72" s="68"/>
      <c r="Q72" s="69"/>
      <c r="AH72" s="215">
        <f t="shared" si="35"/>
        <v>0</v>
      </c>
    </row>
    <row r="73" spans="1:34">
      <c r="A73" s="47" t="s">
        <v>216</v>
      </c>
      <c r="B73" s="41" t="s">
        <v>260</v>
      </c>
      <c r="C73" s="41" t="s">
        <v>188</v>
      </c>
      <c r="D73" s="41"/>
      <c r="E73" s="262"/>
      <c r="F73" s="41"/>
      <c r="G73" s="68"/>
      <c r="H73" s="68"/>
      <c r="I73" s="68"/>
      <c r="J73" s="68"/>
      <c r="K73" s="41"/>
      <c r="L73" s="68">
        <f t="shared" si="32"/>
        <v>0</v>
      </c>
      <c r="M73" s="68">
        <f t="shared" si="33"/>
        <v>0</v>
      </c>
      <c r="N73" s="68">
        <f t="shared" si="34"/>
        <v>0</v>
      </c>
      <c r="O73" s="68"/>
      <c r="P73" s="68"/>
      <c r="Q73" s="69"/>
      <c r="AH73" s="215">
        <f t="shared" si="35"/>
        <v>0</v>
      </c>
    </row>
    <row r="74" spans="1:34">
      <c r="A74" s="50" t="s">
        <v>216</v>
      </c>
      <c r="B74" s="232" t="s">
        <v>260</v>
      </c>
      <c r="C74" s="232" t="s">
        <v>187</v>
      </c>
      <c r="D74" s="232"/>
      <c r="E74" s="230"/>
      <c r="F74" s="232"/>
      <c r="G74" s="147"/>
      <c r="H74" s="147"/>
      <c r="I74" s="147"/>
      <c r="J74" s="147"/>
      <c r="K74" s="232"/>
      <c r="L74" s="147">
        <f t="shared" si="32"/>
        <v>0</v>
      </c>
      <c r="M74" s="147">
        <f t="shared" si="33"/>
        <v>0</v>
      </c>
      <c r="N74" s="147">
        <f t="shared" si="34"/>
        <v>0</v>
      </c>
      <c r="O74" s="147"/>
      <c r="P74" s="147"/>
      <c r="Q74" s="158"/>
      <c r="AH74" s="220">
        <f t="shared" si="35"/>
        <v>0</v>
      </c>
    </row>
    <row r="75" spans="1:34">
      <c r="L75" s="259">
        <f>SUM(L69:L74)</f>
        <v>99511653.628644839</v>
      </c>
      <c r="M75" s="259">
        <f t="shared" ref="M75:N75" si="36">SUM(M69:M74)</f>
        <v>-9.8953023552894592E-10</v>
      </c>
      <c r="N75" s="259">
        <f t="shared" si="36"/>
        <v>99511653.628644839</v>
      </c>
      <c r="AH75" s="259">
        <f t="shared" ref="AH75" si="37">SUM(AH69:AH74)</f>
        <v>11556206.294583796</v>
      </c>
    </row>
    <row r="78" spans="1:34">
      <c r="K78" s="77" t="s">
        <v>190</v>
      </c>
      <c r="L78" s="66">
        <f>SUMIF($A$12:$A$50,K78,$L$12:$L$50)</f>
        <v>0</v>
      </c>
      <c r="M78" s="66">
        <f>SUMIF($A$12:$A$50,K78,$M$12:$M$50)</f>
        <v>0</v>
      </c>
      <c r="N78" s="66">
        <f>SUMIF($A$12:$A$50,K78,$N$12:$N$50)</f>
        <v>0</v>
      </c>
      <c r="O78" s="66">
        <f>SUMIF($A$12:$A$50,$K$78,O12:O50)</f>
        <v>0</v>
      </c>
      <c r="P78" s="66">
        <f>SUMIF($A$12:$A$50,$K$78,P12:P50)</f>
        <v>0</v>
      </c>
      <c r="Q78" s="66">
        <f>SUMIF($A$12:$A$50,$K$78,Q12:Q50)</f>
        <v>0</v>
      </c>
    </row>
    <row r="79" spans="1:34">
      <c r="K79" s="50" t="s">
        <v>216</v>
      </c>
      <c r="L79" s="147">
        <f>SUMIF($A$12:$A$50,K79,$L$12:$L$50)</f>
        <v>99511653.628644839</v>
      </c>
      <c r="M79" s="147">
        <f>SUMIF($A$12:$A$50,K79,$M$12:$M$50)</f>
        <v>-2.3283064365386963E-10</v>
      </c>
      <c r="N79" s="147">
        <f>SUMIF($A$12:$A$50,K79,$N$12:$N$50)</f>
        <v>99511653.628644839</v>
      </c>
      <c r="O79" s="147">
        <f>SUMIF($A$12:$A$50,$K$79,O12:O50)</f>
        <v>202321704.64883611</v>
      </c>
      <c r="P79" s="147">
        <f>SUMIF($A$12:$A$50,$K$79,P12:P50)</f>
        <v>265819.63492064085</v>
      </c>
      <c r="Q79" s="147">
        <f>SUMIF($A$12:$A$50,$K$79,Q12:Q50)</f>
        <v>-103075870.65511189</v>
      </c>
    </row>
    <row r="80" spans="1:34">
      <c r="L80" s="252">
        <f t="shared" ref="L80:Q80" si="38">SUM(L78:L79)-L53</f>
        <v>0</v>
      </c>
      <c r="M80" s="252">
        <f t="shared" si="38"/>
        <v>0</v>
      </c>
      <c r="N80" s="252">
        <f t="shared" si="38"/>
        <v>0</v>
      </c>
      <c r="O80" s="252">
        <f t="shared" si="38"/>
        <v>0</v>
      </c>
      <c r="P80" s="252">
        <f t="shared" si="38"/>
        <v>0</v>
      </c>
      <c r="Q80" s="252">
        <f t="shared" si="38"/>
        <v>0</v>
      </c>
    </row>
  </sheetData>
  <autoFilter ref="A11:AH37" xr:uid="{00000000-0009-0000-0000-000001000000}"/>
  <mergeCells count="10">
    <mergeCell ref="AD48:AH48"/>
    <mergeCell ref="AD54:AE54"/>
    <mergeCell ref="AA7:AH7"/>
    <mergeCell ref="G10:J10"/>
    <mergeCell ref="AD41:AH41"/>
    <mergeCell ref="G9:J9"/>
    <mergeCell ref="G7:K7"/>
    <mergeCell ref="L7:Q7"/>
    <mergeCell ref="R7:U7"/>
    <mergeCell ref="V7:Z7"/>
  </mergeCells>
  <pageMargins left="0.7" right="0.7" top="0.75" bottom="0.75" header="0.3" footer="0.3"/>
  <pageSetup paperSize="17" scale="5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65"/>
  <sheetViews>
    <sheetView zoomScaleNormal="100" workbookViewId="0">
      <pane xSplit="1" ySplit="9" topLeftCell="O10" activePane="bottomRight" state="frozen"/>
      <selection activeCell="D2" sqref="D2"/>
      <selection pane="topRight" activeCell="D2" sqref="D2"/>
      <selection pane="bottomLeft" activeCell="D2" sqref="D2"/>
      <selection pane="bottomRight"/>
    </sheetView>
  </sheetViews>
  <sheetFormatPr defaultColWidth="9.140625" defaultRowHeight="11.25"/>
  <cols>
    <col min="1" max="1" width="28.42578125" style="38" bestFit="1" customWidth="1"/>
    <col min="2" max="2" width="2.42578125" style="68" bestFit="1" customWidth="1"/>
    <col min="3" max="4" width="15.140625" style="46" bestFit="1" customWidth="1"/>
    <col min="5" max="5" width="13.85546875" style="46" bestFit="1" customWidth="1"/>
    <col min="6" max="6" width="14.140625" style="46" bestFit="1" customWidth="1"/>
    <col min="7" max="7" width="18.42578125" style="46" bestFit="1" customWidth="1"/>
    <col min="8" max="8" width="17.28515625" style="46" bestFit="1" customWidth="1"/>
    <col min="9" max="9" width="26.42578125" style="46" bestFit="1" customWidth="1"/>
    <col min="10" max="10" width="3.28515625" style="68" bestFit="1" customWidth="1"/>
    <col min="11" max="11" width="14.85546875" style="46" bestFit="1" customWidth="1"/>
    <col min="12" max="12" width="13.85546875" style="46" bestFit="1" customWidth="1"/>
    <col min="13" max="13" width="3.28515625" style="68" bestFit="1" customWidth="1"/>
    <col min="14" max="14" width="15.85546875" style="46" bestFit="1" customWidth="1"/>
    <col min="15" max="15" width="17.140625" style="38" bestFit="1" customWidth="1"/>
    <col min="16" max="16" width="14.7109375" style="38" bestFit="1" customWidth="1"/>
    <col min="17" max="17" width="14.42578125" style="38" bestFit="1" customWidth="1"/>
    <col min="18" max="18" width="27.140625" style="38" bestFit="1" customWidth="1"/>
    <col min="19" max="19" width="3.28515625" style="68" bestFit="1" customWidth="1"/>
    <col min="20" max="20" width="15.85546875" style="46" bestFit="1" customWidth="1"/>
    <col min="21" max="21" width="16.42578125" style="38" bestFit="1" customWidth="1"/>
    <col min="22" max="22" width="14.7109375" style="38" bestFit="1" customWidth="1"/>
    <col min="23" max="23" width="12.7109375" style="38" bestFit="1" customWidth="1"/>
    <col min="24" max="24" width="26.42578125" style="38" bestFit="1" customWidth="1"/>
    <col min="25" max="25" width="3" style="68" customWidth="1"/>
    <col min="26" max="16384" width="9.140625" style="41"/>
  </cols>
  <sheetData>
    <row r="1" spans="1:25">
      <c r="A1" s="38" t="s">
        <v>280</v>
      </c>
    </row>
    <row r="2" spans="1:25">
      <c r="A2" s="38" t="s">
        <v>278</v>
      </c>
    </row>
    <row r="7" spans="1:25">
      <c r="A7" s="227">
        <v>1</v>
      </c>
      <c r="B7" s="228">
        <v>2</v>
      </c>
      <c r="C7" s="229">
        <v>3</v>
      </c>
      <c r="D7" s="227">
        <v>4</v>
      </c>
      <c r="E7" s="228">
        <v>5</v>
      </c>
      <c r="F7" s="229">
        <v>6</v>
      </c>
      <c r="G7" s="227">
        <v>7</v>
      </c>
      <c r="H7" s="228">
        <v>8</v>
      </c>
      <c r="I7" s="229">
        <v>9</v>
      </c>
      <c r="J7" s="227">
        <v>10</v>
      </c>
      <c r="K7" s="228">
        <v>11</v>
      </c>
      <c r="L7" s="229">
        <v>12</v>
      </c>
      <c r="M7" s="227">
        <v>13</v>
      </c>
      <c r="N7" s="228">
        <v>14</v>
      </c>
      <c r="O7" s="229">
        <v>15</v>
      </c>
      <c r="P7" s="227">
        <v>16</v>
      </c>
      <c r="Q7" s="228">
        <v>17</v>
      </c>
      <c r="R7" s="229">
        <v>18</v>
      </c>
      <c r="S7" s="227">
        <v>19</v>
      </c>
      <c r="T7" s="228">
        <v>20</v>
      </c>
      <c r="U7" s="229">
        <v>21</v>
      </c>
      <c r="V7" s="227">
        <v>22</v>
      </c>
      <c r="W7" s="228">
        <v>23</v>
      </c>
      <c r="X7" s="229">
        <v>24</v>
      </c>
    </row>
    <row r="8" spans="1:25" s="144" customFormat="1">
      <c r="B8" s="156"/>
      <c r="C8" s="359" t="s">
        <v>67</v>
      </c>
      <c r="D8" s="360"/>
      <c r="E8" s="360"/>
      <c r="F8" s="360"/>
      <c r="G8" s="360"/>
      <c r="H8" s="360"/>
      <c r="I8" s="361"/>
      <c r="J8" s="156"/>
      <c r="K8" s="359" t="s">
        <v>74</v>
      </c>
      <c r="L8" s="361"/>
      <c r="M8" s="156"/>
      <c r="N8" s="362" t="s">
        <v>178</v>
      </c>
      <c r="O8" s="363"/>
      <c r="P8" s="363"/>
      <c r="Q8" s="363"/>
      <c r="R8" s="364"/>
      <c r="S8" s="156"/>
      <c r="T8" s="362" t="s">
        <v>179</v>
      </c>
      <c r="U8" s="363"/>
      <c r="V8" s="363"/>
      <c r="W8" s="363"/>
      <c r="X8" s="364"/>
      <c r="Y8" s="156"/>
    </row>
    <row r="9" spans="1:25" s="214" customFormat="1" ht="22.5">
      <c r="A9" s="30" t="s">
        <v>15</v>
      </c>
      <c r="B9" s="209"/>
      <c r="C9" s="210" t="s">
        <v>45</v>
      </c>
      <c r="D9" s="210" t="s">
        <v>49</v>
      </c>
      <c r="E9" s="210" t="s">
        <v>60</v>
      </c>
      <c r="F9" s="210" t="s">
        <v>61</v>
      </c>
      <c r="G9" s="211" t="s">
        <v>64</v>
      </c>
      <c r="H9" s="212" t="s">
        <v>76</v>
      </c>
      <c r="I9" s="212" t="s">
        <v>71</v>
      </c>
      <c r="J9" s="209"/>
      <c r="K9" s="325" t="s">
        <v>65</v>
      </c>
      <c r="L9" s="212" t="s">
        <v>63</v>
      </c>
      <c r="M9" s="209"/>
      <c r="N9" s="213" t="s">
        <v>68</v>
      </c>
      <c r="O9" s="213" t="s">
        <v>69</v>
      </c>
      <c r="P9" s="213" t="s">
        <v>70</v>
      </c>
      <c r="Q9" s="210" t="s">
        <v>73</v>
      </c>
      <c r="R9" s="210" t="s">
        <v>193</v>
      </c>
      <c r="S9" s="209"/>
      <c r="T9" s="213" t="s">
        <v>68</v>
      </c>
      <c r="U9" s="213" t="s">
        <v>69</v>
      </c>
      <c r="V9" s="213" t="s">
        <v>70</v>
      </c>
      <c r="W9" s="210" t="s">
        <v>77</v>
      </c>
      <c r="X9" s="210" t="s">
        <v>75</v>
      </c>
      <c r="Y9" s="209"/>
    </row>
    <row r="10" spans="1:25">
      <c r="A10" s="77" t="s">
        <v>160</v>
      </c>
      <c r="C10" s="24">
        <v>0</v>
      </c>
      <c r="D10" s="24">
        <v>0</v>
      </c>
      <c r="E10" s="154">
        <v>0</v>
      </c>
      <c r="F10" s="23">
        <v>0</v>
      </c>
      <c r="G10" s="23">
        <v>0</v>
      </c>
      <c r="H10" s="25">
        <v>0</v>
      </c>
      <c r="I10" s="24">
        <v>0</v>
      </c>
      <c r="K10" s="215">
        <v>0</v>
      </c>
      <c r="L10" s="215">
        <v>0</v>
      </c>
      <c r="N10" s="216">
        <v>0</v>
      </c>
      <c r="O10" s="216">
        <v>0</v>
      </c>
      <c r="P10" s="216">
        <v>0</v>
      </c>
      <c r="Q10" s="216">
        <v>0</v>
      </c>
      <c r="R10" s="216">
        <v>0</v>
      </c>
      <c r="T10" s="216">
        <v>0</v>
      </c>
      <c r="U10" s="216">
        <v>0</v>
      </c>
      <c r="V10" s="216">
        <v>0</v>
      </c>
      <c r="W10" s="216">
        <v>0</v>
      </c>
      <c r="X10" s="216">
        <f t="shared" ref="X10:X39" si="0">R10+T10+U10+V10+W10</f>
        <v>0</v>
      </c>
    </row>
    <row r="11" spans="1:25">
      <c r="A11" s="7" t="s">
        <v>102</v>
      </c>
      <c r="C11" s="26">
        <v>0</v>
      </c>
      <c r="D11" s="26">
        <v>0</v>
      </c>
      <c r="E11" s="27">
        <v>0</v>
      </c>
      <c r="F11" s="27">
        <v>0</v>
      </c>
      <c r="G11" s="26">
        <f>C11+D11+E11+F11</f>
        <v>0</v>
      </c>
      <c r="H11" s="28">
        <v>0</v>
      </c>
      <c r="I11" s="26">
        <f>G11+H11</f>
        <v>0</v>
      </c>
      <c r="K11" s="215">
        <v>380368.92724113504</v>
      </c>
      <c r="L11" s="215">
        <f>ROUND((K11/12),2)</f>
        <v>31697.41</v>
      </c>
      <c r="N11" s="215">
        <v>1394686.04</v>
      </c>
      <c r="O11" s="215">
        <v>0</v>
      </c>
      <c r="P11" s="215">
        <v>0</v>
      </c>
      <c r="Q11" s="215">
        <v>0</v>
      </c>
      <c r="R11" s="215">
        <f>I11+N11+O11+P11+Q11</f>
        <v>1394686.04</v>
      </c>
      <c r="T11" s="215">
        <v>507158.56</v>
      </c>
      <c r="U11" s="215">
        <v>0</v>
      </c>
      <c r="V11" s="215">
        <v>0</v>
      </c>
      <c r="W11" s="215">
        <v>0</v>
      </c>
      <c r="X11" s="215">
        <f t="shared" si="0"/>
        <v>1901844.6</v>
      </c>
    </row>
    <row r="12" spans="1:25">
      <c r="A12" s="47" t="s">
        <v>118</v>
      </c>
      <c r="C12" s="26">
        <v>0</v>
      </c>
      <c r="D12" s="26">
        <v>0</v>
      </c>
      <c r="E12" s="70">
        <v>0</v>
      </c>
      <c r="F12" s="70">
        <v>0</v>
      </c>
      <c r="G12" s="26">
        <v>0</v>
      </c>
      <c r="H12" s="28">
        <v>0</v>
      </c>
      <c r="I12" s="26">
        <v>0</v>
      </c>
      <c r="K12" s="215">
        <v>0</v>
      </c>
      <c r="L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f t="shared" si="0"/>
        <v>0</v>
      </c>
    </row>
    <row r="13" spans="1:25">
      <c r="A13" s="47" t="s">
        <v>119</v>
      </c>
      <c r="C13" s="26">
        <v>0</v>
      </c>
      <c r="D13" s="26">
        <v>0</v>
      </c>
      <c r="E13" s="70">
        <v>0</v>
      </c>
      <c r="F13" s="70">
        <v>0</v>
      </c>
      <c r="G13" s="26">
        <v>0</v>
      </c>
      <c r="H13" s="28">
        <v>0</v>
      </c>
      <c r="I13" s="26">
        <v>0</v>
      </c>
      <c r="K13" s="215">
        <v>0</v>
      </c>
      <c r="L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f t="shared" si="0"/>
        <v>0</v>
      </c>
    </row>
    <row r="14" spans="1:25">
      <c r="A14" s="47" t="s">
        <v>120</v>
      </c>
      <c r="C14" s="26">
        <v>0</v>
      </c>
      <c r="D14" s="26">
        <v>0</v>
      </c>
      <c r="E14" s="70">
        <v>0</v>
      </c>
      <c r="F14" s="70">
        <v>0</v>
      </c>
      <c r="G14" s="26">
        <v>0</v>
      </c>
      <c r="H14" s="28">
        <v>0</v>
      </c>
      <c r="I14" s="26">
        <v>0</v>
      </c>
      <c r="K14" s="215">
        <v>0</v>
      </c>
      <c r="L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f t="shared" si="0"/>
        <v>0</v>
      </c>
    </row>
    <row r="15" spans="1:25">
      <c r="A15" s="7" t="s">
        <v>78</v>
      </c>
      <c r="C15" s="26">
        <v>0</v>
      </c>
      <c r="D15" s="26">
        <v>0</v>
      </c>
      <c r="E15" s="27">
        <v>0</v>
      </c>
      <c r="F15" s="27">
        <v>0</v>
      </c>
      <c r="G15" s="26">
        <f>C15+D15+E15+F15</f>
        <v>0</v>
      </c>
      <c r="H15" s="28">
        <v>0</v>
      </c>
      <c r="I15" s="26">
        <f>G15+H15</f>
        <v>0</v>
      </c>
      <c r="K15" s="215">
        <v>439796.96556451102</v>
      </c>
      <c r="L15" s="215">
        <f>ROUND((K15/12),2)</f>
        <v>36649.75</v>
      </c>
      <c r="N15" s="215">
        <v>1612589</v>
      </c>
      <c r="O15" s="215">
        <v>0</v>
      </c>
      <c r="P15" s="215">
        <v>0</v>
      </c>
      <c r="Q15" s="215">
        <v>0</v>
      </c>
      <c r="R15" s="215">
        <f>I15+N15+O15+P15+Q15</f>
        <v>1612589</v>
      </c>
      <c r="T15" s="215">
        <v>586396</v>
      </c>
      <c r="U15" s="215">
        <v>0</v>
      </c>
      <c r="V15" s="215">
        <v>0</v>
      </c>
      <c r="W15" s="215">
        <v>0</v>
      </c>
      <c r="X15" s="215">
        <f t="shared" si="0"/>
        <v>2198985</v>
      </c>
    </row>
    <row r="16" spans="1:25">
      <c r="A16" s="7" t="s">
        <v>79</v>
      </c>
      <c r="C16" s="26">
        <v>0</v>
      </c>
      <c r="D16" s="26">
        <v>0</v>
      </c>
      <c r="E16" s="27">
        <v>0</v>
      </c>
      <c r="F16" s="27">
        <v>0</v>
      </c>
      <c r="G16" s="26">
        <f>C16+D16+E16+F16</f>
        <v>0</v>
      </c>
      <c r="H16" s="28">
        <v>0</v>
      </c>
      <c r="I16" s="26">
        <f>G16+H16</f>
        <v>0</v>
      </c>
      <c r="K16" s="215">
        <v>387069.46763397427</v>
      </c>
      <c r="L16" s="215">
        <f>ROUND((K16/12),2)</f>
        <v>32255.79</v>
      </c>
      <c r="N16" s="215">
        <v>1419254.76</v>
      </c>
      <c r="O16" s="215">
        <v>0</v>
      </c>
      <c r="P16" s="215">
        <v>0</v>
      </c>
      <c r="Q16" s="215">
        <v>0</v>
      </c>
      <c r="R16" s="215">
        <f>I16+N16+O16+P16+Q16</f>
        <v>1419254.76</v>
      </c>
      <c r="T16" s="215">
        <v>516092.64</v>
      </c>
      <c r="U16" s="215">
        <v>0</v>
      </c>
      <c r="V16" s="215">
        <v>0</v>
      </c>
      <c r="W16" s="215">
        <v>0</v>
      </c>
      <c r="X16" s="215">
        <f t="shared" si="0"/>
        <v>1935347.4</v>
      </c>
    </row>
    <row r="17" spans="1:25">
      <c r="A17" s="47" t="s">
        <v>121</v>
      </c>
      <c r="C17" s="26">
        <v>0</v>
      </c>
      <c r="D17" s="26">
        <v>0</v>
      </c>
      <c r="E17" s="70">
        <v>0</v>
      </c>
      <c r="F17" s="70">
        <v>0</v>
      </c>
      <c r="G17" s="26">
        <v>0</v>
      </c>
      <c r="H17" s="28">
        <v>0</v>
      </c>
      <c r="I17" s="26">
        <v>0</v>
      </c>
      <c r="K17" s="215">
        <v>0</v>
      </c>
      <c r="L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T17" s="215">
        <v>0</v>
      </c>
      <c r="U17" s="215">
        <v>0</v>
      </c>
      <c r="V17" s="215">
        <v>0</v>
      </c>
      <c r="W17" s="215">
        <v>0</v>
      </c>
      <c r="X17" s="215">
        <f t="shared" si="0"/>
        <v>0</v>
      </c>
    </row>
    <row r="18" spans="1:25">
      <c r="A18" s="47" t="s">
        <v>97</v>
      </c>
      <c r="C18" s="217">
        <v>0</v>
      </c>
      <c r="D18" s="217">
        <v>0</v>
      </c>
      <c r="E18" s="218">
        <v>0</v>
      </c>
      <c r="F18" s="218">
        <v>0</v>
      </c>
      <c r="G18" s="217">
        <f>C18+D18+E18+F18</f>
        <v>0</v>
      </c>
      <c r="H18" s="219">
        <v>0</v>
      </c>
      <c r="I18" s="217">
        <f>G18+H18</f>
        <v>0</v>
      </c>
      <c r="K18" s="215">
        <v>1130062.5</v>
      </c>
      <c r="L18" s="215">
        <f>ROUND((K18/12),2)</f>
        <v>94171.88</v>
      </c>
      <c r="N18" s="215">
        <v>4143562.72</v>
      </c>
      <c r="O18" s="215">
        <v>-3726526.04</v>
      </c>
      <c r="P18" s="215">
        <v>6000</v>
      </c>
      <c r="Q18" s="215">
        <v>0</v>
      </c>
      <c r="R18" s="215">
        <f>I18+N18+O18+P18+Q18</f>
        <v>423036.68000000017</v>
      </c>
      <c r="T18" s="215">
        <v>1506750.08</v>
      </c>
      <c r="U18" s="215">
        <v>-2000000</v>
      </c>
      <c r="V18" s="215">
        <v>0</v>
      </c>
      <c r="W18" s="215">
        <v>0</v>
      </c>
      <c r="X18" s="215">
        <f t="shared" si="0"/>
        <v>-70213.239999999758</v>
      </c>
    </row>
    <row r="19" spans="1:25">
      <c r="A19" s="7" t="s">
        <v>169</v>
      </c>
      <c r="C19" s="26">
        <v>0</v>
      </c>
      <c r="D19" s="26">
        <v>0</v>
      </c>
      <c r="E19" s="27">
        <v>0</v>
      </c>
      <c r="F19" s="27">
        <v>0</v>
      </c>
      <c r="G19" s="26">
        <f>C19+D19+E19+F19</f>
        <v>0</v>
      </c>
      <c r="H19" s="28">
        <v>0</v>
      </c>
      <c r="I19" s="26">
        <f>G19+H19</f>
        <v>0</v>
      </c>
      <c r="K19" s="215">
        <v>380368.92724113504</v>
      </c>
      <c r="L19" s="215">
        <f>ROUND((K19/12),2)</f>
        <v>31697.41</v>
      </c>
      <c r="N19" s="215">
        <v>1394686.04</v>
      </c>
      <c r="O19" s="215">
        <v>0</v>
      </c>
      <c r="P19" s="215">
        <v>0</v>
      </c>
      <c r="Q19" s="215">
        <v>0</v>
      </c>
      <c r="R19" s="215">
        <f>I19+N19+O19+P19+Q19</f>
        <v>1394686.04</v>
      </c>
      <c r="T19" s="215">
        <v>507158.56</v>
      </c>
      <c r="U19" s="215">
        <v>0</v>
      </c>
      <c r="V19" s="215">
        <v>0</v>
      </c>
      <c r="W19" s="215">
        <v>0</v>
      </c>
      <c r="X19" s="215">
        <f t="shared" si="0"/>
        <v>1901844.6</v>
      </c>
    </row>
    <row r="20" spans="1:25">
      <c r="A20" s="47" t="s">
        <v>122</v>
      </c>
      <c r="C20" s="26">
        <v>0</v>
      </c>
      <c r="D20" s="26">
        <v>0</v>
      </c>
      <c r="E20" s="70">
        <v>0</v>
      </c>
      <c r="F20" s="70">
        <v>0</v>
      </c>
      <c r="G20" s="26">
        <v>0</v>
      </c>
      <c r="H20" s="28">
        <v>0</v>
      </c>
      <c r="I20" s="26">
        <v>0</v>
      </c>
      <c r="K20" s="215">
        <v>0</v>
      </c>
      <c r="L20" s="215">
        <v>0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T20" s="215">
        <v>0</v>
      </c>
      <c r="U20" s="215">
        <v>0</v>
      </c>
      <c r="V20" s="215">
        <v>0</v>
      </c>
      <c r="W20" s="215">
        <v>0</v>
      </c>
      <c r="X20" s="215">
        <f t="shared" si="0"/>
        <v>0</v>
      </c>
    </row>
    <row r="21" spans="1:25">
      <c r="A21" s="7" t="s">
        <v>87</v>
      </c>
      <c r="C21" s="26">
        <v>0</v>
      </c>
      <c r="D21" s="26">
        <v>0</v>
      </c>
      <c r="E21" s="27">
        <v>0</v>
      </c>
      <c r="F21" s="27">
        <v>0</v>
      </c>
      <c r="G21" s="26">
        <v>0</v>
      </c>
      <c r="H21" s="28">
        <v>0</v>
      </c>
      <c r="I21" s="26">
        <v>0</v>
      </c>
      <c r="K21" s="215">
        <v>0</v>
      </c>
      <c r="L21" s="215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f>I21+N21+O21+P21+Q21</f>
        <v>0</v>
      </c>
      <c r="T21" s="215">
        <v>0</v>
      </c>
      <c r="U21" s="215">
        <v>0</v>
      </c>
      <c r="V21" s="215">
        <v>0</v>
      </c>
      <c r="W21" s="215">
        <v>0</v>
      </c>
      <c r="X21" s="215">
        <f t="shared" si="0"/>
        <v>0</v>
      </c>
    </row>
    <row r="22" spans="1:25">
      <c r="A22" s="7" t="s">
        <v>88</v>
      </c>
      <c r="C22" s="26">
        <v>0</v>
      </c>
      <c r="D22" s="26">
        <v>0</v>
      </c>
      <c r="E22" s="27">
        <v>0</v>
      </c>
      <c r="F22" s="27">
        <v>0</v>
      </c>
      <c r="G22" s="26">
        <v>0</v>
      </c>
      <c r="H22" s="28">
        <v>0</v>
      </c>
      <c r="I22" s="26">
        <v>0</v>
      </c>
      <c r="K22" s="215">
        <v>0</v>
      </c>
      <c r="L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f>I22+N22+O22+P22+Q22</f>
        <v>0</v>
      </c>
      <c r="T22" s="215">
        <v>0</v>
      </c>
      <c r="U22" s="215">
        <v>0</v>
      </c>
      <c r="V22" s="215">
        <v>0</v>
      </c>
      <c r="W22" s="215">
        <v>0</v>
      </c>
      <c r="X22" s="215">
        <f t="shared" si="0"/>
        <v>0</v>
      </c>
    </row>
    <row r="23" spans="1:25">
      <c r="A23" s="14" t="s">
        <v>103</v>
      </c>
      <c r="C23" s="26">
        <v>430189</v>
      </c>
      <c r="D23" s="26">
        <v>78767</v>
      </c>
      <c r="E23" s="27">
        <v>0</v>
      </c>
      <c r="F23" s="27">
        <v>0</v>
      </c>
      <c r="G23" s="26">
        <f>C23+D23+E23+F23</f>
        <v>508956</v>
      </c>
      <c r="H23" s="28">
        <v>0</v>
      </c>
      <c r="I23" s="26">
        <f>G23+H23</f>
        <v>508956</v>
      </c>
      <c r="K23" s="215">
        <v>146240.88442803311</v>
      </c>
      <c r="L23" s="215">
        <f>ROUND((K23/12),2)</f>
        <v>12186.74</v>
      </c>
      <c r="N23" s="215">
        <v>536216.55999999994</v>
      </c>
      <c r="O23" s="215">
        <v>0</v>
      </c>
      <c r="P23" s="215">
        <v>0</v>
      </c>
      <c r="Q23" s="215">
        <v>0</v>
      </c>
      <c r="R23" s="215">
        <f>I23+N23+O23+P23+Q23</f>
        <v>1045172.5599999999</v>
      </c>
      <c r="T23" s="215">
        <v>194987.84</v>
      </c>
      <c r="U23" s="215">
        <v>0</v>
      </c>
      <c r="V23" s="215">
        <v>0</v>
      </c>
      <c r="W23" s="215">
        <v>0</v>
      </c>
      <c r="X23" s="215">
        <f t="shared" si="0"/>
        <v>1240160.3999999999</v>
      </c>
    </row>
    <row r="24" spans="1:25">
      <c r="A24" s="47" t="s">
        <v>123</v>
      </c>
      <c r="C24" s="26">
        <v>0</v>
      </c>
      <c r="D24" s="26">
        <v>0</v>
      </c>
      <c r="E24" s="70">
        <v>0</v>
      </c>
      <c r="F24" s="70">
        <v>0</v>
      </c>
      <c r="G24" s="26">
        <v>0</v>
      </c>
      <c r="H24" s="28">
        <v>0</v>
      </c>
      <c r="I24" s="26">
        <v>0</v>
      </c>
      <c r="K24" s="215">
        <v>0</v>
      </c>
      <c r="L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  <c r="T24" s="215">
        <v>0</v>
      </c>
      <c r="U24" s="215">
        <v>0</v>
      </c>
      <c r="V24" s="215">
        <v>0</v>
      </c>
      <c r="W24" s="215">
        <v>0</v>
      </c>
      <c r="X24" s="215">
        <f t="shared" si="0"/>
        <v>0</v>
      </c>
    </row>
    <row r="25" spans="1:25" s="152" customFormat="1" ht="12.75">
      <c r="A25" s="47" t="s">
        <v>173</v>
      </c>
      <c r="B25" s="68"/>
      <c r="C25" s="26">
        <v>0</v>
      </c>
      <c r="D25" s="26">
        <v>0</v>
      </c>
      <c r="E25" s="70">
        <v>0</v>
      </c>
      <c r="F25" s="70">
        <v>0</v>
      </c>
      <c r="G25" s="26">
        <v>0</v>
      </c>
      <c r="H25" s="28">
        <v>0</v>
      </c>
      <c r="I25" s="26">
        <v>0</v>
      </c>
      <c r="J25" s="68"/>
      <c r="K25" s="215">
        <v>0</v>
      </c>
      <c r="L25" s="215">
        <v>0</v>
      </c>
      <c r="M25" s="68"/>
      <c r="N25" s="215">
        <v>0</v>
      </c>
      <c r="O25" s="215">
        <v>0</v>
      </c>
      <c r="P25" s="215">
        <v>0</v>
      </c>
      <c r="Q25" s="215">
        <v>0</v>
      </c>
      <c r="R25" s="215">
        <v>0</v>
      </c>
      <c r="S25" s="68"/>
      <c r="T25" s="215">
        <v>0</v>
      </c>
      <c r="U25" s="215">
        <v>0</v>
      </c>
      <c r="V25" s="215">
        <v>0</v>
      </c>
      <c r="W25" s="215">
        <v>0</v>
      </c>
      <c r="X25" s="215">
        <f t="shared" si="0"/>
        <v>0</v>
      </c>
      <c r="Y25" s="68"/>
    </row>
    <row r="26" spans="1:25">
      <c r="A26" s="7" t="s">
        <v>16</v>
      </c>
      <c r="C26" s="26">
        <v>0</v>
      </c>
      <c r="D26" s="26">
        <v>0</v>
      </c>
      <c r="E26" s="27">
        <v>0</v>
      </c>
      <c r="F26" s="27">
        <v>0</v>
      </c>
      <c r="G26" s="26">
        <v>0</v>
      </c>
      <c r="H26" s="28">
        <v>0</v>
      </c>
      <c r="I26" s="26">
        <v>0</v>
      </c>
      <c r="K26" s="215">
        <v>1681633.1869602811</v>
      </c>
      <c r="L26" s="215">
        <f t="shared" ref="L26:L34" si="1">ROUND((K26/12),2)</f>
        <v>140136.1</v>
      </c>
      <c r="N26" s="215">
        <v>6165988.4000000004</v>
      </c>
      <c r="O26" s="215">
        <v>-23491519.719999999</v>
      </c>
      <c r="P26" s="215">
        <v>0</v>
      </c>
      <c r="Q26" s="215">
        <v>0</v>
      </c>
      <c r="R26" s="215">
        <f t="shared" ref="R26:R34" si="2">I26+N26+O26+P26+Q26</f>
        <v>-17325531.32</v>
      </c>
      <c r="T26" s="215">
        <v>2242177.6</v>
      </c>
      <c r="U26" s="215">
        <v>-9553.65</v>
      </c>
      <c r="V26" s="215">
        <v>0</v>
      </c>
      <c r="W26" s="215">
        <v>25732242.425352897</v>
      </c>
      <c r="X26" s="215">
        <f>R26+T26+U26+V26+W26</f>
        <v>10639335.055352896</v>
      </c>
    </row>
    <row r="27" spans="1:25">
      <c r="A27" s="7" t="s">
        <v>170</v>
      </c>
      <c r="C27" s="26">
        <v>410083.62</v>
      </c>
      <c r="D27" s="26">
        <v>16744</v>
      </c>
      <c r="E27" s="27">
        <v>0</v>
      </c>
      <c r="F27" s="27">
        <v>-75286.86</v>
      </c>
      <c r="G27" s="26">
        <f t="shared" ref="G27:G34" si="3">C27+D27+E27+F27</f>
        <v>351540.76</v>
      </c>
      <c r="H27" s="28">
        <v>-426827.62</v>
      </c>
      <c r="I27" s="26">
        <f t="shared" ref="I27:I34" si="4">G27+H27</f>
        <v>-75286.859999999986</v>
      </c>
      <c r="K27" s="215">
        <v>37408.981983937592</v>
      </c>
      <c r="L27" s="215">
        <f t="shared" si="1"/>
        <v>3117.42</v>
      </c>
      <c r="N27" s="215">
        <v>137166.48000000001</v>
      </c>
      <c r="O27" s="215">
        <v>-8010455.8200000003</v>
      </c>
      <c r="P27" s="215">
        <v>0</v>
      </c>
      <c r="Q27" s="215">
        <v>0</v>
      </c>
      <c r="R27" s="215">
        <f t="shared" si="2"/>
        <v>-7948576.2000000002</v>
      </c>
      <c r="T27" s="215">
        <v>49878.720000000001</v>
      </c>
      <c r="U27" s="215">
        <v>0</v>
      </c>
      <c r="V27" s="215">
        <v>0</v>
      </c>
      <c r="W27" s="215">
        <v>0</v>
      </c>
      <c r="X27" s="215">
        <f t="shared" si="0"/>
        <v>-7898697.4800000004</v>
      </c>
    </row>
    <row r="28" spans="1:25">
      <c r="A28" s="7" t="s">
        <v>89</v>
      </c>
      <c r="C28" s="26">
        <v>14406436.52</v>
      </c>
      <c r="D28" s="26">
        <v>744341</v>
      </c>
      <c r="E28" s="27">
        <v>0</v>
      </c>
      <c r="F28" s="27">
        <v>0</v>
      </c>
      <c r="G28" s="26">
        <f t="shared" si="3"/>
        <v>15150777.52</v>
      </c>
      <c r="H28" s="28">
        <v>-10003766.7812094</v>
      </c>
      <c r="I28" s="26">
        <f t="shared" si="4"/>
        <v>5147010.7387905996</v>
      </c>
      <c r="K28" s="215">
        <v>160888.71644560795</v>
      </c>
      <c r="L28" s="215">
        <f t="shared" si="1"/>
        <v>13407.39</v>
      </c>
      <c r="N28" s="215">
        <v>589925.15999999992</v>
      </c>
      <c r="O28" s="215">
        <v>0</v>
      </c>
      <c r="P28" s="215">
        <v>0</v>
      </c>
      <c r="Q28" s="215">
        <v>0</v>
      </c>
      <c r="R28" s="215">
        <f t="shared" si="2"/>
        <v>5736935.8987905998</v>
      </c>
      <c r="T28" s="215">
        <v>214518.24</v>
      </c>
      <c r="U28" s="215">
        <v>0</v>
      </c>
      <c r="V28" s="215">
        <v>0</v>
      </c>
      <c r="W28" s="215">
        <v>-12866121.212676449</v>
      </c>
      <c r="X28" s="215">
        <f t="shared" si="0"/>
        <v>-6914667.0738858487</v>
      </c>
    </row>
    <row r="29" spans="1:25">
      <c r="A29" s="7" t="s">
        <v>90</v>
      </c>
      <c r="C29" s="26">
        <v>11279747.52</v>
      </c>
      <c r="D29" s="26">
        <v>594360</v>
      </c>
      <c r="E29" s="27">
        <v>0</v>
      </c>
      <c r="F29" s="27">
        <v>0</v>
      </c>
      <c r="G29" s="26">
        <f t="shared" si="3"/>
        <v>11874107.52</v>
      </c>
      <c r="H29" s="28">
        <v>-6732472.6481782999</v>
      </c>
      <c r="I29" s="26">
        <f t="shared" si="4"/>
        <v>5141634.8718216997</v>
      </c>
      <c r="K29" s="215">
        <v>160703.43862512038</v>
      </c>
      <c r="L29" s="215">
        <f t="shared" si="1"/>
        <v>13391.95</v>
      </c>
      <c r="N29" s="215">
        <v>589245.80000000005</v>
      </c>
      <c r="O29" s="215">
        <v>0</v>
      </c>
      <c r="P29" s="215">
        <v>0</v>
      </c>
      <c r="Q29" s="215">
        <v>0</v>
      </c>
      <c r="R29" s="215">
        <f t="shared" si="2"/>
        <v>5730880.6718216995</v>
      </c>
      <c r="T29" s="215">
        <v>214271.2</v>
      </c>
      <c r="U29" s="215">
        <v>0</v>
      </c>
      <c r="V29" s="215">
        <v>0</v>
      </c>
      <c r="W29" s="215">
        <v>-12866121.212676449</v>
      </c>
      <c r="X29" s="215">
        <f t="shared" si="0"/>
        <v>-6920969.3408547491</v>
      </c>
    </row>
    <row r="30" spans="1:25">
      <c r="A30" s="7" t="s">
        <v>72</v>
      </c>
      <c r="C30" s="26">
        <v>0</v>
      </c>
      <c r="D30" s="26">
        <v>0</v>
      </c>
      <c r="E30" s="27">
        <v>0</v>
      </c>
      <c r="F30" s="27">
        <v>0</v>
      </c>
      <c r="G30" s="26">
        <f t="shared" si="3"/>
        <v>0</v>
      </c>
      <c r="H30" s="28">
        <v>0</v>
      </c>
      <c r="I30" s="26">
        <f t="shared" si="4"/>
        <v>0</v>
      </c>
      <c r="K30" s="215">
        <v>221122.97399389488</v>
      </c>
      <c r="L30" s="215">
        <f t="shared" si="1"/>
        <v>18426.91</v>
      </c>
      <c r="N30" s="215">
        <v>810784.04</v>
      </c>
      <c r="O30" s="215">
        <v>0</v>
      </c>
      <c r="P30" s="215">
        <v>0</v>
      </c>
      <c r="Q30" s="215">
        <v>0</v>
      </c>
      <c r="R30" s="215">
        <f t="shared" si="2"/>
        <v>810784.04</v>
      </c>
      <c r="T30" s="215">
        <v>294830.56</v>
      </c>
      <c r="U30" s="215">
        <v>0</v>
      </c>
      <c r="V30" s="215">
        <v>0</v>
      </c>
      <c r="W30" s="215">
        <v>0</v>
      </c>
      <c r="X30" s="215">
        <f t="shared" si="0"/>
        <v>1105614.6000000001</v>
      </c>
    </row>
    <row r="31" spans="1:25">
      <c r="A31" s="7" t="s">
        <v>17</v>
      </c>
      <c r="C31" s="26">
        <v>12074201.140000001</v>
      </c>
      <c r="D31" s="26">
        <v>362739</v>
      </c>
      <c r="E31" s="27">
        <v>0</v>
      </c>
      <c r="F31" s="27">
        <v>0</v>
      </c>
      <c r="G31" s="26">
        <f t="shared" si="3"/>
        <v>12436940.140000001</v>
      </c>
      <c r="H31" s="28">
        <v>0</v>
      </c>
      <c r="I31" s="26">
        <f t="shared" si="4"/>
        <v>12436940.140000001</v>
      </c>
      <c r="K31" s="215">
        <v>905086.56243033637</v>
      </c>
      <c r="L31" s="215">
        <f t="shared" si="1"/>
        <v>75423.88</v>
      </c>
      <c r="N31" s="215">
        <v>3318650.72</v>
      </c>
      <c r="O31" s="215">
        <v>0</v>
      </c>
      <c r="P31" s="215">
        <v>0</v>
      </c>
      <c r="Q31" s="215">
        <v>0</v>
      </c>
      <c r="R31" s="215">
        <f t="shared" si="2"/>
        <v>15755590.860000001</v>
      </c>
      <c r="T31" s="215">
        <v>1206782.08</v>
      </c>
      <c r="U31" s="215">
        <v>0</v>
      </c>
      <c r="V31" s="215">
        <v>0</v>
      </c>
      <c r="W31" s="215">
        <v>0</v>
      </c>
      <c r="X31" s="215">
        <f t="shared" si="0"/>
        <v>16962372.940000001</v>
      </c>
    </row>
    <row r="32" spans="1:25">
      <c r="A32" s="7" t="s">
        <v>171</v>
      </c>
      <c r="C32" s="26">
        <v>3587451.9699999997</v>
      </c>
      <c r="D32" s="26">
        <v>110253</v>
      </c>
      <c r="E32" s="27">
        <v>0</v>
      </c>
      <c r="F32" s="27">
        <v>0</v>
      </c>
      <c r="G32" s="26">
        <f t="shared" si="3"/>
        <v>3697704.9699999997</v>
      </c>
      <c r="H32" s="28">
        <v>-3697704.97</v>
      </c>
      <c r="I32" s="26">
        <f t="shared" si="4"/>
        <v>0</v>
      </c>
      <c r="K32" s="215">
        <v>39036.025977636375</v>
      </c>
      <c r="L32" s="215">
        <f t="shared" si="1"/>
        <v>3253</v>
      </c>
      <c r="N32" s="215">
        <v>143132</v>
      </c>
      <c r="O32" s="215">
        <v>-1893424.44</v>
      </c>
      <c r="P32" s="215">
        <v>0</v>
      </c>
      <c r="Q32" s="215">
        <v>0</v>
      </c>
      <c r="R32" s="215">
        <f t="shared" si="2"/>
        <v>-1750292.44</v>
      </c>
      <c r="T32" s="215">
        <v>52048</v>
      </c>
      <c r="U32" s="215">
        <v>0</v>
      </c>
      <c r="V32" s="215">
        <v>0</v>
      </c>
      <c r="W32" s="215">
        <v>0</v>
      </c>
      <c r="X32" s="215">
        <f t="shared" si="0"/>
        <v>-1698244.44</v>
      </c>
    </row>
    <row r="33" spans="1:25" s="327" customFormat="1">
      <c r="A33" s="7" t="s">
        <v>52</v>
      </c>
      <c r="B33" s="3"/>
      <c r="C33" s="26">
        <v>8783850.2699999996</v>
      </c>
      <c r="D33" s="26">
        <v>671970</v>
      </c>
      <c r="E33" s="27">
        <v>0</v>
      </c>
      <c r="F33" s="27">
        <v>0</v>
      </c>
      <c r="G33" s="26">
        <f t="shared" si="3"/>
        <v>9455820.2699999996</v>
      </c>
      <c r="H33" s="28">
        <v>0</v>
      </c>
      <c r="I33" s="26">
        <f t="shared" si="4"/>
        <v>9455820.2699999996</v>
      </c>
      <c r="J33" s="3"/>
      <c r="K33" s="26">
        <v>386256.28870669025</v>
      </c>
      <c r="L33" s="26">
        <f t="shared" si="1"/>
        <v>32188.02</v>
      </c>
      <c r="M33" s="3"/>
      <c r="N33" s="26">
        <v>1416272.8800000001</v>
      </c>
      <c r="O33" s="26">
        <v>0</v>
      </c>
      <c r="P33" s="26">
        <v>0</v>
      </c>
      <c r="Q33" s="26">
        <v>0</v>
      </c>
      <c r="R33" s="26">
        <f t="shared" si="2"/>
        <v>10872093.15</v>
      </c>
      <c r="S33" s="3"/>
      <c r="T33" s="26">
        <v>515008.32</v>
      </c>
      <c r="U33" s="26">
        <v>0</v>
      </c>
      <c r="V33" s="26">
        <v>0</v>
      </c>
      <c r="W33" s="26">
        <v>0</v>
      </c>
      <c r="X33" s="26">
        <f t="shared" si="0"/>
        <v>11387101.470000001</v>
      </c>
      <c r="Y33" s="3"/>
    </row>
    <row r="34" spans="1:25" s="327" customFormat="1">
      <c r="A34" s="7" t="s">
        <v>62</v>
      </c>
      <c r="B34" s="3"/>
      <c r="C34" s="26">
        <v>2875046</v>
      </c>
      <c r="D34" s="26">
        <v>282126</v>
      </c>
      <c r="E34" s="27">
        <v>0</v>
      </c>
      <c r="F34" s="27">
        <v>0</v>
      </c>
      <c r="G34" s="26">
        <f t="shared" si="3"/>
        <v>3157172</v>
      </c>
      <c r="H34" s="28">
        <v>-1582792.71685521</v>
      </c>
      <c r="I34" s="26">
        <f t="shared" si="4"/>
        <v>1574379.28314479</v>
      </c>
      <c r="J34" s="3"/>
      <c r="K34" s="26">
        <v>157718.78213830438</v>
      </c>
      <c r="L34" s="26">
        <f t="shared" si="1"/>
        <v>13143.23</v>
      </c>
      <c r="M34" s="3"/>
      <c r="N34" s="26">
        <v>578302.12</v>
      </c>
      <c r="O34" s="26">
        <v>0</v>
      </c>
      <c r="P34" s="26">
        <v>0</v>
      </c>
      <c r="Q34" s="26">
        <v>0</v>
      </c>
      <c r="R34" s="26">
        <f t="shared" si="2"/>
        <v>2152681.4031447899</v>
      </c>
      <c r="S34" s="3"/>
      <c r="T34" s="26">
        <v>210291.68</v>
      </c>
      <c r="U34" s="26">
        <v>0</v>
      </c>
      <c r="V34" s="26">
        <v>0</v>
      </c>
      <c r="W34" s="26">
        <v>0</v>
      </c>
      <c r="X34" s="26">
        <f t="shared" si="0"/>
        <v>2362973.08314479</v>
      </c>
      <c r="Y34" s="3"/>
    </row>
    <row r="35" spans="1:25" s="327" customFormat="1">
      <c r="A35" s="328" t="s">
        <v>124</v>
      </c>
      <c r="B35" s="3"/>
      <c r="C35" s="26">
        <v>0</v>
      </c>
      <c r="D35" s="26">
        <v>0</v>
      </c>
      <c r="E35" s="70">
        <v>0</v>
      </c>
      <c r="F35" s="70">
        <v>0</v>
      </c>
      <c r="G35" s="26">
        <v>0</v>
      </c>
      <c r="H35" s="28">
        <v>0</v>
      </c>
      <c r="I35" s="26">
        <v>0</v>
      </c>
      <c r="J35" s="3"/>
      <c r="K35" s="26">
        <v>0</v>
      </c>
      <c r="L35" s="26">
        <v>0</v>
      </c>
      <c r="M35" s="3"/>
      <c r="N35" s="26">
        <v>0</v>
      </c>
      <c r="O35" s="26">
        <v>0</v>
      </c>
      <c r="P35" s="26">
        <v>0</v>
      </c>
      <c r="Q35" s="26">
        <v>0</v>
      </c>
      <c r="R35" s="26">
        <f t="shared" ref="R35:R48" si="5">I35+N35+O35+P35+Q35</f>
        <v>0</v>
      </c>
      <c r="S35" s="3"/>
      <c r="T35" s="26">
        <v>0</v>
      </c>
      <c r="U35" s="26">
        <v>0</v>
      </c>
      <c r="V35" s="26">
        <v>0</v>
      </c>
      <c r="W35" s="26">
        <v>0</v>
      </c>
      <c r="X35" s="26">
        <f t="shared" si="0"/>
        <v>0</v>
      </c>
      <c r="Y35" s="3"/>
    </row>
    <row r="36" spans="1:25" s="327" customFormat="1">
      <c r="A36" s="328" t="s">
        <v>161</v>
      </c>
      <c r="B36" s="3"/>
      <c r="C36" s="26">
        <v>0</v>
      </c>
      <c r="D36" s="26">
        <v>0</v>
      </c>
      <c r="E36" s="70">
        <v>0</v>
      </c>
      <c r="F36" s="70">
        <v>0</v>
      </c>
      <c r="G36" s="26">
        <v>0</v>
      </c>
      <c r="H36" s="28">
        <v>0</v>
      </c>
      <c r="I36" s="26">
        <v>0</v>
      </c>
      <c r="J36" s="3"/>
      <c r="K36" s="26">
        <v>0</v>
      </c>
      <c r="L36" s="26">
        <v>0</v>
      </c>
      <c r="M36" s="3"/>
      <c r="N36" s="26">
        <v>0</v>
      </c>
      <c r="O36" s="26">
        <v>0</v>
      </c>
      <c r="P36" s="26">
        <v>0</v>
      </c>
      <c r="Q36" s="26">
        <v>0</v>
      </c>
      <c r="R36" s="26">
        <f t="shared" si="5"/>
        <v>0</v>
      </c>
      <c r="S36" s="3"/>
      <c r="T36" s="26">
        <v>0</v>
      </c>
      <c r="U36" s="26">
        <v>0</v>
      </c>
      <c r="V36" s="26">
        <v>0</v>
      </c>
      <c r="W36" s="26">
        <v>0</v>
      </c>
      <c r="X36" s="26">
        <f t="shared" si="0"/>
        <v>0</v>
      </c>
      <c r="Y36" s="3"/>
    </row>
    <row r="37" spans="1:25" s="327" customFormat="1">
      <c r="A37" s="328" t="s">
        <v>162</v>
      </c>
      <c r="B37" s="3"/>
      <c r="C37" s="26">
        <v>0</v>
      </c>
      <c r="D37" s="26">
        <v>0</v>
      </c>
      <c r="E37" s="70">
        <v>0</v>
      </c>
      <c r="F37" s="70">
        <v>0</v>
      </c>
      <c r="G37" s="26">
        <v>0</v>
      </c>
      <c r="H37" s="28">
        <v>0</v>
      </c>
      <c r="I37" s="26">
        <v>0</v>
      </c>
      <c r="J37" s="3"/>
      <c r="K37" s="26">
        <v>0</v>
      </c>
      <c r="L37" s="26">
        <v>0</v>
      </c>
      <c r="M37" s="3"/>
      <c r="N37" s="26">
        <v>0</v>
      </c>
      <c r="O37" s="26">
        <v>0</v>
      </c>
      <c r="P37" s="26">
        <v>0</v>
      </c>
      <c r="Q37" s="26">
        <v>0</v>
      </c>
      <c r="R37" s="26">
        <f t="shared" si="5"/>
        <v>0</v>
      </c>
      <c r="S37" s="3"/>
      <c r="T37" s="26">
        <v>0</v>
      </c>
      <c r="U37" s="26">
        <v>0</v>
      </c>
      <c r="V37" s="26">
        <v>0</v>
      </c>
      <c r="W37" s="26">
        <v>0</v>
      </c>
      <c r="X37" s="26">
        <f t="shared" si="0"/>
        <v>0</v>
      </c>
      <c r="Y37" s="3"/>
    </row>
    <row r="38" spans="1:25" s="327" customFormat="1">
      <c r="A38" s="328" t="s">
        <v>125</v>
      </c>
      <c r="B38" s="3"/>
      <c r="C38" s="26">
        <v>0</v>
      </c>
      <c r="D38" s="26">
        <v>0</v>
      </c>
      <c r="E38" s="70">
        <v>0</v>
      </c>
      <c r="F38" s="70">
        <v>0</v>
      </c>
      <c r="G38" s="26">
        <v>0</v>
      </c>
      <c r="H38" s="28">
        <v>0</v>
      </c>
      <c r="I38" s="26">
        <v>0</v>
      </c>
      <c r="J38" s="3"/>
      <c r="K38" s="26">
        <v>0</v>
      </c>
      <c r="L38" s="26">
        <v>0</v>
      </c>
      <c r="M38" s="3"/>
      <c r="N38" s="26">
        <v>0</v>
      </c>
      <c r="O38" s="26">
        <v>0</v>
      </c>
      <c r="P38" s="26">
        <v>0</v>
      </c>
      <c r="Q38" s="26">
        <v>0</v>
      </c>
      <c r="R38" s="26">
        <f t="shared" si="5"/>
        <v>0</v>
      </c>
      <c r="S38" s="3"/>
      <c r="T38" s="26">
        <v>0</v>
      </c>
      <c r="U38" s="26">
        <v>0</v>
      </c>
      <c r="V38" s="26">
        <v>0</v>
      </c>
      <c r="W38" s="26">
        <v>0</v>
      </c>
      <c r="X38" s="26">
        <f t="shared" si="0"/>
        <v>0</v>
      </c>
      <c r="Y38" s="3"/>
    </row>
    <row r="39" spans="1:25" s="327" customFormat="1">
      <c r="A39" s="328" t="s">
        <v>191</v>
      </c>
      <c r="B39" s="3"/>
      <c r="C39" s="155">
        <v>0</v>
      </c>
      <c r="D39" s="155">
        <v>0</v>
      </c>
      <c r="E39" s="27">
        <v>0</v>
      </c>
      <c r="F39" s="27">
        <v>0</v>
      </c>
      <c r="G39" s="155">
        <f>C39+D39+E39+F39</f>
        <v>0</v>
      </c>
      <c r="H39" s="329">
        <v>0</v>
      </c>
      <c r="I39" s="155">
        <f>G39+H39</f>
        <v>0</v>
      </c>
      <c r="J39" s="3"/>
      <c r="K39" s="26">
        <v>0</v>
      </c>
      <c r="L39" s="26">
        <f>ROUND((K39/12),2)</f>
        <v>0</v>
      </c>
      <c r="M39" s="3"/>
      <c r="N39" s="26">
        <v>0</v>
      </c>
      <c r="O39" s="26">
        <v>-3843.23</v>
      </c>
      <c r="P39" s="26">
        <v>0</v>
      </c>
      <c r="Q39" s="26">
        <v>0</v>
      </c>
      <c r="R39" s="26">
        <f t="shared" si="5"/>
        <v>-3843.23</v>
      </c>
      <c r="S39" s="3"/>
      <c r="T39" s="26">
        <v>0</v>
      </c>
      <c r="U39" s="26">
        <v>0</v>
      </c>
      <c r="V39" s="26">
        <v>0</v>
      </c>
      <c r="W39" s="26">
        <v>0</v>
      </c>
      <c r="X39" s="26">
        <f t="shared" si="0"/>
        <v>-3843.23</v>
      </c>
      <c r="Y39" s="3"/>
    </row>
    <row r="40" spans="1:25" s="327" customFormat="1">
      <c r="A40" s="328" t="s">
        <v>192</v>
      </c>
      <c r="B40" s="3"/>
      <c r="C40" s="155">
        <v>0</v>
      </c>
      <c r="D40" s="155">
        <v>0</v>
      </c>
      <c r="E40" s="27">
        <v>0</v>
      </c>
      <c r="F40" s="27">
        <v>0</v>
      </c>
      <c r="G40" s="155">
        <f>C40+D40+E40+F40</f>
        <v>0</v>
      </c>
      <c r="H40" s="329">
        <v>0</v>
      </c>
      <c r="I40" s="155">
        <f>G40+H40</f>
        <v>0</v>
      </c>
      <c r="J40" s="3"/>
      <c r="K40" s="26">
        <v>0</v>
      </c>
      <c r="L40" s="26">
        <f>ROUND((K40/12),2)</f>
        <v>0</v>
      </c>
      <c r="M40" s="3"/>
      <c r="N40" s="26">
        <v>0</v>
      </c>
      <c r="O40" s="26">
        <v>0</v>
      </c>
      <c r="P40" s="26">
        <v>0</v>
      </c>
      <c r="Q40" s="26">
        <v>0</v>
      </c>
      <c r="R40" s="26">
        <f t="shared" si="5"/>
        <v>0</v>
      </c>
      <c r="S40" s="3"/>
      <c r="T40" s="26">
        <v>0</v>
      </c>
      <c r="U40" s="26">
        <v>0</v>
      </c>
      <c r="V40" s="26">
        <v>0</v>
      </c>
      <c r="W40" s="26">
        <v>0</v>
      </c>
      <c r="X40" s="26">
        <f t="shared" ref="X40:X42" si="6">R40+T40+U40+V40+W40</f>
        <v>0</v>
      </c>
      <c r="Y40" s="3"/>
    </row>
    <row r="41" spans="1:25" s="327" customFormat="1">
      <c r="A41" s="328" t="s">
        <v>126</v>
      </c>
      <c r="B41" s="3"/>
      <c r="C41" s="26">
        <v>0</v>
      </c>
      <c r="D41" s="26">
        <v>0</v>
      </c>
      <c r="E41" s="70">
        <v>0</v>
      </c>
      <c r="F41" s="70">
        <v>0</v>
      </c>
      <c r="G41" s="26">
        <v>0</v>
      </c>
      <c r="H41" s="28">
        <v>0</v>
      </c>
      <c r="I41" s="26">
        <v>0</v>
      </c>
      <c r="J41" s="3"/>
      <c r="K41" s="26">
        <v>0</v>
      </c>
      <c r="L41" s="26">
        <v>0</v>
      </c>
      <c r="M41" s="3"/>
      <c r="N41" s="26">
        <v>0</v>
      </c>
      <c r="O41" s="26">
        <v>0</v>
      </c>
      <c r="P41" s="26">
        <v>0</v>
      </c>
      <c r="Q41" s="26">
        <v>0</v>
      </c>
      <c r="R41" s="26">
        <f t="shared" si="5"/>
        <v>0</v>
      </c>
      <c r="S41" s="3"/>
      <c r="T41" s="26">
        <v>0</v>
      </c>
      <c r="U41" s="26">
        <v>0</v>
      </c>
      <c r="V41" s="26">
        <v>0</v>
      </c>
      <c r="W41" s="26">
        <v>0</v>
      </c>
      <c r="X41" s="26">
        <f t="shared" si="6"/>
        <v>0</v>
      </c>
      <c r="Y41" s="3"/>
    </row>
    <row r="42" spans="1:25" s="327" customFormat="1" ht="12.75">
      <c r="A42" s="328" t="s">
        <v>275</v>
      </c>
      <c r="B42" s="3"/>
      <c r="C42" s="26">
        <v>0</v>
      </c>
      <c r="D42" s="26">
        <v>0</v>
      </c>
      <c r="E42" s="70">
        <v>0</v>
      </c>
      <c r="F42" s="70">
        <v>0</v>
      </c>
      <c r="G42" s="26">
        <v>0</v>
      </c>
      <c r="H42" s="28">
        <v>0</v>
      </c>
      <c r="I42" s="26">
        <v>0</v>
      </c>
      <c r="J42" s="3"/>
      <c r="K42" s="26">
        <v>0</v>
      </c>
      <c r="L42" s="26">
        <v>0</v>
      </c>
      <c r="M42" s="3"/>
      <c r="N42" s="26">
        <v>0</v>
      </c>
      <c r="O42" s="26">
        <v>0</v>
      </c>
      <c r="P42" s="26">
        <v>0</v>
      </c>
      <c r="Q42" s="26">
        <v>0</v>
      </c>
      <c r="R42" s="26">
        <f t="shared" si="5"/>
        <v>0</v>
      </c>
      <c r="S42" s="3"/>
      <c r="T42" s="26">
        <v>0</v>
      </c>
      <c r="U42" s="26">
        <v>0</v>
      </c>
      <c r="V42" s="26">
        <v>0</v>
      </c>
      <c r="W42" s="26">
        <v>0</v>
      </c>
      <c r="X42" s="26">
        <f t="shared" si="6"/>
        <v>0</v>
      </c>
      <c r="Y42" s="3"/>
    </row>
    <row r="43" spans="1:25" s="327" customFormat="1">
      <c r="A43" s="328" t="s">
        <v>127</v>
      </c>
      <c r="B43" s="3"/>
      <c r="C43" s="26">
        <v>0</v>
      </c>
      <c r="D43" s="26">
        <v>0</v>
      </c>
      <c r="E43" s="70">
        <v>0</v>
      </c>
      <c r="F43" s="70">
        <v>0</v>
      </c>
      <c r="G43" s="26">
        <v>0</v>
      </c>
      <c r="H43" s="28">
        <v>0</v>
      </c>
      <c r="I43" s="26">
        <v>0</v>
      </c>
      <c r="J43" s="3"/>
      <c r="K43" s="26">
        <v>0</v>
      </c>
      <c r="L43" s="26">
        <v>0</v>
      </c>
      <c r="M43" s="3"/>
      <c r="N43" s="26">
        <v>0</v>
      </c>
      <c r="O43" s="26">
        <v>0</v>
      </c>
      <c r="P43" s="26">
        <v>0</v>
      </c>
      <c r="Q43" s="26">
        <v>0</v>
      </c>
      <c r="R43" s="26">
        <f t="shared" si="5"/>
        <v>0</v>
      </c>
      <c r="S43" s="3"/>
      <c r="T43" s="26">
        <v>0</v>
      </c>
      <c r="U43" s="26">
        <v>0</v>
      </c>
      <c r="V43" s="26">
        <v>0</v>
      </c>
      <c r="W43" s="26">
        <v>0</v>
      </c>
      <c r="X43" s="26">
        <f>R43+T43+U43+V43+W43</f>
        <v>0</v>
      </c>
      <c r="Y43" s="3"/>
    </row>
    <row r="44" spans="1:25" ht="12.75">
      <c r="A44" s="47" t="s">
        <v>177</v>
      </c>
      <c r="C44" s="26">
        <v>0</v>
      </c>
      <c r="D44" s="26">
        <v>0</v>
      </c>
      <c r="E44" s="70">
        <v>0</v>
      </c>
      <c r="F44" s="70">
        <v>0</v>
      </c>
      <c r="G44" s="26">
        <v>0</v>
      </c>
      <c r="H44" s="28">
        <v>0</v>
      </c>
      <c r="I44" s="26">
        <v>0</v>
      </c>
      <c r="K44" s="215">
        <v>0</v>
      </c>
      <c r="L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f t="shared" si="5"/>
        <v>0</v>
      </c>
      <c r="T44" s="215">
        <v>0</v>
      </c>
      <c r="U44" s="215">
        <v>0</v>
      </c>
      <c r="V44" s="215">
        <v>0</v>
      </c>
      <c r="W44" s="215">
        <v>0</v>
      </c>
      <c r="X44" s="215">
        <f>R44+T44+U44+V44+W44</f>
        <v>0</v>
      </c>
    </row>
    <row r="45" spans="1:25">
      <c r="A45" s="7" t="s">
        <v>255</v>
      </c>
      <c r="C45" s="26">
        <v>22689049.920000002</v>
      </c>
      <c r="D45" s="26">
        <v>537602</v>
      </c>
      <c r="E45" s="27">
        <v>0</v>
      </c>
      <c r="F45" s="27">
        <v>0</v>
      </c>
      <c r="G45" s="26">
        <f>C45+D45+E45+F45</f>
        <v>23226651.920000002</v>
      </c>
      <c r="H45" s="28">
        <v>0</v>
      </c>
      <c r="I45" s="26">
        <f>G45+H45</f>
        <v>23226651.920000002</v>
      </c>
      <c r="K45" s="215">
        <v>2120091.6865346571</v>
      </c>
      <c r="L45" s="215">
        <f>ROUND((K45/12),2)</f>
        <v>176674.31</v>
      </c>
      <c r="N45" s="215">
        <v>7773669.6399999997</v>
      </c>
      <c r="O45" s="215">
        <v>0</v>
      </c>
      <c r="P45" s="215">
        <v>0</v>
      </c>
      <c r="Q45" s="215">
        <v>0</v>
      </c>
      <c r="R45" s="215">
        <f t="shared" si="5"/>
        <v>31000321.560000002</v>
      </c>
      <c r="T45" s="215">
        <v>2826788.96</v>
      </c>
      <c r="U45" s="215">
        <v>0</v>
      </c>
      <c r="V45" s="215">
        <v>0</v>
      </c>
      <c r="W45" s="215">
        <v>0</v>
      </c>
      <c r="X45" s="215">
        <f>R45+T45+U45+V45+W45</f>
        <v>33827110.520000003</v>
      </c>
    </row>
    <row r="46" spans="1:25">
      <c r="A46" s="7" t="s">
        <v>18</v>
      </c>
      <c r="C46" s="26"/>
      <c r="D46" s="26"/>
      <c r="E46" s="27"/>
      <c r="F46" s="27"/>
      <c r="G46" s="26"/>
      <c r="H46" s="28"/>
      <c r="I46" s="26"/>
      <c r="K46" s="215"/>
      <c r="L46" s="215"/>
      <c r="N46" s="215"/>
      <c r="O46" s="215"/>
      <c r="P46" s="215"/>
      <c r="Q46" s="215"/>
      <c r="R46" s="215"/>
      <c r="T46" s="215">
        <v>0</v>
      </c>
      <c r="U46" s="215">
        <v>0</v>
      </c>
      <c r="V46" s="215">
        <v>0</v>
      </c>
      <c r="W46" s="215">
        <v>0</v>
      </c>
      <c r="X46" s="215">
        <f>R46+T46+U46+V46+W46</f>
        <v>0</v>
      </c>
    </row>
    <row r="47" spans="1:25">
      <c r="A47" s="153" t="s">
        <v>262</v>
      </c>
      <c r="C47" s="26">
        <v>0</v>
      </c>
      <c r="D47" s="26">
        <v>0</v>
      </c>
      <c r="E47" s="70">
        <v>0</v>
      </c>
      <c r="F47" s="70">
        <v>0</v>
      </c>
      <c r="G47" s="26">
        <v>0</v>
      </c>
      <c r="H47" s="28">
        <v>0</v>
      </c>
      <c r="I47" s="26">
        <v>0</v>
      </c>
      <c r="K47" s="215">
        <v>0</v>
      </c>
      <c r="L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f t="shared" ref="R47" si="7">I47+N47+O47+P47+Q47</f>
        <v>0</v>
      </c>
      <c r="T47" s="215">
        <v>0</v>
      </c>
      <c r="U47" s="215">
        <v>0</v>
      </c>
      <c r="V47" s="215">
        <v>0</v>
      </c>
      <c r="W47" s="215">
        <v>0</v>
      </c>
      <c r="X47" s="215">
        <f t="shared" ref="X47" si="8">R47+T47+U47+V47+W47</f>
        <v>0</v>
      </c>
    </row>
    <row r="48" spans="1:25">
      <c r="A48" s="7" t="s">
        <v>86</v>
      </c>
      <c r="C48" s="26">
        <v>0</v>
      </c>
      <c r="D48" s="26">
        <v>0</v>
      </c>
      <c r="E48" s="27">
        <v>0</v>
      </c>
      <c r="F48" s="27">
        <v>0</v>
      </c>
      <c r="G48" s="26">
        <f t="shared" ref="G48:G59" si="9">C48+D48+E48+F48</f>
        <v>0</v>
      </c>
      <c r="H48" s="28">
        <v>0</v>
      </c>
      <c r="I48" s="26">
        <f t="shared" ref="I48:I59" si="10">G48+H48</f>
        <v>0</v>
      </c>
      <c r="K48" s="215">
        <v>380368.92724113504</v>
      </c>
      <c r="L48" s="215">
        <f t="shared" ref="L48:L59" si="11">ROUND((K48/12),2)</f>
        <v>31697.41</v>
      </c>
      <c r="N48" s="215">
        <v>1394686.04</v>
      </c>
      <c r="O48" s="215">
        <v>0</v>
      </c>
      <c r="P48" s="215">
        <v>0</v>
      </c>
      <c r="Q48" s="215">
        <v>0</v>
      </c>
      <c r="R48" s="215">
        <f t="shared" si="5"/>
        <v>1394686.04</v>
      </c>
      <c r="T48" s="215">
        <v>507158.56</v>
      </c>
      <c r="U48" s="215">
        <v>0</v>
      </c>
      <c r="V48" s="215">
        <v>0</v>
      </c>
      <c r="W48" s="215">
        <v>0</v>
      </c>
      <c r="X48" s="215">
        <f t="shared" ref="X48:X82" si="12">R48+T48+U48+V48+W48</f>
        <v>1901844.6</v>
      </c>
    </row>
    <row r="49" spans="1:24">
      <c r="A49" s="7" t="s">
        <v>19</v>
      </c>
      <c r="C49" s="26">
        <v>18259257</v>
      </c>
      <c r="D49" s="26">
        <v>611052</v>
      </c>
      <c r="E49" s="27">
        <v>0</v>
      </c>
      <c r="F49" s="27">
        <v>0</v>
      </c>
      <c r="G49" s="26">
        <f t="shared" si="9"/>
        <v>18870309</v>
      </c>
      <c r="H49" s="28">
        <v>-4646457.4436193304</v>
      </c>
      <c r="I49" s="26">
        <f t="shared" si="10"/>
        <v>14223851.556380671</v>
      </c>
      <c r="K49" s="215">
        <v>286139.98956312041</v>
      </c>
      <c r="L49" s="215">
        <f t="shared" si="11"/>
        <v>23845</v>
      </c>
      <c r="N49" s="215">
        <v>1049180</v>
      </c>
      <c r="O49" s="215">
        <v>0</v>
      </c>
      <c r="P49" s="215">
        <v>0</v>
      </c>
      <c r="Q49" s="215">
        <v>0</v>
      </c>
      <c r="R49" s="215">
        <f t="shared" ref="R49:R59" si="13">I49+N49+O49+P49+Q49</f>
        <v>15273031.556380671</v>
      </c>
      <c r="T49" s="215">
        <v>381520</v>
      </c>
      <c r="U49" s="215">
        <v>0</v>
      </c>
      <c r="V49" s="215">
        <v>0</v>
      </c>
      <c r="W49" s="215">
        <v>0</v>
      </c>
      <c r="X49" s="215">
        <f t="shared" si="12"/>
        <v>15654551.556380671</v>
      </c>
    </row>
    <row r="50" spans="1:24">
      <c r="A50" s="7" t="s">
        <v>20</v>
      </c>
      <c r="C50" s="26">
        <v>18207600</v>
      </c>
      <c r="D50" s="26">
        <v>614575</v>
      </c>
      <c r="E50" s="27">
        <v>0</v>
      </c>
      <c r="F50" s="27">
        <v>0</v>
      </c>
      <c r="G50" s="26">
        <f t="shared" si="9"/>
        <v>18822175</v>
      </c>
      <c r="H50" s="28">
        <v>-4673150.0180431399</v>
      </c>
      <c r="I50" s="26">
        <f t="shared" si="10"/>
        <v>14149024.98195686</v>
      </c>
      <c r="K50" s="215">
        <v>291750.57759376994</v>
      </c>
      <c r="L50" s="215">
        <f t="shared" si="11"/>
        <v>24312.55</v>
      </c>
      <c r="N50" s="215">
        <v>1069752.2</v>
      </c>
      <c r="O50" s="215">
        <v>0</v>
      </c>
      <c r="P50" s="215">
        <v>0</v>
      </c>
      <c r="Q50" s="215">
        <v>0</v>
      </c>
      <c r="R50" s="215">
        <f t="shared" si="13"/>
        <v>15218777.181956859</v>
      </c>
      <c r="T50" s="215">
        <v>389000.8</v>
      </c>
      <c r="U50" s="215">
        <v>0</v>
      </c>
      <c r="V50" s="215">
        <v>0</v>
      </c>
      <c r="W50" s="215">
        <v>0</v>
      </c>
      <c r="X50" s="215">
        <f t="shared" si="12"/>
        <v>15607777.98195686</v>
      </c>
    </row>
    <row r="51" spans="1:24">
      <c r="A51" s="7" t="s">
        <v>21</v>
      </c>
      <c r="C51" s="26">
        <v>11786962</v>
      </c>
      <c r="D51" s="26">
        <v>1009476</v>
      </c>
      <c r="E51" s="27">
        <v>0</v>
      </c>
      <c r="F51" s="27">
        <v>0</v>
      </c>
      <c r="G51" s="26">
        <f t="shared" si="9"/>
        <v>12796438</v>
      </c>
      <c r="H51" s="28">
        <v>-12796438</v>
      </c>
      <c r="I51" s="26">
        <f t="shared" si="10"/>
        <v>0</v>
      </c>
      <c r="K51" s="215">
        <v>427667.09125896945</v>
      </c>
      <c r="L51" s="215">
        <f t="shared" si="11"/>
        <v>35638.92</v>
      </c>
      <c r="N51" s="215">
        <v>1568112.48</v>
      </c>
      <c r="O51" s="215">
        <v>0</v>
      </c>
      <c r="P51" s="215">
        <v>0</v>
      </c>
      <c r="Q51" s="215">
        <v>0</v>
      </c>
      <c r="R51" s="215">
        <f t="shared" si="13"/>
        <v>1568112.48</v>
      </c>
      <c r="T51" s="215">
        <v>570222.72</v>
      </c>
      <c r="U51" s="215">
        <v>0</v>
      </c>
      <c r="V51" s="215">
        <v>0</v>
      </c>
      <c r="W51" s="215">
        <v>0</v>
      </c>
      <c r="X51" s="215">
        <f t="shared" si="12"/>
        <v>2138335.2000000002</v>
      </c>
    </row>
    <row r="52" spans="1:24">
      <c r="A52" s="7" t="s">
        <v>256</v>
      </c>
      <c r="C52" s="26">
        <f>37572671.74-C53</f>
        <v>15026215.740000002</v>
      </c>
      <c r="D52" s="26">
        <v>1215461</v>
      </c>
      <c r="E52" s="27">
        <v>0</v>
      </c>
      <c r="F52" s="27">
        <v>0</v>
      </c>
      <c r="G52" s="26">
        <f t="shared" si="9"/>
        <v>16241676.740000002</v>
      </c>
      <c r="H52" s="28">
        <v>0</v>
      </c>
      <c r="I52" s="26">
        <f>G52+H52</f>
        <v>16241676.740000002</v>
      </c>
      <c r="K52" s="215">
        <v>2381153.3096504812</v>
      </c>
      <c r="L52" s="215">
        <f t="shared" si="11"/>
        <v>198429.44</v>
      </c>
      <c r="N52" s="215">
        <v>8730895.3599999994</v>
      </c>
      <c r="O52" s="215">
        <v>-4130739.93</v>
      </c>
      <c r="P52" s="215">
        <v>522107.58</v>
      </c>
      <c r="Q52" s="215">
        <v>0</v>
      </c>
      <c r="R52" s="215">
        <f>I52+N52+O52+P52+Q52</f>
        <v>21363939.75</v>
      </c>
      <c r="T52" s="215">
        <v>3174871.04</v>
      </c>
      <c r="U52" s="215">
        <v>0</v>
      </c>
      <c r="V52" s="215">
        <v>0</v>
      </c>
      <c r="W52" s="215">
        <v>0</v>
      </c>
      <c r="X52" s="215">
        <f t="shared" si="12"/>
        <v>24538810.789999999</v>
      </c>
    </row>
    <row r="53" spans="1:24">
      <c r="A53" s="7" t="s">
        <v>22</v>
      </c>
      <c r="C53" s="26">
        <v>22546456</v>
      </c>
      <c r="D53" s="26">
        <v>0</v>
      </c>
      <c r="E53" s="27">
        <v>0</v>
      </c>
      <c r="F53" s="27">
        <v>0</v>
      </c>
      <c r="G53" s="26">
        <f t="shared" si="9"/>
        <v>22546456</v>
      </c>
      <c r="H53" s="28">
        <v>0</v>
      </c>
      <c r="I53" s="26">
        <f>G53+H53</f>
        <v>22546456</v>
      </c>
      <c r="K53" s="215">
        <v>0</v>
      </c>
      <c r="L53" s="215">
        <f t="shared" si="11"/>
        <v>0</v>
      </c>
      <c r="N53" s="215">
        <v>0</v>
      </c>
      <c r="O53" s="215">
        <v>0</v>
      </c>
      <c r="P53" s="215">
        <v>0</v>
      </c>
      <c r="Q53" s="215">
        <v>0</v>
      </c>
      <c r="R53" s="215">
        <v>22546456</v>
      </c>
      <c r="T53" s="215"/>
      <c r="U53" s="215"/>
      <c r="V53" s="215"/>
      <c r="W53" s="215"/>
      <c r="X53" s="215">
        <f t="shared" si="12"/>
        <v>22546456</v>
      </c>
    </row>
    <row r="54" spans="1:24">
      <c r="A54" s="7" t="s">
        <v>244</v>
      </c>
      <c r="C54" s="26">
        <v>1730820</v>
      </c>
      <c r="D54" s="26">
        <v>375011</v>
      </c>
      <c r="E54" s="27">
        <v>0</v>
      </c>
      <c r="F54" s="27">
        <v>0</v>
      </c>
      <c r="G54" s="26">
        <f t="shared" si="9"/>
        <v>2105831</v>
      </c>
      <c r="H54" s="28">
        <v>0</v>
      </c>
      <c r="I54" s="26">
        <f t="shared" si="10"/>
        <v>2105831</v>
      </c>
      <c r="K54" s="215">
        <v>594661.81386110384</v>
      </c>
      <c r="L54" s="215">
        <f t="shared" si="11"/>
        <v>49555.15</v>
      </c>
      <c r="N54" s="215">
        <v>2180426.6</v>
      </c>
      <c r="O54" s="215">
        <v>0</v>
      </c>
      <c r="P54" s="215">
        <v>0</v>
      </c>
      <c r="Q54" s="215">
        <v>0</v>
      </c>
      <c r="R54" s="215">
        <f t="shared" si="13"/>
        <v>4286257.5999999996</v>
      </c>
      <c r="T54" s="215">
        <v>792882.4</v>
      </c>
      <c r="U54" s="215">
        <v>0</v>
      </c>
      <c r="V54" s="215">
        <v>0</v>
      </c>
      <c r="W54" s="215">
        <v>0</v>
      </c>
      <c r="X54" s="215">
        <f t="shared" si="12"/>
        <v>5079140</v>
      </c>
    </row>
    <row r="55" spans="1:24">
      <c r="A55" s="7" t="s">
        <v>91</v>
      </c>
      <c r="C55" s="26">
        <v>13955073</v>
      </c>
      <c r="D55" s="26">
        <v>386750</v>
      </c>
      <c r="E55" s="27">
        <v>0</v>
      </c>
      <c r="F55" s="27">
        <v>0</v>
      </c>
      <c r="G55" s="26">
        <f t="shared" si="9"/>
        <v>14341823</v>
      </c>
      <c r="H55" s="28">
        <v>-404802.77801364299</v>
      </c>
      <c r="I55" s="26">
        <f t="shared" si="10"/>
        <v>13937020.221986357</v>
      </c>
      <c r="K55" s="215">
        <v>290330.51093489374</v>
      </c>
      <c r="L55" s="215">
        <f t="shared" si="11"/>
        <v>24194.21</v>
      </c>
      <c r="N55" s="215">
        <v>1064545.24</v>
      </c>
      <c r="O55" s="215">
        <v>-16522960.109999999</v>
      </c>
      <c r="P55" s="215">
        <v>2088430.32</v>
      </c>
      <c r="Q55" s="215">
        <v>0</v>
      </c>
      <c r="R55" s="215">
        <f t="shared" si="13"/>
        <v>567035.67198635801</v>
      </c>
      <c r="T55" s="215">
        <v>387107.36</v>
      </c>
      <c r="U55" s="215">
        <v>-14111154.109999999</v>
      </c>
      <c r="V55" s="215">
        <v>0</v>
      </c>
      <c r="W55" s="215">
        <v>0</v>
      </c>
      <c r="X55" s="215">
        <f t="shared" si="12"/>
        <v>-13157011.078013642</v>
      </c>
    </row>
    <row r="56" spans="1:24">
      <c r="A56" s="7" t="s">
        <v>92</v>
      </c>
      <c r="C56" s="26">
        <v>13848819.52</v>
      </c>
      <c r="D56" s="26">
        <v>390039</v>
      </c>
      <c r="E56" s="27">
        <v>0</v>
      </c>
      <c r="F56" s="27">
        <v>0</v>
      </c>
      <c r="G56" s="26">
        <f t="shared" si="9"/>
        <v>14238858.52</v>
      </c>
      <c r="H56" s="28">
        <v>-407307.64023407898</v>
      </c>
      <c r="I56" s="26">
        <f t="shared" si="10"/>
        <v>13831550.87976592</v>
      </c>
      <c r="K56" s="215">
        <v>296137.12115359167</v>
      </c>
      <c r="L56" s="215">
        <f t="shared" si="11"/>
        <v>24678.09</v>
      </c>
      <c r="N56" s="215">
        <v>1085835.96</v>
      </c>
      <c r="O56" s="215">
        <v>-16522960.1</v>
      </c>
      <c r="P56" s="215">
        <v>2088430.46</v>
      </c>
      <c r="Q56" s="215">
        <v>0</v>
      </c>
      <c r="R56" s="215">
        <f t="shared" si="13"/>
        <v>482857.19976592157</v>
      </c>
      <c r="T56" s="215">
        <v>394849.44</v>
      </c>
      <c r="U56" s="215">
        <v>-14111154.109999999</v>
      </c>
      <c r="V56" s="215">
        <v>0</v>
      </c>
      <c r="W56" s="215">
        <v>0</v>
      </c>
      <c r="X56" s="215">
        <f t="shared" si="12"/>
        <v>-13233447.470234077</v>
      </c>
    </row>
    <row r="57" spans="1:24">
      <c r="A57" s="7" t="s">
        <v>23</v>
      </c>
      <c r="C57" s="26">
        <v>5657209</v>
      </c>
      <c r="D57" s="26">
        <v>244439</v>
      </c>
      <c r="E57" s="27">
        <v>0</v>
      </c>
      <c r="F57" s="27">
        <v>0</v>
      </c>
      <c r="G57" s="26">
        <f t="shared" si="9"/>
        <v>5901648</v>
      </c>
      <c r="H57" s="28">
        <v>-2326291.7142358599</v>
      </c>
      <c r="I57" s="26">
        <f t="shared" si="10"/>
        <v>3575356.2857641401</v>
      </c>
      <c r="K57" s="215">
        <v>110543.70277323158</v>
      </c>
      <c r="L57" s="215">
        <f t="shared" si="11"/>
        <v>9211.98</v>
      </c>
      <c r="N57" s="215">
        <v>405327.12</v>
      </c>
      <c r="O57" s="215">
        <v>0</v>
      </c>
      <c r="P57" s="215">
        <v>0</v>
      </c>
      <c r="Q57" s="215">
        <v>0</v>
      </c>
      <c r="R57" s="215">
        <f t="shared" si="13"/>
        <v>3980683.4057641402</v>
      </c>
      <c r="T57" s="215">
        <v>147391.67999999999</v>
      </c>
      <c r="U57" s="215">
        <v>0</v>
      </c>
      <c r="V57" s="215">
        <v>0</v>
      </c>
      <c r="W57" s="215">
        <v>0</v>
      </c>
      <c r="X57" s="215">
        <f t="shared" si="12"/>
        <v>4128075.0857641404</v>
      </c>
    </row>
    <row r="58" spans="1:24">
      <c r="A58" s="7" t="s">
        <v>24</v>
      </c>
      <c r="C58" s="26">
        <v>3802053.98</v>
      </c>
      <c r="D58" s="26">
        <v>165451</v>
      </c>
      <c r="E58" s="27">
        <v>0</v>
      </c>
      <c r="F58" s="27">
        <v>0</v>
      </c>
      <c r="G58" s="26">
        <f t="shared" si="9"/>
        <v>3967504.98</v>
      </c>
      <c r="H58" s="28">
        <v>-402068.12909668899</v>
      </c>
      <c r="I58" s="26">
        <f t="shared" si="10"/>
        <v>3565436.8509033108</v>
      </c>
      <c r="K58" s="215">
        <v>110535.32105003904</v>
      </c>
      <c r="L58" s="215">
        <f t="shared" si="11"/>
        <v>9211.2800000000007</v>
      </c>
      <c r="N58" s="215">
        <v>405296.32</v>
      </c>
      <c r="O58" s="215">
        <v>0</v>
      </c>
      <c r="P58" s="215">
        <v>0</v>
      </c>
      <c r="Q58" s="215">
        <v>0</v>
      </c>
      <c r="R58" s="215">
        <f t="shared" si="13"/>
        <v>3970733.1709033106</v>
      </c>
      <c r="T58" s="215">
        <v>147380.48000000001</v>
      </c>
      <c r="U58" s="215">
        <v>0</v>
      </c>
      <c r="V58" s="215">
        <v>0</v>
      </c>
      <c r="W58" s="215">
        <v>0</v>
      </c>
      <c r="X58" s="215">
        <f t="shared" si="12"/>
        <v>4118113.6509033106</v>
      </c>
    </row>
    <row r="59" spans="1:24">
      <c r="A59" s="7" t="s">
        <v>25</v>
      </c>
      <c r="C59" s="26">
        <v>5479696</v>
      </c>
      <c r="D59" s="26">
        <v>342017</v>
      </c>
      <c r="E59" s="27">
        <v>0</v>
      </c>
      <c r="F59" s="27">
        <v>0</v>
      </c>
      <c r="G59" s="26">
        <f t="shared" si="9"/>
        <v>5821713</v>
      </c>
      <c r="H59" s="28">
        <v>-5821713</v>
      </c>
      <c r="I59" s="26">
        <f t="shared" si="10"/>
        <v>0</v>
      </c>
      <c r="K59" s="215">
        <v>425447.92464182031</v>
      </c>
      <c r="L59" s="215">
        <f t="shared" si="11"/>
        <v>35453.99</v>
      </c>
      <c r="N59" s="215">
        <v>1559975.5599999998</v>
      </c>
      <c r="O59" s="215">
        <v>0</v>
      </c>
      <c r="P59" s="215">
        <v>0</v>
      </c>
      <c r="Q59" s="215">
        <v>0</v>
      </c>
      <c r="R59" s="215">
        <f t="shared" si="13"/>
        <v>1559975.5599999998</v>
      </c>
      <c r="T59" s="215">
        <v>567263.84</v>
      </c>
      <c r="U59" s="215">
        <v>0</v>
      </c>
      <c r="V59" s="215">
        <v>0</v>
      </c>
      <c r="W59" s="215">
        <v>0</v>
      </c>
      <c r="X59" s="215">
        <f t="shared" si="12"/>
        <v>2127239.4</v>
      </c>
    </row>
    <row r="60" spans="1:24">
      <c r="A60" s="47" t="s">
        <v>128</v>
      </c>
      <c r="C60" s="26">
        <v>0</v>
      </c>
      <c r="D60" s="26">
        <v>0</v>
      </c>
      <c r="E60" s="70">
        <v>0</v>
      </c>
      <c r="F60" s="70">
        <v>0</v>
      </c>
      <c r="G60" s="26">
        <v>0</v>
      </c>
      <c r="H60" s="28">
        <v>0</v>
      </c>
      <c r="I60" s="26">
        <v>0</v>
      </c>
      <c r="K60" s="215">
        <v>0</v>
      </c>
      <c r="L60" s="215">
        <v>0</v>
      </c>
      <c r="N60" s="215">
        <v>0</v>
      </c>
      <c r="O60" s="215">
        <v>0</v>
      </c>
      <c r="P60" s="215">
        <v>0</v>
      </c>
      <c r="Q60" s="215">
        <v>0</v>
      </c>
      <c r="R60" s="215">
        <v>0</v>
      </c>
      <c r="T60" s="215">
        <v>0</v>
      </c>
      <c r="U60" s="215">
        <v>0</v>
      </c>
      <c r="V60" s="215">
        <v>0</v>
      </c>
      <c r="W60" s="215">
        <v>0</v>
      </c>
      <c r="X60" s="215">
        <f t="shared" si="12"/>
        <v>0</v>
      </c>
    </row>
    <row r="61" spans="1:24" ht="12.75">
      <c r="A61" s="47" t="s">
        <v>176</v>
      </c>
      <c r="C61" s="26">
        <v>0</v>
      </c>
      <c r="D61" s="26">
        <v>0</v>
      </c>
      <c r="E61" s="70">
        <v>0</v>
      </c>
      <c r="F61" s="70">
        <v>0</v>
      </c>
      <c r="G61" s="26">
        <v>0</v>
      </c>
      <c r="H61" s="28">
        <v>0</v>
      </c>
      <c r="I61" s="26">
        <v>0</v>
      </c>
      <c r="K61" s="215">
        <v>0</v>
      </c>
      <c r="L61" s="215">
        <v>0</v>
      </c>
      <c r="N61" s="215">
        <v>0</v>
      </c>
      <c r="O61" s="215">
        <v>0</v>
      </c>
      <c r="P61" s="215">
        <v>0</v>
      </c>
      <c r="Q61" s="215">
        <v>0</v>
      </c>
      <c r="R61" s="215">
        <v>0</v>
      </c>
      <c r="T61" s="215">
        <v>0</v>
      </c>
      <c r="U61" s="215">
        <v>0</v>
      </c>
      <c r="V61" s="215">
        <v>0</v>
      </c>
      <c r="W61" s="215">
        <v>0</v>
      </c>
      <c r="X61" s="215">
        <f t="shared" si="12"/>
        <v>0</v>
      </c>
    </row>
    <row r="62" spans="1:24">
      <c r="A62" s="47" t="s">
        <v>129</v>
      </c>
      <c r="C62" s="26">
        <v>0</v>
      </c>
      <c r="D62" s="26">
        <v>0</v>
      </c>
      <c r="E62" s="70">
        <v>0</v>
      </c>
      <c r="F62" s="70">
        <v>0</v>
      </c>
      <c r="G62" s="26">
        <v>0</v>
      </c>
      <c r="H62" s="28">
        <v>0</v>
      </c>
      <c r="I62" s="26">
        <v>0</v>
      </c>
      <c r="K62" s="215">
        <v>0</v>
      </c>
      <c r="L62" s="215">
        <v>0</v>
      </c>
      <c r="N62" s="215">
        <v>0</v>
      </c>
      <c r="O62" s="215">
        <v>0</v>
      </c>
      <c r="P62" s="215">
        <v>0</v>
      </c>
      <c r="Q62" s="215">
        <v>0</v>
      </c>
      <c r="R62" s="215">
        <v>0</v>
      </c>
      <c r="T62" s="215">
        <v>0</v>
      </c>
      <c r="U62" s="215">
        <v>0</v>
      </c>
      <c r="V62" s="215">
        <v>0</v>
      </c>
      <c r="W62" s="215">
        <v>0</v>
      </c>
      <c r="X62" s="215">
        <f t="shared" si="12"/>
        <v>0</v>
      </c>
    </row>
    <row r="63" spans="1:24">
      <c r="A63" s="7" t="s">
        <v>80</v>
      </c>
      <c r="C63" s="26">
        <v>0</v>
      </c>
      <c r="D63" s="26">
        <v>0</v>
      </c>
      <c r="E63" s="27">
        <v>0</v>
      </c>
      <c r="F63" s="27">
        <v>0</v>
      </c>
      <c r="G63" s="26">
        <f>C63+D63+E63+F63</f>
        <v>0</v>
      </c>
      <c r="H63" s="28">
        <v>0</v>
      </c>
      <c r="I63" s="26">
        <f>G63+H63</f>
        <v>0</v>
      </c>
      <c r="K63" s="215">
        <v>140169.22007809288</v>
      </c>
      <c r="L63" s="215">
        <f>ROUND((K63/12),2)</f>
        <v>11680.77</v>
      </c>
      <c r="N63" s="215">
        <v>513953.88</v>
      </c>
      <c r="O63" s="215">
        <v>0</v>
      </c>
      <c r="P63" s="215">
        <v>0</v>
      </c>
      <c r="Q63" s="215">
        <v>0</v>
      </c>
      <c r="R63" s="215">
        <f>I63+N63+O63+P63+Q63</f>
        <v>513953.88</v>
      </c>
      <c r="T63" s="215">
        <v>186892.32</v>
      </c>
      <c r="U63" s="215">
        <v>0</v>
      </c>
      <c r="V63" s="215">
        <v>0</v>
      </c>
      <c r="W63" s="215">
        <v>0</v>
      </c>
      <c r="X63" s="215">
        <f t="shared" si="12"/>
        <v>700846.2</v>
      </c>
    </row>
    <row r="64" spans="1:24">
      <c r="A64" s="7" t="s">
        <v>81</v>
      </c>
      <c r="C64" s="26">
        <v>0</v>
      </c>
      <c r="D64" s="26">
        <v>0</v>
      </c>
      <c r="E64" s="27">
        <v>0</v>
      </c>
      <c r="F64" s="27">
        <v>0</v>
      </c>
      <c r="G64" s="26">
        <f>C64+D64+E64+F64</f>
        <v>0</v>
      </c>
      <c r="H64" s="28">
        <v>0</v>
      </c>
      <c r="I64" s="26">
        <f>G64+H64</f>
        <v>0</v>
      </c>
      <c r="K64" s="215">
        <v>172790.68837305252</v>
      </c>
      <c r="L64" s="215">
        <f>ROUND((K64/12),2)</f>
        <v>14399.22</v>
      </c>
      <c r="N64" s="215">
        <v>633565.67999999993</v>
      </c>
      <c r="O64" s="215">
        <v>0</v>
      </c>
      <c r="P64" s="215">
        <v>0</v>
      </c>
      <c r="Q64" s="215">
        <v>0</v>
      </c>
      <c r="R64" s="215">
        <f>I64+N64+O64+P64+Q64</f>
        <v>633565.67999999993</v>
      </c>
      <c r="T64" s="215">
        <v>230387.52</v>
      </c>
      <c r="U64" s="215">
        <v>0</v>
      </c>
      <c r="V64" s="215">
        <v>0</v>
      </c>
      <c r="W64" s="215">
        <v>0</v>
      </c>
      <c r="X64" s="215">
        <f t="shared" si="12"/>
        <v>863953.2</v>
      </c>
    </row>
    <row r="65" spans="1:24">
      <c r="A65" s="47" t="s">
        <v>130</v>
      </c>
      <c r="C65" s="26">
        <v>0</v>
      </c>
      <c r="D65" s="26">
        <v>0</v>
      </c>
      <c r="E65" s="70">
        <v>0</v>
      </c>
      <c r="F65" s="70">
        <v>0</v>
      </c>
      <c r="G65" s="26">
        <v>0</v>
      </c>
      <c r="H65" s="28">
        <v>0</v>
      </c>
      <c r="I65" s="26">
        <v>0</v>
      </c>
      <c r="K65" s="215">
        <v>0</v>
      </c>
      <c r="L65" s="215">
        <v>0</v>
      </c>
      <c r="N65" s="215">
        <v>0</v>
      </c>
      <c r="O65" s="215">
        <v>0</v>
      </c>
      <c r="P65" s="215">
        <v>0</v>
      </c>
      <c r="Q65" s="215">
        <v>0</v>
      </c>
      <c r="R65" s="215">
        <v>0</v>
      </c>
      <c r="T65" s="215">
        <v>0</v>
      </c>
      <c r="U65" s="215">
        <v>0</v>
      </c>
      <c r="V65" s="215">
        <v>0</v>
      </c>
      <c r="W65" s="215">
        <v>0</v>
      </c>
      <c r="X65" s="215">
        <f t="shared" si="12"/>
        <v>0</v>
      </c>
    </row>
    <row r="66" spans="1:24">
      <c r="A66" s="41" t="s">
        <v>163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K66" s="215">
        <v>0</v>
      </c>
      <c r="L66" s="215">
        <v>0</v>
      </c>
      <c r="N66" s="215">
        <v>0</v>
      </c>
      <c r="O66" s="215">
        <v>0</v>
      </c>
      <c r="P66" s="215">
        <v>0</v>
      </c>
      <c r="Q66" s="215">
        <v>0</v>
      </c>
      <c r="R66" s="215">
        <v>0</v>
      </c>
      <c r="T66" s="215">
        <v>0</v>
      </c>
      <c r="U66" s="215">
        <v>0</v>
      </c>
      <c r="V66" s="215">
        <v>0</v>
      </c>
      <c r="W66" s="215">
        <v>0</v>
      </c>
      <c r="X66" s="215">
        <f t="shared" si="12"/>
        <v>0</v>
      </c>
    </row>
    <row r="67" spans="1:24">
      <c r="A67" s="151" t="s">
        <v>82</v>
      </c>
      <c r="C67" s="26">
        <v>0</v>
      </c>
      <c r="D67" s="26">
        <v>0</v>
      </c>
      <c r="E67" s="155">
        <v>0</v>
      </c>
      <c r="F67" s="155">
        <v>0</v>
      </c>
      <c r="G67" s="26">
        <f>C67+D67+E67+F67</f>
        <v>0</v>
      </c>
      <c r="H67" s="26">
        <v>0</v>
      </c>
      <c r="I67" s="26">
        <f>G67+H67</f>
        <v>0</v>
      </c>
      <c r="K67" s="215">
        <v>319563.16072815203</v>
      </c>
      <c r="L67" s="215">
        <f>ROUND((K67/12),2)</f>
        <v>26630.26</v>
      </c>
      <c r="N67" s="215">
        <v>1171731.44</v>
      </c>
      <c r="O67" s="215">
        <v>0</v>
      </c>
      <c r="P67" s="215">
        <v>0</v>
      </c>
      <c r="Q67" s="215">
        <v>0</v>
      </c>
      <c r="R67" s="215">
        <f>I67+N67+O67+P67+Q67</f>
        <v>1171731.44</v>
      </c>
      <c r="T67" s="215">
        <v>426084.16</v>
      </c>
      <c r="U67" s="215">
        <v>0</v>
      </c>
      <c r="V67" s="215">
        <v>0</v>
      </c>
      <c r="W67" s="215">
        <v>0</v>
      </c>
      <c r="X67" s="215">
        <f t="shared" si="12"/>
        <v>1597815.5999999999</v>
      </c>
    </row>
    <row r="68" spans="1:24">
      <c r="A68" s="151" t="s">
        <v>105</v>
      </c>
      <c r="C68" s="26">
        <v>401299</v>
      </c>
      <c r="D68" s="26">
        <v>13273</v>
      </c>
      <c r="E68" s="155">
        <v>0</v>
      </c>
      <c r="F68" s="155">
        <v>0</v>
      </c>
      <c r="G68" s="26">
        <f>C68+D68+E68+F68</f>
        <v>414572</v>
      </c>
      <c r="H68" s="26">
        <v>0</v>
      </c>
      <c r="I68" s="26">
        <f>G68+H68</f>
        <v>414572</v>
      </c>
      <c r="K68" s="215">
        <v>413730.32831764896</v>
      </c>
      <c r="L68" s="215">
        <f>ROUND((K68/12),2)</f>
        <v>34477.53</v>
      </c>
      <c r="N68" s="215">
        <v>1517011.3199999998</v>
      </c>
      <c r="O68" s="215">
        <v>-2415719.46</v>
      </c>
      <c r="P68" s="215">
        <v>0</v>
      </c>
      <c r="Q68" s="215">
        <v>0</v>
      </c>
      <c r="R68" s="215">
        <f>I68+N68+O68+P68+Q68</f>
        <v>-484136.14000000013</v>
      </c>
      <c r="T68" s="215">
        <v>551640.48</v>
      </c>
      <c r="U68" s="215">
        <v>0</v>
      </c>
      <c r="V68" s="215">
        <v>0</v>
      </c>
      <c r="W68" s="215">
        <v>0</v>
      </c>
      <c r="X68" s="215">
        <f t="shared" si="12"/>
        <v>67504.339999999851</v>
      </c>
    </row>
    <row r="69" spans="1:24">
      <c r="A69" s="151" t="s">
        <v>83</v>
      </c>
      <c r="C69" s="26">
        <v>0</v>
      </c>
      <c r="D69" s="26">
        <v>0</v>
      </c>
      <c r="E69" s="155">
        <v>0</v>
      </c>
      <c r="F69" s="155">
        <v>0</v>
      </c>
      <c r="G69" s="26">
        <f>C69+D69+E69+F69</f>
        <v>0</v>
      </c>
      <c r="H69" s="26">
        <v>0</v>
      </c>
      <c r="I69" s="26">
        <f>G69+H69</f>
        <v>0</v>
      </c>
      <c r="K69" s="215">
        <v>325345.22100867727</v>
      </c>
      <c r="L69" s="215">
        <f>ROUND((K69/12),2)</f>
        <v>27112.1</v>
      </c>
      <c r="N69" s="215">
        <v>1192932.3999999999</v>
      </c>
      <c r="O69" s="215">
        <v>0</v>
      </c>
      <c r="P69" s="215">
        <v>0</v>
      </c>
      <c r="Q69" s="215">
        <v>0</v>
      </c>
      <c r="R69" s="215">
        <f>I69+N69+O69+P69+Q69</f>
        <v>1192932.3999999999</v>
      </c>
      <c r="T69" s="215">
        <v>433793.6</v>
      </c>
      <c r="U69" s="215">
        <v>0</v>
      </c>
      <c r="V69" s="215">
        <v>0</v>
      </c>
      <c r="W69" s="215">
        <v>0</v>
      </c>
      <c r="X69" s="215">
        <f t="shared" si="12"/>
        <v>1626726</v>
      </c>
    </row>
    <row r="70" spans="1:24" ht="12.75">
      <c r="A70" s="47" t="s">
        <v>267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K70" s="215">
        <v>0</v>
      </c>
      <c r="L70" s="215">
        <v>0</v>
      </c>
      <c r="N70" s="215">
        <v>0</v>
      </c>
      <c r="O70" s="215">
        <v>0</v>
      </c>
      <c r="P70" s="215">
        <v>0</v>
      </c>
      <c r="Q70" s="215">
        <v>0</v>
      </c>
      <c r="R70" s="215">
        <v>0</v>
      </c>
      <c r="T70" s="215">
        <v>0</v>
      </c>
      <c r="U70" s="215">
        <v>0</v>
      </c>
      <c r="V70" s="215">
        <v>0</v>
      </c>
      <c r="W70" s="215">
        <v>0</v>
      </c>
      <c r="X70" s="215">
        <f t="shared" si="12"/>
        <v>0</v>
      </c>
    </row>
    <row r="71" spans="1:24" ht="12.75">
      <c r="A71" s="47" t="s">
        <v>268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K71" s="215">
        <v>0</v>
      </c>
      <c r="L71" s="215">
        <v>0</v>
      </c>
      <c r="N71" s="215">
        <v>0</v>
      </c>
      <c r="O71" s="215">
        <v>0</v>
      </c>
      <c r="P71" s="215">
        <v>0</v>
      </c>
      <c r="Q71" s="215">
        <v>0</v>
      </c>
      <c r="R71" s="215">
        <v>0</v>
      </c>
      <c r="T71" s="215">
        <v>0</v>
      </c>
      <c r="U71" s="215">
        <v>0</v>
      </c>
      <c r="V71" s="215">
        <v>0</v>
      </c>
      <c r="W71" s="215">
        <v>0</v>
      </c>
      <c r="X71" s="215">
        <f t="shared" si="12"/>
        <v>0</v>
      </c>
    </row>
    <row r="72" spans="1:24" ht="12.75">
      <c r="A72" s="47" t="s">
        <v>269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K72" s="215">
        <v>0</v>
      </c>
      <c r="L72" s="215">
        <v>0</v>
      </c>
      <c r="N72" s="215">
        <v>0</v>
      </c>
      <c r="O72" s="215">
        <v>0</v>
      </c>
      <c r="P72" s="215">
        <v>0</v>
      </c>
      <c r="Q72" s="215">
        <v>0</v>
      </c>
      <c r="R72" s="215">
        <v>0</v>
      </c>
      <c r="T72" s="215">
        <v>0</v>
      </c>
      <c r="U72" s="215">
        <v>0</v>
      </c>
      <c r="V72" s="215">
        <v>0</v>
      </c>
      <c r="W72" s="215">
        <v>0</v>
      </c>
      <c r="X72" s="215">
        <f t="shared" si="12"/>
        <v>0</v>
      </c>
    </row>
    <row r="73" spans="1:24" ht="12.75">
      <c r="A73" s="47" t="s">
        <v>270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K73" s="215">
        <v>0</v>
      </c>
      <c r="L73" s="215">
        <v>0</v>
      </c>
      <c r="N73" s="215">
        <v>0</v>
      </c>
      <c r="O73" s="215">
        <v>0</v>
      </c>
      <c r="P73" s="215">
        <v>0</v>
      </c>
      <c r="Q73" s="215">
        <v>0</v>
      </c>
      <c r="R73" s="215">
        <v>0</v>
      </c>
      <c r="T73" s="215">
        <v>0</v>
      </c>
      <c r="U73" s="215">
        <v>0</v>
      </c>
      <c r="V73" s="215">
        <v>0</v>
      </c>
      <c r="W73" s="215">
        <v>0</v>
      </c>
      <c r="X73" s="215">
        <f t="shared" si="12"/>
        <v>0</v>
      </c>
    </row>
    <row r="74" spans="1:24" ht="12.75">
      <c r="A74" s="47" t="s">
        <v>271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K74" s="215">
        <v>0</v>
      </c>
      <c r="L74" s="215">
        <v>0</v>
      </c>
      <c r="N74" s="215">
        <v>0</v>
      </c>
      <c r="O74" s="215">
        <v>0</v>
      </c>
      <c r="P74" s="215">
        <v>0</v>
      </c>
      <c r="Q74" s="215">
        <v>0</v>
      </c>
      <c r="R74" s="215">
        <v>0</v>
      </c>
      <c r="T74" s="215">
        <v>0</v>
      </c>
      <c r="U74" s="215">
        <v>0</v>
      </c>
      <c r="V74" s="215">
        <v>0</v>
      </c>
      <c r="W74" s="215">
        <v>0</v>
      </c>
      <c r="X74" s="215">
        <f t="shared" si="12"/>
        <v>0</v>
      </c>
    </row>
    <row r="75" spans="1:24">
      <c r="A75" s="151" t="s">
        <v>84</v>
      </c>
      <c r="C75" s="26">
        <v>0</v>
      </c>
      <c r="D75" s="26">
        <v>0</v>
      </c>
      <c r="E75" s="155">
        <v>0</v>
      </c>
      <c r="F75" s="155">
        <v>0</v>
      </c>
      <c r="G75" s="26">
        <f>C75+D75+E75+F75</f>
        <v>0</v>
      </c>
      <c r="H75" s="26">
        <v>0</v>
      </c>
      <c r="I75" s="26">
        <f>G75+H75</f>
        <v>0</v>
      </c>
      <c r="K75" s="215">
        <v>318266.80726719927</v>
      </c>
      <c r="L75" s="215">
        <f>ROUND((K75/12),2)</f>
        <v>26522.23</v>
      </c>
      <c r="N75" s="215">
        <v>1166978.1199999999</v>
      </c>
      <c r="O75" s="215">
        <v>0</v>
      </c>
      <c r="P75" s="215">
        <v>0</v>
      </c>
      <c r="Q75" s="215">
        <v>0</v>
      </c>
      <c r="R75" s="215">
        <f>I75+N75+O75+P75+Q75</f>
        <v>1166978.1199999999</v>
      </c>
      <c r="T75" s="215">
        <v>424355.68</v>
      </c>
      <c r="U75" s="215">
        <v>0</v>
      </c>
      <c r="V75" s="215">
        <v>0</v>
      </c>
      <c r="W75" s="215">
        <v>0</v>
      </c>
      <c r="X75" s="215">
        <f t="shared" si="12"/>
        <v>1591333.7999999998</v>
      </c>
    </row>
    <row r="76" spans="1:24">
      <c r="A76" s="151" t="s">
        <v>85</v>
      </c>
      <c r="C76" s="26">
        <v>0</v>
      </c>
      <c r="D76" s="26">
        <v>0</v>
      </c>
      <c r="E76" s="155">
        <v>0</v>
      </c>
      <c r="F76" s="155">
        <v>0</v>
      </c>
      <c r="G76" s="26">
        <f>C76+D76+E76+F76</f>
        <v>0</v>
      </c>
      <c r="H76" s="26">
        <v>0</v>
      </c>
      <c r="I76" s="26">
        <f>G76+H76</f>
        <v>0</v>
      </c>
      <c r="K76" s="215">
        <v>377046.32972107845</v>
      </c>
      <c r="L76" s="215">
        <f>ROUND((K76/12),2)</f>
        <v>31420.53</v>
      </c>
      <c r="N76" s="215">
        <v>1382503.3199999998</v>
      </c>
      <c r="O76" s="215">
        <v>0</v>
      </c>
      <c r="P76" s="215">
        <v>0</v>
      </c>
      <c r="Q76" s="215">
        <v>0</v>
      </c>
      <c r="R76" s="215">
        <f>I76+N76+O76+P76+Q76</f>
        <v>1382503.3199999998</v>
      </c>
      <c r="T76" s="215">
        <v>502728.48</v>
      </c>
      <c r="U76" s="215">
        <v>0</v>
      </c>
      <c r="V76" s="215">
        <v>0</v>
      </c>
      <c r="W76" s="215">
        <v>0</v>
      </c>
      <c r="X76" s="215">
        <f t="shared" si="12"/>
        <v>1885231.7999999998</v>
      </c>
    </row>
    <row r="77" spans="1:24">
      <c r="A77" s="151" t="s">
        <v>26</v>
      </c>
      <c r="C77" s="26">
        <v>10432013.74</v>
      </c>
      <c r="D77" s="26">
        <v>306085</v>
      </c>
      <c r="E77" s="155">
        <v>0</v>
      </c>
      <c r="F77" s="155">
        <v>0</v>
      </c>
      <c r="G77" s="26">
        <f>C77+D77+E77+F77</f>
        <v>10738098.74</v>
      </c>
      <c r="H77" s="26">
        <v>-2000068.0899999999</v>
      </c>
      <c r="I77" s="26">
        <f>G77+H77</f>
        <v>8738030.6500000004</v>
      </c>
      <c r="K77" s="215">
        <v>411074.9833086509</v>
      </c>
      <c r="L77" s="215">
        <f>ROUND((K77/12),2)</f>
        <v>34256.25</v>
      </c>
      <c r="N77" s="215">
        <v>1507275</v>
      </c>
      <c r="O77" s="215">
        <v>0</v>
      </c>
      <c r="P77" s="215">
        <v>0</v>
      </c>
      <c r="Q77" s="215">
        <v>0</v>
      </c>
      <c r="R77" s="215">
        <f>I77+N77+O77+P77+Q77</f>
        <v>10245305.65</v>
      </c>
      <c r="T77" s="215">
        <v>548100</v>
      </c>
      <c r="U77" s="215">
        <v>0</v>
      </c>
      <c r="V77" s="215">
        <v>0</v>
      </c>
      <c r="W77" s="215">
        <v>0</v>
      </c>
      <c r="X77" s="215">
        <f t="shared" si="12"/>
        <v>10793405.65</v>
      </c>
    </row>
    <row r="78" spans="1:24">
      <c r="A78" s="151" t="s">
        <v>27</v>
      </c>
      <c r="C78" s="26">
        <v>7095187.2800000003</v>
      </c>
      <c r="D78" s="26">
        <v>590434</v>
      </c>
      <c r="E78" s="155">
        <v>0</v>
      </c>
      <c r="F78" s="155">
        <v>0</v>
      </c>
      <c r="G78" s="26">
        <f>C78+D78+E78+F78</f>
        <v>7685621.2800000003</v>
      </c>
      <c r="H78" s="26">
        <v>-3938982.9923556698</v>
      </c>
      <c r="I78" s="26">
        <f>G78+H78</f>
        <v>3746638.2876443304</v>
      </c>
      <c r="K78" s="215">
        <v>338153.04948584916</v>
      </c>
      <c r="L78" s="215">
        <f>ROUND((K78/12),2)</f>
        <v>28179.42</v>
      </c>
      <c r="N78" s="215">
        <v>1239894.48</v>
      </c>
      <c r="O78" s="215">
        <v>0</v>
      </c>
      <c r="P78" s="215">
        <v>0</v>
      </c>
      <c r="Q78" s="215">
        <v>0</v>
      </c>
      <c r="R78" s="215">
        <f>I78+N78+O78+P78+Q78</f>
        <v>4986532.7676443309</v>
      </c>
      <c r="T78" s="215">
        <v>450870.72</v>
      </c>
      <c r="U78" s="215">
        <v>0</v>
      </c>
      <c r="V78" s="215">
        <v>0</v>
      </c>
      <c r="W78" s="215">
        <v>0</v>
      </c>
      <c r="X78" s="215">
        <f t="shared" si="12"/>
        <v>5437403.4876443306</v>
      </c>
    </row>
    <row r="79" spans="1:24">
      <c r="A79" s="151" t="s">
        <v>28</v>
      </c>
      <c r="C79" s="26">
        <v>7720192.1100000003</v>
      </c>
      <c r="D79" s="26">
        <v>584194</v>
      </c>
      <c r="E79" s="155">
        <v>0</v>
      </c>
      <c r="F79" s="155">
        <v>0</v>
      </c>
      <c r="G79" s="26">
        <f>C79+D79+E79+F79</f>
        <v>8304386.1100000003</v>
      </c>
      <c r="H79" s="26">
        <v>-1677957.8805299299</v>
      </c>
      <c r="I79" s="26">
        <f>G79+H79</f>
        <v>6626428.2294700705</v>
      </c>
      <c r="K79" s="215">
        <v>271212.02018422127</v>
      </c>
      <c r="L79" s="215">
        <f>ROUND((K79/12),2)</f>
        <v>22601</v>
      </c>
      <c r="N79" s="215">
        <v>994444</v>
      </c>
      <c r="O79" s="215">
        <v>0</v>
      </c>
      <c r="P79" s="215">
        <v>0</v>
      </c>
      <c r="Q79" s="215">
        <v>0</v>
      </c>
      <c r="R79" s="215">
        <f>I79+N79+O79+P79+Q79</f>
        <v>7620872.2294700705</v>
      </c>
      <c r="T79" s="215">
        <v>361616</v>
      </c>
      <c r="U79" s="215">
        <v>0</v>
      </c>
      <c r="V79" s="215">
        <v>0</v>
      </c>
      <c r="W79" s="215">
        <v>0</v>
      </c>
      <c r="X79" s="215">
        <f t="shared" si="12"/>
        <v>7982488.2294700705</v>
      </c>
    </row>
    <row r="80" spans="1:24" ht="12.75">
      <c r="A80" s="307" t="s">
        <v>234</v>
      </c>
      <c r="C80" s="26">
        <v>0</v>
      </c>
      <c r="D80" s="26">
        <v>0</v>
      </c>
      <c r="E80" s="155">
        <v>0</v>
      </c>
      <c r="F80" s="155">
        <v>0</v>
      </c>
      <c r="G80" s="26">
        <f t="shared" ref="G80:G84" si="14">C80+D80+E80+F80</f>
        <v>0</v>
      </c>
      <c r="H80" s="26">
        <v>0</v>
      </c>
      <c r="I80" s="26">
        <f t="shared" ref="I80:I83" si="15">G80+H80</f>
        <v>0</v>
      </c>
      <c r="K80" s="215">
        <v>0</v>
      </c>
      <c r="L80" s="215">
        <v>0</v>
      </c>
      <c r="N80" s="215">
        <v>0</v>
      </c>
      <c r="O80" s="215">
        <v>0</v>
      </c>
      <c r="P80" s="215">
        <v>0</v>
      </c>
      <c r="Q80" s="215">
        <v>0</v>
      </c>
      <c r="R80" s="215">
        <f t="shared" ref="R80:R82" si="16">I80+N80+O80+P80+Q80</f>
        <v>0</v>
      </c>
      <c r="T80" s="215">
        <v>0</v>
      </c>
      <c r="U80" s="215">
        <v>0</v>
      </c>
      <c r="V80" s="215">
        <v>0</v>
      </c>
      <c r="W80" s="215">
        <v>0</v>
      </c>
      <c r="X80" s="215">
        <f t="shared" si="12"/>
        <v>0</v>
      </c>
    </row>
    <row r="81" spans="1:24" ht="12.75">
      <c r="A81" s="151" t="s">
        <v>235</v>
      </c>
      <c r="C81" s="26">
        <v>20717508.52</v>
      </c>
      <c r="D81" s="26">
        <v>838968</v>
      </c>
      <c r="E81" s="155">
        <v>0</v>
      </c>
      <c r="F81" s="155">
        <v>0</v>
      </c>
      <c r="G81" s="26">
        <f t="shared" si="14"/>
        <v>21556476.52</v>
      </c>
      <c r="H81" s="26">
        <v>0</v>
      </c>
      <c r="I81" s="26">
        <f t="shared" si="15"/>
        <v>21556476.52</v>
      </c>
      <c r="K81" s="215">
        <v>1800260.597710073</v>
      </c>
      <c r="L81" s="215">
        <f t="shared" ref="L81:L87" si="17">ROUND((K81/12),2)</f>
        <v>150021.72</v>
      </c>
      <c r="N81" s="215">
        <v>6600955.6799999997</v>
      </c>
      <c r="O81" s="215">
        <v>-2827293.2</v>
      </c>
      <c r="P81" s="215">
        <v>0</v>
      </c>
      <c r="Q81" s="215">
        <v>0</v>
      </c>
      <c r="R81" s="215">
        <f t="shared" si="16"/>
        <v>25330139</v>
      </c>
      <c r="T81" s="215">
        <v>2400347.52</v>
      </c>
      <c r="U81" s="215">
        <v>-15253620.8179952</v>
      </c>
      <c r="V81" s="215">
        <v>0</v>
      </c>
      <c r="W81" s="215">
        <v>0</v>
      </c>
      <c r="X81" s="215">
        <f>R81+T81+U81+V81+W81</f>
        <v>12476865.7020048</v>
      </c>
    </row>
    <row r="82" spans="1:24" ht="12.75">
      <c r="A82" s="151" t="s">
        <v>253</v>
      </c>
      <c r="C82" s="26">
        <v>2629244</v>
      </c>
      <c r="D82" s="26">
        <v>100217</v>
      </c>
      <c r="E82" s="155">
        <v>0</v>
      </c>
      <c r="F82" s="155">
        <v>0</v>
      </c>
      <c r="G82" s="26">
        <f t="shared" si="14"/>
        <v>2729461</v>
      </c>
      <c r="H82" s="26">
        <v>-1442569.87690276</v>
      </c>
      <c r="I82" s="26">
        <f t="shared" si="15"/>
        <v>1286891.12309724</v>
      </c>
      <c r="K82" s="215">
        <v>31798.891859556614</v>
      </c>
      <c r="L82" s="215">
        <f t="shared" si="17"/>
        <v>2649.91</v>
      </c>
      <c r="N82" s="215">
        <v>116596.04</v>
      </c>
      <c r="O82" s="215">
        <v>0</v>
      </c>
      <c r="P82" s="215">
        <v>0</v>
      </c>
      <c r="Q82" s="215">
        <v>0</v>
      </c>
      <c r="R82" s="215">
        <f t="shared" si="16"/>
        <v>1403487.16309724</v>
      </c>
      <c r="T82" s="215">
        <v>42398.559999999998</v>
      </c>
      <c r="U82" s="215">
        <v>0</v>
      </c>
      <c r="V82" s="215">
        <v>0</v>
      </c>
      <c r="W82" s="215">
        <v>0</v>
      </c>
      <c r="X82" s="215">
        <f t="shared" si="12"/>
        <v>1445885.7230972401</v>
      </c>
    </row>
    <row r="83" spans="1:24" ht="12.75">
      <c r="A83" s="151" t="s">
        <v>58</v>
      </c>
      <c r="C83" s="26">
        <v>18259841.52</v>
      </c>
      <c r="D83" s="26">
        <v>831142</v>
      </c>
      <c r="E83" s="155">
        <v>0</v>
      </c>
      <c r="F83" s="155">
        <v>0</v>
      </c>
      <c r="G83" s="26">
        <f t="shared" si="14"/>
        <v>19090983.52</v>
      </c>
      <c r="H83" s="26">
        <v>0</v>
      </c>
      <c r="I83" s="26">
        <f t="shared" si="15"/>
        <v>19090983.52</v>
      </c>
      <c r="K83" s="215">
        <v>485496.7159651519</v>
      </c>
      <c r="L83" s="215">
        <f t="shared" si="17"/>
        <v>40458.06</v>
      </c>
      <c r="N83" s="215">
        <v>1780154.64</v>
      </c>
      <c r="O83" s="215">
        <v>0</v>
      </c>
      <c r="P83" s="215">
        <v>0</v>
      </c>
      <c r="Q83" s="215">
        <v>0</v>
      </c>
      <c r="R83" s="215">
        <f t="shared" ref="R83:R87" si="18">I83+N83+O83+P83+Q83</f>
        <v>20871138.16</v>
      </c>
      <c r="T83" s="215">
        <v>647328.96</v>
      </c>
      <c r="U83" s="215">
        <v>0</v>
      </c>
      <c r="V83" s="215">
        <v>0</v>
      </c>
      <c r="W83" s="215">
        <v>0</v>
      </c>
      <c r="X83" s="215">
        <f t="shared" ref="X83:X106" si="19">R83+T83+U83+V83+W83</f>
        <v>21518467.120000001</v>
      </c>
    </row>
    <row r="84" spans="1:24" ht="12.75">
      <c r="A84" s="151" t="s">
        <v>93</v>
      </c>
      <c r="C84" s="26">
        <v>10713388.48</v>
      </c>
      <c r="D84" s="26">
        <v>395707</v>
      </c>
      <c r="E84" s="155">
        <v>0</v>
      </c>
      <c r="F84" s="155">
        <v>0</v>
      </c>
      <c r="G84" s="26">
        <f t="shared" si="14"/>
        <v>11109095.48</v>
      </c>
      <c r="H84" s="26">
        <v>0</v>
      </c>
      <c r="I84" s="26">
        <f t="shared" ref="I84:I87" si="20">G84+H84</f>
        <v>11109095.48</v>
      </c>
      <c r="K84" s="215">
        <v>723308.44181230338</v>
      </c>
      <c r="L84" s="215">
        <f t="shared" si="17"/>
        <v>60275.7</v>
      </c>
      <c r="N84" s="215">
        <v>2652130.7999999998</v>
      </c>
      <c r="O84" s="215">
        <v>-13297814.279999999</v>
      </c>
      <c r="P84" s="215">
        <v>0</v>
      </c>
      <c r="Q84" s="215">
        <v>0</v>
      </c>
      <c r="R84" s="215">
        <f t="shared" si="18"/>
        <v>463412.00000000186</v>
      </c>
      <c r="T84" s="215">
        <v>964411.2</v>
      </c>
      <c r="U84" s="215">
        <v>-3000000</v>
      </c>
      <c r="V84" s="215">
        <v>0</v>
      </c>
      <c r="W84" s="215">
        <v>0</v>
      </c>
      <c r="X84" s="215">
        <f t="shared" si="19"/>
        <v>-1572176.7999999982</v>
      </c>
    </row>
    <row r="85" spans="1:24" ht="12.75">
      <c r="A85" s="151" t="s">
        <v>94</v>
      </c>
      <c r="C85" s="26">
        <v>3311806.96</v>
      </c>
      <c r="D85" s="26">
        <v>134550</v>
      </c>
      <c r="E85" s="155">
        <v>0</v>
      </c>
      <c r="F85" s="155">
        <v>0</v>
      </c>
      <c r="G85" s="26">
        <f t="shared" ref="G85:G87" si="21">C85+D85+E85+F85</f>
        <v>3446356.96</v>
      </c>
      <c r="H85" s="26">
        <v>-2050377.48645898</v>
      </c>
      <c r="I85" s="26">
        <f t="shared" si="20"/>
        <v>1395979.47354102</v>
      </c>
      <c r="K85" s="215">
        <v>34407.773537942849</v>
      </c>
      <c r="L85" s="215">
        <f t="shared" si="17"/>
        <v>2867.31</v>
      </c>
      <c r="N85" s="215">
        <v>126161.64</v>
      </c>
      <c r="O85" s="215">
        <v>0</v>
      </c>
      <c r="P85" s="215">
        <v>0</v>
      </c>
      <c r="Q85" s="215">
        <v>0</v>
      </c>
      <c r="R85" s="215">
        <f t="shared" si="18"/>
        <v>1522141.1135410198</v>
      </c>
      <c r="T85" s="215">
        <v>45876.959999999999</v>
      </c>
      <c r="U85" s="215">
        <v>0</v>
      </c>
      <c r="V85" s="215">
        <v>0</v>
      </c>
      <c r="W85" s="215">
        <v>0</v>
      </c>
      <c r="X85" s="215">
        <f t="shared" si="19"/>
        <v>1568018.0735410198</v>
      </c>
    </row>
    <row r="86" spans="1:24" ht="12.75">
      <c r="A86" s="151" t="s">
        <v>95</v>
      </c>
      <c r="C86" s="26">
        <v>5398792.4800000004</v>
      </c>
      <c r="D86" s="26">
        <v>205647</v>
      </c>
      <c r="E86" s="155">
        <v>0</v>
      </c>
      <c r="F86" s="155">
        <v>0</v>
      </c>
      <c r="G86" s="26">
        <f t="shared" si="21"/>
        <v>5604439.4800000004</v>
      </c>
      <c r="H86" s="26">
        <v>-1277320.6942366399</v>
      </c>
      <c r="I86" s="26">
        <f t="shared" si="20"/>
        <v>4327118.7857633606</v>
      </c>
      <c r="K86" s="215">
        <v>99614.283519040589</v>
      </c>
      <c r="L86" s="215">
        <f t="shared" si="17"/>
        <v>8301.19</v>
      </c>
      <c r="N86" s="215">
        <v>365252.36000000004</v>
      </c>
      <c r="O86" s="215">
        <v>0</v>
      </c>
      <c r="P86" s="215">
        <v>0</v>
      </c>
      <c r="Q86" s="215">
        <v>0</v>
      </c>
      <c r="R86" s="215">
        <f t="shared" si="18"/>
        <v>4692371.1457633609</v>
      </c>
      <c r="T86" s="215">
        <v>132819.04</v>
      </c>
      <c r="U86" s="215">
        <v>0</v>
      </c>
      <c r="V86" s="215">
        <v>0</v>
      </c>
      <c r="W86" s="215">
        <v>0</v>
      </c>
      <c r="X86" s="215">
        <f t="shared" si="19"/>
        <v>4825190.1857633609</v>
      </c>
    </row>
    <row r="87" spans="1:24" ht="12.75">
      <c r="A87" s="151" t="s">
        <v>96</v>
      </c>
      <c r="C87" s="26">
        <v>5290580</v>
      </c>
      <c r="D87" s="26">
        <v>206154</v>
      </c>
      <c r="E87" s="155">
        <v>0</v>
      </c>
      <c r="F87" s="155">
        <v>0</v>
      </c>
      <c r="G87" s="26">
        <f t="shared" si="21"/>
        <v>5496734</v>
      </c>
      <c r="H87" s="26">
        <v>-1230194.87723733</v>
      </c>
      <c r="I87" s="26">
        <f t="shared" si="20"/>
        <v>4266539.1227626698</v>
      </c>
      <c r="K87" s="215">
        <v>101606.56918942153</v>
      </c>
      <c r="L87" s="215">
        <f t="shared" si="17"/>
        <v>8467.2099999999991</v>
      </c>
      <c r="N87" s="215">
        <v>372557.24</v>
      </c>
      <c r="O87" s="215">
        <v>0</v>
      </c>
      <c r="P87" s="215">
        <v>0</v>
      </c>
      <c r="Q87" s="215">
        <v>0</v>
      </c>
      <c r="R87" s="215">
        <f t="shared" si="18"/>
        <v>4639096.36276267</v>
      </c>
      <c r="T87" s="215">
        <v>135475.35999999999</v>
      </c>
      <c r="U87" s="215">
        <v>0</v>
      </c>
      <c r="V87" s="215">
        <v>0</v>
      </c>
      <c r="W87" s="215">
        <v>0</v>
      </c>
      <c r="X87" s="215">
        <f t="shared" si="19"/>
        <v>4774571.7227626704</v>
      </c>
    </row>
    <row r="88" spans="1:24">
      <c r="A88" s="41" t="s">
        <v>164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K88" s="215">
        <v>0</v>
      </c>
      <c r="L88" s="215">
        <v>0</v>
      </c>
      <c r="N88" s="215">
        <v>0</v>
      </c>
      <c r="O88" s="215">
        <v>0</v>
      </c>
      <c r="P88" s="215">
        <v>0</v>
      </c>
      <c r="Q88" s="215">
        <v>0</v>
      </c>
      <c r="R88" s="215">
        <v>0</v>
      </c>
      <c r="T88" s="215">
        <v>0</v>
      </c>
      <c r="U88" s="215">
        <v>0</v>
      </c>
      <c r="V88" s="215">
        <v>0</v>
      </c>
      <c r="W88" s="215">
        <v>0</v>
      </c>
      <c r="X88" s="215">
        <f t="shared" si="19"/>
        <v>0</v>
      </c>
    </row>
    <row r="89" spans="1:24">
      <c r="A89" s="151" t="s">
        <v>101</v>
      </c>
      <c r="C89" s="26">
        <v>198016</v>
      </c>
      <c r="D89" s="26">
        <v>37856</v>
      </c>
      <c r="E89" s="155">
        <v>0</v>
      </c>
      <c r="F89" s="155">
        <v>0</v>
      </c>
      <c r="G89" s="26">
        <f>C89+D89+E89+F89</f>
        <v>235872</v>
      </c>
      <c r="H89" s="26">
        <v>0</v>
      </c>
      <c r="I89" s="26">
        <f>G89+H89</f>
        <v>235872</v>
      </c>
      <c r="K89" s="215">
        <v>52698.932632169002</v>
      </c>
      <c r="L89" s="215">
        <f>ROUND((K89/12),2)</f>
        <v>4391.58</v>
      </c>
      <c r="N89" s="215">
        <v>193229.52</v>
      </c>
      <c r="O89" s="215">
        <v>0</v>
      </c>
      <c r="P89" s="215">
        <v>0</v>
      </c>
      <c r="Q89" s="215">
        <v>0</v>
      </c>
      <c r="R89" s="215">
        <f>I89+N89+O89+P89+Q89</f>
        <v>429101.52</v>
      </c>
      <c r="T89" s="215">
        <v>70265.279999999999</v>
      </c>
      <c r="U89" s="215">
        <v>0</v>
      </c>
      <c r="V89" s="215">
        <v>0</v>
      </c>
      <c r="W89" s="215">
        <v>0</v>
      </c>
      <c r="X89" s="215">
        <f t="shared" si="19"/>
        <v>499366.80000000005</v>
      </c>
    </row>
    <row r="90" spans="1:24">
      <c r="A90" s="41" t="s">
        <v>165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K90" s="215">
        <v>0</v>
      </c>
      <c r="L90" s="215">
        <v>0</v>
      </c>
      <c r="N90" s="215">
        <v>0</v>
      </c>
      <c r="O90" s="215">
        <v>0</v>
      </c>
      <c r="P90" s="215">
        <v>0</v>
      </c>
      <c r="Q90" s="215">
        <v>0</v>
      </c>
      <c r="R90" s="215">
        <v>0</v>
      </c>
      <c r="T90" s="215">
        <v>0</v>
      </c>
      <c r="U90" s="215">
        <v>0</v>
      </c>
      <c r="V90" s="215">
        <v>0</v>
      </c>
      <c r="W90" s="215">
        <v>0</v>
      </c>
      <c r="X90" s="215">
        <f t="shared" si="19"/>
        <v>0</v>
      </c>
    </row>
    <row r="91" spans="1:24">
      <c r="A91" s="41" t="s">
        <v>166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K91" s="215">
        <v>0</v>
      </c>
      <c r="L91" s="215">
        <v>0</v>
      </c>
      <c r="N91" s="215">
        <v>0</v>
      </c>
      <c r="O91" s="215">
        <v>0</v>
      </c>
      <c r="P91" s="215">
        <v>0</v>
      </c>
      <c r="Q91" s="215">
        <v>0</v>
      </c>
      <c r="R91" s="215">
        <v>0</v>
      </c>
      <c r="T91" s="215">
        <v>0</v>
      </c>
      <c r="U91" s="215">
        <v>0</v>
      </c>
      <c r="V91" s="215">
        <v>0</v>
      </c>
      <c r="W91" s="215">
        <v>0</v>
      </c>
      <c r="X91" s="215">
        <f t="shared" si="19"/>
        <v>0</v>
      </c>
    </row>
    <row r="92" spans="1:24" ht="12.75">
      <c r="A92" s="47" t="s">
        <v>175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K92" s="215">
        <v>0</v>
      </c>
      <c r="L92" s="215">
        <v>0</v>
      </c>
      <c r="N92" s="215">
        <v>0</v>
      </c>
      <c r="O92" s="215">
        <v>0</v>
      </c>
      <c r="P92" s="215">
        <v>0</v>
      </c>
      <c r="Q92" s="215">
        <v>0</v>
      </c>
      <c r="R92" s="215">
        <v>0</v>
      </c>
      <c r="T92" s="215">
        <v>0</v>
      </c>
      <c r="U92" s="215">
        <v>0</v>
      </c>
      <c r="V92" s="215">
        <v>0</v>
      </c>
      <c r="W92" s="215">
        <v>0</v>
      </c>
      <c r="X92" s="215">
        <f t="shared" si="19"/>
        <v>0</v>
      </c>
    </row>
    <row r="93" spans="1:24">
      <c r="A93" s="151" t="s">
        <v>261</v>
      </c>
      <c r="C93" s="26">
        <v>10307951.390000001</v>
      </c>
      <c r="D93" s="26">
        <v>340067</v>
      </c>
      <c r="E93" s="155">
        <v>0</v>
      </c>
      <c r="F93" s="155">
        <v>0</v>
      </c>
      <c r="G93" s="26">
        <f>C93+D93+E93+F93</f>
        <v>10648018.390000001</v>
      </c>
      <c r="H93" s="26">
        <v>-10648018.390000001</v>
      </c>
      <c r="I93" s="26">
        <f>G93+H93</f>
        <v>0</v>
      </c>
      <c r="K93" s="215">
        <v>786478.44057850307</v>
      </c>
      <c r="L93" s="215">
        <f>ROUND((K93/12),2)</f>
        <v>65539.87</v>
      </c>
      <c r="N93" s="215">
        <v>2883754.28</v>
      </c>
      <c r="O93" s="215">
        <v>0</v>
      </c>
      <c r="P93" s="215">
        <v>0</v>
      </c>
      <c r="Q93" s="215">
        <v>0</v>
      </c>
      <c r="R93" s="215">
        <f>I93+N93+O93+P93+Q93</f>
        <v>2883754.28</v>
      </c>
      <c r="T93" s="215">
        <v>1048637.92</v>
      </c>
      <c r="U93" s="215">
        <v>0</v>
      </c>
      <c r="V93" s="215">
        <v>0</v>
      </c>
      <c r="W93" s="215">
        <v>0</v>
      </c>
      <c r="X93" s="215">
        <f t="shared" si="19"/>
        <v>3932392.1999999997</v>
      </c>
    </row>
    <row r="94" spans="1:24">
      <c r="A94" s="151" t="s">
        <v>29</v>
      </c>
      <c r="C94" s="26"/>
      <c r="D94" s="26"/>
      <c r="E94" s="155"/>
      <c r="F94" s="155"/>
      <c r="G94" s="26"/>
      <c r="H94" s="26"/>
      <c r="I94" s="26"/>
      <c r="K94" s="215"/>
      <c r="L94" s="215"/>
      <c r="N94" s="215"/>
      <c r="O94" s="215"/>
      <c r="P94" s="215"/>
      <c r="Q94" s="215"/>
      <c r="R94" s="215"/>
      <c r="T94" s="215"/>
      <c r="U94" s="215"/>
      <c r="V94" s="215"/>
      <c r="W94" s="215"/>
      <c r="X94" s="215">
        <v>0</v>
      </c>
    </row>
    <row r="95" spans="1:24" ht="9.9499999999999993" customHeight="1">
      <c r="A95" s="151" t="s">
        <v>257</v>
      </c>
      <c r="C95" s="26">
        <v>5840955.9900000002</v>
      </c>
      <c r="D95" s="26">
        <v>224640</v>
      </c>
      <c r="E95" s="155">
        <v>-486971.86</v>
      </c>
      <c r="F95" s="155">
        <f>-2240172.42-E95</f>
        <v>-1753200.56</v>
      </c>
      <c r="G95" s="26">
        <f>C95+D95+E95+F95</f>
        <v>3825423.57</v>
      </c>
      <c r="H95" s="26">
        <v>-5578624.1299999999</v>
      </c>
      <c r="I95" s="26">
        <f>G95+H95</f>
        <v>-1753200.56</v>
      </c>
      <c r="K95" s="215">
        <v>815845.81461302238</v>
      </c>
      <c r="L95" s="215">
        <f>ROUND((K95/12),2)</f>
        <v>67987.149999999994</v>
      </c>
      <c r="N95" s="215">
        <v>2991434.5999999996</v>
      </c>
      <c r="O95" s="215">
        <v>-28136230.670000002</v>
      </c>
      <c r="P95" s="215">
        <v>4524257.0899999989</v>
      </c>
      <c r="Q95" s="215">
        <v>0</v>
      </c>
      <c r="R95" s="215">
        <f>I95+N95+O95+P95+Q95</f>
        <v>-22373739.540000003</v>
      </c>
      <c r="T95" s="215">
        <v>1087794.3999999999</v>
      </c>
      <c r="U95" s="215">
        <v>0</v>
      </c>
      <c r="V95" s="215">
        <v>0</v>
      </c>
      <c r="W95" s="215">
        <v>0</v>
      </c>
      <c r="X95" s="215">
        <f t="shared" si="19"/>
        <v>-21285945.140000004</v>
      </c>
    </row>
    <row r="96" spans="1:24">
      <c r="A96" s="151" t="s">
        <v>258</v>
      </c>
      <c r="C96" s="26">
        <v>-9612609.9099999983</v>
      </c>
      <c r="D96" s="26">
        <v>222014</v>
      </c>
      <c r="E96" s="155">
        <v>-6533132.2599999998</v>
      </c>
      <c r="F96" s="155">
        <f>-2023745.65-E96</f>
        <v>4509386.6099999994</v>
      </c>
      <c r="G96" s="26">
        <f>C96+D96+E96+F96</f>
        <v>-11414341.559999999</v>
      </c>
      <c r="H96" s="26">
        <v>0</v>
      </c>
      <c r="I96" s="26">
        <f>G96+H96</f>
        <v>-11414341.559999999</v>
      </c>
      <c r="K96" s="215">
        <v>1029988.9340428873</v>
      </c>
      <c r="L96" s="215">
        <f>ROUND((K96/12),2)</f>
        <v>85832.41</v>
      </c>
      <c r="N96" s="215">
        <v>3776626.04</v>
      </c>
      <c r="O96" s="215">
        <v>1800392.04</v>
      </c>
      <c r="P96" s="215">
        <v>0</v>
      </c>
      <c r="Q96" s="215">
        <v>0</v>
      </c>
      <c r="R96" s="215">
        <f>I96+N96+O96+P96+Q96</f>
        <v>-5837323.4799999986</v>
      </c>
      <c r="T96" s="215">
        <v>1373318.56</v>
      </c>
      <c r="U96" s="215">
        <v>-2000</v>
      </c>
      <c r="V96" s="215">
        <v>0</v>
      </c>
      <c r="W96" s="215">
        <v>0</v>
      </c>
      <c r="X96" s="215">
        <f t="shared" si="19"/>
        <v>-4466004.9199999981</v>
      </c>
    </row>
    <row r="97" spans="1:24" ht="9.9499999999999993" customHeight="1">
      <c r="A97" s="151" t="s">
        <v>98</v>
      </c>
      <c r="C97" s="26"/>
      <c r="D97" s="26"/>
      <c r="E97" s="155"/>
      <c r="F97" s="155"/>
      <c r="G97" s="26"/>
      <c r="H97" s="26"/>
      <c r="I97" s="26"/>
      <c r="K97" s="215"/>
      <c r="L97" s="215"/>
      <c r="N97" s="215"/>
      <c r="O97" s="215"/>
      <c r="P97" s="215"/>
      <c r="Q97" s="215"/>
      <c r="R97" s="215"/>
      <c r="T97" s="215"/>
      <c r="U97" s="215"/>
      <c r="V97" s="215"/>
      <c r="W97" s="215"/>
      <c r="X97" s="215">
        <v>0</v>
      </c>
    </row>
    <row r="98" spans="1:24">
      <c r="A98" s="151" t="s">
        <v>99</v>
      </c>
      <c r="C98" s="26"/>
      <c r="D98" s="26"/>
      <c r="E98" s="155"/>
      <c r="F98" s="155"/>
      <c r="G98" s="26"/>
      <c r="H98" s="26"/>
      <c r="I98" s="26"/>
      <c r="K98" s="215"/>
      <c r="L98" s="215"/>
      <c r="N98" s="215"/>
      <c r="O98" s="215"/>
      <c r="P98" s="215"/>
      <c r="Q98" s="215"/>
      <c r="R98" s="215"/>
      <c r="T98" s="215"/>
      <c r="U98" s="215"/>
      <c r="V98" s="215"/>
      <c r="W98" s="215"/>
      <c r="X98" s="215">
        <v>0</v>
      </c>
    </row>
    <row r="99" spans="1:24">
      <c r="A99" s="151" t="s">
        <v>30</v>
      </c>
      <c r="C99" s="26">
        <v>3260062</v>
      </c>
      <c r="D99" s="26">
        <v>417079</v>
      </c>
      <c r="E99" s="155">
        <v>0</v>
      </c>
      <c r="F99" s="155">
        <v>0</v>
      </c>
      <c r="G99" s="26">
        <f>C99+D99+E99+F99</f>
        <v>3677141</v>
      </c>
      <c r="H99" s="26">
        <v>-3677141</v>
      </c>
      <c r="I99" s="26">
        <f>G99+H99</f>
        <v>0</v>
      </c>
      <c r="K99" s="215">
        <v>626577.66723505594</v>
      </c>
      <c r="L99" s="215">
        <f>ROUND((K99/12),2)</f>
        <v>52214.81</v>
      </c>
      <c r="N99" s="215">
        <v>2297451.6399999997</v>
      </c>
      <c r="O99" s="215">
        <v>0</v>
      </c>
      <c r="P99" s="215">
        <v>0</v>
      </c>
      <c r="Q99" s="215">
        <v>0</v>
      </c>
      <c r="R99" s="215">
        <f>I99+N99+O99+P99+Q99</f>
        <v>2297451.6399999997</v>
      </c>
      <c r="T99" s="215">
        <v>835436.96</v>
      </c>
      <c r="U99" s="215">
        <v>0</v>
      </c>
      <c r="V99" s="215">
        <v>0</v>
      </c>
      <c r="W99" s="215">
        <v>0</v>
      </c>
      <c r="X99" s="215">
        <f t="shared" si="19"/>
        <v>3132888.5999999996</v>
      </c>
    </row>
    <row r="100" spans="1:24">
      <c r="A100" s="41" t="s">
        <v>131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K100" s="215">
        <v>0</v>
      </c>
      <c r="L100" s="215">
        <v>0</v>
      </c>
      <c r="N100" s="215">
        <v>0</v>
      </c>
      <c r="O100" s="215">
        <v>0</v>
      </c>
      <c r="P100" s="215">
        <v>0</v>
      </c>
      <c r="Q100" s="215">
        <v>0</v>
      </c>
      <c r="R100" s="215">
        <v>0</v>
      </c>
      <c r="T100" s="215">
        <v>0</v>
      </c>
      <c r="U100" s="215">
        <v>0</v>
      </c>
      <c r="V100" s="215">
        <v>0</v>
      </c>
      <c r="W100" s="215">
        <v>0</v>
      </c>
      <c r="X100" s="215">
        <f t="shared" si="19"/>
        <v>0</v>
      </c>
    </row>
    <row r="101" spans="1:24" ht="12.75">
      <c r="A101" s="47" t="s">
        <v>174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K101" s="215">
        <v>0</v>
      </c>
      <c r="L101" s="215">
        <v>0</v>
      </c>
      <c r="N101" s="215">
        <v>0</v>
      </c>
      <c r="O101" s="215">
        <v>0</v>
      </c>
      <c r="P101" s="215">
        <v>0</v>
      </c>
      <c r="Q101" s="215">
        <v>0</v>
      </c>
      <c r="R101" s="215">
        <v>0</v>
      </c>
      <c r="T101" s="215">
        <v>0</v>
      </c>
      <c r="U101" s="215">
        <v>0</v>
      </c>
      <c r="V101" s="215">
        <v>0</v>
      </c>
      <c r="W101" s="215">
        <v>0</v>
      </c>
      <c r="X101" s="215">
        <f t="shared" si="19"/>
        <v>0</v>
      </c>
    </row>
    <row r="102" spans="1:24">
      <c r="A102" s="151" t="s">
        <v>31</v>
      </c>
      <c r="C102" s="26">
        <v>0</v>
      </c>
      <c r="D102" s="26">
        <v>0</v>
      </c>
      <c r="E102" s="155">
        <v>0</v>
      </c>
      <c r="F102" s="155">
        <v>0</v>
      </c>
      <c r="G102" s="26">
        <f>C102+D102+E102+F102</f>
        <v>0</v>
      </c>
      <c r="H102" s="26">
        <v>0</v>
      </c>
      <c r="I102" s="26">
        <f>G102+H102</f>
        <v>0</v>
      </c>
      <c r="K102" s="215">
        <v>1023233.6333689806</v>
      </c>
      <c r="L102" s="215">
        <f>ROUND((K102/12),2)</f>
        <v>85269.47</v>
      </c>
      <c r="N102" s="215">
        <v>3751856.68</v>
      </c>
      <c r="O102" s="215">
        <v>0</v>
      </c>
      <c r="P102" s="215">
        <v>0</v>
      </c>
      <c r="Q102" s="215">
        <v>0</v>
      </c>
      <c r="R102" s="215">
        <f>I102+N102+O102+P102+Q102</f>
        <v>3751856.68</v>
      </c>
      <c r="T102" s="215">
        <v>1364311.52</v>
      </c>
      <c r="U102" s="215">
        <v>0</v>
      </c>
      <c r="V102" s="215">
        <v>0</v>
      </c>
      <c r="W102" s="215">
        <v>0</v>
      </c>
      <c r="X102" s="215">
        <f t="shared" si="19"/>
        <v>5116168.2</v>
      </c>
    </row>
    <row r="103" spans="1:24">
      <c r="A103" s="151" t="s">
        <v>32</v>
      </c>
      <c r="C103" s="26">
        <v>3000744</v>
      </c>
      <c r="D103" s="26">
        <v>549432</v>
      </c>
      <c r="E103" s="155">
        <v>0</v>
      </c>
      <c r="F103" s="155">
        <v>0</v>
      </c>
      <c r="G103" s="26">
        <f>C103+D103+E103+F103</f>
        <v>3550176</v>
      </c>
      <c r="H103" s="26">
        <v>-3550176</v>
      </c>
      <c r="I103" s="26">
        <f>G103+H103</f>
        <v>0</v>
      </c>
      <c r="K103" s="215">
        <v>387333.3515033187</v>
      </c>
      <c r="L103" s="215">
        <f>ROUND((K103/12),2)</f>
        <v>32277.78</v>
      </c>
      <c r="N103" s="215">
        <v>1420222.3199999998</v>
      </c>
      <c r="O103" s="215">
        <v>0</v>
      </c>
      <c r="P103" s="215">
        <v>0</v>
      </c>
      <c r="Q103" s="215">
        <v>0</v>
      </c>
      <c r="R103" s="215">
        <f>I103+N103+O103+P103+Q103</f>
        <v>1420222.3199999998</v>
      </c>
      <c r="T103" s="215">
        <v>516444.48</v>
      </c>
      <c r="U103" s="215">
        <v>0</v>
      </c>
      <c r="V103" s="215">
        <v>0</v>
      </c>
      <c r="W103" s="215">
        <v>0</v>
      </c>
      <c r="X103" s="215">
        <f t="shared" si="19"/>
        <v>1936666.7999999998</v>
      </c>
    </row>
    <row r="104" spans="1:24">
      <c r="A104" s="151" t="s">
        <v>33</v>
      </c>
      <c r="C104" s="26">
        <v>3000744</v>
      </c>
      <c r="D104" s="26">
        <v>549432</v>
      </c>
      <c r="E104" s="155">
        <v>0</v>
      </c>
      <c r="F104" s="155">
        <v>0</v>
      </c>
      <c r="G104" s="26">
        <f>C104+D104+E104+F104</f>
        <v>3550176</v>
      </c>
      <c r="H104" s="26">
        <v>-3550176</v>
      </c>
      <c r="I104" s="26">
        <f>G104+H104</f>
        <v>0</v>
      </c>
      <c r="K104" s="215">
        <v>388871.94247850182</v>
      </c>
      <c r="L104" s="215">
        <f>ROUND((K104/12),2)</f>
        <v>32406</v>
      </c>
      <c r="N104" s="215">
        <v>1425864</v>
      </c>
      <c r="O104" s="215">
        <v>0</v>
      </c>
      <c r="P104" s="215">
        <v>0</v>
      </c>
      <c r="Q104" s="215">
        <v>0</v>
      </c>
      <c r="R104" s="215">
        <f>I104+N104+O104+P104+Q104</f>
        <v>1425864</v>
      </c>
      <c r="T104" s="215">
        <v>518496</v>
      </c>
      <c r="U104" s="215">
        <v>0</v>
      </c>
      <c r="V104" s="215">
        <v>0</v>
      </c>
      <c r="W104" s="215">
        <v>0</v>
      </c>
      <c r="X104" s="215">
        <f t="shared" si="19"/>
        <v>1944360</v>
      </c>
    </row>
    <row r="105" spans="1:24">
      <c r="A105" s="151" t="s">
        <v>34</v>
      </c>
      <c r="C105" s="26">
        <v>1457555</v>
      </c>
      <c r="D105" s="26">
        <v>344513</v>
      </c>
      <c r="E105" s="155">
        <v>0</v>
      </c>
      <c r="F105" s="155">
        <v>0</v>
      </c>
      <c r="G105" s="26">
        <f>C105+D105+E105+F105</f>
        <v>1802068</v>
      </c>
      <c r="H105" s="26">
        <v>-1802068</v>
      </c>
      <c r="I105" s="26">
        <f>G105+H105</f>
        <v>0</v>
      </c>
      <c r="K105" s="215">
        <v>377753.86213901918</v>
      </c>
      <c r="L105" s="215">
        <f>ROUND((K105/12),2)</f>
        <v>31479.49</v>
      </c>
      <c r="N105" s="215">
        <v>1385097.56</v>
      </c>
      <c r="O105" s="215">
        <v>0</v>
      </c>
      <c r="P105" s="215">
        <v>0</v>
      </c>
      <c r="Q105" s="215">
        <v>0</v>
      </c>
      <c r="R105" s="215">
        <f>I105+N105+O105+P105+Q105</f>
        <v>1385097.56</v>
      </c>
      <c r="T105" s="215">
        <v>503671.84</v>
      </c>
      <c r="U105" s="215">
        <v>0</v>
      </c>
      <c r="V105" s="215">
        <v>0</v>
      </c>
      <c r="W105" s="215">
        <v>0</v>
      </c>
      <c r="X105" s="215">
        <f t="shared" si="19"/>
        <v>1888769.4000000001</v>
      </c>
    </row>
    <row r="106" spans="1:24">
      <c r="A106" s="41" t="s">
        <v>167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K106" s="220">
        <v>0</v>
      </c>
      <c r="L106" s="220">
        <v>0</v>
      </c>
      <c r="N106" s="220">
        <v>0</v>
      </c>
      <c r="O106" s="220">
        <v>0</v>
      </c>
      <c r="P106" s="220">
        <v>0</v>
      </c>
      <c r="Q106" s="220">
        <v>0</v>
      </c>
      <c r="R106" s="220">
        <v>0</v>
      </c>
      <c r="T106" s="220">
        <v>0</v>
      </c>
      <c r="U106" s="220">
        <v>0</v>
      </c>
      <c r="V106" s="220">
        <v>0</v>
      </c>
      <c r="W106" s="220">
        <v>0</v>
      </c>
      <c r="X106" s="220">
        <f t="shared" si="19"/>
        <v>0</v>
      </c>
    </row>
    <row r="107" spans="1:24">
      <c r="A107" s="41"/>
      <c r="C107" s="219"/>
      <c r="D107" s="219"/>
      <c r="E107" s="219"/>
      <c r="F107" s="219"/>
      <c r="G107" s="219"/>
      <c r="H107" s="219"/>
      <c r="I107" s="219"/>
      <c r="K107" s="68"/>
      <c r="L107" s="68"/>
      <c r="N107" s="68"/>
      <c r="O107" s="68"/>
      <c r="P107" s="68"/>
      <c r="Q107" s="68"/>
      <c r="R107" s="68"/>
      <c r="T107" s="68"/>
      <c r="U107" s="68"/>
      <c r="V107" s="68"/>
      <c r="W107" s="68"/>
      <c r="X107" s="68"/>
    </row>
    <row r="108" spans="1:24">
      <c r="A108" s="221" t="s">
        <v>59</v>
      </c>
      <c r="C108" s="222">
        <f>SUM(C10:C106)</f>
        <v>316259490.75999999</v>
      </c>
      <c r="D108" s="222">
        <f t="shared" ref="D108:I108" si="22">SUM(D10:D106)</f>
        <v>15644577</v>
      </c>
      <c r="E108" s="222">
        <f t="shared" si="22"/>
        <v>-7020104.1200000001</v>
      </c>
      <c r="F108" s="222">
        <f t="shared" si="22"/>
        <v>2680899.1899999995</v>
      </c>
      <c r="G108" s="222">
        <f t="shared" si="22"/>
        <v>327564862.83000004</v>
      </c>
      <c r="H108" s="222">
        <f t="shared" si="22"/>
        <v>-96345468.877206951</v>
      </c>
      <c r="I108" s="222">
        <f t="shared" si="22"/>
        <v>231219393.95279303</v>
      </c>
      <c r="K108" s="222">
        <f t="shared" ref="K108:L108" si="23">SUM(K10:K106)</f>
        <v>26181218.26628498</v>
      </c>
      <c r="L108" s="222">
        <f t="shared" si="23"/>
        <v>2181768.1799999997</v>
      </c>
      <c r="N108" s="222">
        <f t="shared" ref="N108:Q108" si="24">SUM(N10:N106)</f>
        <v>95997799.920000002</v>
      </c>
      <c r="O108" s="222">
        <f t="shared" si="24"/>
        <v>-119179094.95999998</v>
      </c>
      <c r="P108" s="222">
        <f t="shared" si="24"/>
        <v>9229225.4499999993</v>
      </c>
      <c r="Q108" s="222">
        <f t="shared" si="24"/>
        <v>0</v>
      </c>
      <c r="R108" s="222">
        <f>SUM(R10:R106)</f>
        <v>217267324.36279309</v>
      </c>
      <c r="T108" s="222">
        <f t="shared" ref="T108:X108" si="25">SUM(T10:T106)</f>
        <v>34908290.879999995</v>
      </c>
      <c r="U108" s="222">
        <f t="shared" si="25"/>
        <v>-48487482.687995195</v>
      </c>
      <c r="V108" s="222">
        <f t="shared" si="25"/>
        <v>0</v>
      </c>
      <c r="W108" s="222">
        <f t="shared" si="25"/>
        <v>0</v>
      </c>
      <c r="X108" s="222">
        <f t="shared" si="25"/>
        <v>203688132.55479786</v>
      </c>
    </row>
    <row r="109" spans="1:24">
      <c r="A109" s="223"/>
      <c r="C109" s="57"/>
      <c r="D109" s="57"/>
      <c r="E109" s="57"/>
      <c r="F109" s="57"/>
      <c r="G109" s="57"/>
      <c r="H109" s="57"/>
      <c r="I109" s="57"/>
      <c r="K109" s="57"/>
      <c r="L109" s="57"/>
      <c r="N109" s="57"/>
      <c r="O109" s="57"/>
      <c r="P109" s="57"/>
      <c r="Q109" s="57"/>
      <c r="R109" s="57"/>
      <c r="T109" s="57"/>
      <c r="U109" s="57"/>
      <c r="V109" s="57"/>
      <c r="W109" s="57"/>
      <c r="X109" s="57"/>
    </row>
    <row r="110" spans="1:24">
      <c r="A110" s="22" t="s">
        <v>107</v>
      </c>
      <c r="C110" s="24">
        <v>3548353.07</v>
      </c>
      <c r="D110" s="24">
        <v>273208</v>
      </c>
      <c r="E110" s="24">
        <v>0</v>
      </c>
      <c r="F110" s="24">
        <v>0</v>
      </c>
      <c r="G110" s="216">
        <f t="shared" ref="G110:G114" si="26">C110+D110+E110+F110</f>
        <v>3821561.07</v>
      </c>
      <c r="H110" s="24">
        <v>-3821561.07</v>
      </c>
      <c r="I110" s="24">
        <f t="shared" ref="I110:I115" si="27">G110+H110</f>
        <v>0</v>
      </c>
      <c r="K110" s="216">
        <v>0</v>
      </c>
      <c r="L110" s="216">
        <f t="shared" ref="L110:L115" si="28">ROUND((K110/12),2)</f>
        <v>0</v>
      </c>
      <c r="N110" s="216">
        <v>0</v>
      </c>
      <c r="O110" s="216">
        <v>0</v>
      </c>
      <c r="P110" s="216">
        <v>0</v>
      </c>
      <c r="Q110" s="216">
        <v>0</v>
      </c>
      <c r="R110" s="216">
        <f t="shared" ref="R110:R112" si="29">I110+N110+O110+P110+Q110</f>
        <v>0</v>
      </c>
      <c r="T110" s="216">
        <v>0</v>
      </c>
      <c r="U110" s="216">
        <v>0</v>
      </c>
      <c r="V110" s="216">
        <v>0</v>
      </c>
      <c r="W110" s="216">
        <v>0</v>
      </c>
      <c r="X110" s="216">
        <f t="shared" ref="X110:X115" si="30">R110+T110+U110+V110+W110</f>
        <v>0</v>
      </c>
    </row>
    <row r="111" spans="1:24">
      <c r="A111" s="16" t="s">
        <v>47</v>
      </c>
      <c r="C111" s="26">
        <v>5752698.1600000001</v>
      </c>
      <c r="D111" s="26">
        <v>361621</v>
      </c>
      <c r="E111" s="215">
        <v>0</v>
      </c>
      <c r="F111" s="215">
        <v>-640230.61</v>
      </c>
      <c r="G111" s="215">
        <f t="shared" si="26"/>
        <v>5474088.5499999998</v>
      </c>
      <c r="H111" s="26">
        <v>-6114319.1600000001</v>
      </c>
      <c r="I111" s="26">
        <f t="shared" si="27"/>
        <v>-640230.61000000034</v>
      </c>
      <c r="K111" s="215">
        <v>0</v>
      </c>
      <c r="L111" s="215">
        <f t="shared" si="28"/>
        <v>0</v>
      </c>
      <c r="N111" s="215">
        <v>0</v>
      </c>
      <c r="O111" s="215">
        <v>-544139.61</v>
      </c>
      <c r="P111" s="215">
        <v>0</v>
      </c>
      <c r="Q111" s="215">
        <v>0</v>
      </c>
      <c r="R111" s="215">
        <f t="shared" si="29"/>
        <v>-1184370.2200000002</v>
      </c>
      <c r="T111" s="215">
        <v>0</v>
      </c>
      <c r="U111" s="215">
        <v>0</v>
      </c>
      <c r="V111" s="215">
        <v>0</v>
      </c>
      <c r="W111" s="215">
        <v>0</v>
      </c>
      <c r="X111" s="215">
        <f t="shared" si="30"/>
        <v>-1184370.2200000002</v>
      </c>
    </row>
    <row r="112" spans="1:24">
      <c r="A112" s="17" t="s">
        <v>106</v>
      </c>
      <c r="C112" s="26">
        <v>34167539.129999995</v>
      </c>
      <c r="D112" s="26">
        <v>3022617</v>
      </c>
      <c r="E112" s="215">
        <v>-300150</v>
      </c>
      <c r="F112" s="215">
        <f>-1026206.08-E112</f>
        <v>-726056.08</v>
      </c>
      <c r="G112" s="215">
        <f t="shared" si="26"/>
        <v>36163950.049999997</v>
      </c>
      <c r="H112" s="26">
        <v>-36890006.129999995</v>
      </c>
      <c r="I112" s="215">
        <f t="shared" si="27"/>
        <v>-726056.07999999821</v>
      </c>
      <c r="K112" s="215">
        <v>0</v>
      </c>
      <c r="L112" s="215">
        <f t="shared" si="28"/>
        <v>0</v>
      </c>
      <c r="N112" s="215">
        <v>0</v>
      </c>
      <c r="O112" s="215">
        <v>-2937.08</v>
      </c>
      <c r="P112" s="215">
        <v>0</v>
      </c>
      <c r="Q112" s="215">
        <v>0</v>
      </c>
      <c r="R112" s="215">
        <f t="shared" si="29"/>
        <v>-728993.15999999817</v>
      </c>
      <c r="T112" s="215">
        <v>0</v>
      </c>
      <c r="U112" s="215">
        <v>0</v>
      </c>
      <c r="V112" s="215">
        <v>0</v>
      </c>
      <c r="W112" s="215">
        <v>0</v>
      </c>
      <c r="X112" s="215">
        <f t="shared" si="30"/>
        <v>-728993.15999999817</v>
      </c>
    </row>
    <row r="113" spans="1:25">
      <c r="A113" s="18" t="s">
        <v>48</v>
      </c>
      <c r="C113" s="26">
        <v>5743621.75</v>
      </c>
      <c r="D113" s="26">
        <v>439075</v>
      </c>
      <c r="E113" s="215">
        <v>-4031999.99</v>
      </c>
      <c r="F113" s="215">
        <f>-4488717.76-E113</f>
        <v>-456717.76999999955</v>
      </c>
      <c r="G113" s="215">
        <f t="shared" si="26"/>
        <v>1693978.9900000002</v>
      </c>
      <c r="H113" s="26">
        <v>-2150696.7599999998</v>
      </c>
      <c r="I113" s="215">
        <f t="shared" si="27"/>
        <v>-456717.76999999955</v>
      </c>
      <c r="K113" s="215">
        <v>0</v>
      </c>
      <c r="L113" s="215">
        <f t="shared" si="28"/>
        <v>0</v>
      </c>
      <c r="N113" s="215">
        <v>0</v>
      </c>
      <c r="O113" s="215">
        <v>-41708.269999999997</v>
      </c>
      <c r="P113" s="215">
        <v>0</v>
      </c>
      <c r="Q113" s="215">
        <v>0</v>
      </c>
      <c r="R113" s="215">
        <f t="shared" ref="R113" si="31">I113+N113+O113+P113+Q113</f>
        <v>-498426.03999999957</v>
      </c>
      <c r="T113" s="215">
        <v>0</v>
      </c>
      <c r="U113" s="215">
        <v>0</v>
      </c>
      <c r="V113" s="215">
        <v>0</v>
      </c>
      <c r="W113" s="215">
        <v>0</v>
      </c>
      <c r="X113" s="215">
        <f t="shared" si="30"/>
        <v>-498426.03999999957</v>
      </c>
    </row>
    <row r="114" spans="1:25">
      <c r="A114" s="19" t="s">
        <v>108</v>
      </c>
      <c r="C114" s="26">
        <v>4277511.21</v>
      </c>
      <c r="D114" s="26">
        <v>96616</v>
      </c>
      <c r="E114" s="215">
        <v>0</v>
      </c>
      <c r="F114" s="215">
        <v>0</v>
      </c>
      <c r="G114" s="215">
        <f t="shared" si="26"/>
        <v>4374127.21</v>
      </c>
      <c r="H114" s="26">
        <v>-4374127.21</v>
      </c>
      <c r="I114" s="215">
        <f t="shared" si="27"/>
        <v>0</v>
      </c>
      <c r="K114" s="215">
        <v>0</v>
      </c>
      <c r="L114" s="215">
        <f t="shared" si="28"/>
        <v>0</v>
      </c>
      <c r="N114" s="215">
        <v>0</v>
      </c>
      <c r="O114" s="215">
        <v>0</v>
      </c>
      <c r="P114" s="215">
        <v>0</v>
      </c>
      <c r="Q114" s="215">
        <v>0</v>
      </c>
      <c r="R114" s="215">
        <f t="shared" ref="R114" si="32">I114+N114+O114+P114+Q114</f>
        <v>0</v>
      </c>
      <c r="T114" s="215">
        <v>0</v>
      </c>
      <c r="U114" s="215">
        <v>0</v>
      </c>
      <c r="V114" s="215">
        <v>0</v>
      </c>
      <c r="W114" s="215">
        <v>0</v>
      </c>
      <c r="X114" s="215">
        <f t="shared" si="30"/>
        <v>0</v>
      </c>
    </row>
    <row r="115" spans="1:25">
      <c r="A115" s="21" t="s">
        <v>46</v>
      </c>
      <c r="C115" s="31">
        <v>-3819732.77</v>
      </c>
      <c r="D115" s="31">
        <v>137137</v>
      </c>
      <c r="E115" s="220">
        <v>0</v>
      </c>
      <c r="F115" s="220">
        <v>651</v>
      </c>
      <c r="G115" s="220">
        <f>C115+D115+E115+F115</f>
        <v>-3681944.77</v>
      </c>
      <c r="H115" s="31">
        <v>3681944.77</v>
      </c>
      <c r="I115" s="220">
        <f t="shared" si="27"/>
        <v>0</v>
      </c>
      <c r="K115" s="220">
        <v>0</v>
      </c>
      <c r="L115" s="220">
        <f t="shared" si="28"/>
        <v>0</v>
      </c>
      <c r="N115" s="220">
        <v>0</v>
      </c>
      <c r="O115" s="220">
        <v>937.9</v>
      </c>
      <c r="P115" s="220">
        <v>0</v>
      </c>
      <c r="Q115" s="220">
        <v>0</v>
      </c>
      <c r="R115" s="220">
        <f t="shared" ref="R115" si="33">I115+N115+O115+P115+Q115</f>
        <v>937.9</v>
      </c>
      <c r="T115" s="220">
        <v>0</v>
      </c>
      <c r="U115" s="220">
        <v>0</v>
      </c>
      <c r="V115" s="220">
        <v>0</v>
      </c>
      <c r="W115" s="220">
        <v>0</v>
      </c>
      <c r="X115" s="220">
        <f t="shared" si="30"/>
        <v>937.9</v>
      </c>
    </row>
    <row r="116" spans="1:25" ht="12" thickBot="1">
      <c r="A116" s="45" t="s">
        <v>66</v>
      </c>
      <c r="B116" s="57"/>
      <c r="C116" s="59">
        <f>SUM(C110:C115)</f>
        <v>49669990.549999997</v>
      </c>
      <c r="D116" s="59">
        <f t="shared" ref="D116:I116" si="34">SUM(D110:D115)</f>
        <v>4330274</v>
      </c>
      <c r="E116" s="59">
        <f t="shared" si="34"/>
        <v>-4332149.99</v>
      </c>
      <c r="F116" s="59">
        <f t="shared" ref="F116" si="35">SUM(F110:F115)</f>
        <v>-1822353.4599999995</v>
      </c>
      <c r="G116" s="59">
        <f t="shared" ref="G116" si="36">SUM(G110:G115)</f>
        <v>47845761.099999994</v>
      </c>
      <c r="H116" s="59">
        <f t="shared" si="34"/>
        <v>-49668765.559999995</v>
      </c>
      <c r="I116" s="59">
        <f t="shared" si="34"/>
        <v>-1823004.4599999981</v>
      </c>
      <c r="J116" s="57"/>
      <c r="K116" s="59">
        <f>SUM(K110:K115)</f>
        <v>0</v>
      </c>
      <c r="L116" s="59">
        <f>SUM(L110:L115)</f>
        <v>0</v>
      </c>
      <c r="M116" s="57"/>
      <c r="N116" s="59">
        <f>SUM(N110:N115)</f>
        <v>0</v>
      </c>
      <c r="O116" s="59">
        <f t="shared" ref="O116:X116" si="37">SUM(O110:O115)</f>
        <v>-587847.05999999994</v>
      </c>
      <c r="P116" s="59">
        <f t="shared" si="37"/>
        <v>0</v>
      </c>
      <c r="Q116" s="59">
        <f t="shared" si="37"/>
        <v>0</v>
      </c>
      <c r="R116" s="59">
        <f t="shared" si="37"/>
        <v>-2410851.5199999982</v>
      </c>
      <c r="S116" s="57"/>
      <c r="T116" s="59">
        <f t="shared" si="37"/>
        <v>0</v>
      </c>
      <c r="U116" s="59">
        <f t="shared" si="37"/>
        <v>0</v>
      </c>
      <c r="V116" s="59">
        <f t="shared" si="37"/>
        <v>0</v>
      </c>
      <c r="W116" s="59">
        <f t="shared" si="37"/>
        <v>0</v>
      </c>
      <c r="X116" s="59">
        <f t="shared" si="37"/>
        <v>-2410851.5199999982</v>
      </c>
    </row>
    <row r="117" spans="1:25">
      <c r="I117" s="224"/>
      <c r="O117" s="46"/>
      <c r="P117" s="46"/>
      <c r="Q117" s="46"/>
      <c r="R117" s="46"/>
      <c r="U117" s="46"/>
      <c r="V117" s="46"/>
      <c r="W117" s="46"/>
      <c r="X117" s="46"/>
      <c r="Y117" s="57"/>
    </row>
    <row r="118" spans="1:25" ht="12" thickBot="1">
      <c r="A118" s="52" t="s">
        <v>57</v>
      </c>
      <c r="B118" s="57"/>
      <c r="C118" s="53">
        <f t="shared" ref="C118:W118" si="38">C108+C116</f>
        <v>365929481.31</v>
      </c>
      <c r="D118" s="53">
        <f t="shared" si="38"/>
        <v>19974851</v>
      </c>
      <c r="E118" s="53">
        <f t="shared" si="38"/>
        <v>-11352254.109999999</v>
      </c>
      <c r="F118" s="53">
        <f t="shared" si="38"/>
        <v>858545.73</v>
      </c>
      <c r="G118" s="53">
        <f t="shared" si="38"/>
        <v>375410623.93000007</v>
      </c>
      <c r="H118" s="53">
        <f t="shared" si="38"/>
        <v>-146014234.43720695</v>
      </c>
      <c r="I118" s="53">
        <f t="shared" si="38"/>
        <v>229396389.49279302</v>
      </c>
      <c r="K118" s="53">
        <f t="shared" si="38"/>
        <v>26181218.26628498</v>
      </c>
      <c r="L118" s="53">
        <f t="shared" si="38"/>
        <v>2181768.1799999997</v>
      </c>
      <c r="N118" s="53">
        <f t="shared" si="38"/>
        <v>95997799.920000002</v>
      </c>
      <c r="O118" s="53">
        <f t="shared" si="38"/>
        <v>-119766942.01999998</v>
      </c>
      <c r="P118" s="53">
        <f t="shared" si="38"/>
        <v>9229225.4499999993</v>
      </c>
      <c r="Q118" s="53">
        <f t="shared" si="38"/>
        <v>0</v>
      </c>
      <c r="R118" s="53">
        <f t="shared" si="38"/>
        <v>214856472.84279308</v>
      </c>
      <c r="T118" s="53">
        <f t="shared" si="38"/>
        <v>34908290.879999995</v>
      </c>
      <c r="U118" s="53">
        <f t="shared" si="38"/>
        <v>-48487482.687995195</v>
      </c>
      <c r="V118" s="53">
        <f t="shared" si="38"/>
        <v>0</v>
      </c>
      <c r="W118" s="53">
        <f t="shared" si="38"/>
        <v>0</v>
      </c>
      <c r="X118" s="53">
        <f>X108+X116</f>
        <v>201277281.03479785</v>
      </c>
    </row>
    <row r="119" spans="1:25" ht="12" thickTop="1">
      <c r="G119" s="224"/>
      <c r="N119" s="225">
        <f>(12*3)+8</f>
        <v>44</v>
      </c>
      <c r="T119" s="225">
        <f>(12)+4</f>
        <v>16</v>
      </c>
      <c r="Y119" s="57"/>
    </row>
    <row r="120" spans="1:25">
      <c r="D120" s="29"/>
      <c r="R120" s="46"/>
    </row>
    <row r="121" spans="1:25" s="223" customFormat="1">
      <c r="A121" s="4"/>
      <c r="B121" s="68"/>
      <c r="C121" s="359"/>
      <c r="D121" s="360"/>
      <c r="E121" s="360"/>
      <c r="F121" s="360"/>
      <c r="G121" s="360"/>
      <c r="H121" s="360"/>
      <c r="I121" s="361"/>
      <c r="J121" s="68"/>
      <c r="K121" s="365" t="s">
        <v>74</v>
      </c>
      <c r="L121" s="366"/>
      <c r="M121" s="68"/>
      <c r="N121" s="367" t="s">
        <v>178</v>
      </c>
      <c r="O121" s="368"/>
      <c r="P121" s="368"/>
      <c r="Q121" s="368"/>
      <c r="R121" s="369"/>
      <c r="S121" s="68"/>
      <c r="T121" s="367" t="s">
        <v>194</v>
      </c>
      <c r="U121" s="368"/>
      <c r="V121" s="368"/>
      <c r="W121" s="368"/>
      <c r="X121" s="369"/>
      <c r="Y121" s="303"/>
    </row>
    <row r="122" spans="1:25" ht="22.5">
      <c r="A122" s="30" t="s">
        <v>15</v>
      </c>
      <c r="C122" s="210"/>
      <c r="D122" s="210"/>
      <c r="E122" s="210"/>
      <c r="F122" s="210"/>
      <c r="G122" s="211"/>
      <c r="H122" s="210"/>
      <c r="I122" s="210"/>
      <c r="K122" s="210" t="s">
        <v>65</v>
      </c>
      <c r="L122" s="210" t="s">
        <v>63</v>
      </c>
      <c r="N122" s="213" t="s">
        <v>68</v>
      </c>
      <c r="O122" s="213" t="s">
        <v>69</v>
      </c>
      <c r="P122" s="213" t="s">
        <v>70</v>
      </c>
      <c r="Q122" s="210" t="s">
        <v>73</v>
      </c>
      <c r="R122" s="210" t="s">
        <v>193</v>
      </c>
      <c r="T122" s="213" t="s">
        <v>68</v>
      </c>
      <c r="U122" s="213" t="s">
        <v>69</v>
      </c>
      <c r="V122" s="213" t="s">
        <v>70</v>
      </c>
      <c r="W122" s="210" t="s">
        <v>77</v>
      </c>
      <c r="X122" s="210" t="s">
        <v>75</v>
      </c>
      <c r="Y122" s="209"/>
    </row>
    <row r="123" spans="1:25" s="223" customFormat="1">
      <c r="A123" s="157" t="s">
        <v>195</v>
      </c>
      <c r="B123" s="68"/>
      <c r="C123" s="46"/>
      <c r="D123" s="46"/>
      <c r="E123" s="46"/>
      <c r="F123" s="46"/>
      <c r="G123" s="46"/>
      <c r="H123" s="46"/>
      <c r="I123" s="46"/>
      <c r="J123" s="68"/>
      <c r="K123" s="215">
        <v>0</v>
      </c>
      <c r="L123" s="215">
        <v>0</v>
      </c>
      <c r="M123" s="68"/>
      <c r="N123" s="216">
        <f t="shared" ref="N123:N124" si="39">L123*$N$119</f>
        <v>0</v>
      </c>
      <c r="O123" s="216">
        <v>0</v>
      </c>
      <c r="P123" s="216">
        <v>0</v>
      </c>
      <c r="Q123" s="216">
        <v>0</v>
      </c>
      <c r="R123" s="216">
        <v>35208037.810000002</v>
      </c>
      <c r="S123" s="68"/>
      <c r="T123" s="216">
        <v>0</v>
      </c>
      <c r="U123" s="215">
        <v>-17900000</v>
      </c>
      <c r="V123" s="215">
        <v>3300000</v>
      </c>
      <c r="W123" s="215">
        <v>0</v>
      </c>
      <c r="X123" s="216">
        <f t="shared" ref="X123:X160" si="40">R123+T123+U123+V123+W123</f>
        <v>20608037.810000002</v>
      </c>
      <c r="Y123" s="68"/>
    </row>
    <row r="124" spans="1:25">
      <c r="A124" s="157" t="s">
        <v>218</v>
      </c>
      <c r="K124" s="215">
        <v>0</v>
      </c>
      <c r="L124" s="215">
        <v>0</v>
      </c>
      <c r="N124" s="215">
        <f t="shared" si="39"/>
        <v>0</v>
      </c>
      <c r="O124" s="215">
        <v>0</v>
      </c>
      <c r="P124" s="215">
        <v>0</v>
      </c>
      <c r="Q124" s="215">
        <v>0</v>
      </c>
      <c r="R124" s="215">
        <v>0</v>
      </c>
      <c r="T124" s="215">
        <v>0</v>
      </c>
      <c r="U124" s="215"/>
      <c r="V124" s="215"/>
      <c r="W124" s="215">
        <v>0</v>
      </c>
      <c r="X124" s="215">
        <f t="shared" si="40"/>
        <v>0</v>
      </c>
    </row>
    <row r="125" spans="1:25">
      <c r="A125" s="157" t="s">
        <v>196</v>
      </c>
      <c r="K125" s="215">
        <v>0</v>
      </c>
      <c r="L125" s="215">
        <v>0</v>
      </c>
      <c r="N125" s="215">
        <f t="shared" ref="N125:N161" si="41">L125*$N$119</f>
        <v>0</v>
      </c>
      <c r="O125" s="215">
        <v>0</v>
      </c>
      <c r="P125" s="215">
        <v>0</v>
      </c>
      <c r="Q125" s="215">
        <v>0</v>
      </c>
      <c r="R125" s="215">
        <v>0</v>
      </c>
      <c r="T125" s="215">
        <v>0</v>
      </c>
      <c r="U125" s="215"/>
      <c r="V125" s="215"/>
      <c r="W125" s="215">
        <v>0</v>
      </c>
      <c r="X125" s="215">
        <f t="shared" si="40"/>
        <v>0</v>
      </c>
    </row>
    <row r="126" spans="1:25" s="68" customFormat="1">
      <c r="A126" s="157" t="s">
        <v>197</v>
      </c>
      <c r="C126" s="46"/>
      <c r="D126" s="46"/>
      <c r="E126" s="46"/>
      <c r="F126" s="46"/>
      <c r="G126" s="46"/>
      <c r="H126" s="46"/>
      <c r="I126" s="46"/>
      <c r="K126" s="215">
        <v>0</v>
      </c>
      <c r="L126" s="215">
        <v>0</v>
      </c>
      <c r="N126" s="215">
        <f t="shared" si="41"/>
        <v>0</v>
      </c>
      <c r="O126" s="215">
        <v>0</v>
      </c>
      <c r="P126" s="215">
        <v>0</v>
      </c>
      <c r="Q126" s="215">
        <v>0</v>
      </c>
      <c r="R126" s="215">
        <v>0</v>
      </c>
      <c r="T126" s="215">
        <v>0</v>
      </c>
      <c r="U126" s="215"/>
      <c r="V126" s="215"/>
      <c r="W126" s="215">
        <v>0</v>
      </c>
      <c r="X126" s="215">
        <f t="shared" si="40"/>
        <v>0</v>
      </c>
    </row>
    <row r="127" spans="1:25">
      <c r="A127" s="157" t="s">
        <v>198</v>
      </c>
      <c r="K127" s="215">
        <v>0</v>
      </c>
      <c r="L127" s="215">
        <v>0</v>
      </c>
      <c r="N127" s="215">
        <f t="shared" si="41"/>
        <v>0</v>
      </c>
      <c r="O127" s="215">
        <v>0</v>
      </c>
      <c r="P127" s="215">
        <v>0</v>
      </c>
      <c r="Q127" s="215">
        <v>0</v>
      </c>
      <c r="R127" s="215">
        <v>0</v>
      </c>
      <c r="T127" s="215">
        <v>0</v>
      </c>
      <c r="U127" s="215"/>
      <c r="V127" s="215"/>
      <c r="W127" s="215">
        <v>0</v>
      </c>
      <c r="X127" s="215">
        <f t="shared" si="40"/>
        <v>0</v>
      </c>
    </row>
    <row r="128" spans="1:25">
      <c r="A128" s="157" t="s">
        <v>199</v>
      </c>
      <c r="K128" s="215">
        <v>0</v>
      </c>
      <c r="L128" s="215">
        <v>0</v>
      </c>
      <c r="N128" s="215">
        <f t="shared" si="41"/>
        <v>0</v>
      </c>
      <c r="O128" s="215">
        <v>0</v>
      </c>
      <c r="P128" s="215">
        <v>0</v>
      </c>
      <c r="Q128" s="215">
        <v>0</v>
      </c>
      <c r="R128" s="215">
        <v>0</v>
      </c>
      <c r="T128" s="215">
        <v>0</v>
      </c>
      <c r="U128" s="215"/>
      <c r="V128" s="215"/>
      <c r="W128" s="215">
        <v>0</v>
      </c>
      <c r="X128" s="215">
        <f t="shared" si="40"/>
        <v>0</v>
      </c>
    </row>
    <row r="129" spans="1:24">
      <c r="A129" s="157" t="s">
        <v>217</v>
      </c>
      <c r="K129" s="215">
        <v>0</v>
      </c>
      <c r="L129" s="215">
        <v>0</v>
      </c>
      <c r="N129" s="215">
        <f t="shared" si="41"/>
        <v>0</v>
      </c>
      <c r="O129" s="215">
        <v>0</v>
      </c>
      <c r="P129" s="215">
        <v>0</v>
      </c>
      <c r="Q129" s="215">
        <v>0</v>
      </c>
      <c r="R129" s="215">
        <v>0</v>
      </c>
      <c r="T129" s="215">
        <v>0</v>
      </c>
      <c r="U129" s="215"/>
      <c r="V129" s="215"/>
      <c r="W129" s="215">
        <v>0</v>
      </c>
      <c r="X129" s="215">
        <f t="shared" si="40"/>
        <v>0</v>
      </c>
    </row>
    <row r="130" spans="1:24">
      <c r="A130" s="47" t="s">
        <v>245</v>
      </c>
      <c r="K130" s="215">
        <f>L130*12</f>
        <v>307875.96000000002</v>
      </c>
      <c r="L130" s="215">
        <v>25656.33</v>
      </c>
      <c r="N130" s="215">
        <v>0</v>
      </c>
      <c r="O130" s="215">
        <v>0</v>
      </c>
      <c r="P130" s="215">
        <v>0</v>
      </c>
      <c r="Q130" s="215">
        <v>0</v>
      </c>
      <c r="R130" s="215">
        <v>32944068.539999999</v>
      </c>
      <c r="T130" s="215">
        <v>410501.28</v>
      </c>
      <c r="U130" s="215"/>
      <c r="V130" s="215"/>
      <c r="W130" s="215"/>
      <c r="X130" s="215">
        <f t="shared" si="40"/>
        <v>33354569.82</v>
      </c>
    </row>
    <row r="131" spans="1:24">
      <c r="A131" s="47" t="s">
        <v>246</v>
      </c>
      <c r="K131" s="215">
        <v>0</v>
      </c>
      <c r="L131" s="215">
        <v>0</v>
      </c>
      <c r="N131" s="215">
        <v>0</v>
      </c>
      <c r="O131" s="215">
        <v>0</v>
      </c>
      <c r="P131" s="215">
        <v>0</v>
      </c>
      <c r="Q131" s="215">
        <v>0</v>
      </c>
      <c r="R131" s="215">
        <v>0</v>
      </c>
      <c r="T131" s="215">
        <v>0</v>
      </c>
      <c r="U131" s="215"/>
      <c r="V131" s="215"/>
      <c r="W131" s="215"/>
      <c r="X131" s="215">
        <f>R131+T131+U131+V131+W131</f>
        <v>0</v>
      </c>
    </row>
    <row r="132" spans="1:24" ht="12.75">
      <c r="A132" s="47" t="s">
        <v>200</v>
      </c>
      <c r="K132" s="215">
        <v>0</v>
      </c>
      <c r="L132" s="215">
        <v>0</v>
      </c>
      <c r="N132" s="215">
        <f t="shared" si="41"/>
        <v>0</v>
      </c>
      <c r="O132" s="215">
        <v>0</v>
      </c>
      <c r="P132" s="215">
        <v>0</v>
      </c>
      <c r="Q132" s="215">
        <v>0</v>
      </c>
      <c r="R132" s="215">
        <v>18818271.299999997</v>
      </c>
      <c r="T132" s="215">
        <v>0</v>
      </c>
      <c r="U132" s="215"/>
      <c r="V132" s="215"/>
      <c r="W132" s="215">
        <v>0</v>
      </c>
      <c r="X132" s="215">
        <f t="shared" si="40"/>
        <v>18818271.299999997</v>
      </c>
    </row>
    <row r="133" spans="1:24" ht="12.75">
      <c r="A133" s="47" t="s">
        <v>252</v>
      </c>
      <c r="K133" s="215">
        <v>0</v>
      </c>
      <c r="L133" s="215">
        <v>0</v>
      </c>
      <c r="N133" s="215">
        <f t="shared" si="41"/>
        <v>0</v>
      </c>
      <c r="O133" s="215">
        <v>0</v>
      </c>
      <c r="P133" s="215">
        <v>0</v>
      </c>
      <c r="Q133" s="215">
        <v>0</v>
      </c>
      <c r="R133" s="215">
        <v>0</v>
      </c>
      <c r="T133" s="215">
        <v>0</v>
      </c>
      <c r="U133" s="215"/>
      <c r="V133" s="215"/>
      <c r="W133" s="215">
        <v>0</v>
      </c>
      <c r="X133" s="215">
        <f t="shared" si="40"/>
        <v>0</v>
      </c>
    </row>
    <row r="134" spans="1:24" ht="12.75">
      <c r="A134" s="47" t="s">
        <v>201</v>
      </c>
      <c r="K134" s="215">
        <v>0</v>
      </c>
      <c r="L134" s="215">
        <v>0</v>
      </c>
      <c r="N134" s="215">
        <f t="shared" si="41"/>
        <v>0</v>
      </c>
      <c r="O134" s="215">
        <v>0</v>
      </c>
      <c r="P134" s="215">
        <v>0</v>
      </c>
      <c r="Q134" s="215">
        <v>0</v>
      </c>
      <c r="R134" s="215">
        <v>0</v>
      </c>
      <c r="T134" s="215">
        <v>0</v>
      </c>
      <c r="U134" s="215"/>
      <c r="V134" s="215"/>
      <c r="W134" s="215">
        <v>0</v>
      </c>
      <c r="X134" s="215">
        <f t="shared" si="40"/>
        <v>0</v>
      </c>
    </row>
    <row r="135" spans="1:24" ht="12.75">
      <c r="A135" s="47" t="s">
        <v>202</v>
      </c>
      <c r="K135" s="215">
        <v>0</v>
      </c>
      <c r="L135" s="215">
        <v>0</v>
      </c>
      <c r="N135" s="215">
        <f t="shared" si="41"/>
        <v>0</v>
      </c>
      <c r="O135" s="215">
        <v>0</v>
      </c>
      <c r="P135" s="215">
        <v>0</v>
      </c>
      <c r="Q135" s="215">
        <v>0</v>
      </c>
      <c r="R135" s="215">
        <v>0</v>
      </c>
      <c r="T135" s="215">
        <v>0</v>
      </c>
      <c r="U135" s="215"/>
      <c r="V135" s="215"/>
      <c r="W135" s="215">
        <v>0</v>
      </c>
      <c r="X135" s="215">
        <f t="shared" si="40"/>
        <v>0</v>
      </c>
    </row>
    <row r="136" spans="1:24" ht="12.75">
      <c r="A136" s="47" t="s">
        <v>222</v>
      </c>
      <c r="K136" s="215">
        <f>L136*12</f>
        <v>317178.96000000002</v>
      </c>
      <c r="L136" s="215">
        <v>26431.58</v>
      </c>
      <c r="N136" s="215">
        <v>0</v>
      </c>
      <c r="O136" s="215">
        <v>0</v>
      </c>
      <c r="P136" s="215">
        <v>0</v>
      </c>
      <c r="Q136" s="215">
        <v>0</v>
      </c>
      <c r="R136" s="215">
        <v>4194786.92</v>
      </c>
      <c r="T136" s="215">
        <v>422905.28</v>
      </c>
      <c r="U136" s="215"/>
      <c r="V136" s="215"/>
      <c r="W136" s="215"/>
      <c r="X136" s="215">
        <f t="shared" si="40"/>
        <v>4617692.2</v>
      </c>
    </row>
    <row r="137" spans="1:24">
      <c r="A137" s="157" t="s">
        <v>203</v>
      </c>
      <c r="K137" s="215">
        <v>0</v>
      </c>
      <c r="L137" s="215">
        <v>0</v>
      </c>
      <c r="N137" s="215">
        <f t="shared" ref="N137" si="42">L137*$N$119</f>
        <v>0</v>
      </c>
      <c r="O137" s="215">
        <v>0</v>
      </c>
      <c r="P137" s="215">
        <v>0</v>
      </c>
      <c r="Q137" s="215">
        <v>0</v>
      </c>
      <c r="R137" s="215">
        <v>0</v>
      </c>
      <c r="T137" s="215">
        <v>0</v>
      </c>
      <c r="U137" s="215"/>
      <c r="V137" s="215"/>
      <c r="W137" s="215">
        <v>0</v>
      </c>
      <c r="X137" s="215">
        <f t="shared" ref="X137" si="43">R137+T137+U137+V137+W137</f>
        <v>0</v>
      </c>
    </row>
    <row r="138" spans="1:24">
      <c r="A138" s="157" t="s">
        <v>259</v>
      </c>
      <c r="K138" s="215">
        <v>0</v>
      </c>
      <c r="L138" s="215">
        <v>0</v>
      </c>
      <c r="N138" s="215">
        <f t="shared" si="41"/>
        <v>0</v>
      </c>
      <c r="O138" s="215">
        <v>0</v>
      </c>
      <c r="P138" s="215">
        <v>0</v>
      </c>
      <c r="Q138" s="215">
        <v>0</v>
      </c>
      <c r="R138" s="215">
        <v>-29887</v>
      </c>
      <c r="T138" s="215">
        <v>0</v>
      </c>
      <c r="U138" s="215"/>
      <c r="V138" s="215"/>
      <c r="W138" s="215">
        <v>0</v>
      </c>
      <c r="X138" s="215">
        <f t="shared" si="40"/>
        <v>-29887</v>
      </c>
    </row>
    <row r="139" spans="1:24">
      <c r="A139" s="157" t="s">
        <v>204</v>
      </c>
      <c r="K139" s="215">
        <v>0</v>
      </c>
      <c r="L139" s="215">
        <v>0</v>
      </c>
      <c r="N139" s="215">
        <f t="shared" si="41"/>
        <v>0</v>
      </c>
      <c r="O139" s="215">
        <v>0</v>
      </c>
      <c r="P139" s="215">
        <v>0</v>
      </c>
      <c r="Q139" s="215">
        <v>0</v>
      </c>
      <c r="R139" s="215">
        <v>0</v>
      </c>
      <c r="T139" s="215">
        <v>0</v>
      </c>
      <c r="U139" s="215"/>
      <c r="V139" s="215"/>
      <c r="W139" s="215">
        <v>0</v>
      </c>
      <c r="X139" s="215">
        <f t="shared" si="40"/>
        <v>0</v>
      </c>
    </row>
    <row r="140" spans="1:24">
      <c r="A140" s="157" t="s">
        <v>205</v>
      </c>
      <c r="K140" s="215">
        <v>0</v>
      </c>
      <c r="L140" s="215">
        <v>0</v>
      </c>
      <c r="N140" s="215">
        <f t="shared" si="41"/>
        <v>0</v>
      </c>
      <c r="O140" s="215">
        <v>0</v>
      </c>
      <c r="P140" s="215">
        <v>0</v>
      </c>
      <c r="Q140" s="215">
        <v>0</v>
      </c>
      <c r="R140" s="215">
        <v>0</v>
      </c>
      <c r="T140" s="215">
        <v>0</v>
      </c>
      <c r="U140" s="215"/>
      <c r="V140" s="215"/>
      <c r="W140" s="215">
        <v>0</v>
      </c>
      <c r="X140" s="215">
        <f t="shared" si="40"/>
        <v>0</v>
      </c>
    </row>
    <row r="141" spans="1:24">
      <c r="A141" s="157" t="s">
        <v>206</v>
      </c>
      <c r="K141" s="215">
        <v>0</v>
      </c>
      <c r="L141" s="215">
        <v>0</v>
      </c>
      <c r="N141" s="215">
        <f t="shared" si="41"/>
        <v>0</v>
      </c>
      <c r="O141" s="215">
        <v>0</v>
      </c>
      <c r="P141" s="215">
        <v>0</v>
      </c>
      <c r="Q141" s="215">
        <v>0</v>
      </c>
      <c r="R141" s="215">
        <v>0</v>
      </c>
      <c r="T141" s="215">
        <v>0</v>
      </c>
      <c r="U141" s="215"/>
      <c r="V141" s="215"/>
      <c r="W141" s="215">
        <v>0</v>
      </c>
      <c r="X141" s="215">
        <f t="shared" si="40"/>
        <v>0</v>
      </c>
    </row>
    <row r="142" spans="1:24">
      <c r="A142" s="157" t="s">
        <v>225</v>
      </c>
      <c r="K142" s="215">
        <v>0</v>
      </c>
      <c r="L142" s="215">
        <v>0</v>
      </c>
      <c r="N142" s="215">
        <f t="shared" si="41"/>
        <v>0</v>
      </c>
      <c r="O142" s="215">
        <v>0</v>
      </c>
      <c r="P142" s="215">
        <v>0</v>
      </c>
      <c r="Q142" s="215">
        <v>0</v>
      </c>
      <c r="R142" s="215">
        <v>0</v>
      </c>
      <c r="T142" s="215">
        <v>0</v>
      </c>
      <c r="U142" s="215"/>
      <c r="V142" s="215"/>
      <c r="W142" s="215">
        <v>0</v>
      </c>
      <c r="X142" s="215">
        <f t="shared" si="40"/>
        <v>0</v>
      </c>
    </row>
    <row r="143" spans="1:24" ht="12.75">
      <c r="A143" s="157" t="s">
        <v>236</v>
      </c>
      <c r="K143" s="215">
        <v>0</v>
      </c>
      <c r="L143" s="215">
        <v>0</v>
      </c>
      <c r="N143" s="215">
        <f t="shared" si="41"/>
        <v>0</v>
      </c>
      <c r="O143" s="215">
        <v>0</v>
      </c>
      <c r="P143" s="215">
        <v>0</v>
      </c>
      <c r="Q143" s="215">
        <v>0</v>
      </c>
      <c r="R143" s="215">
        <v>6318231.5700000003</v>
      </c>
      <c r="T143" s="215">
        <v>0</v>
      </c>
      <c r="U143" s="215"/>
      <c r="V143" s="215"/>
      <c r="W143" s="215">
        <v>0</v>
      </c>
      <c r="X143" s="215">
        <f t="shared" si="40"/>
        <v>6318231.5700000003</v>
      </c>
    </row>
    <row r="144" spans="1:24" ht="12.75">
      <c r="A144" s="157" t="s">
        <v>233</v>
      </c>
      <c r="K144" s="215">
        <f t="shared" ref="K144" si="44">L144*12</f>
        <v>33273</v>
      </c>
      <c r="L144" s="215">
        <v>2772.75</v>
      </c>
      <c r="N144" s="215">
        <v>0</v>
      </c>
      <c r="O144" s="215">
        <v>0</v>
      </c>
      <c r="P144" s="215">
        <v>0</v>
      </c>
      <c r="Q144" s="215">
        <v>0</v>
      </c>
      <c r="R144" s="215">
        <v>-475933.25</v>
      </c>
      <c r="T144" s="215">
        <v>44364</v>
      </c>
      <c r="U144" s="215">
        <v>-2205194.7413551598</v>
      </c>
      <c r="V144" s="215"/>
      <c r="W144" s="215">
        <v>0</v>
      </c>
      <c r="X144" s="215">
        <f t="shared" si="40"/>
        <v>-2636763.9913551598</v>
      </c>
    </row>
    <row r="145" spans="1:24" ht="12.75">
      <c r="A145" s="7" t="s">
        <v>254</v>
      </c>
      <c r="K145" s="215">
        <v>0</v>
      </c>
      <c r="L145" s="215">
        <v>0</v>
      </c>
      <c r="N145" s="215">
        <f t="shared" si="41"/>
        <v>0</v>
      </c>
      <c r="O145" s="215">
        <v>0</v>
      </c>
      <c r="P145" s="215">
        <v>0</v>
      </c>
      <c r="Q145" s="215">
        <v>0</v>
      </c>
      <c r="R145" s="215">
        <v>0</v>
      </c>
      <c r="T145" s="215">
        <v>0</v>
      </c>
      <c r="U145" s="215"/>
      <c r="V145" s="215"/>
      <c r="W145" s="215">
        <v>0</v>
      </c>
      <c r="X145" s="215">
        <f t="shared" si="40"/>
        <v>0</v>
      </c>
    </row>
    <row r="146" spans="1:24" ht="12.75">
      <c r="A146" s="157" t="s">
        <v>207</v>
      </c>
      <c r="K146" s="215">
        <v>0</v>
      </c>
      <c r="L146" s="215">
        <v>0</v>
      </c>
      <c r="N146" s="215">
        <f t="shared" si="41"/>
        <v>0</v>
      </c>
      <c r="O146" s="215">
        <v>0</v>
      </c>
      <c r="P146" s="215">
        <v>0</v>
      </c>
      <c r="Q146" s="215">
        <v>0</v>
      </c>
      <c r="R146" s="215">
        <v>0</v>
      </c>
      <c r="T146" s="215">
        <v>0</v>
      </c>
      <c r="U146" s="215"/>
      <c r="V146" s="215"/>
      <c r="W146" s="215">
        <v>0</v>
      </c>
      <c r="X146" s="215">
        <f t="shared" si="40"/>
        <v>0</v>
      </c>
    </row>
    <row r="147" spans="1:24">
      <c r="A147" s="157" t="s">
        <v>208</v>
      </c>
      <c r="K147" s="215">
        <v>0</v>
      </c>
      <c r="L147" s="215">
        <v>0</v>
      </c>
      <c r="N147" s="215">
        <f t="shared" si="41"/>
        <v>0</v>
      </c>
      <c r="O147" s="215">
        <v>0</v>
      </c>
      <c r="P147" s="215">
        <v>0</v>
      </c>
      <c r="Q147" s="215">
        <v>0</v>
      </c>
      <c r="R147" s="326">
        <v>2135341.6100000003</v>
      </c>
      <c r="T147" s="215">
        <v>0</v>
      </c>
      <c r="U147" s="215"/>
      <c r="V147" s="215"/>
      <c r="W147" s="215">
        <v>0</v>
      </c>
      <c r="X147" s="215">
        <f t="shared" si="40"/>
        <v>2135341.6100000003</v>
      </c>
    </row>
    <row r="148" spans="1:24">
      <c r="A148" s="157" t="s">
        <v>230</v>
      </c>
      <c r="K148" s="215">
        <v>0</v>
      </c>
      <c r="L148" s="215">
        <v>0</v>
      </c>
      <c r="N148" s="215">
        <f t="shared" ref="N148" si="45">L148*$N$119</f>
        <v>0</v>
      </c>
      <c r="O148" s="215">
        <v>0</v>
      </c>
      <c r="P148" s="215">
        <v>0</v>
      </c>
      <c r="Q148" s="215">
        <v>0</v>
      </c>
      <c r="R148" s="215">
        <v>0</v>
      </c>
      <c r="T148" s="215">
        <v>0</v>
      </c>
      <c r="U148" s="215"/>
      <c r="V148" s="215"/>
      <c r="W148" s="215">
        <v>0</v>
      </c>
      <c r="X148" s="215">
        <f t="shared" ref="X148" si="46">R148+T148+U148+V148+W148</f>
        <v>0</v>
      </c>
    </row>
    <row r="149" spans="1:24">
      <c r="A149" s="157" t="s">
        <v>229</v>
      </c>
      <c r="K149" s="215">
        <v>0</v>
      </c>
      <c r="L149" s="215">
        <v>0</v>
      </c>
      <c r="N149" s="215">
        <f t="shared" si="41"/>
        <v>0</v>
      </c>
      <c r="O149" s="215">
        <v>0</v>
      </c>
      <c r="P149" s="215">
        <v>0</v>
      </c>
      <c r="Q149" s="215">
        <v>0</v>
      </c>
      <c r="R149" s="215">
        <v>0</v>
      </c>
      <c r="T149" s="215">
        <v>0</v>
      </c>
      <c r="U149" s="215"/>
      <c r="V149" s="215"/>
      <c r="W149" s="215">
        <v>0</v>
      </c>
      <c r="X149" s="215">
        <f t="shared" si="40"/>
        <v>0</v>
      </c>
    </row>
    <row r="150" spans="1:24">
      <c r="A150" s="157" t="s">
        <v>209</v>
      </c>
      <c r="K150" s="215">
        <v>0</v>
      </c>
      <c r="L150" s="215">
        <v>0</v>
      </c>
      <c r="N150" s="215">
        <f t="shared" si="41"/>
        <v>0</v>
      </c>
      <c r="O150" s="215">
        <v>0</v>
      </c>
      <c r="P150" s="215">
        <v>0</v>
      </c>
      <c r="Q150" s="215">
        <v>0</v>
      </c>
      <c r="R150" s="215">
        <v>0</v>
      </c>
      <c r="T150" s="215">
        <v>0</v>
      </c>
      <c r="U150" s="215"/>
      <c r="V150" s="215"/>
      <c r="W150" s="215">
        <v>0</v>
      </c>
      <c r="X150" s="215">
        <f t="shared" si="40"/>
        <v>0</v>
      </c>
    </row>
    <row r="151" spans="1:24">
      <c r="A151" s="157" t="s">
        <v>210</v>
      </c>
      <c r="K151" s="215">
        <v>0</v>
      </c>
      <c r="L151" s="215">
        <v>0</v>
      </c>
      <c r="N151" s="215">
        <f t="shared" si="41"/>
        <v>0</v>
      </c>
      <c r="O151" s="215">
        <v>0</v>
      </c>
      <c r="P151" s="215">
        <v>0</v>
      </c>
      <c r="Q151" s="215">
        <v>0</v>
      </c>
      <c r="R151" s="215">
        <v>0</v>
      </c>
      <c r="T151" s="215">
        <v>0</v>
      </c>
      <c r="U151" s="215"/>
      <c r="V151" s="215"/>
      <c r="W151" s="215">
        <v>0</v>
      </c>
      <c r="X151" s="215">
        <f t="shared" si="40"/>
        <v>0</v>
      </c>
    </row>
    <row r="152" spans="1:24">
      <c r="A152" s="157" t="s">
        <v>211</v>
      </c>
      <c r="K152" s="215">
        <v>0</v>
      </c>
      <c r="L152" s="215">
        <v>0</v>
      </c>
      <c r="N152" s="215">
        <f t="shared" si="41"/>
        <v>0</v>
      </c>
      <c r="O152" s="215">
        <v>0</v>
      </c>
      <c r="P152" s="215">
        <v>0</v>
      </c>
      <c r="Q152" s="215">
        <v>0</v>
      </c>
      <c r="R152" s="215">
        <f>15635564.54-R157</f>
        <v>15604485.969999999</v>
      </c>
      <c r="T152" s="215">
        <v>0</v>
      </c>
      <c r="U152" s="215"/>
      <c r="V152" s="215"/>
      <c r="W152" s="215">
        <v>721674.34</v>
      </c>
      <c r="X152" s="215">
        <f t="shared" si="40"/>
        <v>16326160.309999999</v>
      </c>
    </row>
    <row r="153" spans="1:24">
      <c r="A153" s="157" t="s">
        <v>231</v>
      </c>
      <c r="K153" s="215">
        <v>0</v>
      </c>
      <c r="L153" s="215">
        <v>0</v>
      </c>
      <c r="N153" s="215">
        <f t="shared" si="41"/>
        <v>0</v>
      </c>
      <c r="O153" s="215">
        <v>0</v>
      </c>
      <c r="P153" s="215">
        <v>0</v>
      </c>
      <c r="Q153" s="215">
        <v>0</v>
      </c>
      <c r="R153" s="215">
        <v>0</v>
      </c>
      <c r="T153" s="215">
        <v>0</v>
      </c>
      <c r="U153" s="215"/>
      <c r="V153" s="215"/>
      <c r="W153" s="215">
        <v>0</v>
      </c>
      <c r="X153" s="215">
        <f t="shared" si="40"/>
        <v>0</v>
      </c>
    </row>
    <row r="154" spans="1:24">
      <c r="A154" s="157" t="s">
        <v>232</v>
      </c>
      <c r="K154" s="215">
        <v>0</v>
      </c>
      <c r="L154" s="215">
        <v>0</v>
      </c>
      <c r="N154" s="215">
        <f t="shared" ref="N154" si="47">L154*$N$119</f>
        <v>0</v>
      </c>
      <c r="O154" s="215">
        <v>0</v>
      </c>
      <c r="P154" s="215">
        <v>0</v>
      </c>
      <c r="Q154" s="215">
        <v>0</v>
      </c>
      <c r="R154" s="215">
        <v>0</v>
      </c>
      <c r="T154" s="215">
        <v>0</v>
      </c>
      <c r="U154" s="215"/>
      <c r="V154" s="215"/>
      <c r="W154" s="215">
        <v>0</v>
      </c>
      <c r="X154" s="215">
        <f t="shared" ref="X154" si="48">R154+T154+U154+V154+W154</f>
        <v>0</v>
      </c>
    </row>
    <row r="155" spans="1:24">
      <c r="A155" s="157" t="s">
        <v>212</v>
      </c>
      <c r="K155" s="215">
        <v>0</v>
      </c>
      <c r="L155" s="215">
        <v>0</v>
      </c>
      <c r="N155" s="215">
        <f t="shared" si="41"/>
        <v>0</v>
      </c>
      <c r="O155" s="215">
        <v>0</v>
      </c>
      <c r="P155" s="215">
        <v>0</v>
      </c>
      <c r="Q155" s="215">
        <v>0</v>
      </c>
      <c r="R155" s="215">
        <v>0</v>
      </c>
      <c r="T155" s="215">
        <v>0</v>
      </c>
      <c r="U155" s="215"/>
      <c r="V155" s="215"/>
      <c r="W155" s="215">
        <v>0</v>
      </c>
      <c r="X155" s="215">
        <f t="shared" si="40"/>
        <v>0</v>
      </c>
    </row>
    <row r="156" spans="1:24">
      <c r="A156" s="157" t="s">
        <v>213</v>
      </c>
      <c r="K156" s="215">
        <v>0</v>
      </c>
      <c r="L156" s="215">
        <v>0</v>
      </c>
      <c r="N156" s="215">
        <f t="shared" si="41"/>
        <v>0</v>
      </c>
      <c r="O156" s="215">
        <v>0</v>
      </c>
      <c r="P156" s="215">
        <v>0</v>
      </c>
      <c r="Q156" s="215">
        <v>0</v>
      </c>
      <c r="R156" s="215">
        <v>0</v>
      </c>
      <c r="T156" s="215">
        <v>0</v>
      </c>
      <c r="U156" s="215"/>
      <c r="V156" s="215"/>
      <c r="W156" s="215">
        <v>0</v>
      </c>
      <c r="X156" s="215">
        <f t="shared" si="40"/>
        <v>0</v>
      </c>
    </row>
    <row r="157" spans="1:24">
      <c r="A157" s="157" t="s">
        <v>214</v>
      </c>
      <c r="K157" s="215">
        <v>0</v>
      </c>
      <c r="L157" s="215">
        <v>0</v>
      </c>
      <c r="N157" s="215">
        <f t="shared" si="41"/>
        <v>0</v>
      </c>
      <c r="O157" s="215">
        <v>0</v>
      </c>
      <c r="P157" s="215">
        <v>0</v>
      </c>
      <c r="Q157" s="215">
        <v>0</v>
      </c>
      <c r="R157" s="215">
        <v>31078.57</v>
      </c>
      <c r="T157" s="215">
        <v>0</v>
      </c>
      <c r="U157" s="215"/>
      <c r="V157" s="215"/>
      <c r="W157" s="215">
        <v>-31078.57</v>
      </c>
      <c r="X157" s="215">
        <f t="shared" si="40"/>
        <v>0</v>
      </c>
    </row>
    <row r="158" spans="1:24">
      <c r="A158" s="4" t="s">
        <v>215</v>
      </c>
      <c r="K158" s="215">
        <f t="shared" ref="K158" si="49">L158*12</f>
        <v>0</v>
      </c>
      <c r="L158" s="215">
        <v>0</v>
      </c>
      <c r="N158" s="215">
        <f t="shared" si="41"/>
        <v>0</v>
      </c>
      <c r="O158" s="215">
        <v>0</v>
      </c>
      <c r="P158" s="215">
        <v>0</v>
      </c>
      <c r="Q158" s="215">
        <v>0</v>
      </c>
      <c r="R158" s="215">
        <v>690595.77</v>
      </c>
      <c r="T158" s="215">
        <v>0</v>
      </c>
      <c r="U158" s="215"/>
      <c r="V158" s="215"/>
      <c r="W158" s="215">
        <v>-690595.77</v>
      </c>
      <c r="X158" s="215">
        <f t="shared" si="40"/>
        <v>0</v>
      </c>
    </row>
    <row r="159" spans="1:24">
      <c r="A159" s="4" t="s">
        <v>263</v>
      </c>
      <c r="K159" s="215">
        <v>0</v>
      </c>
      <c r="L159" s="215">
        <v>0</v>
      </c>
      <c r="N159" s="215">
        <f t="shared" ref="N159" si="50">L159*$N$119</f>
        <v>0</v>
      </c>
      <c r="O159" s="215">
        <v>0</v>
      </c>
      <c r="P159" s="215">
        <v>0</v>
      </c>
      <c r="Q159" s="215">
        <v>0</v>
      </c>
      <c r="R159" s="215">
        <v>0</v>
      </c>
      <c r="T159" s="215">
        <v>0</v>
      </c>
      <c r="U159" s="215"/>
      <c r="V159" s="215"/>
      <c r="W159" s="215">
        <v>0</v>
      </c>
      <c r="X159" s="215">
        <f t="shared" ref="X159" si="51">R159+T159+U159+V159+W159</f>
        <v>0</v>
      </c>
    </row>
    <row r="160" spans="1:24" ht="12.75">
      <c r="A160" s="208" t="s">
        <v>237</v>
      </c>
      <c r="K160" s="215">
        <v>0</v>
      </c>
      <c r="L160" s="215">
        <v>0</v>
      </c>
      <c r="N160" s="215">
        <f t="shared" si="41"/>
        <v>0</v>
      </c>
      <c r="O160" s="215">
        <v>0</v>
      </c>
      <c r="P160" s="215">
        <v>0</v>
      </c>
      <c r="Q160" s="215">
        <v>0</v>
      </c>
      <c r="R160" s="215">
        <v>0</v>
      </c>
      <c r="T160" s="215">
        <v>0</v>
      </c>
      <c r="U160" s="215"/>
      <c r="V160" s="215"/>
      <c r="W160" s="215">
        <v>0</v>
      </c>
      <c r="X160" s="215">
        <f t="shared" si="40"/>
        <v>0</v>
      </c>
    </row>
    <row r="161" spans="1:24">
      <c r="A161" s="157"/>
      <c r="K161" s="220"/>
      <c r="L161" s="220"/>
      <c r="N161" s="220">
        <f t="shared" si="41"/>
        <v>0</v>
      </c>
      <c r="O161" s="220">
        <v>0</v>
      </c>
      <c r="P161" s="220">
        <v>0</v>
      </c>
      <c r="Q161" s="220">
        <v>0</v>
      </c>
      <c r="R161" s="220"/>
      <c r="T161" s="220"/>
      <c r="U161" s="220"/>
      <c r="V161" s="220"/>
      <c r="W161" s="220"/>
      <c r="X161" s="220"/>
    </row>
    <row r="162" spans="1:24">
      <c r="A162" s="41"/>
      <c r="K162" s="68"/>
      <c r="L162" s="68"/>
      <c r="R162" s="226"/>
      <c r="T162" s="68"/>
      <c r="U162" s="68"/>
      <c r="V162" s="68"/>
      <c r="W162" s="68"/>
      <c r="X162" s="68"/>
    </row>
    <row r="163" spans="1:24" ht="12" thickBot="1">
      <c r="A163" s="45" t="s">
        <v>59</v>
      </c>
      <c r="C163" s="59">
        <f t="shared" ref="C163:I163" si="52">SUM(C123:C161)</f>
        <v>0</v>
      </c>
      <c r="D163" s="59">
        <f t="shared" si="52"/>
        <v>0</v>
      </c>
      <c r="E163" s="59">
        <f t="shared" si="52"/>
        <v>0</v>
      </c>
      <c r="F163" s="59">
        <f t="shared" si="52"/>
        <v>0</v>
      </c>
      <c r="G163" s="59">
        <f t="shared" si="52"/>
        <v>0</v>
      </c>
      <c r="H163" s="59">
        <f t="shared" si="52"/>
        <v>0</v>
      </c>
      <c r="I163" s="59">
        <f t="shared" si="52"/>
        <v>0</v>
      </c>
      <c r="K163" s="59">
        <f>SUM(K123:K161)</f>
        <v>658327.92000000004</v>
      </c>
      <c r="L163" s="59">
        <f>SUM(L123:L161)</f>
        <v>54860.66</v>
      </c>
      <c r="N163" s="59">
        <f t="shared" ref="N163:Q163" si="53">SUM(N123:N161)</f>
        <v>0</v>
      </c>
      <c r="O163" s="59">
        <f t="shared" si="53"/>
        <v>0</v>
      </c>
      <c r="P163" s="59">
        <f t="shared" si="53"/>
        <v>0</v>
      </c>
      <c r="Q163" s="59">
        <f t="shared" si="53"/>
        <v>0</v>
      </c>
      <c r="R163" s="59">
        <f>SUM(R123:R161)</f>
        <v>115439077.80999997</v>
      </c>
      <c r="T163" s="59">
        <f>SUM(T123:T161)</f>
        <v>877770.56</v>
      </c>
      <c r="U163" s="59">
        <f>SUM(U123:U161)</f>
        <v>-20105194.741355158</v>
      </c>
      <c r="V163" s="59">
        <f>SUM(V123:V161)</f>
        <v>3300000</v>
      </c>
      <c r="W163" s="59">
        <f>SUM(W123:W161)</f>
        <v>0</v>
      </c>
      <c r="X163" s="59">
        <f>SUM(X123:X161)</f>
        <v>99511653.628644854</v>
      </c>
    </row>
    <row r="164" spans="1:24">
      <c r="K164" s="38"/>
      <c r="L164" s="38"/>
    </row>
    <row r="165" spans="1:24">
      <c r="R165" s="252">
        <f>R163+R118</f>
        <v>330295550.65279305</v>
      </c>
      <c r="T165" s="252">
        <f>T163+T118</f>
        <v>35786061.439999998</v>
      </c>
      <c r="U165" s="252">
        <f t="shared" ref="U165:W165" si="54">U163+U118</f>
        <v>-68592677.429350346</v>
      </c>
      <c r="V165" s="252">
        <f t="shared" si="54"/>
        <v>3300000</v>
      </c>
      <c r="W165" s="252">
        <f t="shared" si="54"/>
        <v>0</v>
      </c>
      <c r="X165" s="252">
        <f>X163+X118</f>
        <v>300788934.66344273</v>
      </c>
    </row>
  </sheetData>
  <autoFilter ref="A9:Y106" xr:uid="{00000000-0009-0000-0000-000003000000}">
    <sortState xmlns:xlrd2="http://schemas.microsoft.com/office/spreadsheetml/2017/richdata2" ref="A10:Y107">
      <sortCondition ref="A9:A106"/>
    </sortState>
  </autoFilter>
  <mergeCells count="8">
    <mergeCell ref="C8:I8"/>
    <mergeCell ref="K8:L8"/>
    <mergeCell ref="N8:R8"/>
    <mergeCell ref="T8:X8"/>
    <mergeCell ref="K121:L121"/>
    <mergeCell ref="T121:X121"/>
    <mergeCell ref="N121:R121"/>
    <mergeCell ref="C121:I121"/>
  </mergeCells>
  <pageMargins left="0.7" right="0.7" top="0.75" bottom="0.75" header="0.3" footer="0.3"/>
  <pageSetup paperSize="1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3"/>
  <sheetViews>
    <sheetView zoomScale="80" zoomScaleNormal="80" workbookViewId="0">
      <pane ySplit="9" topLeftCell="A10" activePane="bottomLeft" state="frozen"/>
      <selection activeCell="D2" sqref="D2"/>
      <selection pane="bottomLeft"/>
    </sheetView>
  </sheetViews>
  <sheetFormatPr defaultColWidth="9.7109375" defaultRowHeight="12.75"/>
  <cols>
    <col min="1" max="1" width="7.140625" style="205" bestFit="1" customWidth="1"/>
    <col min="2" max="2" width="17.5703125" style="205" bestFit="1" customWidth="1"/>
    <col min="3" max="3" width="13.140625" style="205" bestFit="1" customWidth="1"/>
    <col min="4" max="4" width="14.5703125" style="205" bestFit="1" customWidth="1"/>
    <col min="5" max="5" width="14.42578125" style="205" bestFit="1" customWidth="1"/>
    <col min="6" max="6" width="16.28515625" style="206" bestFit="1" customWidth="1"/>
    <col min="7" max="7" width="8" style="205" bestFit="1" customWidth="1"/>
    <col min="8" max="9" width="14.85546875" style="205" bestFit="1" customWidth="1"/>
    <col min="10" max="11" width="14.85546875" style="205" customWidth="1"/>
    <col min="12" max="12" width="14.42578125" style="205" bestFit="1" customWidth="1"/>
    <col min="13" max="13" width="16" style="172" bestFit="1" customWidth="1"/>
    <col min="14" max="14" width="14.42578125" style="201" bestFit="1" customWidth="1"/>
    <col min="15" max="15" width="14.85546875" style="172" bestFit="1" customWidth="1"/>
    <col min="16" max="16" width="13.42578125" style="172" bestFit="1" customWidth="1"/>
    <col min="17" max="18" width="13.140625" style="172" bestFit="1" customWidth="1"/>
    <col min="19" max="19" width="12.85546875" style="172" bestFit="1" customWidth="1"/>
    <col min="20" max="21" width="13.140625" style="172" bestFit="1" customWidth="1"/>
    <col min="22" max="24" width="12.42578125" style="172" bestFit="1" customWidth="1"/>
    <col min="25" max="37" width="11.85546875" style="172" bestFit="1" customWidth="1"/>
    <col min="38" max="60" width="10.42578125" style="172" bestFit="1" customWidth="1"/>
    <col min="61" max="61" width="10.42578125" style="172" customWidth="1"/>
    <col min="62" max="62" width="6.140625" style="172" bestFit="1" customWidth="1"/>
    <col min="63" max="16384" width="9.7109375" style="172"/>
  </cols>
  <sheetData>
    <row r="1" spans="1:62">
      <c r="A1" s="205" t="s">
        <v>281</v>
      </c>
    </row>
    <row r="2" spans="1:62">
      <c r="A2" s="205" t="s">
        <v>278</v>
      </c>
    </row>
    <row r="7" spans="1:62" s="169" customFormat="1">
      <c r="A7" s="161"/>
      <c r="B7" s="129"/>
      <c r="C7" s="130">
        <v>0.6</v>
      </c>
      <c r="D7" s="130">
        <v>0.4</v>
      </c>
      <c r="E7" s="162"/>
      <c r="F7" s="163"/>
      <c r="G7" s="161"/>
      <c r="H7" s="164"/>
      <c r="I7" s="164"/>
      <c r="J7" s="165" t="s">
        <v>158</v>
      </c>
      <c r="K7" s="166" t="e">
        <f>Accrual!#REF!</f>
        <v>#REF!</v>
      </c>
      <c r="L7" s="164"/>
      <c r="M7" s="167">
        <v>44561</v>
      </c>
      <c r="N7" s="168"/>
      <c r="Q7" s="170">
        <v>1</v>
      </c>
      <c r="R7" s="170">
        <v>2</v>
      </c>
      <c r="S7" s="170">
        <v>3</v>
      </c>
      <c r="T7" s="170">
        <v>4</v>
      </c>
      <c r="U7" s="170">
        <v>5</v>
      </c>
      <c r="V7" s="170">
        <v>6</v>
      </c>
      <c r="W7" s="170">
        <v>7</v>
      </c>
      <c r="X7" s="170">
        <v>8</v>
      </c>
      <c r="Y7" s="170">
        <v>9</v>
      </c>
      <c r="Z7" s="170">
        <v>10</v>
      </c>
      <c r="AA7" s="170">
        <v>11</v>
      </c>
      <c r="AB7" s="170">
        <v>12</v>
      </c>
      <c r="AC7" s="170">
        <v>13</v>
      </c>
      <c r="AD7" s="170">
        <v>14</v>
      </c>
      <c r="AE7" s="170">
        <v>15</v>
      </c>
      <c r="AF7" s="170">
        <v>16</v>
      </c>
      <c r="AG7" s="170">
        <v>17</v>
      </c>
      <c r="AH7" s="170">
        <v>18</v>
      </c>
      <c r="AI7" s="170">
        <v>19</v>
      </c>
      <c r="AJ7" s="170">
        <v>20</v>
      </c>
      <c r="AK7" s="170">
        <v>21</v>
      </c>
      <c r="AL7" s="170">
        <v>22</v>
      </c>
      <c r="AM7" s="170">
        <v>23</v>
      </c>
      <c r="AN7" s="170">
        <v>24</v>
      </c>
      <c r="AO7" s="170">
        <v>25</v>
      </c>
      <c r="AP7" s="170">
        <v>26</v>
      </c>
      <c r="AQ7" s="170">
        <v>27</v>
      </c>
      <c r="AR7" s="170">
        <v>28</v>
      </c>
      <c r="AS7" s="170">
        <v>29</v>
      </c>
      <c r="AT7" s="170">
        <v>30</v>
      </c>
      <c r="AU7" s="170">
        <v>31</v>
      </c>
      <c r="AV7" s="170">
        <v>32</v>
      </c>
      <c r="AW7" s="170">
        <v>33</v>
      </c>
      <c r="AX7" s="170">
        <v>34</v>
      </c>
      <c r="AY7" s="170">
        <v>35</v>
      </c>
      <c r="AZ7" s="170">
        <v>36</v>
      </c>
      <c r="BA7" s="170">
        <v>37</v>
      </c>
      <c r="BB7" s="170">
        <v>38</v>
      </c>
      <c r="BC7" s="170">
        <v>39</v>
      </c>
      <c r="BD7" s="170">
        <v>40</v>
      </c>
      <c r="BE7" s="170">
        <v>41</v>
      </c>
      <c r="BF7" s="170">
        <v>42</v>
      </c>
      <c r="BG7" s="170">
        <v>43</v>
      </c>
      <c r="BH7" s="170">
        <v>44</v>
      </c>
      <c r="BI7" s="170">
        <v>45</v>
      </c>
    </row>
    <row r="8" spans="1:62">
      <c r="A8" s="370" t="s">
        <v>247</v>
      </c>
      <c r="B8" s="371"/>
      <c r="C8" s="371"/>
      <c r="D8" s="371"/>
      <c r="E8" s="372"/>
      <c r="F8" s="171" t="s">
        <v>143</v>
      </c>
      <c r="G8" s="370" t="s">
        <v>144</v>
      </c>
      <c r="H8" s="371"/>
      <c r="I8" s="371"/>
      <c r="J8" s="371"/>
      <c r="K8" s="371"/>
      <c r="L8" s="372"/>
      <c r="M8" s="373" t="s">
        <v>68</v>
      </c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5"/>
    </row>
    <row r="9" spans="1:62" ht="25.5">
      <c r="A9" s="173" t="s">
        <v>145</v>
      </c>
      <c r="B9" s="174" t="s">
        <v>146</v>
      </c>
      <c r="C9" s="174" t="s">
        <v>147</v>
      </c>
      <c r="D9" s="174" t="s">
        <v>148</v>
      </c>
      <c r="E9" s="175" t="s">
        <v>149</v>
      </c>
      <c r="F9" s="176">
        <v>2021</v>
      </c>
      <c r="G9" s="177" t="s">
        <v>145</v>
      </c>
      <c r="H9" s="178" t="s">
        <v>147</v>
      </c>
      <c r="I9" s="178" t="s">
        <v>148</v>
      </c>
      <c r="J9" s="178" t="s">
        <v>150</v>
      </c>
      <c r="K9" s="178" t="s">
        <v>151</v>
      </c>
      <c r="L9" s="179" t="s">
        <v>152</v>
      </c>
      <c r="M9" s="180" t="s">
        <v>153</v>
      </c>
      <c r="N9" s="181" t="s">
        <v>154</v>
      </c>
      <c r="O9" s="181" t="s">
        <v>135</v>
      </c>
      <c r="P9" s="182">
        <v>2022</v>
      </c>
      <c r="Q9" s="182">
        <f>P9+1</f>
        <v>2023</v>
      </c>
      <c r="R9" s="182">
        <f t="shared" ref="R9:BI9" si="0">Q9+1</f>
        <v>2024</v>
      </c>
      <c r="S9" s="182">
        <f t="shared" si="0"/>
        <v>2025</v>
      </c>
      <c r="T9" s="183">
        <f t="shared" si="0"/>
        <v>2026</v>
      </c>
      <c r="U9" s="183">
        <f t="shared" si="0"/>
        <v>2027</v>
      </c>
      <c r="V9" s="183">
        <f t="shared" si="0"/>
        <v>2028</v>
      </c>
      <c r="W9" s="183">
        <f t="shared" si="0"/>
        <v>2029</v>
      </c>
      <c r="X9" s="183">
        <f t="shared" si="0"/>
        <v>2030</v>
      </c>
      <c r="Y9" s="183">
        <f t="shared" si="0"/>
        <v>2031</v>
      </c>
      <c r="Z9" s="183">
        <f t="shared" si="0"/>
        <v>2032</v>
      </c>
      <c r="AA9" s="183">
        <f t="shared" si="0"/>
        <v>2033</v>
      </c>
      <c r="AB9" s="183">
        <f t="shared" si="0"/>
        <v>2034</v>
      </c>
      <c r="AC9" s="183">
        <f t="shared" si="0"/>
        <v>2035</v>
      </c>
      <c r="AD9" s="183">
        <f t="shared" si="0"/>
        <v>2036</v>
      </c>
      <c r="AE9" s="183">
        <f t="shared" si="0"/>
        <v>2037</v>
      </c>
      <c r="AF9" s="183">
        <f t="shared" si="0"/>
        <v>2038</v>
      </c>
      <c r="AG9" s="183">
        <f t="shared" si="0"/>
        <v>2039</v>
      </c>
      <c r="AH9" s="183">
        <f t="shared" si="0"/>
        <v>2040</v>
      </c>
      <c r="AI9" s="183">
        <f t="shared" si="0"/>
        <v>2041</v>
      </c>
      <c r="AJ9" s="183">
        <f t="shared" si="0"/>
        <v>2042</v>
      </c>
      <c r="AK9" s="183">
        <f t="shared" si="0"/>
        <v>2043</v>
      </c>
      <c r="AL9" s="183">
        <f t="shared" si="0"/>
        <v>2044</v>
      </c>
      <c r="AM9" s="183">
        <f t="shared" si="0"/>
        <v>2045</v>
      </c>
      <c r="AN9" s="183">
        <f t="shared" si="0"/>
        <v>2046</v>
      </c>
      <c r="AO9" s="183">
        <f t="shared" si="0"/>
        <v>2047</v>
      </c>
      <c r="AP9" s="183">
        <f t="shared" si="0"/>
        <v>2048</v>
      </c>
      <c r="AQ9" s="183">
        <f t="shared" si="0"/>
        <v>2049</v>
      </c>
      <c r="AR9" s="183">
        <f t="shared" si="0"/>
        <v>2050</v>
      </c>
      <c r="AS9" s="183">
        <f t="shared" si="0"/>
        <v>2051</v>
      </c>
      <c r="AT9" s="183">
        <f t="shared" si="0"/>
        <v>2052</v>
      </c>
      <c r="AU9" s="183">
        <f t="shared" si="0"/>
        <v>2053</v>
      </c>
      <c r="AV9" s="183">
        <f t="shared" si="0"/>
        <v>2054</v>
      </c>
      <c r="AW9" s="183">
        <f t="shared" si="0"/>
        <v>2055</v>
      </c>
      <c r="AX9" s="183">
        <f t="shared" si="0"/>
        <v>2056</v>
      </c>
      <c r="AY9" s="183">
        <f t="shared" si="0"/>
        <v>2057</v>
      </c>
      <c r="AZ9" s="183">
        <f t="shared" si="0"/>
        <v>2058</v>
      </c>
      <c r="BA9" s="183">
        <f t="shared" si="0"/>
        <v>2059</v>
      </c>
      <c r="BB9" s="183">
        <f t="shared" si="0"/>
        <v>2060</v>
      </c>
      <c r="BC9" s="183">
        <f t="shared" si="0"/>
        <v>2061</v>
      </c>
      <c r="BD9" s="183">
        <f t="shared" si="0"/>
        <v>2062</v>
      </c>
      <c r="BE9" s="183">
        <f t="shared" si="0"/>
        <v>2063</v>
      </c>
      <c r="BF9" s="183">
        <f t="shared" si="0"/>
        <v>2064</v>
      </c>
      <c r="BG9" s="183">
        <f t="shared" si="0"/>
        <v>2065</v>
      </c>
      <c r="BH9" s="183">
        <f t="shared" si="0"/>
        <v>2066</v>
      </c>
      <c r="BI9" s="183">
        <f t="shared" si="0"/>
        <v>2067</v>
      </c>
      <c r="BJ9" s="184" t="s">
        <v>155</v>
      </c>
    </row>
    <row r="10" spans="1:62" s="192" customFormat="1">
      <c r="A10" s="185">
        <v>2018</v>
      </c>
      <c r="B10" s="133">
        <v>0</v>
      </c>
      <c r="C10" s="186">
        <f>+B10*$C$7</f>
        <v>0</v>
      </c>
      <c r="D10" s="186">
        <f>+B10*$D$7</f>
        <v>0</v>
      </c>
      <c r="E10" s="187">
        <f>SUM(C10:D10)</f>
        <v>0</v>
      </c>
      <c r="F10" s="188">
        <f>E10</f>
        <v>0</v>
      </c>
      <c r="G10" s="185">
        <v>2018</v>
      </c>
      <c r="H10" s="189"/>
      <c r="I10" s="189"/>
      <c r="J10" s="189"/>
      <c r="K10" s="190"/>
      <c r="L10" s="190"/>
      <c r="M10" s="134">
        <f>IF(A10-YEAR($M$7)&lt;0,0,A10-YEAR($M$7))</f>
        <v>0</v>
      </c>
      <c r="N10" s="141">
        <f t="shared" ref="N10:N59" si="1">IF(M10&gt;0,RATE(M10,,-F10,J10),0)</f>
        <v>0</v>
      </c>
      <c r="O10" s="135">
        <f t="shared" ref="O10:O59" si="2">PV(N10,M10,,-L10)</f>
        <v>0</v>
      </c>
      <c r="P10" s="136">
        <f>IF(M10&gt;0,PMT(N10,M10,-O10),PMT(N10,1,-O10))</f>
        <v>0</v>
      </c>
      <c r="Q10" s="137">
        <f>IF(SUM($P10:P10)&gt;0,IF($M10-Q$7&gt;0,P10*(1+$N10),0),IF(0&lt;=Q$9,IF(M10&gt;0,PMT(N10,M10,-O10),PMT(N10,1,-O10)),0))</f>
        <v>0</v>
      </c>
      <c r="R10" s="137">
        <f>IF(SUM($P10:Q10)&gt;0,IF($M10-R$7&gt;0,Q10*(1+$N10),0),IF(0&lt;=R$9,IF(N10&gt;0,PMT(O10,N10,-P10),PMT(O10,1,-P10)),0))</f>
        <v>0</v>
      </c>
      <c r="S10" s="138">
        <f>IF(SUM($P10:R10)&gt;0,IF($M10-S$7&gt;0,R10*(1+$N10),0),IF(0&lt;=S$9,IF(O10&gt;0,PMT(P10,O10,-Q10),PMT(P10,1,-Q10)),0))</f>
        <v>0</v>
      </c>
      <c r="T10" s="137">
        <f>IF(SUM($P10:S10)&gt;0,IF($M10-T$7&gt;0,S10*(1+$N10),0),IF(0&lt;=T$9,IF(P10&gt;0,PMT(Q10,P10,-R10),PMT(Q10,1,-R10)),0))</f>
        <v>0</v>
      </c>
      <c r="U10" s="137">
        <f>IF(SUM($P10:T10)&gt;0,IF($M10-U$7&gt;0,T10*(1+$N10),0),IF(0&lt;=U$9,IF(Q10&gt;0,PMT(R10,Q10,-S10),PMT(R10,1,-S10)),0))</f>
        <v>0</v>
      </c>
      <c r="V10" s="137">
        <f>IF(SUM($P10:U10)&gt;0,IF($M10-V$7&gt;0,U10*(1+$N10),0),IF(0&lt;=V$9,IF(R10&gt;0,PMT(S10,R10,-T10),PMT(S10,1,-T10)),0))</f>
        <v>0</v>
      </c>
      <c r="W10" s="137">
        <f>IF(SUM($P10:V10)&gt;0,IF($M10-W$7&gt;0,V10*(1+$N10),0),IF(0&lt;=W$9,IF(S10&gt;0,PMT(T10,S10,-U10),PMT(T10,1,-U10)),0))</f>
        <v>0</v>
      </c>
      <c r="X10" s="137">
        <f>IF(SUM($P10:W10)&gt;0,IF($M10-X$7&gt;0,W10*(1+$N10),0),IF(0&lt;=X$9,IF(T10&gt;0,PMT(U10,T10,-V10),PMT(U10,1,-V10)),0))</f>
        <v>0</v>
      </c>
      <c r="Y10" s="137">
        <f>IF(SUM($P10:X10)&gt;0,IF($M10-Y$7&gt;0,X10*(1+$N10),0),IF(0&lt;=Y$9,IF(U10&gt;0,PMT(V10,U10,-W10),PMT(V10,1,-W10)),0))</f>
        <v>0</v>
      </c>
      <c r="Z10" s="137">
        <f>IF(SUM($P10:Y10)&gt;0,IF($M10-Z$7&gt;0,Y10*(1+$N10),0),IF(0&lt;=Z$9,IF(V10&gt;0,PMT(W10,V10,-X10),PMT(W10,1,-X10)),0))</f>
        <v>0</v>
      </c>
      <c r="AA10" s="137">
        <f>IF(SUM($P10:Z10)&gt;0,IF($M10-AA$7&gt;0,Z10*(1+$N10),0),IF(0&lt;=AA$9,IF(W10&gt;0,PMT(X10,W10,-Y10),PMT(X10,1,-Y10)),0))</f>
        <v>0</v>
      </c>
      <c r="AB10" s="137">
        <f>IF(SUM($P10:AA10)&gt;0,IF($M10-AB$7&gt;0,AA10*(1+$N10),0),IF(0&lt;=AB$9,IF(X10&gt;0,PMT(Y10,X10,-Z10),PMT(Y10,1,-Z10)),0))</f>
        <v>0</v>
      </c>
      <c r="AC10" s="137">
        <f>IF(SUM($P10:AB10)&gt;0,IF($M10-AC$7&gt;0,AB10*(1+$N10),0),IF(0&lt;=AC$9,IF(Y10&gt;0,PMT(Z10,Y10,-AA10),PMT(Z10,1,-AA10)),0))</f>
        <v>0</v>
      </c>
      <c r="AD10" s="137">
        <f>IF(SUM($P10:AC10)&gt;0,IF($M10-AD$7&gt;0,AC10*(1+$N10),0),IF(0&lt;=AD$9,IF(Z10&gt;0,PMT(AA10,Z10,-AB10),PMT(AA10,1,-AB10)),0))</f>
        <v>0</v>
      </c>
      <c r="AE10" s="137">
        <f>IF(SUM($P10:AD10)&gt;0,IF($M10-AE$7&gt;0,AD10*(1+$N10),0),IF(0&lt;=AE$9,IF(AA10&gt;0,PMT(AB10,AA10,-AC10),PMT(AB10,1,-AC10)),0))</f>
        <v>0</v>
      </c>
      <c r="AF10" s="137">
        <f>IF(SUM($P10:AE10)&gt;0,IF($M10-AF$7&gt;0,AE10*(1+$N10),0),IF(0&lt;=AF$9,IF(AB10&gt;0,PMT(AC10,AB10,-AD10),PMT(AC10,1,-AD10)),0))</f>
        <v>0</v>
      </c>
      <c r="AG10" s="137">
        <f>IF(SUM($P10:AF10)&gt;0,IF($M10-AG$7&gt;0,AF10*(1+$N10),0),IF(0&lt;=AG$9,IF(AC10&gt;0,PMT(AD10,AC10,-AE10),PMT(AD10,1,-AE10)),0))</f>
        <v>0</v>
      </c>
      <c r="AH10" s="137">
        <f>IF(SUM($P10:AG10)&gt;0,IF($M10-AH$7&gt;0,AG10*(1+$N10),0),IF(0&lt;=AH$9,IF(AD10&gt;0,PMT(AE10,AD10,-AF10),PMT(AE10,1,-AF10)),0))</f>
        <v>0</v>
      </c>
      <c r="AI10" s="137">
        <f>IF(SUM($P10:AH10)&gt;0,IF($M10-AI$7&gt;0,AH10*(1+$N10),0),IF(0&lt;=AI$9,IF(AE10&gt;0,PMT(AF10,AE10,-AG10),PMT(AF10,1,-AG10)),0))</f>
        <v>0</v>
      </c>
      <c r="AJ10" s="137">
        <f>IF(SUM($P10:AI10)&gt;0,IF($M10-AJ$7&gt;0,AI10*(1+$N10),0),IF(0&lt;=AJ$9,IF(AF10&gt;0,PMT(AG10,AF10,-AH10),PMT(AG10,1,-AH10)),0))</f>
        <v>0</v>
      </c>
      <c r="AK10" s="137">
        <f>IF(SUM($P10:AJ10)&gt;0,IF($M10-AK$7&gt;0,AJ10*(1+$N10),0),IF(0&lt;=AK$9,IF(AG10&gt;0,PMT(AH10,AG10,-AI10),PMT(AH10,1,-AI10)),0))</f>
        <v>0</v>
      </c>
      <c r="AL10" s="137">
        <f>IF(SUM($P10:AK10)&gt;0,IF($M10-AL$7&gt;0,AK10*(1+$N10),0),IF(0&lt;=AL$9,IF(AH10&gt;0,PMT(AI10,AH10,-AJ10),PMT(AI10,1,-AJ10)),0))</f>
        <v>0</v>
      </c>
      <c r="AM10" s="137">
        <f>IF(SUM($P10:AL10)&gt;0,IF($M10-AM$7&gt;0,AL10*(1+$N10),0),IF(0&lt;=AM$9,IF(AI10&gt;0,PMT(AJ10,AI10,-AK10),PMT(AJ10,1,-AK10)),0))</f>
        <v>0</v>
      </c>
      <c r="AN10" s="137">
        <f>IF(SUM($P10:AM10)&gt;0,IF($M10-AN$7&gt;0,AM10*(1+$N10),0),IF(0&lt;=AN$9,IF(AJ10&gt;0,PMT(AK10,AJ10,-AL10),PMT(AK10,1,-AL10)),0))</f>
        <v>0</v>
      </c>
      <c r="AO10" s="137">
        <f>IF(SUM($P10:AN10)&gt;0,IF($M10-AO$7&gt;0,AN10*(1+$N10),0),IF(0&lt;=AO$9,IF(AK10&gt;0,PMT(AL10,AK10,-AM10),PMT(AL10,1,-AM10)),0))</f>
        <v>0</v>
      </c>
      <c r="AP10" s="137">
        <f>IF(SUM($P10:AO10)&gt;0,IF($M10-AP$7&gt;0,AO10*(1+$N10),0),IF(0&lt;=AP$9,IF(AL10&gt;0,PMT(AM10,AL10,-AN10),PMT(AM10,1,-AN10)),0))</f>
        <v>0</v>
      </c>
      <c r="AQ10" s="137">
        <f>IF(SUM($P10:AP10)&gt;0,IF($M10-AQ$7&gt;0,AP10*(1+$N10),0),IF(0&lt;=AQ$9,IF(AM10&gt;0,PMT(AN10,AM10,-AO10),PMT(AN10,1,-AO10)),0))</f>
        <v>0</v>
      </c>
      <c r="AR10" s="137">
        <f>IF(SUM($P10:AQ10)&gt;0,IF($M10-AR$7&gt;0,AQ10*(1+$N10),0),IF(0&lt;=AR$9,IF(AN10&gt;0,PMT(AO10,AN10,-AP10),PMT(AO10,1,-AP10)),0))</f>
        <v>0</v>
      </c>
      <c r="AS10" s="137">
        <f>IF(SUM($P10:AR10)&gt;0,IF($M10-AS$7&gt;0,AR10*(1+$N10),0),IF(0&lt;=AS$9,IF(AO10&gt;0,PMT(AP10,AO10,-AQ10),PMT(AP10,1,-AQ10)),0))</f>
        <v>0</v>
      </c>
      <c r="AT10" s="137">
        <f>IF(SUM($P10:AS10)&gt;0,IF($M10-AT$7&gt;0,AS10*(1+$N10),0),IF(0&lt;=AT$9,IF(AP10&gt;0,PMT(AQ10,AP10,-AR10),PMT(AQ10,1,-AR10)),0))</f>
        <v>0</v>
      </c>
      <c r="AU10" s="137">
        <f>IF(SUM($P10:AT10)&gt;0,IF($M10-AU$7&gt;0,AT10*(1+$N10),0),IF(0&lt;=AU$9,IF(AQ10&gt;0,PMT(AR10,AQ10,-AS10),PMT(AR10,1,-AS10)),0))</f>
        <v>0</v>
      </c>
      <c r="AV10" s="137">
        <f>IF(SUM($P10:AU10)&gt;0,IF($M10-AV$7&gt;0,AU10*(1+$N10),0),IF(0&lt;=AV$9,IF(AR10&gt;0,PMT(AS10,AR10,-AT10),PMT(AS10,1,-AT10)),0))</f>
        <v>0</v>
      </c>
      <c r="AW10" s="137">
        <f>IF(SUM($P10:AV10)&gt;0,IF($M10-AW$7&gt;0,AV10*(1+$N10),0),IF(0&lt;=AW$9,IF(AS10&gt;0,PMT(AT10,AS10,-AU10),PMT(AT10,1,-AU10)),0))</f>
        <v>0</v>
      </c>
      <c r="AX10" s="137">
        <f>IF(SUM($P10:AW10)&gt;0,IF($M10-AX$7&gt;0,AW10*(1+$N10),0),IF(0&lt;=AX$9,IF(AT10&gt;0,PMT(AU10,AT10,-AV10),PMT(AU10,1,-AV10)),0))</f>
        <v>0</v>
      </c>
      <c r="AY10" s="137">
        <f>IF(SUM($P10:AX10)&gt;0,IF($M10-AY$7&gt;0,AX10*(1+$N10),0),IF(0&lt;=AY$9,IF(AU10&gt;0,PMT(AV10,AU10,-AW10),PMT(AV10,1,-AW10)),0))</f>
        <v>0</v>
      </c>
      <c r="AZ10" s="137">
        <f>IF(SUM($P10:AY10)&gt;0,IF($M10-AZ$7&gt;0,AY10*(1+$N10),0),IF(0&lt;=AZ$9,IF(AV10&gt;0,PMT(AW10,AV10,-AX10),PMT(AW10,1,-AX10)),0))</f>
        <v>0</v>
      </c>
      <c r="BA10" s="137">
        <f>IF(SUM($P10:AZ10)&gt;0,IF($M10-BA$7&gt;0,AZ10*(1+$N10),0),IF(0&lt;=BA$9,IF(AW10&gt;0,PMT(AX10,AW10,-AY10),PMT(AX10,1,-AY10)),0))</f>
        <v>0</v>
      </c>
      <c r="BB10" s="137">
        <f>IF(SUM($P10:BA10)&gt;0,IF($M10-BB$7&gt;0,BA10*(1+$N10),0),IF(0&lt;=BB$9,IF(AX10&gt;0,PMT(AY10,AX10,-AZ10),PMT(AY10,1,-AZ10)),0))</f>
        <v>0</v>
      </c>
      <c r="BC10" s="137">
        <f>IF(SUM($P10:BB10)&gt;0,IF($M10-BC$7&gt;0,BB10*(1+$N10),0),IF(0&lt;=BC$9,IF(AY10&gt;0,PMT(AZ10,AY10,-BA10),PMT(AZ10,1,-BA10)),0))</f>
        <v>0</v>
      </c>
      <c r="BD10" s="137">
        <f>IF(SUM($P10:BC10)&gt;0,IF($M10-BD$7&gt;0,BC10*(1+$N10),0),IF(0&lt;=BD$9,IF(AZ10&gt;0,PMT(BA10,AZ10,-BB10),PMT(BA10,1,-BB10)),0))</f>
        <v>0</v>
      </c>
      <c r="BE10" s="137">
        <f>IF(SUM($P10:BD10)&gt;0,IF($M10-BE$7&gt;0,BD10*(1+$N10),0),IF(0&lt;=BE$9,IF(BA10&gt;0,PMT(BB10,BA10,-BC10),PMT(BB10,1,-BC10)),0))</f>
        <v>0</v>
      </c>
      <c r="BF10" s="137">
        <f>IF(SUM($P10:BE10)&gt;0,IF($M10-BF$7&gt;0,BE10*(1+$N10),0),IF(0&lt;=BF$9,IF(BB10&gt;0,PMT(BC10,BB10,-BD10),PMT(BC10,1,-BD10)),0))</f>
        <v>0</v>
      </c>
      <c r="BG10" s="137">
        <f>IF(SUM($P10:BF10)&gt;0,IF($M10-BG$7&gt;0,BF10*(1+$N10),0),IF(0&lt;=BG$9,IF(BC10&gt;0,PMT(BD10,BC10,-BE10),PMT(BD10,1,-BE10)),0))</f>
        <v>0</v>
      </c>
      <c r="BH10" s="137">
        <f>IF(SUM($P10:BG10)&gt;0,IF($M10-BH$7&gt;0,BG10*(1+$N10),0),IF(0&lt;=BH$9,IF(BD10&gt;0,PMT(BE10,BD10,-BF10),PMT(BE10,1,-BF10)),0))</f>
        <v>0</v>
      </c>
      <c r="BI10" s="137"/>
      <c r="BJ10" s="191">
        <f t="shared" ref="BJ10:BJ24" si="3">SUM(P10:BH10)-L10</f>
        <v>0</v>
      </c>
    </row>
    <row r="11" spans="1:62">
      <c r="A11" s="185">
        <v>2019</v>
      </c>
      <c r="B11" s="131">
        <v>0</v>
      </c>
      <c r="C11" s="186">
        <f>+B11*$C$7</f>
        <v>0</v>
      </c>
      <c r="D11" s="186">
        <f>+B11*$D$7</f>
        <v>0</v>
      </c>
      <c r="E11" s="187">
        <f>SUM(C11:D11)</f>
        <v>0</v>
      </c>
      <c r="F11" s="188">
        <f>E11</f>
        <v>0</v>
      </c>
      <c r="G11" s="185">
        <f>+A11</f>
        <v>2019</v>
      </c>
      <c r="H11" s="189"/>
      <c r="I11" s="189"/>
      <c r="J11" s="189"/>
      <c r="K11" s="190"/>
      <c r="L11" s="190"/>
      <c r="M11" s="139">
        <f t="shared" ref="M11:M59" si="4">IF(A11-YEAR($M$7)&lt;0,0,A11-YEAR($M$7))</f>
        <v>0</v>
      </c>
      <c r="N11" s="141">
        <f t="shared" si="1"/>
        <v>0</v>
      </c>
      <c r="O11" s="135">
        <f t="shared" si="2"/>
        <v>0</v>
      </c>
      <c r="P11" s="136">
        <f t="shared" ref="P11:P59" si="5">IF(M11&gt;0,PMT(N11,M11,-O11),PMT(N11,1,-O11))</f>
        <v>0</v>
      </c>
      <c r="Q11" s="137">
        <f>IF(SUM($P11:P11)&gt;0,IF($M11-Q$7&gt;0,P11*(1+$N11),0),IF(0&lt;=Q$9,IF(M11&gt;0,PMT(N11,M11,-O11),PMT(N11,1,-O11)),0))</f>
        <v>0</v>
      </c>
      <c r="R11" s="137">
        <f>IF(SUM($P11:Q11)&gt;0,IF($M11-R$7&gt;0,Q11*(1+$N11),0),IF(0&lt;=R$9,IF(N11&gt;0,PMT(O11,N11,-P11),PMT(O11,1,-P11)),0))</f>
        <v>0</v>
      </c>
      <c r="S11" s="138">
        <f>IF(SUM($P11:R11)&gt;0,IF($M11-S$7&gt;0,R11*(1+$N11),0),IF(0&lt;=S$9,IF(O11&gt;0,PMT(P11,O11,-Q11),PMT(P11,1,-Q11)),0))</f>
        <v>0</v>
      </c>
      <c r="T11" s="137">
        <f>IF(SUM($P11:S11)&gt;0,IF($M11-T$7&gt;0,S11*(1+$N11),0),IF(0&lt;=T$9,IF(P11&gt;0,PMT(Q11,P11,-R11),PMT(Q11,1,-R11)),0))</f>
        <v>0</v>
      </c>
      <c r="U11" s="137">
        <f>IF(SUM($P11:T11)&gt;0,IF($M11-U$7&gt;0,T11*(1+$N11),0),IF(0&lt;=U$9,IF(Q11&gt;0,PMT(R11,Q11,-S11),PMT(R11,1,-S11)),0))</f>
        <v>0</v>
      </c>
      <c r="V11" s="137">
        <f>IF(SUM($P11:U11)&gt;0,IF($M11-V$7&gt;0,U11*(1+$N11),0),IF(0&lt;=V$9,IF(R11&gt;0,PMT(S11,R11,-T11),PMT(S11,1,-T11)),0))</f>
        <v>0</v>
      </c>
      <c r="W11" s="137">
        <f>IF(SUM($P11:V11)&gt;0,IF($M11-W$7&gt;0,V11*(1+$N11),0),IF(0&lt;=W$9,IF(S11&gt;0,PMT(T11,S11,-U11),PMT(T11,1,-U11)),0))</f>
        <v>0</v>
      </c>
      <c r="X11" s="137">
        <f>IF(SUM($P11:W11)&gt;0,IF($M11-X$7&gt;0,W11*(1+$N11),0),IF(0&lt;=X$9,IF(T11&gt;0,PMT(U11,T11,-V11),PMT(U11,1,-V11)),0))</f>
        <v>0</v>
      </c>
      <c r="Y11" s="137">
        <f>IF(SUM($P11:X11)&gt;0,IF($M11-Y$7&gt;0,X11*(1+$N11),0),IF(0&lt;=Y$9,IF(U11&gt;0,PMT(V11,U11,-W11),PMT(V11,1,-W11)),0))</f>
        <v>0</v>
      </c>
      <c r="Z11" s="137">
        <f>IF(SUM($P11:Y11)&gt;0,IF($M11-Z$7&gt;0,Y11*(1+$N11),0),IF(0&lt;=Z$9,IF(V11&gt;0,PMT(W11,V11,-X11),PMT(W11,1,-X11)),0))</f>
        <v>0</v>
      </c>
      <c r="AA11" s="137">
        <f>IF(SUM($P11:Z11)&gt;0,IF($M11-AA$7&gt;0,Z11*(1+$N11),0),IF(0&lt;=AA$9,IF(W11&gt;0,PMT(X11,W11,-Y11),PMT(X11,1,-Y11)),0))</f>
        <v>0</v>
      </c>
      <c r="AB11" s="137">
        <f>IF(SUM($P11:AA11)&gt;0,IF($M11-AB$7&gt;0,AA11*(1+$N11),0),IF(0&lt;=AB$9,IF(X11&gt;0,PMT(Y11,X11,-Z11),PMT(Y11,1,-Z11)),0))</f>
        <v>0</v>
      </c>
      <c r="AC11" s="137">
        <f>IF(SUM($P11:AB11)&gt;0,IF($M11-AC$7&gt;0,AB11*(1+$N11),0),IF(0&lt;=AC$9,IF(Y11&gt;0,PMT(Z11,Y11,-AA11),PMT(Z11,1,-AA11)),0))</f>
        <v>0</v>
      </c>
      <c r="AD11" s="137">
        <f>IF(SUM($P11:AC11)&gt;0,IF($M11-AD$7&gt;0,AC11*(1+$N11),0),IF(0&lt;=AD$9,IF(Z11&gt;0,PMT(AA11,Z11,-AB11),PMT(AA11,1,-AB11)),0))</f>
        <v>0</v>
      </c>
      <c r="AE11" s="137">
        <f>IF(SUM($P11:AD11)&gt;0,IF($M11-AE$7&gt;0,AD11*(1+$N11),0),IF(0&lt;=AE$9,IF(AA11&gt;0,PMT(AB11,AA11,-AC11),PMT(AB11,1,-AC11)),0))</f>
        <v>0</v>
      </c>
      <c r="AF11" s="137">
        <f>IF(SUM($P11:AE11)&gt;0,IF($M11-AF$7&gt;0,AE11*(1+$N11),0),IF(0&lt;=AF$9,IF(AB11&gt;0,PMT(AC11,AB11,-AD11),PMT(AC11,1,-AD11)),0))</f>
        <v>0</v>
      </c>
      <c r="AG11" s="137">
        <f>IF(SUM($P11:AF11)&gt;0,IF($M11-AG$7&gt;0,AF11*(1+$N11),0),IF(0&lt;=AG$9,IF(AC11&gt;0,PMT(AD11,AC11,-AE11),PMT(AD11,1,-AE11)),0))</f>
        <v>0</v>
      </c>
      <c r="AH11" s="137">
        <f>IF(SUM($P11:AG11)&gt;0,IF($M11-AH$7&gt;0,AG11*(1+$N11),0),IF(0&lt;=AH$9,IF(AD11&gt;0,PMT(AE11,AD11,-AF11),PMT(AE11,1,-AF11)),0))</f>
        <v>0</v>
      </c>
      <c r="AI11" s="137">
        <f>IF(SUM($P11:AH11)&gt;0,IF($M11-AI$7&gt;0,AH11*(1+$N11),0),IF(0&lt;=AI$9,IF(AE11&gt;0,PMT(AF11,AE11,-AG11),PMT(AF11,1,-AG11)),0))</f>
        <v>0</v>
      </c>
      <c r="AJ11" s="137">
        <f>IF(SUM($P11:AI11)&gt;0,IF($M11-AJ$7&gt;0,AI11*(1+$N11),0),IF(0&lt;=AJ$9,IF(AF11&gt;0,PMT(AG11,AF11,-AH11),PMT(AG11,1,-AH11)),0))</f>
        <v>0</v>
      </c>
      <c r="AK11" s="137">
        <f>IF(SUM($P11:AJ11)&gt;0,IF($M11-AK$7&gt;0,AJ11*(1+$N11),0),IF(0&lt;=AK$9,IF(AG11&gt;0,PMT(AH11,AG11,-AI11),PMT(AH11,1,-AI11)),0))</f>
        <v>0</v>
      </c>
      <c r="AL11" s="137">
        <f>IF(SUM($P11:AK11)&gt;0,IF($M11-AL$7&gt;0,AK11*(1+$N11),0),IF(0&lt;=AL$9,IF(AH11&gt;0,PMT(AI11,AH11,-AJ11),PMT(AI11,1,-AJ11)),0))</f>
        <v>0</v>
      </c>
      <c r="AM11" s="137">
        <f>IF(SUM($P11:AL11)&gt;0,IF($M11-AM$7&gt;0,AL11*(1+$N11),0),IF(0&lt;=AM$9,IF(AI11&gt;0,PMT(AJ11,AI11,-AK11),PMT(AJ11,1,-AK11)),0))</f>
        <v>0</v>
      </c>
      <c r="AN11" s="137">
        <f>IF(SUM($P11:AM11)&gt;0,IF($M11-AN$7&gt;0,AM11*(1+$N11),0),IF(0&lt;=AN$9,IF(AJ11&gt;0,PMT(AK11,AJ11,-AL11),PMT(AK11,1,-AL11)),0))</f>
        <v>0</v>
      </c>
      <c r="AO11" s="137">
        <f>IF(SUM($P11:AN11)&gt;0,IF($M11-AO$7&gt;0,AN11*(1+$N11),0),IF(0&lt;=AO$9,IF(AK11&gt;0,PMT(AL11,AK11,-AM11),PMT(AL11,1,-AM11)),0))</f>
        <v>0</v>
      </c>
      <c r="AP11" s="137">
        <f>IF(SUM($P11:AO11)&gt;0,IF($M11-AP$7&gt;0,AO11*(1+$N11),0),IF(0&lt;=AP$9,IF(AL11&gt;0,PMT(AM11,AL11,-AN11),PMT(AM11,1,-AN11)),0))</f>
        <v>0</v>
      </c>
      <c r="AQ11" s="137">
        <f>IF(SUM($P11:AP11)&gt;0,IF($M11-AQ$7&gt;0,AP11*(1+$N11),0),IF(0&lt;=AQ$9,IF(AM11&gt;0,PMT(AN11,AM11,-AO11),PMT(AN11,1,-AO11)),0))</f>
        <v>0</v>
      </c>
      <c r="AR11" s="137">
        <f>IF(SUM($P11:AQ11)&gt;0,IF($M11-AR$7&gt;0,AQ11*(1+$N11),0),IF(0&lt;=AR$9,IF(AN11&gt;0,PMT(AO11,AN11,-AP11),PMT(AO11,1,-AP11)),0))</f>
        <v>0</v>
      </c>
      <c r="AS11" s="137">
        <f>IF(SUM($P11:AR11)&gt;0,IF($M11-AS$7&gt;0,AR11*(1+$N11),0),IF(0&lt;=AS$9,IF(AO11&gt;0,PMT(AP11,AO11,-AQ11),PMT(AP11,1,-AQ11)),0))</f>
        <v>0</v>
      </c>
      <c r="AT11" s="137">
        <f>IF(SUM($P11:AS11)&gt;0,IF($M11-AT$7&gt;0,AS11*(1+$N11),0),IF(0&lt;=AT$9,IF(AP11&gt;0,PMT(AQ11,AP11,-AR11),PMT(AQ11,1,-AR11)),0))</f>
        <v>0</v>
      </c>
      <c r="AU11" s="137">
        <f>IF(SUM($P11:AT11)&gt;0,IF($M11-AU$7&gt;0,AT11*(1+$N11),0),IF(0&lt;=AU$9,IF(AQ11&gt;0,PMT(AR11,AQ11,-AS11),PMT(AR11,1,-AS11)),0))</f>
        <v>0</v>
      </c>
      <c r="AV11" s="137">
        <f>IF(SUM($P11:AU11)&gt;0,IF($M11-AV$7&gt;0,AU11*(1+$N11),0),IF(0&lt;=AV$9,IF(AR11&gt;0,PMT(AS11,AR11,-AT11),PMT(AS11,1,-AT11)),0))</f>
        <v>0</v>
      </c>
      <c r="AW11" s="137">
        <f>IF(SUM($P11:AV11)&gt;0,IF($M11-AW$7&gt;0,AV11*(1+$N11),0),IF(0&lt;=AW$9,IF(AS11&gt;0,PMT(AT11,AS11,-AU11),PMT(AT11,1,-AU11)),0))</f>
        <v>0</v>
      </c>
      <c r="AX11" s="137">
        <f>IF(SUM($P11:AW11)&gt;0,IF($M11-AX$7&gt;0,AW11*(1+$N11),0),IF(0&lt;=AX$9,IF(AT11&gt;0,PMT(AU11,AT11,-AV11),PMT(AU11,1,-AV11)),0))</f>
        <v>0</v>
      </c>
      <c r="AY11" s="137">
        <f>IF(SUM($P11:AX11)&gt;0,IF($M11-AY$7&gt;0,AX11*(1+$N11),0),IF(0&lt;=AY$9,IF(AU11&gt;0,PMT(AV11,AU11,-AW11),PMT(AV11,1,-AW11)),0))</f>
        <v>0</v>
      </c>
      <c r="AZ11" s="137">
        <f>IF(SUM($P11:AY11)&gt;0,IF($M11-AZ$7&gt;0,AY11*(1+$N11),0),IF(0&lt;=AZ$9,IF(AV11&gt;0,PMT(AW11,AV11,-AX11),PMT(AW11,1,-AX11)),0))</f>
        <v>0</v>
      </c>
      <c r="BA11" s="137">
        <f>IF(SUM($P11:AZ11)&gt;0,IF($M11-BA$7&gt;0,AZ11*(1+$N11),0),IF(0&lt;=BA$9,IF(AW11&gt;0,PMT(AX11,AW11,-AY11),PMT(AX11,1,-AY11)),0))</f>
        <v>0</v>
      </c>
      <c r="BB11" s="137">
        <f>IF(SUM($P11:BA11)&gt;0,IF($M11-BB$7&gt;0,BA11*(1+$N11),0),IF(0&lt;=BB$9,IF(AX11&gt;0,PMT(AY11,AX11,-AZ11),PMT(AY11,1,-AZ11)),0))</f>
        <v>0</v>
      </c>
      <c r="BC11" s="137">
        <f>IF(SUM($P11:BB11)&gt;0,IF($M11-BC$7&gt;0,BB11*(1+$N11),0),IF(0&lt;=BC$9,IF(AY11&gt;0,PMT(AZ11,AY11,-BA11),PMT(AZ11,1,-BA11)),0))</f>
        <v>0</v>
      </c>
      <c r="BD11" s="137">
        <f>IF(SUM($P11:BC11)&gt;0,IF($M11-BD$7&gt;0,BC11*(1+$N11),0),IF(0&lt;=BD$9,IF(AZ11&gt;0,PMT(BA11,AZ11,-BB11),PMT(BA11,1,-BB11)),0))</f>
        <v>0</v>
      </c>
      <c r="BE11" s="137">
        <f>IF(SUM($P11:BD11)&gt;0,IF($M11-BE$7&gt;0,BD11*(1+$N11),0),IF(0&lt;=BE$9,IF(BA11&gt;0,PMT(BB11,BA11,-BC11),PMT(BB11,1,-BC11)),0))</f>
        <v>0</v>
      </c>
      <c r="BF11" s="137">
        <f>IF(SUM($P11:BE11)&gt;0,IF($M11-BF$7&gt;0,BE11*(1+$N11),0),IF(0&lt;=BF$9,IF(BB11&gt;0,PMT(BC11,BB11,-BD11),PMT(BC11,1,-BD11)),0))</f>
        <v>0</v>
      </c>
      <c r="BG11" s="137">
        <f>IF(SUM($P11:BF11)&gt;0,IF($M11-BG$7&gt;0,BF11*(1+$N11),0),IF(0&lt;=BG$9,IF(BC11&gt;0,PMT(BD11,BC11,-BE11),PMT(BD11,1,-BE11)),0))</f>
        <v>0</v>
      </c>
      <c r="BH11" s="137">
        <f>IF(SUM($P11:BG11)&gt;0,IF($M11-BH$7&gt;0,BG11*(1+$N11),0),IF(0&lt;=BH$9,IF(BD11&gt;0,PMT(BE11,BD11,-BF11),PMT(BE11,1,-BF11)),0))</f>
        <v>0</v>
      </c>
      <c r="BI11" s="137"/>
      <c r="BJ11" s="191">
        <f t="shared" si="3"/>
        <v>0</v>
      </c>
    </row>
    <row r="12" spans="1:62">
      <c r="A12" s="185">
        <f>+A11+1</f>
        <v>2020</v>
      </c>
      <c r="B12" s="131">
        <v>0</v>
      </c>
      <c r="C12" s="186">
        <f t="shared" ref="C12:C58" si="6">+B12*$C$7</f>
        <v>0</v>
      </c>
      <c r="D12" s="186">
        <f t="shared" ref="D12:D59" si="7">+B12*$D$7</f>
        <v>0</v>
      </c>
      <c r="E12" s="187">
        <f t="shared" ref="E12:E58" si="8">SUM(C12:D12)</f>
        <v>0</v>
      </c>
      <c r="F12" s="188">
        <f>E12</f>
        <v>0</v>
      </c>
      <c r="G12" s="185">
        <f>+A12</f>
        <v>2020</v>
      </c>
      <c r="H12" s="189">
        <f>C12*VLOOKUP($G12,'GI Factors'!A:M,4,FALSE)</f>
        <v>0</v>
      </c>
      <c r="I12" s="189">
        <f>D12*VLOOKUP($G12,'GI Factors'!A:M,7,FALSE)</f>
        <v>0</v>
      </c>
      <c r="J12" s="189">
        <f t="shared" ref="J12:J59" si="9">SUM(H12:I12)</f>
        <v>0</v>
      </c>
      <c r="K12" s="190" t="e">
        <f>IF(SUM($J$10:J12)&gt;$K$7,$K$7-SUM($K$10:K11),J12)</f>
        <v>#REF!</v>
      </c>
      <c r="L12" s="190" t="e">
        <f t="shared" ref="L12:L59" si="10">J12-K12</f>
        <v>#REF!</v>
      </c>
      <c r="M12" s="139">
        <f t="shared" si="4"/>
        <v>0</v>
      </c>
      <c r="N12" s="141">
        <f t="shared" si="1"/>
        <v>0</v>
      </c>
      <c r="O12" s="135" t="e">
        <f t="shared" si="2"/>
        <v>#REF!</v>
      </c>
      <c r="P12" s="136" t="e">
        <f t="shared" si="5"/>
        <v>#REF!</v>
      </c>
      <c r="Q12" s="137" t="e">
        <f>IF(SUM($P12:P12)&gt;0,IF($M12-Q$7&gt;0,P12*(1+$N12),0),IF(0&lt;=Q$9,IF(M12&gt;0,PMT(N12,M12,-O12),PMT(N12,1,-O12)),0))</f>
        <v>#REF!</v>
      </c>
      <c r="R12" s="137" t="e">
        <f>IF(SUM($P12:Q12)&gt;0,IF($M12-R$7&gt;0,Q12*(1+$N12),0),IF(0&lt;=R$9,IF(N12&gt;0,PMT(O12,N12,-P12),PMT(O12,1,-P12)),0))</f>
        <v>#REF!</v>
      </c>
      <c r="S12" s="138" t="e">
        <f>IF(SUM($P12:R12)&gt;0,IF($M12-S$7&gt;0,R12*(1+$N12),0),IF(0&lt;=S$9,IF(O12&gt;0,PMT(P12,O12,-Q12),PMT(P12,1,-Q12)),0))</f>
        <v>#REF!</v>
      </c>
      <c r="T12" s="137" t="e">
        <f>IF(SUM($P12:S12)&gt;0,IF($M12-T$7&gt;0,S12*(1+$N12),0),IF(0&lt;=T$9,IF(P12&gt;0,PMT(Q12,P12,-R12),PMT(Q12,1,-R12)),0))</f>
        <v>#REF!</v>
      </c>
      <c r="U12" s="137" t="e">
        <f>IF(SUM($P12:T12)&gt;0,IF($M12-U$7&gt;0,T12*(1+$N12),0),IF(0&lt;=U$9,IF(Q12&gt;0,PMT(R12,Q12,-S12),PMT(R12,1,-S12)),0))</f>
        <v>#REF!</v>
      </c>
      <c r="V12" s="137" t="e">
        <f>IF(SUM($P12:U12)&gt;0,IF($M12-V$7&gt;0,U12*(1+$N12),0),IF(0&lt;=V$9,IF(R12&gt;0,PMT(S12,R12,-T12),PMT(S12,1,-T12)),0))</f>
        <v>#REF!</v>
      </c>
      <c r="W12" s="137" t="e">
        <f>IF(SUM($P12:V12)&gt;0,IF($M12-W$7&gt;0,V12*(1+$N12),0),IF(0&lt;=W$9,IF(S12&gt;0,PMT(T12,S12,-U12),PMT(T12,1,-U12)),0))</f>
        <v>#REF!</v>
      </c>
      <c r="X12" s="137" t="e">
        <f>IF(SUM($P12:W12)&gt;0,IF($M12-X$7&gt;0,W12*(1+$N12),0),IF(0&lt;=X$9,IF(T12&gt;0,PMT(U12,T12,-V12),PMT(U12,1,-V12)),0))</f>
        <v>#REF!</v>
      </c>
      <c r="Y12" s="137" t="e">
        <f>IF(SUM($P12:X12)&gt;0,IF($M12-Y$7&gt;0,X12*(1+$N12),0),IF(0&lt;=Y$9,IF(U12&gt;0,PMT(V12,U12,-W12),PMT(V12,1,-W12)),0))</f>
        <v>#REF!</v>
      </c>
      <c r="Z12" s="137" t="e">
        <f>IF(SUM($P12:Y12)&gt;0,IF($M12-Z$7&gt;0,Y12*(1+$N12),0),IF(0&lt;=Z$9,IF(V12&gt;0,PMT(W12,V12,-X12),PMT(W12,1,-X12)),0))</f>
        <v>#REF!</v>
      </c>
      <c r="AA12" s="137" t="e">
        <f>IF(SUM($P12:Z12)&gt;0,IF($M12-AA$7&gt;0,Z12*(1+$N12),0),IF(0&lt;=AA$9,IF(W12&gt;0,PMT(X12,W12,-Y12),PMT(X12,1,-Y12)),0))</f>
        <v>#REF!</v>
      </c>
      <c r="AB12" s="137" t="e">
        <f>IF(SUM($P12:AA12)&gt;0,IF($M12-AB$7&gt;0,AA12*(1+$N12),0),IF(0&lt;=AB$9,IF(X12&gt;0,PMT(Y12,X12,-Z12),PMT(Y12,1,-Z12)),0))</f>
        <v>#REF!</v>
      </c>
      <c r="AC12" s="137" t="e">
        <f>IF(SUM($P12:AB12)&gt;0,IF($M12-AC$7&gt;0,AB12*(1+$N12),0),IF(0&lt;=AC$9,IF(Y12&gt;0,PMT(Z12,Y12,-AA12),PMT(Z12,1,-AA12)),0))</f>
        <v>#REF!</v>
      </c>
      <c r="AD12" s="137" t="e">
        <f>IF(SUM($P12:AC12)&gt;0,IF($M12-AD$7&gt;0,AC12*(1+$N12),0),IF(0&lt;=AD$9,IF(Z12&gt;0,PMT(AA12,Z12,-AB12),PMT(AA12,1,-AB12)),0))</f>
        <v>#REF!</v>
      </c>
      <c r="AE12" s="137" t="e">
        <f>IF(SUM($P12:AD12)&gt;0,IF($M12-AE$7&gt;0,AD12*(1+$N12),0),IF(0&lt;=AE$9,IF(AA12&gt;0,PMT(AB12,AA12,-AC12),PMT(AB12,1,-AC12)),0))</f>
        <v>#REF!</v>
      </c>
      <c r="AF12" s="137" t="e">
        <f>IF(SUM($P12:AE12)&gt;0,IF($M12-AF$7&gt;0,AE12*(1+$N12),0),IF(0&lt;=AF$9,IF(AB12&gt;0,PMT(AC12,AB12,-AD12),PMT(AC12,1,-AD12)),0))</f>
        <v>#REF!</v>
      </c>
      <c r="AG12" s="137" t="e">
        <f>IF(SUM($P12:AF12)&gt;0,IF($M12-AG$7&gt;0,AF12*(1+$N12),0),IF(0&lt;=AG$9,IF(AC12&gt;0,PMT(AD12,AC12,-AE12),PMT(AD12,1,-AE12)),0))</f>
        <v>#REF!</v>
      </c>
      <c r="AH12" s="137" t="e">
        <f>IF(SUM($P12:AG12)&gt;0,IF($M12-AH$7&gt;0,AG12*(1+$N12),0),IF(0&lt;=AH$9,IF(AD12&gt;0,PMT(AE12,AD12,-AF12),PMT(AE12,1,-AF12)),0))</f>
        <v>#REF!</v>
      </c>
      <c r="AI12" s="137" t="e">
        <f>IF(SUM($P12:AH12)&gt;0,IF($M12-AI$7&gt;0,AH12*(1+$N12),0),IF(0&lt;=AI$9,IF(AE12&gt;0,PMT(AF12,AE12,-AG12),PMT(AF12,1,-AG12)),0))</f>
        <v>#REF!</v>
      </c>
      <c r="AJ12" s="137" t="e">
        <f>IF(SUM($P12:AI12)&gt;0,IF($M12-AJ$7&gt;0,AI12*(1+$N12),0),IF(0&lt;=AJ$9,IF(AF12&gt;0,PMT(AG12,AF12,-AH12),PMT(AG12,1,-AH12)),0))</f>
        <v>#REF!</v>
      </c>
      <c r="AK12" s="137" t="e">
        <f>IF(SUM($P12:AJ12)&gt;0,IF($M12-AK$7&gt;0,AJ12*(1+$N12),0),IF(0&lt;=AK$9,IF(AG12&gt;0,PMT(AH12,AG12,-AI12),PMT(AH12,1,-AI12)),0))</f>
        <v>#REF!</v>
      </c>
      <c r="AL12" s="137" t="e">
        <f>IF(SUM($P12:AK12)&gt;0,IF($M12-AL$7&gt;0,AK12*(1+$N12),0),IF(0&lt;=AL$9,IF(AH12&gt;0,PMT(AI12,AH12,-AJ12),PMT(AI12,1,-AJ12)),0))</f>
        <v>#REF!</v>
      </c>
      <c r="AM12" s="137" t="e">
        <f>IF(SUM($P12:AL12)&gt;0,IF($M12-AM$7&gt;0,AL12*(1+$N12),0),IF(0&lt;=AM$9,IF(AI12&gt;0,PMT(AJ12,AI12,-AK12),PMT(AJ12,1,-AK12)),0))</f>
        <v>#REF!</v>
      </c>
      <c r="AN12" s="137" t="e">
        <f>IF(SUM($P12:AM12)&gt;0,IF($M12-AN$7&gt;0,AM12*(1+$N12),0),IF(0&lt;=AN$9,IF(AJ12&gt;0,PMT(AK12,AJ12,-AL12),PMT(AK12,1,-AL12)),0))</f>
        <v>#REF!</v>
      </c>
      <c r="AO12" s="137" t="e">
        <f>IF(SUM($P12:AN12)&gt;0,IF($M12-AO$7&gt;0,AN12*(1+$N12),0),IF(0&lt;=AO$9,IF(AK12&gt;0,PMT(AL12,AK12,-AM12),PMT(AL12,1,-AM12)),0))</f>
        <v>#REF!</v>
      </c>
      <c r="AP12" s="137" t="e">
        <f>IF(SUM($P12:AO12)&gt;0,IF($M12-AP$7&gt;0,AO12*(1+$N12),0),IF(0&lt;=AP$9,IF(AL12&gt;0,PMT(AM12,AL12,-AN12),PMT(AM12,1,-AN12)),0))</f>
        <v>#REF!</v>
      </c>
      <c r="AQ12" s="137" t="e">
        <f>IF(SUM($P12:AP12)&gt;0,IF($M12-AQ$7&gt;0,AP12*(1+$N12),0),IF(0&lt;=AQ$9,IF(AM12&gt;0,PMT(AN12,AM12,-AO12),PMT(AN12,1,-AO12)),0))</f>
        <v>#REF!</v>
      </c>
      <c r="AR12" s="137" t="e">
        <f>IF(SUM($P12:AQ12)&gt;0,IF($M12-AR$7&gt;0,AQ12*(1+$N12),0),IF(0&lt;=AR$9,IF(AN12&gt;0,PMT(AO12,AN12,-AP12),PMT(AO12,1,-AP12)),0))</f>
        <v>#REF!</v>
      </c>
      <c r="AS12" s="137" t="e">
        <f>IF(SUM($P12:AR12)&gt;0,IF($M12-AS$7&gt;0,AR12*(1+$N12),0),IF(0&lt;=AS$9,IF(AO12&gt;0,PMT(AP12,AO12,-AQ12),PMT(AP12,1,-AQ12)),0))</f>
        <v>#REF!</v>
      </c>
      <c r="AT12" s="137" t="e">
        <f>IF(SUM($P12:AS12)&gt;0,IF($M12-AT$7&gt;0,AS12*(1+$N12),0),IF(0&lt;=AT$9,IF(AP12&gt;0,PMT(AQ12,AP12,-AR12),PMT(AQ12,1,-AR12)),0))</f>
        <v>#REF!</v>
      </c>
      <c r="AU12" s="137" t="e">
        <f>IF(SUM($P12:AT12)&gt;0,IF($M12-AU$7&gt;0,AT12*(1+$N12),0),IF(0&lt;=AU$9,IF(AQ12&gt;0,PMT(AR12,AQ12,-AS12),PMT(AR12,1,-AS12)),0))</f>
        <v>#REF!</v>
      </c>
      <c r="AV12" s="137" t="e">
        <f>IF(SUM($P12:AU12)&gt;0,IF($M12-AV$7&gt;0,AU12*(1+$N12),0),IF(0&lt;=AV$9,IF(AR12&gt;0,PMT(AS12,AR12,-AT12),PMT(AS12,1,-AT12)),0))</f>
        <v>#REF!</v>
      </c>
      <c r="AW12" s="137" t="e">
        <f>IF(SUM($P12:AV12)&gt;0,IF($M12-AW$7&gt;0,AV12*(1+$N12),0),IF(0&lt;=AW$9,IF(AS12&gt;0,PMT(AT12,AS12,-AU12),PMT(AT12,1,-AU12)),0))</f>
        <v>#REF!</v>
      </c>
      <c r="AX12" s="137" t="e">
        <f>IF(SUM($P12:AW12)&gt;0,IF($M12-AX$7&gt;0,AW12*(1+$N12),0),IF(0&lt;=AX$9,IF(AT12&gt;0,PMT(AU12,AT12,-AV12),PMT(AU12,1,-AV12)),0))</f>
        <v>#REF!</v>
      </c>
      <c r="AY12" s="137" t="e">
        <f>IF(SUM($P12:AX12)&gt;0,IF($M12-AY$7&gt;0,AX12*(1+$N12),0),IF(0&lt;=AY$9,IF(AU12&gt;0,PMT(AV12,AU12,-AW12),PMT(AV12,1,-AW12)),0))</f>
        <v>#REF!</v>
      </c>
      <c r="AZ12" s="137" t="e">
        <f>IF(SUM($P12:AY12)&gt;0,IF($M12-AZ$7&gt;0,AY12*(1+$N12),0),IF(0&lt;=AZ$9,IF(AV12&gt;0,PMT(AW12,AV12,-AX12),PMT(AW12,1,-AX12)),0))</f>
        <v>#REF!</v>
      </c>
      <c r="BA12" s="137" t="e">
        <f>IF(SUM($P12:AZ12)&gt;0,IF($M12-BA$7&gt;0,AZ12*(1+$N12),0),IF(0&lt;=BA$9,IF(AW12&gt;0,PMT(AX12,AW12,-AY12),PMT(AX12,1,-AY12)),0))</f>
        <v>#REF!</v>
      </c>
      <c r="BB12" s="137" t="e">
        <f>IF(SUM($P12:BA12)&gt;0,IF($M12-BB$7&gt;0,BA12*(1+$N12),0),IF(0&lt;=BB$9,IF(AX12&gt;0,PMT(AY12,AX12,-AZ12),PMT(AY12,1,-AZ12)),0))</f>
        <v>#REF!</v>
      </c>
      <c r="BC12" s="137" t="e">
        <f>IF(SUM($P12:BB12)&gt;0,IF($M12-BC$7&gt;0,BB12*(1+$N12),0),IF(0&lt;=BC$9,IF(AY12&gt;0,PMT(AZ12,AY12,-BA12),PMT(AZ12,1,-BA12)),0))</f>
        <v>#REF!</v>
      </c>
      <c r="BD12" s="137" t="e">
        <f>IF(SUM($P12:BC12)&gt;0,IF($M12-BD$7&gt;0,BC12*(1+$N12),0),IF(0&lt;=BD$9,IF(AZ12&gt;0,PMT(BA12,AZ12,-BB12),PMT(BA12,1,-BB12)),0))</f>
        <v>#REF!</v>
      </c>
      <c r="BE12" s="137" t="e">
        <f>IF(SUM($P12:BD12)&gt;0,IF($M12-BE$7&gt;0,BD12*(1+$N12),0),IF(0&lt;=BE$9,IF(BA12&gt;0,PMT(BB12,BA12,-BC12),PMT(BB12,1,-BC12)),0))</f>
        <v>#REF!</v>
      </c>
      <c r="BF12" s="137" t="e">
        <f>IF(SUM($P12:BE12)&gt;0,IF($M12-BF$7&gt;0,BE12*(1+$N12),0),IF(0&lt;=BF$9,IF(BB12&gt;0,PMT(BC12,BB12,-BD12),PMT(BC12,1,-BD12)),0))</f>
        <v>#REF!</v>
      </c>
      <c r="BG12" s="137" t="e">
        <f>IF(SUM($P12:BF12)&gt;0,IF($M12-BG$7&gt;0,BF12*(1+$N12),0),IF(0&lt;=BG$9,IF(BC12&gt;0,PMT(BD12,BC12,-BE12),PMT(BD12,1,-BE12)),0))</f>
        <v>#REF!</v>
      </c>
      <c r="BH12" s="137" t="e">
        <f>IF(SUM($P12:BG12)&gt;0,IF($M12-BH$7&gt;0,BG12*(1+$N12),0),IF(0&lt;=BH$9,IF(BD12&gt;0,PMT(BE12,BD12,-BF12),PMT(BE12,1,-BF12)),0))</f>
        <v>#REF!</v>
      </c>
      <c r="BI12" s="137"/>
      <c r="BJ12" s="191" t="e">
        <f t="shared" si="3"/>
        <v>#REF!</v>
      </c>
    </row>
    <row r="13" spans="1:62">
      <c r="A13" s="185">
        <f t="shared" ref="A13:A59" si="11">+A12+1</f>
        <v>2021</v>
      </c>
      <c r="B13" s="131">
        <v>0</v>
      </c>
      <c r="C13" s="186">
        <f t="shared" si="6"/>
        <v>0</v>
      </c>
      <c r="D13" s="186">
        <f t="shared" si="7"/>
        <v>0</v>
      </c>
      <c r="E13" s="187">
        <f t="shared" si="8"/>
        <v>0</v>
      </c>
      <c r="F13" s="188">
        <f>C13*VLOOKUP($F$9,'GI Factors'!A:M,4,FALSE)+D13*VLOOKUP($F$9,'GI Factors'!A:M,7,FALSE)</f>
        <v>0</v>
      </c>
      <c r="G13" s="185">
        <f t="shared" ref="G13:G59" si="12">+A13</f>
        <v>2021</v>
      </c>
      <c r="H13" s="189">
        <f>C13*VLOOKUP($G13,'GI Factors'!A:M,4,FALSE)</f>
        <v>0</v>
      </c>
      <c r="I13" s="189">
        <f>D13*VLOOKUP($G13,'GI Factors'!A:M,7,FALSE)</f>
        <v>0</v>
      </c>
      <c r="J13" s="189">
        <f t="shared" si="9"/>
        <v>0</v>
      </c>
      <c r="K13" s="190" t="e">
        <f>IF(SUM($J$10:J13)&gt;$K$7,$K$7-SUM($K$10:K12),J13)</f>
        <v>#REF!</v>
      </c>
      <c r="L13" s="190" t="e">
        <f t="shared" si="10"/>
        <v>#REF!</v>
      </c>
      <c r="M13" s="139">
        <f t="shared" si="4"/>
        <v>0</v>
      </c>
      <c r="N13" s="141">
        <f t="shared" si="1"/>
        <v>0</v>
      </c>
      <c r="O13" s="135" t="e">
        <f t="shared" si="2"/>
        <v>#REF!</v>
      </c>
      <c r="P13" s="136" t="e">
        <f t="shared" si="5"/>
        <v>#REF!</v>
      </c>
      <c r="Q13" s="137" t="e">
        <f>IF(SUM($P13:P13)&gt;0,IF($M13-Q$7&gt;0,P13*(1+$N13),0),IF(0&lt;=Q$9,IF(M13&gt;0,PMT(N13,M13,-O13),PMT(N13,1,-O13)),0))</f>
        <v>#REF!</v>
      </c>
      <c r="R13" s="137" t="e">
        <f>IF(SUM($P13:Q13)&gt;0,IF($M13-R$7&gt;0,Q13*(1+$N13),0),IF(0&lt;=R$9,IF(N13&gt;0,PMT(O13,N13,-P13),PMT(O13,1,-P13)),0))</f>
        <v>#REF!</v>
      </c>
      <c r="S13" s="138" t="e">
        <f>IF(SUM($P13:R13)&gt;0,IF($M13-S$7&gt;0,R13*(1+$N13),0),IF(0&lt;=S$9,IF(O13&gt;0,PMT(P13,O13,-Q13),PMT(P13,1,-Q13)),0))</f>
        <v>#REF!</v>
      </c>
      <c r="T13" s="137" t="e">
        <f>IF(SUM($P13:S13)&gt;0,IF($M13-T$7&gt;0,S13*(1+$N13),0),IF(0&lt;=T$9,IF(P13&gt;0,PMT(Q13,P13,-R13),PMT(Q13,1,-R13)),0))</f>
        <v>#REF!</v>
      </c>
      <c r="U13" s="137" t="e">
        <f>IF(SUM($P13:T13)&gt;0,IF($M13-U$7&gt;0,T13*(1+$N13),0),IF(0&lt;=U$9,IF(Q13&gt;0,PMT(R13,Q13,-S13),PMT(R13,1,-S13)),0))</f>
        <v>#REF!</v>
      </c>
      <c r="V13" s="137" t="e">
        <f>IF(SUM($P13:U13)&gt;0,IF($M13-V$7&gt;0,U13*(1+$N13),0),IF(0&lt;=V$9,IF(R13&gt;0,PMT(S13,R13,-T13),PMT(S13,1,-T13)),0))</f>
        <v>#REF!</v>
      </c>
      <c r="W13" s="137" t="e">
        <f>IF(SUM($P13:V13)&gt;0,IF($M13-W$7&gt;0,V13*(1+$N13),0),IF(0&lt;=W$9,IF(S13&gt;0,PMT(T13,S13,-U13),PMT(T13,1,-U13)),0))</f>
        <v>#REF!</v>
      </c>
      <c r="X13" s="137" t="e">
        <f>IF(SUM($P13:W13)&gt;0,IF($M13-X$7&gt;0,W13*(1+$N13),0),IF(0&lt;=X$9,IF(T13&gt;0,PMT(U13,T13,-V13),PMT(U13,1,-V13)),0))</f>
        <v>#REF!</v>
      </c>
      <c r="Y13" s="137" t="e">
        <f>IF(SUM($P13:X13)&gt;0,IF($M13-Y$7&gt;0,X13*(1+$N13),0),IF(0&lt;=Y$9,IF(U13&gt;0,PMT(V13,U13,-W13),PMT(V13,1,-W13)),0))</f>
        <v>#REF!</v>
      </c>
      <c r="Z13" s="137" t="e">
        <f>IF(SUM($P13:Y13)&gt;0,IF($M13-Z$7&gt;0,Y13*(1+$N13),0),IF(0&lt;=Z$9,IF(V13&gt;0,PMT(W13,V13,-X13),PMT(W13,1,-X13)),0))</f>
        <v>#REF!</v>
      </c>
      <c r="AA13" s="137" t="e">
        <f>IF(SUM($P13:Z13)&gt;0,IF($M13-AA$7&gt;0,Z13*(1+$N13),0),IF(0&lt;=AA$9,IF(W13&gt;0,PMT(X13,W13,-Y13),PMT(X13,1,-Y13)),0))</f>
        <v>#REF!</v>
      </c>
      <c r="AB13" s="137" t="e">
        <f>IF(SUM($P13:AA13)&gt;0,IF($M13-AB$7&gt;0,AA13*(1+$N13),0),IF(0&lt;=AB$9,IF(X13&gt;0,PMT(Y13,X13,-Z13),PMT(Y13,1,-Z13)),0))</f>
        <v>#REF!</v>
      </c>
      <c r="AC13" s="137" t="e">
        <f>IF(SUM($P13:AB13)&gt;0,IF($M13-AC$7&gt;0,AB13*(1+$N13),0),IF(0&lt;=AC$9,IF(Y13&gt;0,PMT(Z13,Y13,-AA13),PMT(Z13,1,-AA13)),0))</f>
        <v>#REF!</v>
      </c>
      <c r="AD13" s="137" t="e">
        <f>IF(SUM($P13:AC13)&gt;0,IF($M13-AD$7&gt;0,AC13*(1+$N13),0),IF(0&lt;=AD$9,IF(Z13&gt;0,PMT(AA13,Z13,-AB13),PMT(AA13,1,-AB13)),0))</f>
        <v>#REF!</v>
      </c>
      <c r="AE13" s="137" t="e">
        <f>IF(SUM($P13:AD13)&gt;0,IF($M13-AE$7&gt;0,AD13*(1+$N13),0),IF(0&lt;=AE$9,IF(AA13&gt;0,PMT(AB13,AA13,-AC13),PMT(AB13,1,-AC13)),0))</f>
        <v>#REF!</v>
      </c>
      <c r="AF13" s="137" t="e">
        <f>IF(SUM($P13:AE13)&gt;0,IF($M13-AF$7&gt;0,AE13*(1+$N13),0),IF(0&lt;=AF$9,IF(AB13&gt;0,PMT(AC13,AB13,-AD13),PMT(AC13,1,-AD13)),0))</f>
        <v>#REF!</v>
      </c>
      <c r="AG13" s="137" t="e">
        <f>IF(SUM($P13:AF13)&gt;0,IF($M13-AG$7&gt;0,AF13*(1+$N13),0),IF(0&lt;=AG$9,IF(AC13&gt;0,PMT(AD13,AC13,-AE13),PMT(AD13,1,-AE13)),0))</f>
        <v>#REF!</v>
      </c>
      <c r="AH13" s="137" t="e">
        <f>IF(SUM($P13:AG13)&gt;0,IF($M13-AH$7&gt;0,AG13*(1+$N13),0),IF(0&lt;=AH$9,IF(AD13&gt;0,PMT(AE13,AD13,-AF13),PMT(AE13,1,-AF13)),0))</f>
        <v>#REF!</v>
      </c>
      <c r="AI13" s="137" t="e">
        <f>IF(SUM($P13:AH13)&gt;0,IF($M13-AI$7&gt;0,AH13*(1+$N13),0),IF(0&lt;=AI$9,IF(AE13&gt;0,PMT(AF13,AE13,-AG13),PMT(AF13,1,-AG13)),0))</f>
        <v>#REF!</v>
      </c>
      <c r="AJ13" s="137" t="e">
        <f>IF(SUM($P13:AI13)&gt;0,IF($M13-AJ$7&gt;0,AI13*(1+$N13),0),IF(0&lt;=AJ$9,IF(AF13&gt;0,PMT(AG13,AF13,-AH13),PMT(AG13,1,-AH13)),0))</f>
        <v>#REF!</v>
      </c>
      <c r="AK13" s="137" t="e">
        <f>IF(SUM($P13:AJ13)&gt;0,IF($M13-AK$7&gt;0,AJ13*(1+$N13),0),IF(0&lt;=AK$9,IF(AG13&gt;0,PMT(AH13,AG13,-AI13),PMT(AH13,1,-AI13)),0))</f>
        <v>#REF!</v>
      </c>
      <c r="AL13" s="137" t="e">
        <f>IF(SUM($P13:AK13)&gt;0,IF($M13-AL$7&gt;0,AK13*(1+$N13),0),IF(0&lt;=AL$9,IF(AH13&gt;0,PMT(AI13,AH13,-AJ13),PMT(AI13,1,-AJ13)),0))</f>
        <v>#REF!</v>
      </c>
      <c r="AM13" s="137" t="e">
        <f>IF(SUM($P13:AL13)&gt;0,IF($M13-AM$7&gt;0,AL13*(1+$N13),0),IF(0&lt;=AM$9,IF(AI13&gt;0,PMT(AJ13,AI13,-AK13),PMT(AJ13,1,-AK13)),0))</f>
        <v>#REF!</v>
      </c>
      <c r="AN13" s="137" t="e">
        <f>IF(SUM($P13:AM13)&gt;0,IF($M13-AN$7&gt;0,AM13*(1+$N13),0),IF(0&lt;=AN$9,IF(AJ13&gt;0,PMT(AK13,AJ13,-AL13),PMT(AK13,1,-AL13)),0))</f>
        <v>#REF!</v>
      </c>
      <c r="AO13" s="137" t="e">
        <f>IF(SUM($P13:AN13)&gt;0,IF($M13-AO$7&gt;0,AN13*(1+$N13),0),IF(0&lt;=AO$9,IF(AK13&gt;0,PMT(AL13,AK13,-AM13),PMT(AL13,1,-AM13)),0))</f>
        <v>#REF!</v>
      </c>
      <c r="AP13" s="137" t="e">
        <f>IF(SUM($P13:AO13)&gt;0,IF($M13-AP$7&gt;0,AO13*(1+$N13),0),IF(0&lt;=AP$9,IF(AL13&gt;0,PMT(AM13,AL13,-AN13),PMT(AM13,1,-AN13)),0))</f>
        <v>#REF!</v>
      </c>
      <c r="AQ13" s="137" t="e">
        <f>IF(SUM($P13:AP13)&gt;0,IF($M13-AQ$7&gt;0,AP13*(1+$N13),0),IF(0&lt;=AQ$9,IF(AM13&gt;0,PMT(AN13,AM13,-AO13),PMT(AN13,1,-AO13)),0))</f>
        <v>#REF!</v>
      </c>
      <c r="AR13" s="137" t="e">
        <f>IF(SUM($P13:AQ13)&gt;0,IF($M13-AR$7&gt;0,AQ13*(1+$N13),0),IF(0&lt;=AR$9,IF(AN13&gt;0,PMT(AO13,AN13,-AP13),PMT(AO13,1,-AP13)),0))</f>
        <v>#REF!</v>
      </c>
      <c r="AS13" s="137" t="e">
        <f>IF(SUM($P13:AR13)&gt;0,IF($M13-AS$7&gt;0,AR13*(1+$N13),0),IF(0&lt;=AS$9,IF(AO13&gt;0,PMT(AP13,AO13,-AQ13),PMT(AP13,1,-AQ13)),0))</f>
        <v>#REF!</v>
      </c>
      <c r="AT13" s="137" t="e">
        <f>IF(SUM($P13:AS13)&gt;0,IF($M13-AT$7&gt;0,AS13*(1+$N13),0),IF(0&lt;=AT$9,IF(AP13&gt;0,PMT(AQ13,AP13,-AR13),PMT(AQ13,1,-AR13)),0))</f>
        <v>#REF!</v>
      </c>
      <c r="AU13" s="137" t="e">
        <f>IF(SUM($P13:AT13)&gt;0,IF($M13-AU$7&gt;0,AT13*(1+$N13),0),IF(0&lt;=AU$9,IF(AQ13&gt;0,PMT(AR13,AQ13,-AS13),PMT(AR13,1,-AS13)),0))</f>
        <v>#REF!</v>
      </c>
      <c r="AV13" s="137" t="e">
        <f>IF(SUM($P13:AU13)&gt;0,IF($M13-AV$7&gt;0,AU13*(1+$N13),0),IF(0&lt;=AV$9,IF(AR13&gt;0,PMT(AS13,AR13,-AT13),PMT(AS13,1,-AT13)),0))</f>
        <v>#REF!</v>
      </c>
      <c r="AW13" s="137" t="e">
        <f>IF(SUM($P13:AV13)&gt;0,IF($M13-AW$7&gt;0,AV13*(1+$N13),0),IF(0&lt;=AW$9,IF(AS13&gt;0,PMT(AT13,AS13,-AU13),PMT(AT13,1,-AU13)),0))</f>
        <v>#REF!</v>
      </c>
      <c r="AX13" s="137" t="e">
        <f>IF(SUM($P13:AW13)&gt;0,IF($M13-AX$7&gt;0,AW13*(1+$N13),0),IF(0&lt;=AX$9,IF(AT13&gt;0,PMT(AU13,AT13,-AV13),PMT(AU13,1,-AV13)),0))</f>
        <v>#REF!</v>
      </c>
      <c r="AY13" s="137" t="e">
        <f>IF(SUM($P13:AX13)&gt;0,IF($M13-AY$7&gt;0,AX13*(1+$N13),0),IF(0&lt;=AY$9,IF(AU13&gt;0,PMT(AV13,AU13,-AW13),PMT(AV13,1,-AW13)),0))</f>
        <v>#REF!</v>
      </c>
      <c r="AZ13" s="137" t="e">
        <f>IF(SUM($P13:AY13)&gt;0,IF($M13-AZ$7&gt;0,AY13*(1+$N13),0),IF(0&lt;=AZ$9,IF(AV13&gt;0,PMT(AW13,AV13,-AX13),PMT(AW13,1,-AX13)),0))</f>
        <v>#REF!</v>
      </c>
      <c r="BA13" s="137" t="e">
        <f>IF(SUM($P13:AZ13)&gt;0,IF($M13-BA$7&gt;0,AZ13*(1+$N13),0),IF(0&lt;=BA$9,IF(AW13&gt;0,PMT(AX13,AW13,-AY13),PMT(AX13,1,-AY13)),0))</f>
        <v>#REF!</v>
      </c>
      <c r="BB13" s="137" t="e">
        <f>IF(SUM($P13:BA13)&gt;0,IF($M13-BB$7&gt;0,BA13*(1+$N13),0),IF(0&lt;=BB$9,IF(AX13&gt;0,PMT(AY13,AX13,-AZ13),PMT(AY13,1,-AZ13)),0))</f>
        <v>#REF!</v>
      </c>
      <c r="BC13" s="137" t="e">
        <f>IF(SUM($P13:BB13)&gt;0,IF($M13-BC$7&gt;0,BB13*(1+$N13),0),IF(0&lt;=BC$9,IF(AY13&gt;0,PMT(AZ13,AY13,-BA13),PMT(AZ13,1,-BA13)),0))</f>
        <v>#REF!</v>
      </c>
      <c r="BD13" s="137" t="e">
        <f>IF(SUM($P13:BC13)&gt;0,IF($M13-BD$7&gt;0,BC13*(1+$N13),0),IF(0&lt;=BD$9,IF(AZ13&gt;0,PMT(BA13,AZ13,-BB13),PMT(BA13,1,-BB13)),0))</f>
        <v>#REF!</v>
      </c>
      <c r="BE13" s="137" t="e">
        <f>IF(SUM($P13:BD13)&gt;0,IF($M13-BE$7&gt;0,BD13*(1+$N13),0),IF(0&lt;=BE$9,IF(BA13&gt;0,PMT(BB13,BA13,-BC13),PMT(BB13,1,-BC13)),0))</f>
        <v>#REF!</v>
      </c>
      <c r="BF13" s="137" t="e">
        <f>IF(SUM($P13:BE13)&gt;0,IF($M13-BF$7&gt;0,BE13*(1+$N13),0),IF(0&lt;=BF$9,IF(BB13&gt;0,PMT(BC13,BB13,-BD13),PMT(BC13,1,-BD13)),0))</f>
        <v>#REF!</v>
      </c>
      <c r="BG13" s="137" t="e">
        <f>IF(SUM($P13:BF13)&gt;0,IF($M13-BG$7&gt;0,BF13*(1+$N13),0),IF(0&lt;=BG$9,IF(BC13&gt;0,PMT(BD13,BC13,-BE13),PMT(BD13,1,-BE13)),0))</f>
        <v>#REF!</v>
      </c>
      <c r="BH13" s="137" t="e">
        <f>IF(SUM($P13:BG13)&gt;0,IF($M13-BH$7&gt;0,BG13*(1+$N13),0),IF(0&lt;=BH$9,IF(BD13&gt;0,PMT(BE13,BD13,-BF13),PMT(BE13,1,-BF13)),0))</f>
        <v>#REF!</v>
      </c>
      <c r="BI13" s="137"/>
      <c r="BJ13" s="191" t="e">
        <f t="shared" si="3"/>
        <v>#REF!</v>
      </c>
    </row>
    <row r="14" spans="1:62">
      <c r="A14" s="193">
        <f t="shared" si="11"/>
        <v>2022</v>
      </c>
      <c r="B14" s="132">
        <v>10500410.038947595</v>
      </c>
      <c r="C14" s="194">
        <f t="shared" si="6"/>
        <v>6300246.023368557</v>
      </c>
      <c r="D14" s="194">
        <f t="shared" si="7"/>
        <v>4200164.0155790383</v>
      </c>
      <c r="E14" s="195">
        <f t="shared" si="8"/>
        <v>10500410.038947595</v>
      </c>
      <c r="F14" s="196">
        <f>C14*VLOOKUP($F$9,'GI Factors'!A:M,4,FALSE)+D14*VLOOKUP($F$9,'GI Factors'!A:M,7,FALSE)</f>
        <v>10627855.364534535</v>
      </c>
      <c r="G14" s="193">
        <f t="shared" si="12"/>
        <v>2022</v>
      </c>
      <c r="H14" s="197">
        <f>C14*VLOOKUP($G14,'GI Factors'!A:M,4,FALSE)</f>
        <v>6445669.2803760963</v>
      </c>
      <c r="I14" s="197">
        <f>D14*VLOOKUP($G14,'GI Factors'!A:M,7,FALSE)</f>
        <v>4406172.7202423755</v>
      </c>
      <c r="J14" s="189">
        <f>SUM(H14:I14)</f>
        <v>10851842.000618473</v>
      </c>
      <c r="K14" s="190" t="e">
        <f>IF(SUM($J$10:J14)&gt;$K$7,$K$7-SUM($K$10:K13),J14)</f>
        <v>#REF!</v>
      </c>
      <c r="L14" s="190" t="e">
        <f t="shared" si="10"/>
        <v>#REF!</v>
      </c>
      <c r="M14" s="140">
        <f t="shared" si="4"/>
        <v>1</v>
      </c>
      <c r="N14" s="141">
        <f t="shared" si="1"/>
        <v>2.1075431345385916E-2</v>
      </c>
      <c r="O14" s="137" t="e">
        <f>PV(N14,M14,,-L14)</f>
        <v>#REF!</v>
      </c>
      <c r="P14" s="142" t="e">
        <f>IF(M14&gt;0,PMT(N14,M14,-O14),PMT(N14,1,-O14))</f>
        <v>#REF!</v>
      </c>
      <c r="Q14" s="137" t="e">
        <f>IF(SUM($P14:P14)&gt;0,IF($M14-Q$7&gt;0,P14*(1+$N14),0),IF(0&lt;=Q$9,IF(M14&gt;0,PMT(N14,M14,-O14),PMT(N14,1,-O14)),0))</f>
        <v>#REF!</v>
      </c>
      <c r="R14" s="137" t="e">
        <f>IF(SUM($P14:Q14)&gt;0,IF($M14-R$7&gt;0,Q14*(1+$N14),0),IF(0&lt;=R$9,IF(N14&gt;0,PMT(O14,N14,-P14),PMT(O14,1,-P14)),0))</f>
        <v>#REF!</v>
      </c>
      <c r="S14" s="138" t="e">
        <f>IF(SUM($P14:R14)&gt;0,IF($M14-S$7&gt;0,R14*(1+$N14),0),IF(0&lt;=S$9,IF(O14&gt;0,PMT(P14,O14,-Q14),PMT(P14,1,-Q14)),0))</f>
        <v>#REF!</v>
      </c>
      <c r="T14" s="137" t="e">
        <f>IF(SUM($P14:S14)&gt;0,IF($M14-T$7&gt;0,S14*(1+$N14),0),IF(0&lt;=T$9,IF(P14&gt;0,PMT(Q14,P14,-R14),PMT(Q14,1,-R14)),0))</f>
        <v>#REF!</v>
      </c>
      <c r="U14" s="137" t="e">
        <f>IF(SUM($P14:T14)&gt;0,IF($M14-U$7&gt;0,T14*(1+$N14),0),IF(0&lt;=U$9,IF(Q14&gt;0,PMT(R14,Q14,-S14),PMT(R14,1,-S14)),0))</f>
        <v>#REF!</v>
      </c>
      <c r="V14" s="137" t="e">
        <f>IF(SUM($P14:U14)&gt;0,IF($M14-V$7&gt;0,U14*(1+$N14),0),IF(0&lt;=V$9,IF(R14&gt;0,PMT(S14,R14,-T14),PMT(S14,1,-T14)),0))</f>
        <v>#REF!</v>
      </c>
      <c r="W14" s="137" t="e">
        <f>IF(SUM($P14:V14)&gt;0,IF($M14-W$7&gt;0,V14*(1+$N14),0),IF(0&lt;=W$9,IF(S14&gt;0,PMT(T14,S14,-U14),PMT(T14,1,-U14)),0))</f>
        <v>#REF!</v>
      </c>
      <c r="X14" s="137" t="e">
        <f>IF(SUM($P14:W14)&gt;0,IF($M14-X$7&gt;0,W14*(1+$N14),0),IF(0&lt;=X$9,IF(T14&gt;0,PMT(U14,T14,-V14),PMT(U14,1,-V14)),0))</f>
        <v>#REF!</v>
      </c>
      <c r="Y14" s="137" t="e">
        <f>IF(SUM($P14:X14)&gt;0,IF($M14-Y$7&gt;0,X14*(1+$N14),0),IF(0&lt;=Y$9,IF(U14&gt;0,PMT(V14,U14,-W14),PMT(V14,1,-W14)),0))</f>
        <v>#REF!</v>
      </c>
      <c r="Z14" s="137" t="e">
        <f>IF(SUM($P14:Y14)&gt;0,IF($M14-Z$7&gt;0,Y14*(1+$N14),0),IF(0&lt;=Z$9,IF(V14&gt;0,PMT(W14,V14,-X14),PMT(W14,1,-X14)),0))</f>
        <v>#REF!</v>
      </c>
      <c r="AA14" s="137" t="e">
        <f>IF(SUM($P14:Z14)&gt;0,IF($M14-AA$7&gt;0,Z14*(1+$N14),0),IF(0&lt;=AA$9,IF(W14&gt;0,PMT(X14,W14,-Y14),PMT(X14,1,-Y14)),0))</f>
        <v>#REF!</v>
      </c>
      <c r="AB14" s="137" t="e">
        <f>IF(SUM($P14:AA14)&gt;0,IF($M14-AB$7&gt;0,AA14*(1+$N14),0),IF(0&lt;=AB$9,IF(X14&gt;0,PMT(Y14,X14,-Z14),PMT(Y14,1,-Z14)),0))</f>
        <v>#REF!</v>
      </c>
      <c r="AC14" s="137" t="e">
        <f>IF(SUM($P14:AB14)&gt;0,IF($M14-AC$7&gt;0,AB14*(1+$N14),0),IF(0&lt;=AC$9,IF(Y14&gt;0,PMT(Z14,Y14,-AA14),PMT(Z14,1,-AA14)),0))</f>
        <v>#REF!</v>
      </c>
      <c r="AD14" s="137" t="e">
        <f>IF(SUM($P14:AC14)&gt;0,IF($M14-AD$7&gt;0,AC14*(1+$N14),0),IF(0&lt;=AD$9,IF(Z14&gt;0,PMT(AA14,Z14,-AB14),PMT(AA14,1,-AB14)),0))</f>
        <v>#REF!</v>
      </c>
      <c r="AE14" s="137" t="e">
        <f>IF(SUM($P14:AD14)&gt;0,IF($M14-AE$7&gt;0,AD14*(1+$N14),0),IF(0&lt;=AE$9,IF(AA14&gt;0,PMT(AB14,AA14,-AC14),PMT(AB14,1,-AC14)),0))</f>
        <v>#REF!</v>
      </c>
      <c r="AF14" s="137" t="e">
        <f>IF(SUM($P14:AE14)&gt;0,IF($M14-AF$7&gt;0,AE14*(1+$N14),0),IF(0&lt;=AF$9,IF(AB14&gt;0,PMT(AC14,AB14,-AD14),PMT(AC14,1,-AD14)),0))</f>
        <v>#REF!</v>
      </c>
      <c r="AG14" s="137" t="e">
        <f>IF(SUM($P14:AF14)&gt;0,IF($M14-AG$7&gt;0,AF14*(1+$N14),0),IF(0&lt;=AG$9,IF(AC14&gt;0,PMT(AD14,AC14,-AE14),PMT(AD14,1,-AE14)),0))</f>
        <v>#REF!</v>
      </c>
      <c r="AH14" s="137" t="e">
        <f>IF(SUM($P14:AG14)&gt;0,IF($M14-AH$7&gt;0,AG14*(1+$N14),0),IF(0&lt;=AH$9,IF(AD14&gt;0,PMT(AE14,AD14,-AF14),PMT(AE14,1,-AF14)),0))</f>
        <v>#REF!</v>
      </c>
      <c r="AI14" s="137" t="e">
        <f>IF(SUM($P14:AH14)&gt;0,IF($M14-AI$7&gt;0,AH14*(1+$N14),0),IF(0&lt;=AI$9,IF(AE14&gt;0,PMT(AF14,AE14,-AG14),PMT(AF14,1,-AG14)),0))</f>
        <v>#REF!</v>
      </c>
      <c r="AJ14" s="137" t="e">
        <f>IF(SUM($P14:AI14)&gt;0,IF($M14-AJ$7&gt;0,AI14*(1+$N14),0),IF(0&lt;=AJ$9,IF(AF14&gt;0,PMT(AG14,AF14,-AH14),PMT(AG14,1,-AH14)),0))</f>
        <v>#REF!</v>
      </c>
      <c r="AK14" s="137" t="e">
        <f>IF(SUM($P14:AJ14)&gt;0,IF($M14-AK$7&gt;0,AJ14*(1+$N14),0),IF(0&lt;=AK$9,IF(AG14&gt;0,PMT(AH14,AG14,-AI14),PMT(AH14,1,-AI14)),0))</f>
        <v>#REF!</v>
      </c>
      <c r="AL14" s="137" t="e">
        <f>IF(SUM($P14:AK14)&gt;0,IF($M14-AL$7&gt;0,AK14*(1+$N14),0),IF(0&lt;=AL$9,IF(AH14&gt;0,PMT(AI14,AH14,-AJ14),PMT(AI14,1,-AJ14)),0))</f>
        <v>#REF!</v>
      </c>
      <c r="AM14" s="137" t="e">
        <f>IF(SUM($P14:AL14)&gt;0,IF($M14-AM$7&gt;0,AL14*(1+$N14),0),IF(0&lt;=AM$9,IF(AI14&gt;0,PMT(AJ14,AI14,-AK14),PMT(AJ14,1,-AK14)),0))</f>
        <v>#REF!</v>
      </c>
      <c r="AN14" s="137" t="e">
        <f>IF(SUM($P14:AM14)&gt;0,IF($M14-AN$7&gt;0,AM14*(1+$N14),0),IF(0&lt;=AN$9,IF(AJ14&gt;0,PMT(AK14,AJ14,-AL14),PMT(AK14,1,-AL14)),0))</f>
        <v>#REF!</v>
      </c>
      <c r="AO14" s="137" t="e">
        <f>IF(SUM($P14:AN14)&gt;0,IF($M14-AO$7&gt;0,AN14*(1+$N14),0),IF(0&lt;=AO$9,IF(AK14&gt;0,PMT(AL14,AK14,-AM14),PMT(AL14,1,-AM14)),0))</f>
        <v>#REF!</v>
      </c>
      <c r="AP14" s="137" t="e">
        <f>IF(SUM($P14:AO14)&gt;0,IF($M14-AP$7&gt;0,AO14*(1+$N14),0),IF(0&lt;=AP$9,IF(AL14&gt;0,PMT(AM14,AL14,-AN14),PMT(AM14,1,-AN14)),0))</f>
        <v>#REF!</v>
      </c>
      <c r="AQ14" s="137" t="e">
        <f>IF(SUM($P14:AP14)&gt;0,IF($M14-AQ$7&gt;0,AP14*(1+$N14),0),IF(0&lt;=AQ$9,IF(AM14&gt;0,PMT(AN14,AM14,-AO14),PMT(AN14,1,-AO14)),0))</f>
        <v>#REF!</v>
      </c>
      <c r="AR14" s="137" t="e">
        <f>IF(SUM($P14:AQ14)&gt;0,IF($M14-AR$7&gt;0,AQ14*(1+$N14),0),IF(0&lt;=AR$9,IF(AN14&gt;0,PMT(AO14,AN14,-AP14),PMT(AO14,1,-AP14)),0))</f>
        <v>#REF!</v>
      </c>
      <c r="AS14" s="137" t="e">
        <f>IF(SUM($P14:AR14)&gt;0,IF($M14-AS$7&gt;0,AR14*(1+$N14),0),IF(0&lt;=AS$9,IF(AO14&gt;0,PMT(AP14,AO14,-AQ14),PMT(AP14,1,-AQ14)),0))</f>
        <v>#REF!</v>
      </c>
      <c r="AT14" s="137" t="e">
        <f>IF(SUM($P14:AS14)&gt;0,IF($M14-AT$7&gt;0,AS14*(1+$N14),0),IF(0&lt;=AT$9,IF(AP14&gt;0,PMT(AQ14,AP14,-AR14),PMT(AQ14,1,-AR14)),0))</f>
        <v>#REF!</v>
      </c>
      <c r="AU14" s="137" t="e">
        <f>IF(SUM($P14:AT14)&gt;0,IF($M14-AU$7&gt;0,AT14*(1+$N14),0),IF(0&lt;=AU$9,IF(AQ14&gt;0,PMT(AR14,AQ14,-AS14),PMT(AR14,1,-AS14)),0))</f>
        <v>#REF!</v>
      </c>
      <c r="AV14" s="137" t="e">
        <f>IF(SUM($P14:AU14)&gt;0,IF($M14-AV$7&gt;0,AU14*(1+$N14),0),IF(0&lt;=AV$9,IF(AR14&gt;0,PMT(AS14,AR14,-AT14),PMT(AS14,1,-AT14)),0))</f>
        <v>#REF!</v>
      </c>
      <c r="AW14" s="137" t="e">
        <f>IF(SUM($P14:AV14)&gt;0,IF($M14-AW$7&gt;0,AV14*(1+$N14),0),IF(0&lt;=AW$9,IF(AS14&gt;0,PMT(AT14,AS14,-AU14),PMT(AT14,1,-AU14)),0))</f>
        <v>#REF!</v>
      </c>
      <c r="AX14" s="137" t="e">
        <f>IF(SUM($P14:AW14)&gt;0,IF($M14-AX$7&gt;0,AW14*(1+$N14),0),IF(0&lt;=AX$9,IF(AT14&gt;0,PMT(AU14,AT14,-AV14),PMT(AU14,1,-AV14)),0))</f>
        <v>#REF!</v>
      </c>
      <c r="AY14" s="137" t="e">
        <f>IF(SUM($P14:AX14)&gt;0,IF($M14-AY$7&gt;0,AX14*(1+$N14),0),IF(0&lt;=AY$9,IF(AU14&gt;0,PMT(AV14,AU14,-AW14),PMT(AV14,1,-AW14)),0))</f>
        <v>#REF!</v>
      </c>
      <c r="AZ14" s="137" t="e">
        <f>IF(SUM($P14:AY14)&gt;0,IF($M14-AZ$7&gt;0,AY14*(1+$N14),0),IF(0&lt;=AZ$9,IF(AV14&gt;0,PMT(AW14,AV14,-AX14),PMT(AW14,1,-AX14)),0))</f>
        <v>#REF!</v>
      </c>
      <c r="BA14" s="137" t="e">
        <f>IF(SUM($P14:AZ14)&gt;0,IF($M14-BA$7&gt;0,AZ14*(1+$N14),0),IF(0&lt;=BA$9,IF(AW14&gt;0,PMT(AX14,AW14,-AY14),PMT(AX14,1,-AY14)),0))</f>
        <v>#REF!</v>
      </c>
      <c r="BB14" s="137" t="e">
        <f>IF(SUM($P14:BA14)&gt;0,IF($M14-BB$7&gt;0,BA14*(1+$N14),0),IF(0&lt;=BB$9,IF(AX14&gt;0,PMT(AY14,AX14,-AZ14),PMT(AY14,1,-AZ14)),0))</f>
        <v>#REF!</v>
      </c>
      <c r="BC14" s="137" t="e">
        <f>IF(SUM($P14:BB14)&gt;0,IF($M14-BC$7&gt;0,BB14*(1+$N14),0),IF(0&lt;=BC$9,IF(AY14&gt;0,PMT(AZ14,AY14,-BA14),PMT(AZ14,1,-BA14)),0))</f>
        <v>#REF!</v>
      </c>
      <c r="BD14" s="137" t="e">
        <f>IF(SUM($P14:BC14)&gt;0,IF($M14-BD$7&gt;0,BC14*(1+$N14),0),IF(0&lt;=BD$9,IF(AZ14&gt;0,PMT(BA14,AZ14,-BB14),PMT(BA14,1,-BB14)),0))</f>
        <v>#REF!</v>
      </c>
      <c r="BE14" s="137" t="e">
        <f>IF(SUM($P14:BD14)&gt;0,IF($M14-BE$7&gt;0,BD14*(1+$N14),0),IF(0&lt;=BE$9,IF(BA14&gt;0,PMT(BB14,BA14,-BC14),PMT(BB14,1,-BC14)),0))</f>
        <v>#REF!</v>
      </c>
      <c r="BF14" s="137" t="e">
        <f>IF(SUM($P14:BE14)&gt;0,IF($M14-BF$7&gt;0,BE14*(1+$N14),0),IF(0&lt;=BF$9,IF(BB14&gt;0,PMT(BC14,BB14,-BD14),PMT(BC14,1,-BD14)),0))</f>
        <v>#REF!</v>
      </c>
      <c r="BG14" s="137" t="e">
        <f>IF(SUM($P14:BF14)&gt;0,IF($M14-BG$7&gt;0,BF14*(1+$N14),0),IF(0&lt;=BG$9,IF(BC14&gt;0,PMT(BD14,BC14,-BE14),PMT(BD14,1,-BE14)),0))</f>
        <v>#REF!</v>
      </c>
      <c r="BH14" s="137" t="e">
        <f>IF(SUM($P14:BG14)&gt;0,IF($M14-BH$7&gt;0,BG14*(1+$N14),0),IF(0&lt;=BH$9,IF(BD14&gt;0,PMT(BE14,BD14,-BF14),PMT(BE14,1,-BF14)),0))</f>
        <v>#REF!</v>
      </c>
      <c r="BI14" s="137"/>
      <c r="BJ14" s="191" t="e">
        <f t="shared" si="3"/>
        <v>#REF!</v>
      </c>
    </row>
    <row r="15" spans="1:62">
      <c r="A15" s="193">
        <f t="shared" si="11"/>
        <v>2023</v>
      </c>
      <c r="B15" s="132">
        <v>9666587.8691105973</v>
      </c>
      <c r="C15" s="194">
        <f t="shared" si="6"/>
        <v>5799952.7214663578</v>
      </c>
      <c r="D15" s="194">
        <f t="shared" si="7"/>
        <v>3866635.147644239</v>
      </c>
      <c r="E15" s="195">
        <f t="shared" si="8"/>
        <v>9666587.8691105973</v>
      </c>
      <c r="F15" s="196">
        <f>C15*VLOOKUP($F$9,'GI Factors'!A:M,4,FALSE)+D15*VLOOKUP($F$9,'GI Factors'!A:M,7,FALSE)</f>
        <v>9783912.9482002724</v>
      </c>
      <c r="G15" s="193">
        <f t="shared" si="12"/>
        <v>2023</v>
      </c>
      <c r="H15" s="197">
        <f>C15*VLOOKUP($G15,'GI Factors'!A:M,4,FALSE)</f>
        <v>6065206.1475137062</v>
      </c>
      <c r="I15" s="197">
        <f>D15*VLOOKUP($G15,'GI Factors'!A:M,7,FALSE)</f>
        <v>4124998.2025650335</v>
      </c>
      <c r="J15" s="189">
        <f t="shared" si="9"/>
        <v>10190204.350078739</v>
      </c>
      <c r="K15" s="190" t="e">
        <f>IF(SUM($J$10:J15)&gt;$K$7,$K$7-SUM($K$10:K14),J15)</f>
        <v>#REF!</v>
      </c>
      <c r="L15" s="190" t="e">
        <f t="shared" si="10"/>
        <v>#REF!</v>
      </c>
      <c r="M15" s="140">
        <f t="shared" si="4"/>
        <v>2</v>
      </c>
      <c r="N15" s="141">
        <f t="shared" si="1"/>
        <v>2.0552043509350928E-2</v>
      </c>
      <c r="O15" s="137" t="e">
        <f t="shared" si="2"/>
        <v>#REF!</v>
      </c>
      <c r="P15" s="142" t="e">
        <f t="shared" si="5"/>
        <v>#REF!</v>
      </c>
      <c r="Q15" s="137" t="e">
        <f>IF(SUM($P15:P15)&gt;0,IF($M15-Q$7&gt;0,P15*(1+$N15),0),IF(0&lt;=Q$9,IF(M15&gt;0,PMT(N15,M15,-O15),PMT(N15,1,-O15)),0))</f>
        <v>#REF!</v>
      </c>
      <c r="R15" s="137" t="e">
        <f>IF(SUM($P15:Q15)&gt;0,IF($M15-R$7&gt;0,Q15*(1+$N15),0),IF(0&lt;=R$9,IF(N15&gt;0,PMT(O15,N15,-P15),PMT(O15,1,-P15)),0))</f>
        <v>#REF!</v>
      </c>
      <c r="S15" s="138" t="e">
        <f>IF(SUM($P15:R15)&gt;0,IF($M15-S$7&gt;0,R15*(1+$N15),0),IF(0&lt;=S$9,IF(O15&gt;0,PMT(P15,O15,-Q15),PMT(P15,1,-Q15)),0))</f>
        <v>#REF!</v>
      </c>
      <c r="T15" s="137" t="e">
        <f>IF(SUM($P15:S15)&gt;0,IF($M15-T$7&gt;0,S15*(1+$N15),0),IF(0&lt;=T$9,IF(P15&gt;0,PMT(Q15,P15,-R15),PMT(Q15,1,-R15)),0))</f>
        <v>#REF!</v>
      </c>
      <c r="U15" s="137" t="e">
        <f>IF(SUM($P15:T15)&gt;0,IF($M15-U$7&gt;0,T15*(1+$N15),0),IF(0&lt;=U$9,IF(Q15&gt;0,PMT(R15,Q15,-S15),PMT(R15,1,-S15)),0))</f>
        <v>#REF!</v>
      </c>
      <c r="V15" s="137" t="e">
        <f>IF(SUM($P15:U15)&gt;0,IF($M15-V$7&gt;0,U15*(1+$N15),0),IF(0&lt;=V$9,IF(R15&gt;0,PMT(S15,R15,-T15),PMT(S15,1,-T15)),0))</f>
        <v>#REF!</v>
      </c>
      <c r="W15" s="137" t="e">
        <f>IF(SUM($P15:V15)&gt;0,IF($M15-W$7&gt;0,V15*(1+$N15),0),IF(0&lt;=W$9,IF(S15&gt;0,PMT(T15,S15,-U15),PMT(T15,1,-U15)),0))</f>
        <v>#REF!</v>
      </c>
      <c r="X15" s="137" t="e">
        <f>IF(SUM($P15:W15)&gt;0,IF($M15-X$7&gt;0,W15*(1+$N15),0),IF(0&lt;=X$9,IF(T15&gt;0,PMT(U15,T15,-V15),PMT(U15,1,-V15)),0))</f>
        <v>#REF!</v>
      </c>
      <c r="Y15" s="137" t="e">
        <f>IF(SUM($P15:X15)&gt;0,IF($M15-Y$7&gt;0,X15*(1+$N15),0),IF(0&lt;=Y$9,IF(U15&gt;0,PMT(V15,U15,-W15),PMT(V15,1,-W15)),0))</f>
        <v>#REF!</v>
      </c>
      <c r="Z15" s="137" t="e">
        <f>IF(SUM($P15:Y15)&gt;0,IF($M15-Z$7&gt;0,Y15*(1+$N15),0),IF(0&lt;=Z$9,IF(V15&gt;0,PMT(W15,V15,-X15),PMT(W15,1,-X15)),0))</f>
        <v>#REF!</v>
      </c>
      <c r="AA15" s="137" t="e">
        <f>IF(SUM($P15:Z15)&gt;0,IF($M15-AA$7&gt;0,Z15*(1+$N15),0),IF(0&lt;=AA$9,IF(W15&gt;0,PMT(X15,W15,-Y15),PMT(X15,1,-Y15)),0))</f>
        <v>#REF!</v>
      </c>
      <c r="AB15" s="137" t="e">
        <f>IF(SUM($P15:AA15)&gt;0,IF($M15-AB$7&gt;0,AA15*(1+$N15),0),IF(0&lt;=AB$9,IF(X15&gt;0,PMT(Y15,X15,-Z15),PMT(Y15,1,-Z15)),0))</f>
        <v>#REF!</v>
      </c>
      <c r="AC15" s="137" t="e">
        <f>IF(SUM($P15:AB15)&gt;0,IF($M15-AC$7&gt;0,AB15*(1+$N15),0),IF(0&lt;=AC$9,IF(Y15&gt;0,PMT(Z15,Y15,-AA15),PMT(Z15,1,-AA15)),0))</f>
        <v>#REF!</v>
      </c>
      <c r="AD15" s="137" t="e">
        <f>IF(SUM($P15:AC15)&gt;0,IF($M15-AD$7&gt;0,AC15*(1+$N15),0),IF(0&lt;=AD$9,IF(Z15&gt;0,PMT(AA15,Z15,-AB15),PMT(AA15,1,-AB15)),0))</f>
        <v>#REF!</v>
      </c>
      <c r="AE15" s="137" t="e">
        <f>IF(SUM($P15:AD15)&gt;0,IF($M15-AE$7&gt;0,AD15*(1+$N15),0),IF(0&lt;=AE$9,IF(AA15&gt;0,PMT(AB15,AA15,-AC15),PMT(AB15,1,-AC15)),0))</f>
        <v>#REF!</v>
      </c>
      <c r="AF15" s="137" t="e">
        <f>IF(SUM($P15:AE15)&gt;0,IF($M15-AF$7&gt;0,AE15*(1+$N15),0),IF(0&lt;=AF$9,IF(AB15&gt;0,PMT(AC15,AB15,-AD15),PMT(AC15,1,-AD15)),0))</f>
        <v>#REF!</v>
      </c>
      <c r="AG15" s="137" t="e">
        <f>IF(SUM($P15:AF15)&gt;0,IF($M15-AG$7&gt;0,AF15*(1+$N15),0),IF(0&lt;=AG$9,IF(AC15&gt;0,PMT(AD15,AC15,-AE15),PMT(AD15,1,-AE15)),0))</f>
        <v>#REF!</v>
      </c>
      <c r="AH15" s="137" t="e">
        <f>IF(SUM($P15:AG15)&gt;0,IF($M15-AH$7&gt;0,AG15*(1+$N15),0),IF(0&lt;=AH$9,IF(AD15&gt;0,PMT(AE15,AD15,-AF15),PMT(AE15,1,-AF15)),0))</f>
        <v>#REF!</v>
      </c>
      <c r="AI15" s="137" t="e">
        <f>IF(SUM($P15:AH15)&gt;0,IF($M15-AI$7&gt;0,AH15*(1+$N15),0),IF(0&lt;=AI$9,IF(AE15&gt;0,PMT(AF15,AE15,-AG15),PMT(AF15,1,-AG15)),0))</f>
        <v>#REF!</v>
      </c>
      <c r="AJ15" s="137" t="e">
        <f>IF(SUM($P15:AI15)&gt;0,IF($M15-AJ$7&gt;0,AI15*(1+$N15),0),IF(0&lt;=AJ$9,IF(AF15&gt;0,PMT(AG15,AF15,-AH15),PMT(AG15,1,-AH15)),0))</f>
        <v>#REF!</v>
      </c>
      <c r="AK15" s="137" t="e">
        <f>IF(SUM($P15:AJ15)&gt;0,IF($M15-AK$7&gt;0,AJ15*(1+$N15),0),IF(0&lt;=AK$9,IF(AG15&gt;0,PMT(AH15,AG15,-AI15),PMT(AH15,1,-AI15)),0))</f>
        <v>#REF!</v>
      </c>
      <c r="AL15" s="137" t="e">
        <f>IF(SUM($P15:AK15)&gt;0,IF($M15-AL$7&gt;0,AK15*(1+$N15),0),IF(0&lt;=AL$9,IF(AH15&gt;0,PMT(AI15,AH15,-AJ15),PMT(AI15,1,-AJ15)),0))</f>
        <v>#REF!</v>
      </c>
      <c r="AM15" s="137" t="e">
        <f>IF(SUM($P15:AL15)&gt;0,IF($M15-AM$7&gt;0,AL15*(1+$N15),0),IF(0&lt;=AM$9,IF(AI15&gt;0,PMT(AJ15,AI15,-AK15),PMT(AJ15,1,-AK15)),0))</f>
        <v>#REF!</v>
      </c>
      <c r="AN15" s="137" t="e">
        <f>IF(SUM($P15:AM15)&gt;0,IF($M15-AN$7&gt;0,AM15*(1+$N15),0),IF(0&lt;=AN$9,IF(AJ15&gt;0,PMT(AK15,AJ15,-AL15),PMT(AK15,1,-AL15)),0))</f>
        <v>#REF!</v>
      </c>
      <c r="AO15" s="137" t="e">
        <f>IF(SUM($P15:AN15)&gt;0,IF($M15-AO$7&gt;0,AN15*(1+$N15),0),IF(0&lt;=AO$9,IF(AK15&gt;0,PMT(AL15,AK15,-AM15),PMT(AL15,1,-AM15)),0))</f>
        <v>#REF!</v>
      </c>
      <c r="AP15" s="137" t="e">
        <f>IF(SUM($P15:AO15)&gt;0,IF($M15-AP$7&gt;0,AO15*(1+$N15),0),IF(0&lt;=AP$9,IF(AL15&gt;0,PMT(AM15,AL15,-AN15),PMT(AM15,1,-AN15)),0))</f>
        <v>#REF!</v>
      </c>
      <c r="AQ15" s="137" t="e">
        <f>IF(SUM($P15:AP15)&gt;0,IF($M15-AQ$7&gt;0,AP15*(1+$N15),0),IF(0&lt;=AQ$9,IF(AM15&gt;0,PMT(AN15,AM15,-AO15),PMT(AN15,1,-AO15)),0))</f>
        <v>#REF!</v>
      </c>
      <c r="AR15" s="137" t="e">
        <f>IF(SUM($P15:AQ15)&gt;0,IF($M15-AR$7&gt;0,AQ15*(1+$N15),0),IF(0&lt;=AR$9,IF(AN15&gt;0,PMT(AO15,AN15,-AP15),PMT(AO15,1,-AP15)),0))</f>
        <v>#REF!</v>
      </c>
      <c r="AS15" s="137" t="e">
        <f>IF(SUM($P15:AR15)&gt;0,IF($M15-AS$7&gt;0,AR15*(1+$N15),0),IF(0&lt;=AS$9,IF(AO15&gt;0,PMT(AP15,AO15,-AQ15),PMT(AP15,1,-AQ15)),0))</f>
        <v>#REF!</v>
      </c>
      <c r="AT15" s="137" t="e">
        <f>IF(SUM($P15:AS15)&gt;0,IF($M15-AT$7&gt;0,AS15*(1+$N15),0),IF(0&lt;=AT$9,IF(AP15&gt;0,PMT(AQ15,AP15,-AR15),PMT(AQ15,1,-AR15)),0))</f>
        <v>#REF!</v>
      </c>
      <c r="AU15" s="137" t="e">
        <f>IF(SUM($P15:AT15)&gt;0,IF($M15-AU$7&gt;0,AT15*(1+$N15),0),IF(0&lt;=AU$9,IF(AQ15&gt;0,PMT(AR15,AQ15,-AS15),PMT(AR15,1,-AS15)),0))</f>
        <v>#REF!</v>
      </c>
      <c r="AV15" s="137" t="e">
        <f>IF(SUM($P15:AU15)&gt;0,IF($M15-AV$7&gt;0,AU15*(1+$N15),0),IF(0&lt;=AV$9,IF(AR15&gt;0,PMT(AS15,AR15,-AT15),PMT(AS15,1,-AT15)),0))</f>
        <v>#REF!</v>
      </c>
      <c r="AW15" s="137" t="e">
        <f>IF(SUM($P15:AV15)&gt;0,IF($M15-AW$7&gt;0,AV15*(1+$N15),0),IF(0&lt;=AW$9,IF(AS15&gt;0,PMT(AT15,AS15,-AU15),PMT(AT15,1,-AU15)),0))</f>
        <v>#REF!</v>
      </c>
      <c r="AX15" s="137" t="e">
        <f>IF(SUM($P15:AW15)&gt;0,IF($M15-AX$7&gt;0,AW15*(1+$N15),0),IF(0&lt;=AX$9,IF(AT15&gt;0,PMT(AU15,AT15,-AV15),PMT(AU15,1,-AV15)),0))</f>
        <v>#REF!</v>
      </c>
      <c r="AY15" s="137" t="e">
        <f>IF(SUM($P15:AX15)&gt;0,IF($M15-AY$7&gt;0,AX15*(1+$N15),0),IF(0&lt;=AY$9,IF(AU15&gt;0,PMT(AV15,AU15,-AW15),PMT(AV15,1,-AW15)),0))</f>
        <v>#REF!</v>
      </c>
      <c r="AZ15" s="137" t="e">
        <f>IF(SUM($P15:AY15)&gt;0,IF($M15-AZ$7&gt;0,AY15*(1+$N15),0),IF(0&lt;=AZ$9,IF(AV15&gt;0,PMT(AW15,AV15,-AX15),PMT(AW15,1,-AX15)),0))</f>
        <v>#REF!</v>
      </c>
      <c r="BA15" s="137" t="e">
        <f>IF(SUM($P15:AZ15)&gt;0,IF($M15-BA$7&gt;0,AZ15*(1+$N15),0),IF(0&lt;=BA$9,IF(AW15&gt;0,PMT(AX15,AW15,-AY15),PMT(AX15,1,-AY15)),0))</f>
        <v>#REF!</v>
      </c>
      <c r="BB15" s="137" t="e">
        <f>IF(SUM($P15:BA15)&gt;0,IF($M15-BB$7&gt;0,BA15*(1+$N15),0),IF(0&lt;=BB$9,IF(AX15&gt;0,PMT(AY15,AX15,-AZ15),PMT(AY15,1,-AZ15)),0))</f>
        <v>#REF!</v>
      </c>
      <c r="BC15" s="137" t="e">
        <f>IF(SUM($P15:BB15)&gt;0,IF($M15-BC$7&gt;0,BB15*(1+$N15),0),IF(0&lt;=BC$9,IF(AY15&gt;0,PMT(AZ15,AY15,-BA15),PMT(AZ15,1,-BA15)),0))</f>
        <v>#REF!</v>
      </c>
      <c r="BD15" s="137" t="e">
        <f>IF(SUM($P15:BC15)&gt;0,IF($M15-BD$7&gt;0,BC15*(1+$N15),0),IF(0&lt;=BD$9,IF(AZ15&gt;0,PMT(BA15,AZ15,-BB15),PMT(BA15,1,-BB15)),0))</f>
        <v>#REF!</v>
      </c>
      <c r="BE15" s="137" t="e">
        <f>IF(SUM($P15:BD15)&gt;0,IF($M15-BE$7&gt;0,BD15*(1+$N15),0),IF(0&lt;=BE$9,IF(BA15&gt;0,PMT(BB15,BA15,-BC15),PMT(BB15,1,-BC15)),0))</f>
        <v>#REF!</v>
      </c>
      <c r="BF15" s="137" t="e">
        <f>IF(SUM($P15:BE15)&gt;0,IF($M15-BF$7&gt;0,BE15*(1+$N15),0),IF(0&lt;=BF$9,IF(BB15&gt;0,PMT(BC15,BB15,-BD15),PMT(BC15,1,-BD15)),0))</f>
        <v>#REF!</v>
      </c>
      <c r="BG15" s="137" t="e">
        <f>IF(SUM($P15:BF15)&gt;0,IF($M15-BG$7&gt;0,BF15*(1+$N15),0),IF(0&lt;=BG$9,IF(BC15&gt;0,PMT(BD15,BC15,-BE15),PMT(BD15,1,-BE15)),0))</f>
        <v>#REF!</v>
      </c>
      <c r="BH15" s="137" t="e">
        <f>IF(SUM($P15:BG15)&gt;0,IF($M15-BH$7&gt;0,BG15*(1+$N15),0),IF(0&lt;=BH$9,IF(BD15&gt;0,PMT(BE15,BD15,-BF15),PMT(BE15,1,-BF15)),0))</f>
        <v>#REF!</v>
      </c>
      <c r="BI15" s="137"/>
      <c r="BJ15" s="191" t="e">
        <f t="shared" si="3"/>
        <v>#REF!</v>
      </c>
    </row>
    <row r="16" spans="1:62">
      <c r="A16" s="193">
        <f t="shared" si="11"/>
        <v>2024</v>
      </c>
      <c r="B16" s="132">
        <v>9922950.5650090966</v>
      </c>
      <c r="C16" s="194">
        <f t="shared" si="6"/>
        <v>5953770.3390054582</v>
      </c>
      <c r="D16" s="194">
        <f t="shared" si="7"/>
        <v>3969180.2260036389</v>
      </c>
      <c r="E16" s="195">
        <f t="shared" si="8"/>
        <v>9922950.5650090966</v>
      </c>
      <c r="F16" s="196">
        <f>C16*VLOOKUP($F$9,'GI Factors'!A:M,4,FALSE)+D16*VLOOKUP($F$9,'GI Factors'!A:M,7,FALSE)</f>
        <v>10043387.16328002</v>
      </c>
      <c r="G16" s="193">
        <f t="shared" si="12"/>
        <v>2024</v>
      </c>
      <c r="H16" s="197">
        <f>C16*VLOOKUP($G16,'GI Factors'!A:M,4,FALSE)</f>
        <v>6395192.6517431987</v>
      </c>
      <c r="I16" s="197">
        <f>D16*VLOOKUP($G16,'GI Factors'!A:M,7,FALSE)</f>
        <v>4310405.5699932612</v>
      </c>
      <c r="J16" s="189">
        <f t="shared" si="9"/>
        <v>10705598.221736461</v>
      </c>
      <c r="K16" s="190" t="e">
        <f>IF(SUM($J$10:J16)&gt;$K$7,$K$7-SUM($K$10:K15),J16)</f>
        <v>#REF!</v>
      </c>
      <c r="L16" s="190" t="e">
        <f t="shared" si="10"/>
        <v>#REF!</v>
      </c>
      <c r="M16" s="140">
        <f t="shared" si="4"/>
        <v>3</v>
      </c>
      <c r="N16" s="141">
        <f t="shared" si="1"/>
        <v>2.1512248840823773E-2</v>
      </c>
      <c r="O16" s="137" t="e">
        <f t="shared" si="2"/>
        <v>#REF!</v>
      </c>
      <c r="P16" s="142" t="e">
        <f t="shared" si="5"/>
        <v>#REF!</v>
      </c>
      <c r="Q16" s="137" t="e">
        <f>IF(SUM($P16:P16)&gt;0,IF($M16-Q$7&gt;0,P16*(1+$N16),0),IF(0&lt;=Q$9,IF(M16&gt;0,PMT(N16,M16,-O16),PMT(N16,1,-O16)),0))</f>
        <v>#REF!</v>
      </c>
      <c r="R16" s="137" t="e">
        <f>IF(SUM($P16:Q16)&gt;0,IF($M16-R$7&gt;0,Q16*(1+$N16),0),IF(0&lt;=R$9,IF(N16&gt;0,PMT(O16,N16,-P16),PMT(O16,1,-P16)),0))</f>
        <v>#REF!</v>
      </c>
      <c r="S16" s="138" t="e">
        <f>IF(SUM($P16:R16)&gt;0,IF($M16-S$7&gt;0,R16*(1+$N16),0),IF(0&lt;=S$9,IF(O16&gt;0,PMT(P16,O16,-Q16),PMT(P16,1,-Q16)),0))</f>
        <v>#REF!</v>
      </c>
      <c r="T16" s="137" t="e">
        <f>IF(SUM($P16:S16)&gt;0,IF($M16-T$7&gt;0,S16*(1+$N16),0),IF(0&lt;=T$9,IF(P16&gt;0,PMT(Q16,P16,-R16),PMT(Q16,1,-R16)),0))</f>
        <v>#REF!</v>
      </c>
      <c r="U16" s="137" t="e">
        <f>IF(SUM($P16:T16)&gt;0,IF($M16-U$7&gt;0,T16*(1+$N16),0),IF(0&lt;=U$9,IF(Q16&gt;0,PMT(R16,Q16,-S16),PMT(R16,1,-S16)),0))</f>
        <v>#REF!</v>
      </c>
      <c r="V16" s="137" t="e">
        <f>IF(SUM($P16:U16)&gt;0,IF($M16-V$7&gt;0,U16*(1+$N16),0),IF(0&lt;=V$9,IF(R16&gt;0,PMT(S16,R16,-T16),PMT(S16,1,-T16)),0))</f>
        <v>#REF!</v>
      </c>
      <c r="W16" s="137" t="e">
        <f>IF(SUM($P16:V16)&gt;0,IF($M16-W$7&gt;0,V16*(1+$N16),0),IF(0&lt;=W$9,IF(S16&gt;0,PMT(T16,S16,-U16),PMT(T16,1,-U16)),0))</f>
        <v>#REF!</v>
      </c>
      <c r="X16" s="137" t="e">
        <f>IF(SUM($P16:W16)&gt;0,IF($M16-X$7&gt;0,W16*(1+$N16),0),IF(0&lt;=X$9,IF(T16&gt;0,PMT(U16,T16,-V16),PMT(U16,1,-V16)),0))</f>
        <v>#REF!</v>
      </c>
      <c r="Y16" s="137" t="e">
        <f>IF(SUM($P16:X16)&gt;0,IF($M16-Y$7&gt;0,X16*(1+$N16),0),IF(0&lt;=Y$9,IF(U16&gt;0,PMT(V16,U16,-W16),PMT(V16,1,-W16)),0))</f>
        <v>#REF!</v>
      </c>
      <c r="Z16" s="137" t="e">
        <f>IF(SUM($P16:Y16)&gt;0,IF($M16-Z$7&gt;0,Y16*(1+$N16),0),IF(0&lt;=Z$9,IF(V16&gt;0,PMT(W16,V16,-X16),PMT(W16,1,-X16)),0))</f>
        <v>#REF!</v>
      </c>
      <c r="AA16" s="137" t="e">
        <f>IF(SUM($P16:Z16)&gt;0,IF($M16-AA$7&gt;0,Z16*(1+$N16),0),IF(0&lt;=AA$9,IF(W16&gt;0,PMT(X16,W16,-Y16),PMT(X16,1,-Y16)),0))</f>
        <v>#REF!</v>
      </c>
      <c r="AB16" s="137" t="e">
        <f>IF(SUM($P16:AA16)&gt;0,IF($M16-AB$7&gt;0,AA16*(1+$N16),0),IF(0&lt;=AB$9,IF(X16&gt;0,PMT(Y16,X16,-Z16),PMT(Y16,1,-Z16)),0))</f>
        <v>#REF!</v>
      </c>
      <c r="AC16" s="137" t="e">
        <f>IF(SUM($P16:AB16)&gt;0,IF($M16-AC$7&gt;0,AB16*(1+$N16),0),IF(0&lt;=AC$9,IF(Y16&gt;0,PMT(Z16,Y16,-AA16),PMT(Z16,1,-AA16)),0))</f>
        <v>#REF!</v>
      </c>
      <c r="AD16" s="137" t="e">
        <f>IF(SUM($P16:AC16)&gt;0,IF($M16-AD$7&gt;0,AC16*(1+$N16),0),IF(0&lt;=AD$9,IF(Z16&gt;0,PMT(AA16,Z16,-AB16),PMT(AA16,1,-AB16)),0))</f>
        <v>#REF!</v>
      </c>
      <c r="AE16" s="137" t="e">
        <f>IF(SUM($P16:AD16)&gt;0,IF($M16-AE$7&gt;0,AD16*(1+$N16),0),IF(0&lt;=AE$9,IF(AA16&gt;0,PMT(AB16,AA16,-AC16),PMT(AB16,1,-AC16)),0))</f>
        <v>#REF!</v>
      </c>
      <c r="AF16" s="137" t="e">
        <f>IF(SUM($P16:AE16)&gt;0,IF($M16-AF$7&gt;0,AE16*(1+$N16),0),IF(0&lt;=AF$9,IF(AB16&gt;0,PMT(AC16,AB16,-AD16),PMT(AC16,1,-AD16)),0))</f>
        <v>#REF!</v>
      </c>
      <c r="AG16" s="137" t="e">
        <f>IF(SUM($P16:AF16)&gt;0,IF($M16-AG$7&gt;0,AF16*(1+$N16),0),IF(0&lt;=AG$9,IF(AC16&gt;0,PMT(AD16,AC16,-AE16),PMT(AD16,1,-AE16)),0))</f>
        <v>#REF!</v>
      </c>
      <c r="AH16" s="137" t="e">
        <f>IF(SUM($P16:AG16)&gt;0,IF($M16-AH$7&gt;0,AG16*(1+$N16),0),IF(0&lt;=AH$9,IF(AD16&gt;0,PMT(AE16,AD16,-AF16),PMT(AE16,1,-AF16)),0))</f>
        <v>#REF!</v>
      </c>
      <c r="AI16" s="137" t="e">
        <f>IF(SUM($P16:AH16)&gt;0,IF($M16-AI$7&gt;0,AH16*(1+$N16),0),IF(0&lt;=AI$9,IF(AE16&gt;0,PMT(AF16,AE16,-AG16),PMT(AF16,1,-AG16)),0))</f>
        <v>#REF!</v>
      </c>
      <c r="AJ16" s="137" t="e">
        <f>IF(SUM($P16:AI16)&gt;0,IF($M16-AJ$7&gt;0,AI16*(1+$N16),0),IF(0&lt;=AJ$9,IF(AF16&gt;0,PMT(AG16,AF16,-AH16),PMT(AG16,1,-AH16)),0))</f>
        <v>#REF!</v>
      </c>
      <c r="AK16" s="137" t="e">
        <f>IF(SUM($P16:AJ16)&gt;0,IF($M16-AK$7&gt;0,AJ16*(1+$N16),0),IF(0&lt;=AK$9,IF(AG16&gt;0,PMT(AH16,AG16,-AI16),PMT(AH16,1,-AI16)),0))</f>
        <v>#REF!</v>
      </c>
      <c r="AL16" s="137" t="e">
        <f>IF(SUM($P16:AK16)&gt;0,IF($M16-AL$7&gt;0,AK16*(1+$N16),0),IF(0&lt;=AL$9,IF(AH16&gt;0,PMT(AI16,AH16,-AJ16),PMT(AI16,1,-AJ16)),0))</f>
        <v>#REF!</v>
      </c>
      <c r="AM16" s="137" t="e">
        <f>IF(SUM($P16:AL16)&gt;0,IF($M16-AM$7&gt;0,AL16*(1+$N16),0),IF(0&lt;=AM$9,IF(AI16&gt;0,PMT(AJ16,AI16,-AK16),PMT(AJ16,1,-AK16)),0))</f>
        <v>#REF!</v>
      </c>
      <c r="AN16" s="137" t="e">
        <f>IF(SUM($P16:AM16)&gt;0,IF($M16-AN$7&gt;0,AM16*(1+$N16),0),IF(0&lt;=AN$9,IF(AJ16&gt;0,PMT(AK16,AJ16,-AL16),PMT(AK16,1,-AL16)),0))</f>
        <v>#REF!</v>
      </c>
      <c r="AO16" s="137" t="e">
        <f>IF(SUM($P16:AN16)&gt;0,IF($M16-AO$7&gt;0,AN16*(1+$N16),0),IF(0&lt;=AO$9,IF(AK16&gt;0,PMT(AL16,AK16,-AM16),PMT(AL16,1,-AM16)),0))</f>
        <v>#REF!</v>
      </c>
      <c r="AP16" s="137" t="e">
        <f>IF(SUM($P16:AO16)&gt;0,IF($M16-AP$7&gt;0,AO16*(1+$N16),0),IF(0&lt;=AP$9,IF(AL16&gt;0,PMT(AM16,AL16,-AN16),PMT(AM16,1,-AN16)),0))</f>
        <v>#REF!</v>
      </c>
      <c r="AQ16" s="137" t="e">
        <f>IF(SUM($P16:AP16)&gt;0,IF($M16-AQ$7&gt;0,AP16*(1+$N16),0),IF(0&lt;=AQ$9,IF(AM16&gt;0,PMT(AN16,AM16,-AO16),PMT(AN16,1,-AO16)),0))</f>
        <v>#REF!</v>
      </c>
      <c r="AR16" s="137" t="e">
        <f>IF(SUM($P16:AQ16)&gt;0,IF($M16-AR$7&gt;0,AQ16*(1+$N16),0),IF(0&lt;=AR$9,IF(AN16&gt;0,PMT(AO16,AN16,-AP16),PMT(AO16,1,-AP16)),0))</f>
        <v>#REF!</v>
      </c>
      <c r="AS16" s="137" t="e">
        <f>IF(SUM($P16:AR16)&gt;0,IF($M16-AS$7&gt;0,AR16*(1+$N16),0),IF(0&lt;=AS$9,IF(AO16&gt;0,PMT(AP16,AO16,-AQ16),PMT(AP16,1,-AQ16)),0))</f>
        <v>#REF!</v>
      </c>
      <c r="AT16" s="137" t="e">
        <f>IF(SUM($P16:AS16)&gt;0,IF($M16-AT$7&gt;0,AS16*(1+$N16),0),IF(0&lt;=AT$9,IF(AP16&gt;0,PMT(AQ16,AP16,-AR16),PMT(AQ16,1,-AR16)),0))</f>
        <v>#REF!</v>
      </c>
      <c r="AU16" s="137" t="e">
        <f>IF(SUM($P16:AT16)&gt;0,IF($M16-AU$7&gt;0,AT16*(1+$N16),0),IF(0&lt;=AU$9,IF(AQ16&gt;0,PMT(AR16,AQ16,-AS16),PMT(AR16,1,-AS16)),0))</f>
        <v>#REF!</v>
      </c>
      <c r="AV16" s="137" t="e">
        <f>IF(SUM($P16:AU16)&gt;0,IF($M16-AV$7&gt;0,AU16*(1+$N16),0),IF(0&lt;=AV$9,IF(AR16&gt;0,PMT(AS16,AR16,-AT16),PMT(AS16,1,-AT16)),0))</f>
        <v>#REF!</v>
      </c>
      <c r="AW16" s="137" t="e">
        <f>IF(SUM($P16:AV16)&gt;0,IF($M16-AW$7&gt;0,AV16*(1+$N16),0),IF(0&lt;=AW$9,IF(AS16&gt;0,PMT(AT16,AS16,-AU16),PMT(AT16,1,-AU16)),0))</f>
        <v>#REF!</v>
      </c>
      <c r="AX16" s="137" t="e">
        <f>IF(SUM($P16:AW16)&gt;0,IF($M16-AX$7&gt;0,AW16*(1+$N16),0),IF(0&lt;=AX$9,IF(AT16&gt;0,PMT(AU16,AT16,-AV16),PMT(AU16,1,-AV16)),0))</f>
        <v>#REF!</v>
      </c>
      <c r="AY16" s="137" t="e">
        <f>IF(SUM($P16:AX16)&gt;0,IF($M16-AY$7&gt;0,AX16*(1+$N16),0),IF(0&lt;=AY$9,IF(AU16&gt;0,PMT(AV16,AU16,-AW16),PMT(AV16,1,-AW16)),0))</f>
        <v>#REF!</v>
      </c>
      <c r="AZ16" s="137" t="e">
        <f>IF(SUM($P16:AY16)&gt;0,IF($M16-AZ$7&gt;0,AY16*(1+$N16),0),IF(0&lt;=AZ$9,IF(AV16&gt;0,PMT(AW16,AV16,-AX16),PMT(AW16,1,-AX16)),0))</f>
        <v>#REF!</v>
      </c>
      <c r="BA16" s="137" t="e">
        <f>IF(SUM($P16:AZ16)&gt;0,IF($M16-BA$7&gt;0,AZ16*(1+$N16),0),IF(0&lt;=BA$9,IF(AW16&gt;0,PMT(AX16,AW16,-AY16),PMT(AX16,1,-AY16)),0))</f>
        <v>#REF!</v>
      </c>
      <c r="BB16" s="137" t="e">
        <f>IF(SUM($P16:BA16)&gt;0,IF($M16-BB$7&gt;0,BA16*(1+$N16),0),IF(0&lt;=BB$9,IF(AX16&gt;0,PMT(AY16,AX16,-AZ16),PMT(AY16,1,-AZ16)),0))</f>
        <v>#REF!</v>
      </c>
      <c r="BC16" s="137" t="e">
        <f>IF(SUM($P16:BB16)&gt;0,IF($M16-BC$7&gt;0,BB16*(1+$N16),0),IF(0&lt;=BC$9,IF(AY16&gt;0,PMT(AZ16,AY16,-BA16),PMT(AZ16,1,-BA16)),0))</f>
        <v>#REF!</v>
      </c>
      <c r="BD16" s="137" t="e">
        <f>IF(SUM($P16:BC16)&gt;0,IF($M16-BD$7&gt;0,BC16*(1+$N16),0),IF(0&lt;=BD$9,IF(AZ16&gt;0,PMT(BA16,AZ16,-BB16),PMT(BA16,1,-BB16)),0))</f>
        <v>#REF!</v>
      </c>
      <c r="BE16" s="137" t="e">
        <f>IF(SUM($P16:BD16)&gt;0,IF($M16-BE$7&gt;0,BD16*(1+$N16),0),IF(0&lt;=BE$9,IF(BA16&gt;0,PMT(BB16,BA16,-BC16),PMT(BB16,1,-BC16)),0))</f>
        <v>#REF!</v>
      </c>
      <c r="BF16" s="137" t="e">
        <f>IF(SUM($P16:BE16)&gt;0,IF($M16-BF$7&gt;0,BE16*(1+$N16),0),IF(0&lt;=BF$9,IF(BB16&gt;0,PMT(BC16,BB16,-BD16),PMT(BC16,1,-BD16)),0))</f>
        <v>#REF!</v>
      </c>
      <c r="BG16" s="137" t="e">
        <f>IF(SUM($P16:BF16)&gt;0,IF($M16-BG$7&gt;0,BF16*(1+$N16),0),IF(0&lt;=BG$9,IF(BC16&gt;0,PMT(BD16,BC16,-BE16),PMT(BD16,1,-BE16)),0))</f>
        <v>#REF!</v>
      </c>
      <c r="BH16" s="137" t="e">
        <f>IF(SUM($P16:BG16)&gt;0,IF($M16-BH$7&gt;0,BG16*(1+$N16),0),IF(0&lt;=BH$9,IF(BD16&gt;0,PMT(BE16,BD16,-BF16),PMT(BE16,1,-BF16)),0))</f>
        <v>#REF!</v>
      </c>
      <c r="BI16" s="137"/>
      <c r="BJ16" s="191" t="e">
        <f t="shared" si="3"/>
        <v>#REF!</v>
      </c>
    </row>
    <row r="17" spans="1:62">
      <c r="A17" s="193">
        <f t="shared" si="11"/>
        <v>2025</v>
      </c>
      <c r="B17" s="132">
        <v>10720195.180626431</v>
      </c>
      <c r="C17" s="194">
        <f t="shared" si="6"/>
        <v>6432117.1083758585</v>
      </c>
      <c r="D17" s="194">
        <f t="shared" si="7"/>
        <v>4288078.072250573</v>
      </c>
      <c r="E17" s="195">
        <f t="shared" si="8"/>
        <v>10720195.180626431</v>
      </c>
      <c r="F17" s="196">
        <f>C17*VLOOKUP($F$9,'GI Factors'!A:M,4,FALSE)+D17*VLOOKUP($F$9,'GI Factors'!A:M,7,FALSE)</f>
        <v>10850308.077178365</v>
      </c>
      <c r="G17" s="193">
        <f t="shared" si="12"/>
        <v>2025</v>
      </c>
      <c r="H17" s="197">
        <f>C17*VLOOKUP($G17,'GI Factors'!A:M,4,FALSE)</f>
        <v>7136685.9597013807</v>
      </c>
      <c r="I17" s="197">
        <f>D17*VLOOKUP($G17,'GI Factors'!A:M,7,FALSE)</f>
        <v>4723861.7910870723</v>
      </c>
      <c r="J17" s="189">
        <f t="shared" si="9"/>
        <v>11860547.750788454</v>
      </c>
      <c r="K17" s="190" t="e">
        <f>IF(SUM($J$10:J17)&gt;$K$7,$K$7-SUM($K$10:K16),J17)</f>
        <v>#REF!</v>
      </c>
      <c r="L17" s="190" t="e">
        <f t="shared" si="10"/>
        <v>#REF!</v>
      </c>
      <c r="M17" s="140">
        <f t="shared" si="4"/>
        <v>4</v>
      </c>
      <c r="N17" s="141">
        <f t="shared" si="1"/>
        <v>2.2505538818577794E-2</v>
      </c>
      <c r="O17" s="137" t="e">
        <f t="shared" si="2"/>
        <v>#REF!</v>
      </c>
      <c r="P17" s="142" t="e">
        <f t="shared" si="5"/>
        <v>#REF!</v>
      </c>
      <c r="Q17" s="137" t="e">
        <f>IF(SUM($P17:P17)&gt;0,IF($M17-Q$7&gt;0,P17*(1+$N17),0),IF(0&lt;=Q$9,IF(M17&gt;0,PMT(N17,M17,-O17),PMT(N17,1,-O17)),0))</f>
        <v>#REF!</v>
      </c>
      <c r="R17" s="137" t="e">
        <f>IF(SUM($P17:Q17)&gt;0,IF($M17-R$7&gt;0,Q17*(1+$N17),0),IF(0&lt;=R$9,IF(N17&gt;0,PMT(O17,N17,-P17),PMT(O17,1,-P17)),0))</f>
        <v>#REF!</v>
      </c>
      <c r="S17" s="138" t="e">
        <f>IF(SUM($P17:R17)&gt;0,IF($M17-S$7&gt;0,R17*(1+$N17),0),IF(0&lt;=S$9,IF(O17&gt;0,PMT(P17,O17,-Q17),PMT(P17,1,-Q17)),0))</f>
        <v>#REF!</v>
      </c>
      <c r="T17" s="137" t="e">
        <f>IF(SUM($P17:S17)&gt;0,IF($M17-T$7&gt;0,S17*(1+$N17),0),IF(0&lt;=T$9,IF(P17&gt;0,PMT(Q17,P17,-R17),PMT(Q17,1,-R17)),0))</f>
        <v>#REF!</v>
      </c>
      <c r="U17" s="137" t="e">
        <f>IF(SUM($P17:T17)&gt;0,IF($M17-U$7&gt;0,T17*(1+$N17),0),IF(0&lt;=U$9,IF(Q17&gt;0,PMT(R17,Q17,-S17),PMT(R17,1,-S17)),0))</f>
        <v>#REF!</v>
      </c>
      <c r="V17" s="137" t="e">
        <f>IF(SUM($P17:U17)&gt;0,IF($M17-V$7&gt;0,U17*(1+$N17),0),IF(0&lt;=V$9,IF(R17&gt;0,PMT(S17,R17,-T17),PMT(S17,1,-T17)),0))</f>
        <v>#REF!</v>
      </c>
      <c r="W17" s="137" t="e">
        <f>IF(SUM($P17:V17)&gt;0,IF($M17-W$7&gt;0,V17*(1+$N17),0),IF(0&lt;=W$9,IF(S17&gt;0,PMT(T17,S17,-U17),PMT(T17,1,-U17)),0))</f>
        <v>#REF!</v>
      </c>
      <c r="X17" s="137" t="e">
        <f>IF(SUM($P17:W17)&gt;0,IF($M17-X$7&gt;0,W17*(1+$N17),0),IF(0&lt;=X$9,IF(T17&gt;0,PMT(U17,T17,-V17),PMT(U17,1,-V17)),0))</f>
        <v>#REF!</v>
      </c>
      <c r="Y17" s="137" t="e">
        <f>IF(SUM($P17:X17)&gt;0,IF($M17-Y$7&gt;0,X17*(1+$N17),0),IF(0&lt;=Y$9,IF(U17&gt;0,PMT(V17,U17,-W17),PMT(V17,1,-W17)),0))</f>
        <v>#REF!</v>
      </c>
      <c r="Z17" s="137" t="e">
        <f>IF(SUM($P17:Y17)&gt;0,IF($M17-Z$7&gt;0,Y17*(1+$N17),0),IF(0&lt;=Z$9,IF(V17&gt;0,PMT(W17,V17,-X17),PMT(W17,1,-X17)),0))</f>
        <v>#REF!</v>
      </c>
      <c r="AA17" s="137" t="e">
        <f>IF(SUM($P17:Z17)&gt;0,IF($M17-AA$7&gt;0,Z17*(1+$N17),0),IF(0&lt;=AA$9,IF(W17&gt;0,PMT(X17,W17,-Y17),PMT(X17,1,-Y17)),0))</f>
        <v>#REF!</v>
      </c>
      <c r="AB17" s="137" t="e">
        <f>IF(SUM($P17:AA17)&gt;0,IF($M17-AB$7&gt;0,AA17*(1+$N17),0),IF(0&lt;=AB$9,IF(X17&gt;0,PMT(Y17,X17,-Z17),PMT(Y17,1,-Z17)),0))</f>
        <v>#REF!</v>
      </c>
      <c r="AC17" s="137" t="e">
        <f>IF(SUM($P17:AB17)&gt;0,IF($M17-AC$7&gt;0,AB17*(1+$N17),0),IF(0&lt;=AC$9,IF(Y17&gt;0,PMT(Z17,Y17,-AA17),PMT(Z17,1,-AA17)),0))</f>
        <v>#REF!</v>
      </c>
      <c r="AD17" s="137" t="e">
        <f>IF(SUM($P17:AC17)&gt;0,IF($M17-AD$7&gt;0,AC17*(1+$N17),0),IF(0&lt;=AD$9,IF(Z17&gt;0,PMT(AA17,Z17,-AB17),PMT(AA17,1,-AB17)),0))</f>
        <v>#REF!</v>
      </c>
      <c r="AE17" s="137" t="e">
        <f>IF(SUM($P17:AD17)&gt;0,IF($M17-AE$7&gt;0,AD17*(1+$N17),0),IF(0&lt;=AE$9,IF(AA17&gt;0,PMT(AB17,AA17,-AC17),PMT(AB17,1,-AC17)),0))</f>
        <v>#REF!</v>
      </c>
      <c r="AF17" s="137" t="e">
        <f>IF(SUM($P17:AE17)&gt;0,IF($M17-AF$7&gt;0,AE17*(1+$N17),0),IF(0&lt;=AF$9,IF(AB17&gt;0,PMT(AC17,AB17,-AD17),PMT(AC17,1,-AD17)),0))</f>
        <v>#REF!</v>
      </c>
      <c r="AG17" s="137" t="e">
        <f>IF(SUM($P17:AF17)&gt;0,IF($M17-AG$7&gt;0,AF17*(1+$N17),0),IF(0&lt;=AG$9,IF(AC17&gt;0,PMT(AD17,AC17,-AE17),PMT(AD17,1,-AE17)),0))</f>
        <v>#REF!</v>
      </c>
      <c r="AH17" s="137" t="e">
        <f>IF(SUM($P17:AG17)&gt;0,IF($M17-AH$7&gt;0,AG17*(1+$N17),0),IF(0&lt;=AH$9,IF(AD17&gt;0,PMT(AE17,AD17,-AF17),PMT(AE17,1,-AF17)),0))</f>
        <v>#REF!</v>
      </c>
      <c r="AI17" s="137" t="e">
        <f>IF(SUM($P17:AH17)&gt;0,IF($M17-AI$7&gt;0,AH17*(1+$N17),0),IF(0&lt;=AI$9,IF(AE17&gt;0,PMT(AF17,AE17,-AG17),PMT(AF17,1,-AG17)),0))</f>
        <v>#REF!</v>
      </c>
      <c r="AJ17" s="137" t="e">
        <f>IF(SUM($P17:AI17)&gt;0,IF($M17-AJ$7&gt;0,AI17*(1+$N17),0),IF(0&lt;=AJ$9,IF(AF17&gt;0,PMT(AG17,AF17,-AH17),PMT(AG17,1,-AH17)),0))</f>
        <v>#REF!</v>
      </c>
      <c r="AK17" s="137" t="e">
        <f>IF(SUM($P17:AJ17)&gt;0,IF($M17-AK$7&gt;0,AJ17*(1+$N17),0),IF(0&lt;=AK$9,IF(AG17&gt;0,PMT(AH17,AG17,-AI17),PMT(AH17,1,-AI17)),0))</f>
        <v>#REF!</v>
      </c>
      <c r="AL17" s="137" t="e">
        <f>IF(SUM($P17:AK17)&gt;0,IF($M17-AL$7&gt;0,AK17*(1+$N17),0),IF(0&lt;=AL$9,IF(AH17&gt;0,PMT(AI17,AH17,-AJ17),PMT(AI17,1,-AJ17)),0))</f>
        <v>#REF!</v>
      </c>
      <c r="AM17" s="137" t="e">
        <f>IF(SUM($P17:AL17)&gt;0,IF($M17-AM$7&gt;0,AL17*(1+$N17),0),IF(0&lt;=AM$9,IF(AI17&gt;0,PMT(AJ17,AI17,-AK17),PMT(AJ17,1,-AK17)),0))</f>
        <v>#REF!</v>
      </c>
      <c r="AN17" s="137" t="e">
        <f>IF(SUM($P17:AM17)&gt;0,IF($M17-AN$7&gt;0,AM17*(1+$N17),0),IF(0&lt;=AN$9,IF(AJ17&gt;0,PMT(AK17,AJ17,-AL17),PMT(AK17,1,-AL17)),0))</f>
        <v>#REF!</v>
      </c>
      <c r="AO17" s="137" t="e">
        <f>IF(SUM($P17:AN17)&gt;0,IF($M17-AO$7&gt;0,AN17*(1+$N17),0),IF(0&lt;=AO$9,IF(AK17&gt;0,PMT(AL17,AK17,-AM17),PMT(AL17,1,-AM17)),0))</f>
        <v>#REF!</v>
      </c>
      <c r="AP17" s="137" t="e">
        <f>IF(SUM($P17:AO17)&gt;0,IF($M17-AP$7&gt;0,AO17*(1+$N17),0),IF(0&lt;=AP$9,IF(AL17&gt;0,PMT(AM17,AL17,-AN17),PMT(AM17,1,-AN17)),0))</f>
        <v>#REF!</v>
      </c>
      <c r="AQ17" s="137" t="e">
        <f>IF(SUM($P17:AP17)&gt;0,IF($M17-AQ$7&gt;0,AP17*(1+$N17),0),IF(0&lt;=AQ$9,IF(AM17&gt;0,PMT(AN17,AM17,-AO17),PMT(AN17,1,-AO17)),0))</f>
        <v>#REF!</v>
      </c>
      <c r="AR17" s="137" t="e">
        <f>IF(SUM($P17:AQ17)&gt;0,IF($M17-AR$7&gt;0,AQ17*(1+$N17),0),IF(0&lt;=AR$9,IF(AN17&gt;0,PMT(AO17,AN17,-AP17),PMT(AO17,1,-AP17)),0))</f>
        <v>#REF!</v>
      </c>
      <c r="AS17" s="137" t="e">
        <f>IF(SUM($P17:AR17)&gt;0,IF($M17-AS$7&gt;0,AR17*(1+$N17),0),IF(0&lt;=AS$9,IF(AO17&gt;0,PMT(AP17,AO17,-AQ17),PMT(AP17,1,-AQ17)),0))</f>
        <v>#REF!</v>
      </c>
      <c r="AT17" s="137" t="e">
        <f>IF(SUM($P17:AS17)&gt;0,IF($M17-AT$7&gt;0,AS17*(1+$N17),0),IF(0&lt;=AT$9,IF(AP17&gt;0,PMT(AQ17,AP17,-AR17),PMT(AQ17,1,-AR17)),0))</f>
        <v>#REF!</v>
      </c>
      <c r="AU17" s="137" t="e">
        <f>IF(SUM($P17:AT17)&gt;0,IF($M17-AU$7&gt;0,AT17*(1+$N17),0),IF(0&lt;=AU$9,IF(AQ17&gt;0,PMT(AR17,AQ17,-AS17),PMT(AR17,1,-AS17)),0))</f>
        <v>#REF!</v>
      </c>
      <c r="AV17" s="137" t="e">
        <f>IF(SUM($P17:AU17)&gt;0,IF($M17-AV$7&gt;0,AU17*(1+$N17),0),IF(0&lt;=AV$9,IF(AR17&gt;0,PMT(AS17,AR17,-AT17),PMT(AS17,1,-AT17)),0))</f>
        <v>#REF!</v>
      </c>
      <c r="AW17" s="137" t="e">
        <f>IF(SUM($P17:AV17)&gt;0,IF($M17-AW$7&gt;0,AV17*(1+$N17),0),IF(0&lt;=AW$9,IF(AS17&gt;0,PMT(AT17,AS17,-AU17),PMT(AT17,1,-AU17)),0))</f>
        <v>#REF!</v>
      </c>
      <c r="AX17" s="137" t="e">
        <f>IF(SUM($P17:AW17)&gt;0,IF($M17-AX$7&gt;0,AW17*(1+$N17),0),IF(0&lt;=AX$9,IF(AT17&gt;0,PMT(AU17,AT17,-AV17),PMT(AU17,1,-AV17)),0))</f>
        <v>#REF!</v>
      </c>
      <c r="AY17" s="137" t="e">
        <f>IF(SUM($P17:AX17)&gt;0,IF($M17-AY$7&gt;0,AX17*(1+$N17),0),IF(0&lt;=AY$9,IF(AU17&gt;0,PMT(AV17,AU17,-AW17),PMT(AV17,1,-AW17)),0))</f>
        <v>#REF!</v>
      </c>
      <c r="AZ17" s="137" t="e">
        <f>IF(SUM($P17:AY17)&gt;0,IF($M17-AZ$7&gt;0,AY17*(1+$N17),0),IF(0&lt;=AZ$9,IF(AV17&gt;0,PMT(AW17,AV17,-AX17),PMT(AW17,1,-AX17)),0))</f>
        <v>#REF!</v>
      </c>
      <c r="BA17" s="137" t="e">
        <f>IF(SUM($P17:AZ17)&gt;0,IF($M17-BA$7&gt;0,AZ17*(1+$N17),0),IF(0&lt;=BA$9,IF(AW17&gt;0,PMT(AX17,AW17,-AY17),PMT(AX17,1,-AY17)),0))</f>
        <v>#REF!</v>
      </c>
      <c r="BB17" s="137" t="e">
        <f>IF(SUM($P17:BA17)&gt;0,IF($M17-BB$7&gt;0,BA17*(1+$N17),0),IF(0&lt;=BB$9,IF(AX17&gt;0,PMT(AY17,AX17,-AZ17),PMT(AY17,1,-AZ17)),0))</f>
        <v>#REF!</v>
      </c>
      <c r="BC17" s="137" t="e">
        <f>IF(SUM($P17:BB17)&gt;0,IF($M17-BC$7&gt;0,BB17*(1+$N17),0),IF(0&lt;=BC$9,IF(AY17&gt;0,PMT(AZ17,AY17,-BA17),PMT(AZ17,1,-BA17)),0))</f>
        <v>#REF!</v>
      </c>
      <c r="BD17" s="137" t="e">
        <f>IF(SUM($P17:BC17)&gt;0,IF($M17-BD$7&gt;0,BC17*(1+$N17),0),IF(0&lt;=BD$9,IF(AZ17&gt;0,PMT(BA17,AZ17,-BB17),PMT(BA17,1,-BB17)),0))</f>
        <v>#REF!</v>
      </c>
      <c r="BE17" s="137" t="e">
        <f>IF(SUM($P17:BD17)&gt;0,IF($M17-BE$7&gt;0,BD17*(1+$N17),0),IF(0&lt;=BE$9,IF(BA17&gt;0,PMT(BB17,BA17,-BC17),PMT(BB17,1,-BC17)),0))</f>
        <v>#REF!</v>
      </c>
      <c r="BF17" s="137" t="e">
        <f>IF(SUM($P17:BE17)&gt;0,IF($M17-BF$7&gt;0,BE17*(1+$N17),0),IF(0&lt;=BF$9,IF(BB17&gt;0,PMT(BC17,BB17,-BD17),PMT(BC17,1,-BD17)),0))</f>
        <v>#REF!</v>
      </c>
      <c r="BG17" s="137" t="e">
        <f>IF(SUM($P17:BF17)&gt;0,IF($M17-BG$7&gt;0,BF17*(1+$N17),0),IF(0&lt;=BG$9,IF(BC17&gt;0,PMT(BD17,BC17,-BE17),PMT(BD17,1,-BE17)),0))</f>
        <v>#REF!</v>
      </c>
      <c r="BH17" s="137" t="e">
        <f>IF(SUM($P17:BG17)&gt;0,IF($M17-BH$7&gt;0,BG17*(1+$N17),0),IF(0&lt;=BH$9,IF(BD17&gt;0,PMT(BE17,BD17,-BF17),PMT(BE17,1,-BF17)),0))</f>
        <v>#REF!</v>
      </c>
      <c r="BI17" s="137"/>
      <c r="BJ17" s="191" t="e">
        <f t="shared" si="3"/>
        <v>#REF!</v>
      </c>
    </row>
    <row r="18" spans="1:62">
      <c r="A18" s="193">
        <f t="shared" si="11"/>
        <v>2026</v>
      </c>
      <c r="B18" s="132">
        <v>12510532.902379289</v>
      </c>
      <c r="C18" s="194">
        <f t="shared" si="6"/>
        <v>7506319.7414275734</v>
      </c>
      <c r="D18" s="194">
        <f t="shared" si="7"/>
        <v>5004213.1609517159</v>
      </c>
      <c r="E18" s="195">
        <f t="shared" si="8"/>
        <v>12510532.902379289</v>
      </c>
      <c r="F18" s="196">
        <f>C18*VLOOKUP($F$9,'GI Factors'!A:M,4,FALSE)+D18*VLOOKUP($F$9,'GI Factors'!A:M,7,FALSE)</f>
        <v>12662375.443108264</v>
      </c>
      <c r="G18" s="193">
        <f t="shared" si="12"/>
        <v>2026</v>
      </c>
      <c r="H18" s="197">
        <f>C18*VLOOKUP($G18,'GI Factors'!A:M,4,FALSE)</f>
        <v>8636787.7613852452</v>
      </c>
      <c r="I18" s="197">
        <f>D18*VLOOKUP($G18,'GI Factors'!A:M,7,FALSE)</f>
        <v>5581968.6482917061</v>
      </c>
      <c r="J18" s="189">
        <f t="shared" si="9"/>
        <v>14218756.40967695</v>
      </c>
      <c r="K18" s="190" t="e">
        <f>IF(SUM($J$10:J18)&gt;$K$7,$K$7-SUM($K$10:K17),J18)</f>
        <v>#REF!</v>
      </c>
      <c r="L18" s="190" t="e">
        <f t="shared" si="10"/>
        <v>#REF!</v>
      </c>
      <c r="M18" s="140">
        <f t="shared" si="4"/>
        <v>5</v>
      </c>
      <c r="N18" s="141">
        <f t="shared" si="1"/>
        <v>2.3456257259934471E-2</v>
      </c>
      <c r="O18" s="137" t="e">
        <f t="shared" si="2"/>
        <v>#REF!</v>
      </c>
      <c r="P18" s="142" t="e">
        <f t="shared" si="5"/>
        <v>#REF!</v>
      </c>
      <c r="Q18" s="137" t="e">
        <f>IF(SUM($P18:P18)&gt;0,IF($M18-Q$7&gt;0,P18*(1+$N18),0),IF(0&lt;=Q$9,IF(M18&gt;0,PMT(N18,M18,-O18),PMT(N18,1,-O18)),0))</f>
        <v>#REF!</v>
      </c>
      <c r="R18" s="137" t="e">
        <f>IF(SUM($P18:Q18)&gt;0,IF($M18-R$7&gt;0,Q18*(1+$N18),0),IF(0&lt;=R$9,IF(N18&gt;0,PMT(O18,N18,-P18),PMT(O18,1,-P18)),0))</f>
        <v>#REF!</v>
      </c>
      <c r="S18" s="138" t="e">
        <f>IF(SUM($P18:R18)&gt;0,IF($M18-S$7&gt;0,R18*(1+$N18),0),IF(0&lt;=S$9,IF(O18&gt;0,PMT(P18,O18,-Q18),PMT(P18,1,-Q18)),0))</f>
        <v>#REF!</v>
      </c>
      <c r="T18" s="137" t="e">
        <f>IF(SUM($P18:S18)&gt;0,IF($M18-T$7&gt;0,S18*(1+$N18),0),IF(0&lt;=T$9,IF(P18&gt;0,PMT(Q18,P18,-R18),PMT(Q18,1,-R18)),0))</f>
        <v>#REF!</v>
      </c>
      <c r="U18" s="137" t="e">
        <f>IF(SUM($P18:T18)&gt;0,IF($M18-U$7&gt;0,T18*(1+$N18),0),IF(0&lt;=U$9,IF(Q18&gt;0,PMT(R18,Q18,-S18),PMT(R18,1,-S18)),0))</f>
        <v>#REF!</v>
      </c>
      <c r="V18" s="137" t="e">
        <f>IF(SUM($P18:U18)&gt;0,IF($M18-V$7&gt;0,U18*(1+$N18),0),IF(0&lt;=V$9,IF(R18&gt;0,PMT(S18,R18,-T18),PMT(S18,1,-T18)),0))</f>
        <v>#REF!</v>
      </c>
      <c r="W18" s="137" t="e">
        <f>IF(SUM($P18:V18)&gt;0,IF($M18-W$7&gt;0,V18*(1+$N18),0),IF(0&lt;=W$9,IF(S18&gt;0,PMT(T18,S18,-U18),PMT(T18,1,-U18)),0))</f>
        <v>#REF!</v>
      </c>
      <c r="X18" s="137" t="e">
        <f>IF(SUM($P18:W18)&gt;0,IF($M18-X$7&gt;0,W18*(1+$N18),0),IF(0&lt;=X$9,IF(T18&gt;0,PMT(U18,T18,-V18),PMT(U18,1,-V18)),0))</f>
        <v>#REF!</v>
      </c>
      <c r="Y18" s="137" t="e">
        <f>IF(SUM($P18:X18)&gt;0,IF($M18-Y$7&gt;0,X18*(1+$N18),0),IF(0&lt;=Y$9,IF(U18&gt;0,PMT(V18,U18,-W18),PMT(V18,1,-W18)),0))</f>
        <v>#REF!</v>
      </c>
      <c r="Z18" s="137" t="e">
        <f>IF(SUM($P18:Y18)&gt;0,IF($M18-Z$7&gt;0,Y18*(1+$N18),0),IF(0&lt;=Z$9,IF(V18&gt;0,PMT(W18,V18,-X18),PMT(W18,1,-X18)),0))</f>
        <v>#REF!</v>
      </c>
      <c r="AA18" s="137" t="e">
        <f>IF(SUM($P18:Z18)&gt;0,IF($M18-AA$7&gt;0,Z18*(1+$N18),0),IF(0&lt;=AA$9,IF(W18&gt;0,PMT(X18,W18,-Y18),PMT(X18,1,-Y18)),0))</f>
        <v>#REF!</v>
      </c>
      <c r="AB18" s="137" t="e">
        <f>IF(SUM($P18:AA18)&gt;0,IF($M18-AB$7&gt;0,AA18*(1+$N18),0),IF(0&lt;=AB$9,IF(X18&gt;0,PMT(Y18,X18,-Z18),PMT(Y18,1,-Z18)),0))</f>
        <v>#REF!</v>
      </c>
      <c r="AC18" s="137" t="e">
        <f>IF(SUM($P18:AB18)&gt;0,IF($M18-AC$7&gt;0,AB18*(1+$N18),0),IF(0&lt;=AC$9,IF(Y18&gt;0,PMT(Z18,Y18,-AA18),PMT(Z18,1,-AA18)),0))</f>
        <v>#REF!</v>
      </c>
      <c r="AD18" s="137" t="e">
        <f>IF(SUM($P18:AC18)&gt;0,IF($M18-AD$7&gt;0,AC18*(1+$N18),0),IF(0&lt;=AD$9,IF(Z18&gt;0,PMT(AA18,Z18,-AB18),PMT(AA18,1,-AB18)),0))</f>
        <v>#REF!</v>
      </c>
      <c r="AE18" s="137" t="e">
        <f>IF(SUM($P18:AD18)&gt;0,IF($M18-AE$7&gt;0,AD18*(1+$N18),0),IF(0&lt;=AE$9,IF(AA18&gt;0,PMT(AB18,AA18,-AC18),PMT(AB18,1,-AC18)),0))</f>
        <v>#REF!</v>
      </c>
      <c r="AF18" s="137" t="e">
        <f>IF(SUM($P18:AE18)&gt;0,IF($M18-AF$7&gt;0,AE18*(1+$N18),0),IF(0&lt;=AF$9,IF(AB18&gt;0,PMT(AC18,AB18,-AD18),PMT(AC18,1,-AD18)),0))</f>
        <v>#REF!</v>
      </c>
      <c r="AG18" s="137" t="e">
        <f>IF(SUM($P18:AF18)&gt;0,IF($M18-AG$7&gt;0,AF18*(1+$N18),0),IF(0&lt;=AG$9,IF(AC18&gt;0,PMT(AD18,AC18,-AE18),PMT(AD18,1,-AE18)),0))</f>
        <v>#REF!</v>
      </c>
      <c r="AH18" s="137" t="e">
        <f>IF(SUM($P18:AG18)&gt;0,IF($M18-AH$7&gt;0,AG18*(1+$N18),0),IF(0&lt;=AH$9,IF(AD18&gt;0,PMT(AE18,AD18,-AF18),PMT(AE18,1,-AF18)),0))</f>
        <v>#REF!</v>
      </c>
      <c r="AI18" s="137" t="e">
        <f>IF(SUM($P18:AH18)&gt;0,IF($M18-AI$7&gt;0,AH18*(1+$N18),0),IF(0&lt;=AI$9,IF(AE18&gt;0,PMT(AF18,AE18,-AG18),PMT(AF18,1,-AG18)),0))</f>
        <v>#REF!</v>
      </c>
      <c r="AJ18" s="137" t="e">
        <f>IF(SUM($P18:AI18)&gt;0,IF($M18-AJ$7&gt;0,AI18*(1+$N18),0),IF(0&lt;=AJ$9,IF(AF18&gt;0,PMT(AG18,AF18,-AH18),PMT(AG18,1,-AH18)),0))</f>
        <v>#REF!</v>
      </c>
      <c r="AK18" s="137" t="e">
        <f>IF(SUM($P18:AJ18)&gt;0,IF($M18-AK$7&gt;0,AJ18*(1+$N18),0),IF(0&lt;=AK$9,IF(AG18&gt;0,PMT(AH18,AG18,-AI18),PMT(AH18,1,-AI18)),0))</f>
        <v>#REF!</v>
      </c>
      <c r="AL18" s="137" t="e">
        <f>IF(SUM($P18:AK18)&gt;0,IF($M18-AL$7&gt;0,AK18*(1+$N18),0),IF(0&lt;=AL$9,IF(AH18&gt;0,PMT(AI18,AH18,-AJ18),PMT(AI18,1,-AJ18)),0))</f>
        <v>#REF!</v>
      </c>
      <c r="AM18" s="137" t="e">
        <f>IF(SUM($P18:AL18)&gt;0,IF($M18-AM$7&gt;0,AL18*(1+$N18),0),IF(0&lt;=AM$9,IF(AI18&gt;0,PMT(AJ18,AI18,-AK18),PMT(AJ18,1,-AK18)),0))</f>
        <v>#REF!</v>
      </c>
      <c r="AN18" s="137" t="e">
        <f>IF(SUM($P18:AM18)&gt;0,IF($M18-AN$7&gt;0,AM18*(1+$N18),0),IF(0&lt;=AN$9,IF(AJ18&gt;0,PMT(AK18,AJ18,-AL18),PMT(AK18,1,-AL18)),0))</f>
        <v>#REF!</v>
      </c>
      <c r="AO18" s="137" t="e">
        <f>IF(SUM($P18:AN18)&gt;0,IF($M18-AO$7&gt;0,AN18*(1+$N18),0),IF(0&lt;=AO$9,IF(AK18&gt;0,PMT(AL18,AK18,-AM18),PMT(AL18,1,-AM18)),0))</f>
        <v>#REF!</v>
      </c>
      <c r="AP18" s="137" t="e">
        <f>IF(SUM($P18:AO18)&gt;0,IF($M18-AP$7&gt;0,AO18*(1+$N18),0),IF(0&lt;=AP$9,IF(AL18&gt;0,PMT(AM18,AL18,-AN18),PMT(AM18,1,-AN18)),0))</f>
        <v>#REF!</v>
      </c>
      <c r="AQ18" s="137" t="e">
        <f>IF(SUM($P18:AP18)&gt;0,IF($M18-AQ$7&gt;0,AP18*(1+$N18),0),IF(0&lt;=AQ$9,IF(AM18&gt;0,PMT(AN18,AM18,-AO18),PMT(AN18,1,-AO18)),0))</f>
        <v>#REF!</v>
      </c>
      <c r="AR18" s="137" t="e">
        <f>IF(SUM($P18:AQ18)&gt;0,IF($M18-AR$7&gt;0,AQ18*(1+$N18),0),IF(0&lt;=AR$9,IF(AN18&gt;0,PMT(AO18,AN18,-AP18),PMT(AO18,1,-AP18)),0))</f>
        <v>#REF!</v>
      </c>
      <c r="AS18" s="137" t="e">
        <f>IF(SUM($P18:AR18)&gt;0,IF($M18-AS$7&gt;0,AR18*(1+$N18),0),IF(0&lt;=AS$9,IF(AO18&gt;0,PMT(AP18,AO18,-AQ18),PMT(AP18,1,-AQ18)),0))</f>
        <v>#REF!</v>
      </c>
      <c r="AT18" s="137" t="e">
        <f>IF(SUM($P18:AS18)&gt;0,IF($M18-AT$7&gt;0,AS18*(1+$N18),0),IF(0&lt;=AT$9,IF(AP18&gt;0,PMT(AQ18,AP18,-AR18),PMT(AQ18,1,-AR18)),0))</f>
        <v>#REF!</v>
      </c>
      <c r="AU18" s="137" t="e">
        <f>IF(SUM($P18:AT18)&gt;0,IF($M18-AU$7&gt;0,AT18*(1+$N18),0),IF(0&lt;=AU$9,IF(AQ18&gt;0,PMT(AR18,AQ18,-AS18),PMT(AR18,1,-AS18)),0))</f>
        <v>#REF!</v>
      </c>
      <c r="AV18" s="137" t="e">
        <f>IF(SUM($P18:AU18)&gt;0,IF($M18-AV$7&gt;0,AU18*(1+$N18),0),IF(0&lt;=AV$9,IF(AR18&gt;0,PMT(AS18,AR18,-AT18),PMT(AS18,1,-AT18)),0))</f>
        <v>#REF!</v>
      </c>
      <c r="AW18" s="137" t="e">
        <f>IF(SUM($P18:AV18)&gt;0,IF($M18-AW$7&gt;0,AV18*(1+$N18),0),IF(0&lt;=AW$9,IF(AS18&gt;0,PMT(AT18,AS18,-AU18),PMT(AT18,1,-AU18)),0))</f>
        <v>#REF!</v>
      </c>
      <c r="AX18" s="137" t="e">
        <f>IF(SUM($P18:AW18)&gt;0,IF($M18-AX$7&gt;0,AW18*(1+$N18),0),IF(0&lt;=AX$9,IF(AT18&gt;0,PMT(AU18,AT18,-AV18),PMT(AU18,1,-AV18)),0))</f>
        <v>#REF!</v>
      </c>
      <c r="AY18" s="137" t="e">
        <f>IF(SUM($P18:AX18)&gt;0,IF($M18-AY$7&gt;0,AX18*(1+$N18),0),IF(0&lt;=AY$9,IF(AU18&gt;0,PMT(AV18,AU18,-AW18),PMT(AV18,1,-AW18)),0))</f>
        <v>#REF!</v>
      </c>
      <c r="AZ18" s="137" t="e">
        <f>IF(SUM($P18:AY18)&gt;0,IF($M18-AZ$7&gt;0,AY18*(1+$N18),0),IF(0&lt;=AZ$9,IF(AV18&gt;0,PMT(AW18,AV18,-AX18),PMT(AW18,1,-AX18)),0))</f>
        <v>#REF!</v>
      </c>
      <c r="BA18" s="137" t="e">
        <f>IF(SUM($P18:AZ18)&gt;0,IF($M18-BA$7&gt;0,AZ18*(1+$N18),0),IF(0&lt;=BA$9,IF(AW18&gt;0,PMT(AX18,AW18,-AY18),PMT(AX18,1,-AY18)),0))</f>
        <v>#REF!</v>
      </c>
      <c r="BB18" s="137" t="e">
        <f>IF(SUM($P18:BA18)&gt;0,IF($M18-BB$7&gt;0,BA18*(1+$N18),0),IF(0&lt;=BB$9,IF(AX18&gt;0,PMT(AY18,AX18,-AZ18),PMT(AY18,1,-AZ18)),0))</f>
        <v>#REF!</v>
      </c>
      <c r="BC18" s="137" t="e">
        <f>IF(SUM($P18:BB18)&gt;0,IF($M18-BC$7&gt;0,BB18*(1+$N18),0),IF(0&lt;=BC$9,IF(AY18&gt;0,PMT(AZ18,AY18,-BA18),PMT(AZ18,1,-BA18)),0))</f>
        <v>#REF!</v>
      </c>
      <c r="BD18" s="137" t="e">
        <f>IF(SUM($P18:BC18)&gt;0,IF($M18-BD$7&gt;0,BC18*(1+$N18),0),IF(0&lt;=BD$9,IF(AZ18&gt;0,PMT(BA18,AZ18,-BB18),PMT(BA18,1,-BB18)),0))</f>
        <v>#REF!</v>
      </c>
      <c r="BE18" s="137" t="e">
        <f>IF(SUM($P18:BD18)&gt;0,IF($M18-BE$7&gt;0,BD18*(1+$N18),0),IF(0&lt;=BE$9,IF(BA18&gt;0,PMT(BB18,BA18,-BC18),PMT(BB18,1,-BC18)),0))</f>
        <v>#REF!</v>
      </c>
      <c r="BF18" s="137" t="e">
        <f>IF(SUM($P18:BE18)&gt;0,IF($M18-BF$7&gt;0,BE18*(1+$N18),0),IF(0&lt;=BF$9,IF(BB18&gt;0,PMT(BC18,BB18,-BD18),PMT(BC18,1,-BD18)),0))</f>
        <v>#REF!</v>
      </c>
      <c r="BG18" s="137" t="e">
        <f>IF(SUM($P18:BF18)&gt;0,IF($M18-BG$7&gt;0,BF18*(1+$N18),0),IF(0&lt;=BG$9,IF(BC18&gt;0,PMT(BD18,BC18,-BE18),PMT(BD18,1,-BE18)),0))</f>
        <v>#REF!</v>
      </c>
      <c r="BH18" s="137" t="e">
        <f>IF(SUM($P18:BG18)&gt;0,IF($M18-BH$7&gt;0,BG18*(1+$N18),0),IF(0&lt;=BH$9,IF(BD18&gt;0,PMT(BE18,BD18,-BF18),PMT(BE18,1,-BF18)),0))</f>
        <v>#REF!</v>
      </c>
      <c r="BI18" s="137"/>
      <c r="BJ18" s="191" t="e">
        <f t="shared" si="3"/>
        <v>#REF!</v>
      </c>
    </row>
    <row r="19" spans="1:62">
      <c r="A19" s="193">
        <f t="shared" si="11"/>
        <v>2027</v>
      </c>
      <c r="B19" s="132">
        <v>12685574.328256868</v>
      </c>
      <c r="C19" s="194">
        <f t="shared" si="6"/>
        <v>7611344.5969541203</v>
      </c>
      <c r="D19" s="194">
        <f t="shared" si="7"/>
        <v>5074229.7313027475</v>
      </c>
      <c r="E19" s="195">
        <f t="shared" si="8"/>
        <v>12685574.328256868</v>
      </c>
      <c r="F19" s="196">
        <f>C19*VLOOKUP($F$9,'GI Factors'!A:M,4,FALSE)+D19*VLOOKUP($F$9,'GI Factors'!A:M,7,FALSE)</f>
        <v>12839541.377593547</v>
      </c>
      <c r="G19" s="193">
        <f t="shared" si="12"/>
        <v>2027</v>
      </c>
      <c r="H19" s="197">
        <f>C19*VLOOKUP($G19,'GI Factors'!A:M,4,FALSE)</f>
        <v>9104467.8827898558</v>
      </c>
      <c r="I19" s="197">
        <f>D19*VLOOKUP($G19,'GI Factors'!A:M,7,FALSE)</f>
        <v>5725943.453594326</v>
      </c>
      <c r="J19" s="189">
        <f t="shared" si="9"/>
        <v>14830411.336384181</v>
      </c>
      <c r="K19" s="190" t="e">
        <f>IF(SUM($J$10:J19)&gt;$K$7,$K$7-SUM($K$10:K18),J19)</f>
        <v>#REF!</v>
      </c>
      <c r="L19" s="190" t="e">
        <f t="shared" si="10"/>
        <v>#REF!</v>
      </c>
      <c r="M19" s="140">
        <f t="shared" si="4"/>
        <v>6</v>
      </c>
      <c r="N19" s="141">
        <f t="shared" si="1"/>
        <v>2.4315978933340612E-2</v>
      </c>
      <c r="O19" s="137" t="e">
        <f t="shared" si="2"/>
        <v>#REF!</v>
      </c>
      <c r="P19" s="142" t="e">
        <f t="shared" si="5"/>
        <v>#REF!</v>
      </c>
      <c r="Q19" s="137" t="e">
        <f>IF(SUM($P19:P19)&gt;0,IF($M19-Q$7&gt;0,P19*(1+$N19),0),IF(0&lt;=Q$9,IF(M19&gt;0,PMT(N19,M19,-O19),PMT(N19,1,-O19)),0))</f>
        <v>#REF!</v>
      </c>
      <c r="R19" s="137" t="e">
        <f>IF(SUM($P19:Q19)&gt;0,IF($M19-R$7&gt;0,Q19*(1+$N19),0),IF(0&lt;=R$9,IF(N19&gt;0,PMT(O19,N19,-P19),PMT(O19,1,-P19)),0))</f>
        <v>#REF!</v>
      </c>
      <c r="S19" s="138" t="e">
        <f>IF(SUM($P19:R19)&gt;0,IF($M19-S$7&gt;0,R19*(1+$N19),0),IF(0&lt;=S$9,IF(O19&gt;0,PMT(P19,O19,-Q19),PMT(P19,1,-Q19)),0))</f>
        <v>#REF!</v>
      </c>
      <c r="T19" s="137" t="e">
        <f>IF(SUM($P19:S19)&gt;0,IF($M19-T$7&gt;0,S19*(1+$N19),0),IF(0&lt;=T$9,IF(P19&gt;0,PMT(Q19,P19,-R19),PMT(Q19,1,-R19)),0))</f>
        <v>#REF!</v>
      </c>
      <c r="U19" s="137" t="e">
        <f>IF(SUM($P19:T19)&gt;0,IF($M19-U$7&gt;0,T19*(1+$N19),0),IF(0&lt;=U$9,IF(Q19&gt;0,PMT(R19,Q19,-S19),PMT(R19,1,-S19)),0))</f>
        <v>#REF!</v>
      </c>
      <c r="V19" s="137" t="e">
        <f>IF(SUM($P19:U19)&gt;0,IF($M19-V$7&gt;0,U19*(1+$N19),0),IF(0&lt;=V$9,IF(R19&gt;0,PMT(S19,R19,-T19),PMT(S19,1,-T19)),0))</f>
        <v>#REF!</v>
      </c>
      <c r="W19" s="137" t="e">
        <f>IF(SUM($P19:V19)&gt;0,IF($M19-W$7&gt;0,V19*(1+$N19),0),IF(0&lt;=W$9,IF(S19&gt;0,PMT(T19,S19,-U19),PMT(T19,1,-U19)),0))</f>
        <v>#REF!</v>
      </c>
      <c r="X19" s="137" t="e">
        <f>IF(SUM($P19:W19)&gt;0,IF($M19-X$7&gt;0,W19*(1+$N19),0),IF(0&lt;=X$9,IF(T19&gt;0,PMT(U19,T19,-V19),PMT(U19,1,-V19)),0))</f>
        <v>#REF!</v>
      </c>
      <c r="Y19" s="137" t="e">
        <f>IF(SUM($P19:X19)&gt;0,IF($M19-Y$7&gt;0,X19*(1+$N19),0),IF(0&lt;=Y$9,IF(U19&gt;0,PMT(V19,U19,-W19),PMT(V19,1,-W19)),0))</f>
        <v>#REF!</v>
      </c>
      <c r="Z19" s="137" t="e">
        <f>IF(SUM($P19:Y19)&gt;0,IF($M19-Z$7&gt;0,Y19*(1+$N19),0),IF(0&lt;=Z$9,IF(V19&gt;0,PMT(W19,V19,-X19),PMT(W19,1,-X19)),0))</f>
        <v>#REF!</v>
      </c>
      <c r="AA19" s="137" t="e">
        <f>IF(SUM($P19:Z19)&gt;0,IF($M19-AA$7&gt;0,Z19*(1+$N19),0),IF(0&lt;=AA$9,IF(W19&gt;0,PMT(X19,W19,-Y19),PMT(X19,1,-Y19)),0))</f>
        <v>#REF!</v>
      </c>
      <c r="AB19" s="137" t="e">
        <f>IF(SUM($P19:AA19)&gt;0,IF($M19-AB$7&gt;0,AA19*(1+$N19),0),IF(0&lt;=AB$9,IF(X19&gt;0,PMT(Y19,X19,-Z19),PMT(Y19,1,-Z19)),0))</f>
        <v>#REF!</v>
      </c>
      <c r="AC19" s="137" t="e">
        <f>IF(SUM($P19:AB19)&gt;0,IF($M19-AC$7&gt;0,AB19*(1+$N19),0),IF(0&lt;=AC$9,IF(Y19&gt;0,PMT(Z19,Y19,-AA19),PMT(Z19,1,-AA19)),0))</f>
        <v>#REF!</v>
      </c>
      <c r="AD19" s="137" t="e">
        <f>IF(SUM($P19:AC19)&gt;0,IF($M19-AD$7&gt;0,AC19*(1+$N19),0),IF(0&lt;=AD$9,IF(Z19&gt;0,PMT(AA19,Z19,-AB19),PMT(AA19,1,-AB19)),0))</f>
        <v>#REF!</v>
      </c>
      <c r="AE19" s="137" t="e">
        <f>IF(SUM($P19:AD19)&gt;0,IF($M19-AE$7&gt;0,AD19*(1+$N19),0),IF(0&lt;=AE$9,IF(AA19&gt;0,PMT(AB19,AA19,-AC19),PMT(AB19,1,-AC19)),0))</f>
        <v>#REF!</v>
      </c>
      <c r="AF19" s="137" t="e">
        <f>IF(SUM($P19:AE19)&gt;0,IF($M19-AF$7&gt;0,AE19*(1+$N19),0),IF(0&lt;=AF$9,IF(AB19&gt;0,PMT(AC19,AB19,-AD19),PMT(AC19,1,-AD19)),0))</f>
        <v>#REF!</v>
      </c>
      <c r="AG19" s="137" t="e">
        <f>IF(SUM($P19:AF19)&gt;0,IF($M19-AG$7&gt;0,AF19*(1+$N19),0),IF(0&lt;=AG$9,IF(AC19&gt;0,PMT(AD19,AC19,-AE19),PMT(AD19,1,-AE19)),0))</f>
        <v>#REF!</v>
      </c>
      <c r="AH19" s="137" t="e">
        <f>IF(SUM($P19:AG19)&gt;0,IF($M19-AH$7&gt;0,AG19*(1+$N19),0),IF(0&lt;=AH$9,IF(AD19&gt;0,PMT(AE19,AD19,-AF19),PMT(AE19,1,-AF19)),0))</f>
        <v>#REF!</v>
      </c>
      <c r="AI19" s="137" t="e">
        <f>IF(SUM($P19:AH19)&gt;0,IF($M19-AI$7&gt;0,AH19*(1+$N19),0),IF(0&lt;=AI$9,IF(AE19&gt;0,PMT(AF19,AE19,-AG19),PMT(AF19,1,-AG19)),0))</f>
        <v>#REF!</v>
      </c>
      <c r="AJ19" s="137" t="e">
        <f>IF(SUM($P19:AI19)&gt;0,IF($M19-AJ$7&gt;0,AI19*(1+$N19),0),IF(0&lt;=AJ$9,IF(AF19&gt;0,PMT(AG19,AF19,-AH19),PMT(AG19,1,-AH19)),0))</f>
        <v>#REF!</v>
      </c>
      <c r="AK19" s="137" t="e">
        <f>IF(SUM($P19:AJ19)&gt;0,IF($M19-AK$7&gt;0,AJ19*(1+$N19),0),IF(0&lt;=AK$9,IF(AG19&gt;0,PMT(AH19,AG19,-AI19),PMT(AH19,1,-AI19)),0))</f>
        <v>#REF!</v>
      </c>
      <c r="AL19" s="137" t="e">
        <f>IF(SUM($P19:AK19)&gt;0,IF($M19-AL$7&gt;0,AK19*(1+$N19),0),IF(0&lt;=AL$9,IF(AH19&gt;0,PMT(AI19,AH19,-AJ19),PMT(AI19,1,-AJ19)),0))</f>
        <v>#REF!</v>
      </c>
      <c r="AM19" s="137" t="e">
        <f>IF(SUM($P19:AL19)&gt;0,IF($M19-AM$7&gt;0,AL19*(1+$N19),0),IF(0&lt;=AM$9,IF(AI19&gt;0,PMT(AJ19,AI19,-AK19),PMT(AJ19,1,-AK19)),0))</f>
        <v>#REF!</v>
      </c>
      <c r="AN19" s="137" t="e">
        <f>IF(SUM($P19:AM19)&gt;0,IF($M19-AN$7&gt;0,AM19*(1+$N19),0),IF(0&lt;=AN$9,IF(AJ19&gt;0,PMT(AK19,AJ19,-AL19),PMT(AK19,1,-AL19)),0))</f>
        <v>#REF!</v>
      </c>
      <c r="AO19" s="137" t="e">
        <f>IF(SUM($P19:AN19)&gt;0,IF($M19-AO$7&gt;0,AN19*(1+$N19),0),IF(0&lt;=AO$9,IF(AK19&gt;0,PMT(AL19,AK19,-AM19),PMT(AL19,1,-AM19)),0))</f>
        <v>#REF!</v>
      </c>
      <c r="AP19" s="137" t="e">
        <f>IF(SUM($P19:AO19)&gt;0,IF($M19-AP$7&gt;0,AO19*(1+$N19),0),IF(0&lt;=AP$9,IF(AL19&gt;0,PMT(AM19,AL19,-AN19),PMT(AM19,1,-AN19)),0))</f>
        <v>#REF!</v>
      </c>
      <c r="AQ19" s="137" t="e">
        <f>IF(SUM($P19:AP19)&gt;0,IF($M19-AQ$7&gt;0,AP19*(1+$N19),0),IF(0&lt;=AQ$9,IF(AM19&gt;0,PMT(AN19,AM19,-AO19),PMT(AN19,1,-AO19)),0))</f>
        <v>#REF!</v>
      </c>
      <c r="AR19" s="137" t="e">
        <f>IF(SUM($P19:AQ19)&gt;0,IF($M19-AR$7&gt;0,AQ19*(1+$N19),0),IF(0&lt;=AR$9,IF(AN19&gt;0,PMT(AO19,AN19,-AP19),PMT(AO19,1,-AP19)),0))</f>
        <v>#REF!</v>
      </c>
      <c r="AS19" s="137" t="e">
        <f>IF(SUM($P19:AR19)&gt;0,IF($M19-AS$7&gt;0,AR19*(1+$N19),0),IF(0&lt;=AS$9,IF(AO19&gt;0,PMT(AP19,AO19,-AQ19),PMT(AP19,1,-AQ19)),0))</f>
        <v>#REF!</v>
      </c>
      <c r="AT19" s="137" t="e">
        <f>IF(SUM($P19:AS19)&gt;0,IF($M19-AT$7&gt;0,AS19*(1+$N19),0),IF(0&lt;=AT$9,IF(AP19&gt;0,PMT(AQ19,AP19,-AR19),PMT(AQ19,1,-AR19)),0))</f>
        <v>#REF!</v>
      </c>
      <c r="AU19" s="137" t="e">
        <f>IF(SUM($P19:AT19)&gt;0,IF($M19-AU$7&gt;0,AT19*(1+$N19),0),IF(0&lt;=AU$9,IF(AQ19&gt;0,PMT(AR19,AQ19,-AS19),PMT(AR19,1,-AS19)),0))</f>
        <v>#REF!</v>
      </c>
      <c r="AV19" s="137" t="e">
        <f>IF(SUM($P19:AU19)&gt;0,IF($M19-AV$7&gt;0,AU19*(1+$N19),0),IF(0&lt;=AV$9,IF(AR19&gt;0,PMT(AS19,AR19,-AT19),PMT(AS19,1,-AT19)),0))</f>
        <v>#REF!</v>
      </c>
      <c r="AW19" s="137" t="e">
        <f>IF(SUM($P19:AV19)&gt;0,IF($M19-AW$7&gt;0,AV19*(1+$N19),0),IF(0&lt;=AW$9,IF(AS19&gt;0,PMT(AT19,AS19,-AU19),PMT(AT19,1,-AU19)),0))</f>
        <v>#REF!</v>
      </c>
      <c r="AX19" s="137" t="e">
        <f>IF(SUM($P19:AW19)&gt;0,IF($M19-AX$7&gt;0,AW19*(1+$N19),0),IF(0&lt;=AX$9,IF(AT19&gt;0,PMT(AU19,AT19,-AV19),PMT(AU19,1,-AV19)),0))</f>
        <v>#REF!</v>
      </c>
      <c r="AY19" s="137" t="e">
        <f>IF(SUM($P19:AX19)&gt;0,IF($M19-AY$7&gt;0,AX19*(1+$N19),0),IF(0&lt;=AY$9,IF(AU19&gt;0,PMT(AV19,AU19,-AW19),PMT(AV19,1,-AW19)),0))</f>
        <v>#REF!</v>
      </c>
      <c r="AZ19" s="137" t="e">
        <f>IF(SUM($P19:AY19)&gt;0,IF($M19-AZ$7&gt;0,AY19*(1+$N19),0),IF(0&lt;=AZ$9,IF(AV19&gt;0,PMT(AW19,AV19,-AX19),PMT(AW19,1,-AX19)),0))</f>
        <v>#REF!</v>
      </c>
      <c r="BA19" s="137" t="e">
        <f>IF(SUM($P19:AZ19)&gt;0,IF($M19-BA$7&gt;0,AZ19*(1+$N19),0),IF(0&lt;=BA$9,IF(AW19&gt;0,PMT(AX19,AW19,-AY19),PMT(AX19,1,-AY19)),0))</f>
        <v>#REF!</v>
      </c>
      <c r="BB19" s="137" t="e">
        <f>IF(SUM($P19:BA19)&gt;0,IF($M19-BB$7&gt;0,BA19*(1+$N19),0),IF(0&lt;=BB$9,IF(AX19&gt;0,PMT(AY19,AX19,-AZ19),PMT(AY19,1,-AZ19)),0))</f>
        <v>#REF!</v>
      </c>
      <c r="BC19" s="137" t="e">
        <f>IF(SUM($P19:BB19)&gt;0,IF($M19-BC$7&gt;0,BB19*(1+$N19),0),IF(0&lt;=BC$9,IF(AY19&gt;0,PMT(AZ19,AY19,-BA19),PMT(AZ19,1,-BA19)),0))</f>
        <v>#REF!</v>
      </c>
      <c r="BD19" s="137" t="e">
        <f>IF(SUM($P19:BC19)&gt;0,IF($M19-BD$7&gt;0,BC19*(1+$N19),0),IF(0&lt;=BD$9,IF(AZ19&gt;0,PMT(BA19,AZ19,-BB19),PMT(BA19,1,-BB19)),0))</f>
        <v>#REF!</v>
      </c>
      <c r="BE19" s="137" t="e">
        <f>IF(SUM($P19:BD19)&gt;0,IF($M19-BE$7&gt;0,BD19*(1+$N19),0),IF(0&lt;=BE$9,IF(BA19&gt;0,PMT(BB19,BA19,-BC19),PMT(BB19,1,-BC19)),0))</f>
        <v>#REF!</v>
      </c>
      <c r="BF19" s="137" t="e">
        <f>IF(SUM($P19:BE19)&gt;0,IF($M19-BF$7&gt;0,BE19*(1+$N19),0),IF(0&lt;=BF$9,IF(BB19&gt;0,PMT(BC19,BB19,-BD19),PMT(BC19,1,-BD19)),0))</f>
        <v>#REF!</v>
      </c>
      <c r="BG19" s="137" t="e">
        <f>IF(SUM($P19:BF19)&gt;0,IF($M19-BG$7&gt;0,BF19*(1+$N19),0),IF(0&lt;=BG$9,IF(BC19&gt;0,PMT(BD19,BC19,-BE19),PMT(BD19,1,-BE19)),0))</f>
        <v>#REF!</v>
      </c>
      <c r="BH19" s="137" t="e">
        <f>IF(SUM($P19:BG19)&gt;0,IF($M19-BH$7&gt;0,BG19*(1+$N19),0),IF(0&lt;=BH$9,IF(BD19&gt;0,PMT(BE19,BD19,-BF19),PMT(BE19,1,-BF19)),0))</f>
        <v>#REF!</v>
      </c>
      <c r="BI19" s="137"/>
      <c r="BJ19" s="191" t="e">
        <f t="shared" si="3"/>
        <v>#REF!</v>
      </c>
    </row>
    <row r="20" spans="1:62">
      <c r="A20" s="193">
        <f t="shared" si="11"/>
        <v>2028</v>
      </c>
      <c r="B20" s="132">
        <v>10285686.273809869</v>
      </c>
      <c r="C20" s="194">
        <f t="shared" si="6"/>
        <v>6171411.7642859211</v>
      </c>
      <c r="D20" s="194">
        <f t="shared" si="7"/>
        <v>4114274.5095239477</v>
      </c>
      <c r="E20" s="195">
        <f t="shared" si="8"/>
        <v>10285686.273809869</v>
      </c>
      <c r="F20" s="196">
        <f>C20*VLOOKUP($F$9,'GI Factors'!A:M,4,FALSE)+D20*VLOOKUP($F$9,'GI Factors'!A:M,7,FALSE)</f>
        <v>10410525.459250115</v>
      </c>
      <c r="G20" s="193">
        <f t="shared" si="12"/>
        <v>2028</v>
      </c>
      <c r="H20" s="197">
        <f>C20*VLOOKUP($G20,'GI Factors'!A:M,4,FALSE)</f>
        <v>7682166.3660536949</v>
      </c>
      <c r="I20" s="197">
        <f>D20*VLOOKUP($G20,'GI Factors'!A:M,7,FALSE)</f>
        <v>4693559.2868565712</v>
      </c>
      <c r="J20" s="189">
        <f t="shared" si="9"/>
        <v>12375725.652910266</v>
      </c>
      <c r="K20" s="190" t="e">
        <f>IF(SUM($J$10:J20)&gt;$K$7,$K$7-SUM($K$10:K19),J20)</f>
        <v>#REF!</v>
      </c>
      <c r="L20" s="190" t="e">
        <f t="shared" si="10"/>
        <v>#REF!</v>
      </c>
      <c r="M20" s="140">
        <f t="shared" si="4"/>
        <v>7</v>
      </c>
      <c r="N20" s="141">
        <f t="shared" si="1"/>
        <v>2.501044033360016E-2</v>
      </c>
      <c r="O20" s="137" t="e">
        <f t="shared" si="2"/>
        <v>#REF!</v>
      </c>
      <c r="P20" s="142" t="e">
        <f t="shared" si="5"/>
        <v>#REF!</v>
      </c>
      <c r="Q20" s="137" t="e">
        <f>IF(SUM($P20:P20)&gt;0,IF($M20-Q$7&gt;0,P20*(1+$N20),0),IF(0&lt;=Q$9,IF(M20&gt;0,PMT(N20,M20,-O20),PMT(N20,1,-O20)),0))</f>
        <v>#REF!</v>
      </c>
      <c r="R20" s="137" t="e">
        <f>IF(SUM($P20:Q20)&gt;0,IF($M20-R$7&gt;0,Q20*(1+$N20),0),IF(0&lt;=R$9,IF(N20&gt;0,PMT(O20,N20,-P20),PMT(O20,1,-P20)),0))</f>
        <v>#REF!</v>
      </c>
      <c r="S20" s="138" t="e">
        <f>IF(SUM($P20:R20)&gt;0,IF($M20-S$7&gt;0,R20*(1+$N20),0),IF(0&lt;=S$9,IF(O20&gt;0,PMT(P20,O20,-Q20),PMT(P20,1,-Q20)),0))</f>
        <v>#REF!</v>
      </c>
      <c r="T20" s="137" t="e">
        <f>IF(SUM($P20:S20)&gt;0,IF($M20-T$7&gt;0,S20*(1+$N20),0),IF(0&lt;=T$9,IF(P20&gt;0,PMT(Q20,P20,-R20),PMT(Q20,1,-R20)),0))</f>
        <v>#REF!</v>
      </c>
      <c r="U20" s="137" t="e">
        <f>IF(SUM($P20:T20)&gt;0,IF($M20-U$7&gt;0,T20*(1+$N20),0),IF(0&lt;=U$9,IF(Q20&gt;0,PMT(R20,Q20,-S20),PMT(R20,1,-S20)),0))</f>
        <v>#REF!</v>
      </c>
      <c r="V20" s="137" t="e">
        <f>IF(SUM($P20:U20)&gt;0,IF($M20-V$7&gt;0,U20*(1+$N20),0),IF(0&lt;=V$9,IF(R20&gt;0,PMT(S20,R20,-T20),PMT(S20,1,-T20)),0))</f>
        <v>#REF!</v>
      </c>
      <c r="W20" s="137" t="e">
        <f>IF(SUM($P20:V20)&gt;0,IF($M20-W$7&gt;0,V20*(1+$N20),0),IF(0&lt;=W$9,IF(S20&gt;0,PMT(T20,S20,-U20),PMT(T20,1,-U20)),0))</f>
        <v>#REF!</v>
      </c>
      <c r="X20" s="137" t="e">
        <f>IF(SUM($P20:W20)&gt;0,IF($M20-X$7&gt;0,W20*(1+$N20),0),IF(0&lt;=X$9,IF(T20&gt;0,PMT(U20,T20,-V20),PMT(U20,1,-V20)),0))</f>
        <v>#REF!</v>
      </c>
      <c r="Y20" s="137" t="e">
        <f>IF(SUM($P20:X20)&gt;0,IF($M20-Y$7&gt;0,X20*(1+$N20),0),IF(0&lt;=Y$9,IF(U20&gt;0,PMT(V20,U20,-W20),PMT(V20,1,-W20)),0))</f>
        <v>#REF!</v>
      </c>
      <c r="Z20" s="137" t="e">
        <f>IF(SUM($P20:Y20)&gt;0,IF($M20-Z$7&gt;0,Y20*(1+$N20),0),IF(0&lt;=Z$9,IF(V20&gt;0,PMT(W20,V20,-X20),PMT(W20,1,-X20)),0))</f>
        <v>#REF!</v>
      </c>
      <c r="AA20" s="137" t="e">
        <f>IF(SUM($P20:Z20)&gt;0,IF($M20-AA$7&gt;0,Z20*(1+$N20),0),IF(0&lt;=AA$9,IF(W20&gt;0,PMT(X20,W20,-Y20),PMT(X20,1,-Y20)),0))</f>
        <v>#REF!</v>
      </c>
      <c r="AB20" s="137" t="e">
        <f>IF(SUM($P20:AA20)&gt;0,IF($M20-AB$7&gt;0,AA20*(1+$N20),0),IF(0&lt;=AB$9,IF(X20&gt;0,PMT(Y20,X20,-Z20),PMT(Y20,1,-Z20)),0))</f>
        <v>#REF!</v>
      </c>
      <c r="AC20" s="137" t="e">
        <f>IF(SUM($P20:AB20)&gt;0,IF($M20-AC$7&gt;0,AB20*(1+$N20),0),IF(0&lt;=AC$9,IF(Y20&gt;0,PMT(Z20,Y20,-AA20),PMT(Z20,1,-AA20)),0))</f>
        <v>#REF!</v>
      </c>
      <c r="AD20" s="137" t="e">
        <f>IF(SUM($P20:AC20)&gt;0,IF($M20-AD$7&gt;0,AC20*(1+$N20),0),IF(0&lt;=AD$9,IF(Z20&gt;0,PMT(AA20,Z20,-AB20),PMT(AA20,1,-AB20)),0))</f>
        <v>#REF!</v>
      </c>
      <c r="AE20" s="137" t="e">
        <f>IF(SUM($P20:AD20)&gt;0,IF($M20-AE$7&gt;0,AD20*(1+$N20),0),IF(0&lt;=AE$9,IF(AA20&gt;0,PMT(AB20,AA20,-AC20),PMT(AB20,1,-AC20)),0))</f>
        <v>#REF!</v>
      </c>
      <c r="AF20" s="137" t="e">
        <f>IF(SUM($P20:AE20)&gt;0,IF($M20-AF$7&gt;0,AE20*(1+$N20),0),IF(0&lt;=AF$9,IF(AB20&gt;0,PMT(AC20,AB20,-AD20),PMT(AC20,1,-AD20)),0))</f>
        <v>#REF!</v>
      </c>
      <c r="AG20" s="137" t="e">
        <f>IF(SUM($P20:AF20)&gt;0,IF($M20-AG$7&gt;0,AF20*(1+$N20),0),IF(0&lt;=AG$9,IF(AC20&gt;0,PMT(AD20,AC20,-AE20),PMT(AD20,1,-AE20)),0))</f>
        <v>#REF!</v>
      </c>
      <c r="AH20" s="137" t="e">
        <f>IF(SUM($P20:AG20)&gt;0,IF($M20-AH$7&gt;0,AG20*(1+$N20),0),IF(0&lt;=AH$9,IF(AD20&gt;0,PMT(AE20,AD20,-AF20),PMT(AE20,1,-AF20)),0))</f>
        <v>#REF!</v>
      </c>
      <c r="AI20" s="137" t="e">
        <f>IF(SUM($P20:AH20)&gt;0,IF($M20-AI$7&gt;0,AH20*(1+$N20),0),IF(0&lt;=AI$9,IF(AE20&gt;0,PMT(AF20,AE20,-AG20),PMT(AF20,1,-AG20)),0))</f>
        <v>#REF!</v>
      </c>
      <c r="AJ20" s="137" t="e">
        <f>IF(SUM($P20:AI20)&gt;0,IF($M20-AJ$7&gt;0,AI20*(1+$N20),0),IF(0&lt;=AJ$9,IF(AF20&gt;0,PMT(AG20,AF20,-AH20),PMT(AG20,1,-AH20)),0))</f>
        <v>#REF!</v>
      </c>
      <c r="AK20" s="137" t="e">
        <f>IF(SUM($P20:AJ20)&gt;0,IF($M20-AK$7&gt;0,AJ20*(1+$N20),0),IF(0&lt;=AK$9,IF(AG20&gt;0,PMT(AH20,AG20,-AI20),PMT(AH20,1,-AI20)),0))</f>
        <v>#REF!</v>
      </c>
      <c r="AL20" s="137" t="e">
        <f>IF(SUM($P20:AK20)&gt;0,IF($M20-AL$7&gt;0,AK20*(1+$N20),0),IF(0&lt;=AL$9,IF(AH20&gt;0,PMT(AI20,AH20,-AJ20),PMT(AI20,1,-AJ20)),0))</f>
        <v>#REF!</v>
      </c>
      <c r="AM20" s="137" t="e">
        <f>IF(SUM($P20:AL20)&gt;0,IF($M20-AM$7&gt;0,AL20*(1+$N20),0),IF(0&lt;=AM$9,IF(AI20&gt;0,PMT(AJ20,AI20,-AK20),PMT(AJ20,1,-AK20)),0))</f>
        <v>#REF!</v>
      </c>
      <c r="AN20" s="137" t="e">
        <f>IF(SUM($P20:AM20)&gt;0,IF($M20-AN$7&gt;0,AM20*(1+$N20),0),IF(0&lt;=AN$9,IF(AJ20&gt;0,PMT(AK20,AJ20,-AL20),PMT(AK20,1,-AL20)),0))</f>
        <v>#REF!</v>
      </c>
      <c r="AO20" s="137" t="e">
        <f>IF(SUM($P20:AN20)&gt;0,IF($M20-AO$7&gt;0,AN20*(1+$N20),0),IF(0&lt;=AO$9,IF(AK20&gt;0,PMT(AL20,AK20,-AM20),PMT(AL20,1,-AM20)),0))</f>
        <v>#REF!</v>
      </c>
      <c r="AP20" s="137" t="e">
        <f>IF(SUM($P20:AO20)&gt;0,IF($M20-AP$7&gt;0,AO20*(1+$N20),0),IF(0&lt;=AP$9,IF(AL20&gt;0,PMT(AM20,AL20,-AN20),PMT(AM20,1,-AN20)),0))</f>
        <v>#REF!</v>
      </c>
      <c r="AQ20" s="137" t="e">
        <f>IF(SUM($P20:AP20)&gt;0,IF($M20-AQ$7&gt;0,AP20*(1+$N20),0),IF(0&lt;=AQ$9,IF(AM20&gt;0,PMT(AN20,AM20,-AO20),PMT(AN20,1,-AO20)),0))</f>
        <v>#REF!</v>
      </c>
      <c r="AR20" s="137" t="e">
        <f>IF(SUM($P20:AQ20)&gt;0,IF($M20-AR$7&gt;0,AQ20*(1+$N20),0),IF(0&lt;=AR$9,IF(AN20&gt;0,PMT(AO20,AN20,-AP20),PMT(AO20,1,-AP20)),0))</f>
        <v>#REF!</v>
      </c>
      <c r="AS20" s="137" t="e">
        <f>IF(SUM($P20:AR20)&gt;0,IF($M20-AS$7&gt;0,AR20*(1+$N20),0),IF(0&lt;=AS$9,IF(AO20&gt;0,PMT(AP20,AO20,-AQ20),PMT(AP20,1,-AQ20)),0))</f>
        <v>#REF!</v>
      </c>
      <c r="AT20" s="137" t="e">
        <f>IF(SUM($P20:AS20)&gt;0,IF($M20-AT$7&gt;0,AS20*(1+$N20),0),IF(0&lt;=AT$9,IF(AP20&gt;0,PMT(AQ20,AP20,-AR20),PMT(AQ20,1,-AR20)),0))</f>
        <v>#REF!</v>
      </c>
      <c r="AU20" s="137" t="e">
        <f>IF(SUM($P20:AT20)&gt;0,IF($M20-AU$7&gt;0,AT20*(1+$N20),0),IF(0&lt;=AU$9,IF(AQ20&gt;0,PMT(AR20,AQ20,-AS20),PMT(AR20,1,-AS20)),0))</f>
        <v>#REF!</v>
      </c>
      <c r="AV20" s="137" t="e">
        <f>IF(SUM($P20:AU20)&gt;0,IF($M20-AV$7&gt;0,AU20*(1+$N20),0),IF(0&lt;=AV$9,IF(AR20&gt;0,PMT(AS20,AR20,-AT20),PMT(AS20,1,-AT20)),0))</f>
        <v>#REF!</v>
      </c>
      <c r="AW20" s="137" t="e">
        <f>IF(SUM($P20:AV20)&gt;0,IF($M20-AW$7&gt;0,AV20*(1+$N20),0),IF(0&lt;=AW$9,IF(AS20&gt;0,PMT(AT20,AS20,-AU20),PMT(AT20,1,-AU20)),0))</f>
        <v>#REF!</v>
      </c>
      <c r="AX20" s="137" t="e">
        <f>IF(SUM($P20:AW20)&gt;0,IF($M20-AX$7&gt;0,AW20*(1+$N20),0),IF(0&lt;=AX$9,IF(AT20&gt;0,PMT(AU20,AT20,-AV20),PMT(AU20,1,-AV20)),0))</f>
        <v>#REF!</v>
      </c>
      <c r="AY20" s="137" t="e">
        <f>IF(SUM($P20:AX20)&gt;0,IF($M20-AY$7&gt;0,AX20*(1+$N20),0),IF(0&lt;=AY$9,IF(AU20&gt;0,PMT(AV20,AU20,-AW20),PMT(AV20,1,-AW20)),0))</f>
        <v>#REF!</v>
      </c>
      <c r="AZ20" s="137" t="e">
        <f>IF(SUM($P20:AY20)&gt;0,IF($M20-AZ$7&gt;0,AY20*(1+$N20),0),IF(0&lt;=AZ$9,IF(AV20&gt;0,PMT(AW20,AV20,-AX20),PMT(AW20,1,-AX20)),0))</f>
        <v>#REF!</v>
      </c>
      <c r="BA20" s="137" t="e">
        <f>IF(SUM($P20:AZ20)&gt;0,IF($M20-BA$7&gt;0,AZ20*(1+$N20),0),IF(0&lt;=BA$9,IF(AW20&gt;0,PMT(AX20,AW20,-AY20),PMT(AX20,1,-AY20)),0))</f>
        <v>#REF!</v>
      </c>
      <c r="BB20" s="137" t="e">
        <f>IF(SUM($P20:BA20)&gt;0,IF($M20-BB$7&gt;0,BA20*(1+$N20),0),IF(0&lt;=BB$9,IF(AX20&gt;0,PMT(AY20,AX20,-AZ20),PMT(AY20,1,-AZ20)),0))</f>
        <v>#REF!</v>
      </c>
      <c r="BC20" s="137" t="e">
        <f>IF(SUM($P20:BB20)&gt;0,IF($M20-BC$7&gt;0,BB20*(1+$N20),0),IF(0&lt;=BC$9,IF(AY20&gt;0,PMT(AZ20,AY20,-BA20),PMT(AZ20,1,-BA20)),0))</f>
        <v>#REF!</v>
      </c>
      <c r="BD20" s="137" t="e">
        <f>IF(SUM($P20:BC20)&gt;0,IF($M20-BD$7&gt;0,BC20*(1+$N20),0),IF(0&lt;=BD$9,IF(AZ20&gt;0,PMT(BA20,AZ20,-BB20),PMT(BA20,1,-BB20)),0))</f>
        <v>#REF!</v>
      </c>
      <c r="BE20" s="137" t="e">
        <f>IF(SUM($P20:BD20)&gt;0,IF($M20-BE$7&gt;0,BD20*(1+$N20),0),IF(0&lt;=BE$9,IF(BA20&gt;0,PMT(BB20,BA20,-BC20),PMT(BB20,1,-BC20)),0))</f>
        <v>#REF!</v>
      </c>
      <c r="BF20" s="137" t="e">
        <f>IF(SUM($P20:BE20)&gt;0,IF($M20-BF$7&gt;0,BE20*(1+$N20),0),IF(0&lt;=BF$9,IF(BB20&gt;0,PMT(BC20,BB20,-BD20),PMT(BC20,1,-BD20)),0))</f>
        <v>#REF!</v>
      </c>
      <c r="BG20" s="137" t="e">
        <f>IF(SUM($P20:BF20)&gt;0,IF($M20-BG$7&gt;0,BF20*(1+$N20),0),IF(0&lt;=BG$9,IF(BC20&gt;0,PMT(BD20,BC20,-BE20),PMT(BD20,1,-BE20)),0))</f>
        <v>#REF!</v>
      </c>
      <c r="BH20" s="137" t="e">
        <f>IF(SUM($P20:BG20)&gt;0,IF($M20-BH$7&gt;0,BG20*(1+$N20),0),IF(0&lt;=BH$9,IF(BD20&gt;0,PMT(BE20,BD20,-BF20),PMT(BE20,1,-BF20)),0))</f>
        <v>#REF!</v>
      </c>
      <c r="BI20" s="137"/>
      <c r="BJ20" s="191" t="e">
        <f t="shared" si="3"/>
        <v>#REF!</v>
      </c>
    </row>
    <row r="21" spans="1:62">
      <c r="A21" s="193">
        <f t="shared" si="11"/>
        <v>2029</v>
      </c>
      <c r="B21" s="132">
        <v>9204805.2316958699</v>
      </c>
      <c r="C21" s="194">
        <f t="shared" si="6"/>
        <v>5522883.1390175214</v>
      </c>
      <c r="D21" s="194">
        <f t="shared" si="7"/>
        <v>3681922.0926783481</v>
      </c>
      <c r="E21" s="195">
        <f t="shared" si="8"/>
        <v>9204805.2316958699</v>
      </c>
      <c r="F21" s="196">
        <f>C21*VLOOKUP($F$9,'GI Factors'!A:M,4,FALSE)+D21*VLOOKUP($F$9,'GI Factors'!A:M,7,FALSE)</f>
        <v>9316525.5736031476</v>
      </c>
      <c r="G21" s="193">
        <f t="shared" si="12"/>
        <v>2029</v>
      </c>
      <c r="H21" s="197">
        <f>C21*VLOOKUP($G21,'GI Factors'!A:M,4,FALSE)</f>
        <v>7155783.3332978925</v>
      </c>
      <c r="I21" s="197">
        <f>D21*VLOOKUP($G21,'GI Factors'!A:M,7,FALSE)</f>
        <v>4240185.0975624984</v>
      </c>
      <c r="J21" s="189">
        <f t="shared" si="9"/>
        <v>11395968.430860391</v>
      </c>
      <c r="K21" s="190" t="e">
        <f>IF(SUM($J$10:J21)&gt;$K$7,$K$7-SUM($K$10:K20),J21)</f>
        <v>#REF!</v>
      </c>
      <c r="L21" s="190" t="e">
        <f t="shared" si="10"/>
        <v>#REF!</v>
      </c>
      <c r="M21" s="140">
        <f t="shared" si="4"/>
        <v>8</v>
      </c>
      <c r="N21" s="141">
        <f t="shared" si="1"/>
        <v>2.5503524076996621E-2</v>
      </c>
      <c r="O21" s="137" t="e">
        <f t="shared" si="2"/>
        <v>#REF!</v>
      </c>
      <c r="P21" s="142" t="e">
        <f t="shared" si="5"/>
        <v>#REF!</v>
      </c>
      <c r="Q21" s="137" t="e">
        <f>IF(SUM($P21:P21)&gt;0,IF($M21-Q$7&gt;0,P21*(1+$N21),0),IF(0&lt;=Q$9,IF(M21&gt;0,PMT(N21,M21,-O21),PMT(N21,1,-O21)),0))</f>
        <v>#REF!</v>
      </c>
      <c r="R21" s="137" t="e">
        <f>IF(SUM($P21:Q21)&gt;0,IF($M21-R$7&gt;0,Q21*(1+$N21),0),IF(0&lt;=R$9,IF(N21&gt;0,PMT(O21,N21,-P21),PMT(O21,1,-P21)),0))</f>
        <v>#REF!</v>
      </c>
      <c r="S21" s="138" t="e">
        <f>IF(SUM($P21:R21)&gt;0,IF($M21-S$7&gt;0,R21*(1+$N21),0),IF(0&lt;=S$9,IF(O21&gt;0,PMT(P21,O21,-Q21),PMT(P21,1,-Q21)),0))</f>
        <v>#REF!</v>
      </c>
      <c r="T21" s="137" t="e">
        <f>IF(SUM($P21:S21)&gt;0,IF($M21-T$7&gt;0,S21*(1+$N21),0),IF(0&lt;=T$9,IF(P21&gt;0,PMT(Q21,P21,-R21),PMT(Q21,1,-R21)),0))</f>
        <v>#REF!</v>
      </c>
      <c r="U21" s="137" t="e">
        <f>IF(SUM($P21:T21)&gt;0,IF($M21-U$7&gt;0,T21*(1+$N21),0),IF(0&lt;=U$9,IF(Q21&gt;0,PMT(R21,Q21,-S21),PMT(R21,1,-S21)),0))</f>
        <v>#REF!</v>
      </c>
      <c r="V21" s="137" t="e">
        <f>IF(SUM($P21:U21)&gt;0,IF($M21-V$7&gt;0,U21*(1+$N21),0),IF(0&lt;=V$9,IF(R21&gt;0,PMT(S21,R21,-T21),PMT(S21,1,-T21)),0))</f>
        <v>#REF!</v>
      </c>
      <c r="W21" s="137" t="e">
        <f>IF(SUM($P21:V21)&gt;0,IF($M21-W$7&gt;0,V21*(1+$N21),0),IF(0&lt;=W$9,IF(S21&gt;0,PMT(T21,S21,-U21),PMT(T21,1,-U21)),0))</f>
        <v>#REF!</v>
      </c>
      <c r="X21" s="137" t="e">
        <f>IF(SUM($P21:W21)&gt;0,IF($M21-X$7&gt;0,W21*(1+$N21),0),IF(0&lt;=X$9,IF(T21&gt;0,PMT(U21,T21,-V21),PMT(U21,1,-V21)),0))</f>
        <v>#REF!</v>
      </c>
      <c r="Y21" s="137" t="e">
        <f>IF(SUM($P21:X21)&gt;0,IF($M21-Y$7&gt;0,X21*(1+$N21),0),IF(0&lt;=Y$9,IF(U21&gt;0,PMT(V21,U21,-W21),PMT(V21,1,-W21)),0))</f>
        <v>#REF!</v>
      </c>
      <c r="Z21" s="137" t="e">
        <f>IF(SUM($P21:Y21)&gt;0,IF($M21-Z$7&gt;0,Y21*(1+$N21),0),IF(0&lt;=Z$9,IF(V21&gt;0,PMT(W21,V21,-X21),PMT(W21,1,-X21)),0))</f>
        <v>#REF!</v>
      </c>
      <c r="AA21" s="137" t="e">
        <f>IF(SUM($P21:Z21)&gt;0,IF($M21-AA$7&gt;0,Z21*(1+$N21),0),IF(0&lt;=AA$9,IF(W21&gt;0,PMT(X21,W21,-Y21),PMT(X21,1,-Y21)),0))</f>
        <v>#REF!</v>
      </c>
      <c r="AB21" s="137" t="e">
        <f>IF(SUM($P21:AA21)&gt;0,IF($M21-AB$7&gt;0,AA21*(1+$N21),0),IF(0&lt;=AB$9,IF(X21&gt;0,PMT(Y21,X21,-Z21),PMT(Y21,1,-Z21)),0))</f>
        <v>#REF!</v>
      </c>
      <c r="AC21" s="137" t="e">
        <f>IF(SUM($P21:AB21)&gt;0,IF($M21-AC$7&gt;0,AB21*(1+$N21),0),IF(0&lt;=AC$9,IF(Y21&gt;0,PMT(Z21,Y21,-AA21),PMT(Z21,1,-AA21)),0))</f>
        <v>#REF!</v>
      </c>
      <c r="AD21" s="137" t="e">
        <f>IF(SUM($P21:AC21)&gt;0,IF($M21-AD$7&gt;0,AC21*(1+$N21),0),IF(0&lt;=AD$9,IF(Z21&gt;0,PMT(AA21,Z21,-AB21),PMT(AA21,1,-AB21)),0))</f>
        <v>#REF!</v>
      </c>
      <c r="AE21" s="137" t="e">
        <f>IF(SUM($P21:AD21)&gt;0,IF($M21-AE$7&gt;0,AD21*(1+$N21),0),IF(0&lt;=AE$9,IF(AA21&gt;0,PMT(AB21,AA21,-AC21),PMT(AB21,1,-AC21)),0))</f>
        <v>#REF!</v>
      </c>
      <c r="AF21" s="137" t="e">
        <f>IF(SUM($P21:AE21)&gt;0,IF($M21-AF$7&gt;0,AE21*(1+$N21),0),IF(0&lt;=AF$9,IF(AB21&gt;0,PMT(AC21,AB21,-AD21),PMT(AC21,1,-AD21)),0))</f>
        <v>#REF!</v>
      </c>
      <c r="AG21" s="137" t="e">
        <f>IF(SUM($P21:AF21)&gt;0,IF($M21-AG$7&gt;0,AF21*(1+$N21),0),IF(0&lt;=AG$9,IF(AC21&gt;0,PMT(AD21,AC21,-AE21),PMT(AD21,1,-AE21)),0))</f>
        <v>#REF!</v>
      </c>
      <c r="AH21" s="137" t="e">
        <f>IF(SUM($P21:AG21)&gt;0,IF($M21-AH$7&gt;0,AG21*(1+$N21),0),IF(0&lt;=AH$9,IF(AD21&gt;0,PMT(AE21,AD21,-AF21),PMT(AE21,1,-AF21)),0))</f>
        <v>#REF!</v>
      </c>
      <c r="AI21" s="137" t="e">
        <f>IF(SUM($P21:AH21)&gt;0,IF($M21-AI$7&gt;0,AH21*(1+$N21),0),IF(0&lt;=AI$9,IF(AE21&gt;0,PMT(AF21,AE21,-AG21),PMT(AF21,1,-AG21)),0))</f>
        <v>#REF!</v>
      </c>
      <c r="AJ21" s="137" t="e">
        <f>IF(SUM($P21:AI21)&gt;0,IF($M21-AJ$7&gt;0,AI21*(1+$N21),0),IF(0&lt;=AJ$9,IF(AF21&gt;0,PMT(AG21,AF21,-AH21),PMT(AG21,1,-AH21)),0))</f>
        <v>#REF!</v>
      </c>
      <c r="AK21" s="137" t="e">
        <f>IF(SUM($P21:AJ21)&gt;0,IF($M21-AK$7&gt;0,AJ21*(1+$N21),0),IF(0&lt;=AK$9,IF(AG21&gt;0,PMT(AH21,AG21,-AI21),PMT(AH21,1,-AI21)),0))</f>
        <v>#REF!</v>
      </c>
      <c r="AL21" s="137" t="e">
        <f>IF(SUM($P21:AK21)&gt;0,IF($M21-AL$7&gt;0,AK21*(1+$N21),0),IF(0&lt;=AL$9,IF(AH21&gt;0,PMT(AI21,AH21,-AJ21),PMT(AI21,1,-AJ21)),0))</f>
        <v>#REF!</v>
      </c>
      <c r="AM21" s="137" t="e">
        <f>IF(SUM($P21:AL21)&gt;0,IF($M21-AM$7&gt;0,AL21*(1+$N21),0),IF(0&lt;=AM$9,IF(AI21&gt;0,PMT(AJ21,AI21,-AK21),PMT(AJ21,1,-AK21)),0))</f>
        <v>#REF!</v>
      </c>
      <c r="AN21" s="137" t="e">
        <f>IF(SUM($P21:AM21)&gt;0,IF($M21-AN$7&gt;0,AM21*(1+$N21),0),IF(0&lt;=AN$9,IF(AJ21&gt;0,PMT(AK21,AJ21,-AL21),PMT(AK21,1,-AL21)),0))</f>
        <v>#REF!</v>
      </c>
      <c r="AO21" s="137" t="e">
        <f>IF(SUM($P21:AN21)&gt;0,IF($M21-AO$7&gt;0,AN21*(1+$N21),0),IF(0&lt;=AO$9,IF(AK21&gt;0,PMT(AL21,AK21,-AM21),PMT(AL21,1,-AM21)),0))</f>
        <v>#REF!</v>
      </c>
      <c r="AP21" s="137" t="e">
        <f>IF(SUM($P21:AO21)&gt;0,IF($M21-AP$7&gt;0,AO21*(1+$N21),0),IF(0&lt;=AP$9,IF(AL21&gt;0,PMT(AM21,AL21,-AN21),PMT(AM21,1,-AN21)),0))</f>
        <v>#REF!</v>
      </c>
      <c r="AQ21" s="137" t="e">
        <f>IF(SUM($P21:AP21)&gt;0,IF($M21-AQ$7&gt;0,AP21*(1+$N21),0),IF(0&lt;=AQ$9,IF(AM21&gt;0,PMT(AN21,AM21,-AO21),PMT(AN21,1,-AO21)),0))</f>
        <v>#REF!</v>
      </c>
      <c r="AR21" s="137" t="e">
        <f>IF(SUM($P21:AQ21)&gt;0,IF($M21-AR$7&gt;0,AQ21*(1+$N21),0),IF(0&lt;=AR$9,IF(AN21&gt;0,PMT(AO21,AN21,-AP21),PMT(AO21,1,-AP21)),0))</f>
        <v>#REF!</v>
      </c>
      <c r="AS21" s="137" t="e">
        <f>IF(SUM($P21:AR21)&gt;0,IF($M21-AS$7&gt;0,AR21*(1+$N21),0),IF(0&lt;=AS$9,IF(AO21&gt;0,PMT(AP21,AO21,-AQ21),PMT(AP21,1,-AQ21)),0))</f>
        <v>#REF!</v>
      </c>
      <c r="AT21" s="137" t="e">
        <f>IF(SUM($P21:AS21)&gt;0,IF($M21-AT$7&gt;0,AS21*(1+$N21),0),IF(0&lt;=AT$9,IF(AP21&gt;0,PMT(AQ21,AP21,-AR21),PMT(AQ21,1,-AR21)),0))</f>
        <v>#REF!</v>
      </c>
      <c r="AU21" s="137" t="e">
        <f>IF(SUM($P21:AT21)&gt;0,IF($M21-AU$7&gt;0,AT21*(1+$N21),0),IF(0&lt;=AU$9,IF(AQ21&gt;0,PMT(AR21,AQ21,-AS21),PMT(AR21,1,-AS21)),0))</f>
        <v>#REF!</v>
      </c>
      <c r="AV21" s="137" t="e">
        <f>IF(SUM($P21:AU21)&gt;0,IF($M21-AV$7&gt;0,AU21*(1+$N21),0),IF(0&lt;=AV$9,IF(AR21&gt;0,PMT(AS21,AR21,-AT21),PMT(AS21,1,-AT21)),0))</f>
        <v>#REF!</v>
      </c>
      <c r="AW21" s="137" t="e">
        <f>IF(SUM($P21:AV21)&gt;0,IF($M21-AW$7&gt;0,AV21*(1+$N21),0),IF(0&lt;=AW$9,IF(AS21&gt;0,PMT(AT21,AS21,-AU21),PMT(AT21,1,-AU21)),0))</f>
        <v>#REF!</v>
      </c>
      <c r="AX21" s="137" t="e">
        <f>IF(SUM($P21:AW21)&gt;0,IF($M21-AX$7&gt;0,AW21*(1+$N21),0),IF(0&lt;=AX$9,IF(AT21&gt;0,PMT(AU21,AT21,-AV21),PMT(AU21,1,-AV21)),0))</f>
        <v>#REF!</v>
      </c>
      <c r="AY21" s="137" t="e">
        <f>IF(SUM($P21:AX21)&gt;0,IF($M21-AY$7&gt;0,AX21*(1+$N21),0),IF(0&lt;=AY$9,IF(AU21&gt;0,PMT(AV21,AU21,-AW21),PMT(AV21,1,-AW21)),0))</f>
        <v>#REF!</v>
      </c>
      <c r="AZ21" s="137" t="e">
        <f>IF(SUM($P21:AY21)&gt;0,IF($M21-AZ$7&gt;0,AY21*(1+$N21),0),IF(0&lt;=AZ$9,IF(AV21&gt;0,PMT(AW21,AV21,-AX21),PMT(AW21,1,-AX21)),0))</f>
        <v>#REF!</v>
      </c>
      <c r="BA21" s="137" t="e">
        <f>IF(SUM($P21:AZ21)&gt;0,IF($M21-BA$7&gt;0,AZ21*(1+$N21),0),IF(0&lt;=BA$9,IF(AW21&gt;0,PMT(AX21,AW21,-AY21),PMT(AX21,1,-AY21)),0))</f>
        <v>#REF!</v>
      </c>
      <c r="BB21" s="137" t="e">
        <f>IF(SUM($P21:BA21)&gt;0,IF($M21-BB$7&gt;0,BA21*(1+$N21),0),IF(0&lt;=BB$9,IF(AX21&gt;0,PMT(AY21,AX21,-AZ21),PMT(AY21,1,-AZ21)),0))</f>
        <v>#REF!</v>
      </c>
      <c r="BC21" s="137" t="e">
        <f>IF(SUM($P21:BB21)&gt;0,IF($M21-BC$7&gt;0,BB21*(1+$N21),0),IF(0&lt;=BC$9,IF(AY21&gt;0,PMT(AZ21,AY21,-BA21),PMT(AZ21,1,-BA21)),0))</f>
        <v>#REF!</v>
      </c>
      <c r="BD21" s="137" t="e">
        <f>IF(SUM($P21:BC21)&gt;0,IF($M21-BD$7&gt;0,BC21*(1+$N21),0),IF(0&lt;=BD$9,IF(AZ21&gt;0,PMT(BA21,AZ21,-BB21),PMT(BA21,1,-BB21)),0))</f>
        <v>#REF!</v>
      </c>
      <c r="BE21" s="137" t="e">
        <f>IF(SUM($P21:BD21)&gt;0,IF($M21-BE$7&gt;0,BD21*(1+$N21),0),IF(0&lt;=BE$9,IF(BA21&gt;0,PMT(BB21,BA21,-BC21),PMT(BB21,1,-BC21)),0))</f>
        <v>#REF!</v>
      </c>
      <c r="BF21" s="137" t="e">
        <f>IF(SUM($P21:BE21)&gt;0,IF($M21-BF$7&gt;0,BE21*(1+$N21),0),IF(0&lt;=BF$9,IF(BB21&gt;0,PMT(BC21,BB21,-BD21),PMT(BC21,1,-BD21)),0))</f>
        <v>#REF!</v>
      </c>
      <c r="BG21" s="137" t="e">
        <f>IF(SUM($P21:BF21)&gt;0,IF($M21-BG$7&gt;0,BF21*(1+$N21),0),IF(0&lt;=BG$9,IF(BC21&gt;0,PMT(BD21,BC21,-BE21),PMT(BD21,1,-BE21)),0))</f>
        <v>#REF!</v>
      </c>
      <c r="BH21" s="137" t="e">
        <f>IF(SUM($P21:BG21)&gt;0,IF($M21-BH$7&gt;0,BG21*(1+$N21),0),IF(0&lt;=BH$9,IF(BD21&gt;0,PMT(BE21,BD21,-BF21),PMT(BE21,1,-BF21)),0))</f>
        <v>#REF!</v>
      </c>
      <c r="BI21" s="137"/>
      <c r="BJ21" s="191" t="e">
        <f t="shared" si="3"/>
        <v>#REF!</v>
      </c>
    </row>
    <row r="22" spans="1:62">
      <c r="A22" s="193">
        <f t="shared" si="11"/>
        <v>2030</v>
      </c>
      <c r="B22" s="132">
        <v>10259324.227700634</v>
      </c>
      <c r="C22" s="194">
        <f t="shared" si="6"/>
        <v>6155594.5366203804</v>
      </c>
      <c r="D22" s="194">
        <f t="shared" si="7"/>
        <v>4103729.6910802536</v>
      </c>
      <c r="E22" s="195">
        <f t="shared" si="8"/>
        <v>10259324.227700634</v>
      </c>
      <c r="F22" s="196">
        <f>C22*VLOOKUP($F$9,'GI Factors'!A:M,4,FALSE)+D22*VLOOKUP($F$9,'GI Factors'!A:M,7,FALSE)</f>
        <v>10383843.452345343</v>
      </c>
      <c r="G22" s="193">
        <f t="shared" si="12"/>
        <v>2030</v>
      </c>
      <c r="H22" s="197">
        <f>C22*VLOOKUP($G22,'GI Factors'!A:M,4,FALSE)</f>
        <v>8301968.7641190626</v>
      </c>
      <c r="I22" s="197">
        <f>D22*VLOOKUP($G22,'GI Factors'!A:M,7,FALSE)</f>
        <v>4763654.4351523332</v>
      </c>
      <c r="J22" s="189">
        <f t="shared" si="9"/>
        <v>13065623.199271396</v>
      </c>
      <c r="K22" s="190" t="e">
        <f>IF(SUM($J$10:J22)&gt;$K$7,$K$7-SUM($K$10:K21),J22)</f>
        <v>#REF!</v>
      </c>
      <c r="L22" s="190" t="e">
        <f t="shared" si="10"/>
        <v>#REF!</v>
      </c>
      <c r="M22" s="140">
        <f t="shared" si="4"/>
        <v>9</v>
      </c>
      <c r="N22" s="141">
        <f t="shared" si="1"/>
        <v>2.5854522717592789E-2</v>
      </c>
      <c r="O22" s="137" t="e">
        <f t="shared" si="2"/>
        <v>#REF!</v>
      </c>
      <c r="P22" s="142" t="e">
        <f t="shared" si="5"/>
        <v>#REF!</v>
      </c>
      <c r="Q22" s="137" t="e">
        <f>IF(SUM($P22:P22)&gt;0,IF($M22-Q$7&gt;0,P22*(1+$N22),0),IF(0&lt;=Q$9,IF(M22&gt;0,PMT(N22,M22,-O22),PMT(N22,1,-O22)),0))</f>
        <v>#REF!</v>
      </c>
      <c r="R22" s="137" t="e">
        <f>IF(SUM($P22:Q22)&gt;0,IF($M22-R$7&gt;0,Q22*(1+$N22),0),IF(0&lt;=R$9,IF(N22&gt;0,PMT(O22,N22,-P22),PMT(O22,1,-P22)),0))</f>
        <v>#REF!</v>
      </c>
      <c r="S22" s="138" t="e">
        <f>IF(SUM($P22:R22)&gt;0,IF($M22-S$7&gt;0,R22*(1+$N22),0),IF(0&lt;=S$9,IF(O22&gt;0,PMT(P22,O22,-Q22),PMT(P22,1,-Q22)),0))</f>
        <v>#REF!</v>
      </c>
      <c r="T22" s="137" t="e">
        <f>IF(SUM($P22:S22)&gt;0,IF($M22-T$7&gt;0,S22*(1+$N22),0),IF(0&lt;=T$9,IF(P22&gt;0,PMT(Q22,P22,-R22),PMT(Q22,1,-R22)),0))</f>
        <v>#REF!</v>
      </c>
      <c r="U22" s="137" t="e">
        <f>IF(SUM($P22:T22)&gt;0,IF($M22-U$7&gt;0,T22*(1+$N22),0),IF(0&lt;=U$9,IF(Q22&gt;0,PMT(R22,Q22,-S22),PMT(R22,1,-S22)),0))</f>
        <v>#REF!</v>
      </c>
      <c r="V22" s="137" t="e">
        <f>IF(SUM($P22:U22)&gt;0,IF($M22-V$7&gt;0,U22*(1+$N22),0),IF(0&lt;=V$9,IF(R22&gt;0,PMT(S22,R22,-T22),PMT(S22,1,-T22)),0))</f>
        <v>#REF!</v>
      </c>
      <c r="W22" s="137" t="e">
        <f>IF(SUM($P22:V22)&gt;0,IF($M22-W$7&gt;0,V22*(1+$N22),0),IF(0&lt;=W$9,IF(S22&gt;0,PMT(T22,S22,-U22),PMT(T22,1,-U22)),0))</f>
        <v>#REF!</v>
      </c>
      <c r="X22" s="137" t="e">
        <f>IF(SUM($P22:W22)&gt;0,IF($M22-X$7&gt;0,W22*(1+$N22),0),IF(0&lt;=X$9,IF(T22&gt;0,PMT(U22,T22,-V22),PMT(U22,1,-V22)),0))</f>
        <v>#REF!</v>
      </c>
      <c r="Y22" s="137" t="e">
        <f>IF(SUM($P22:X22)&gt;0,IF($M22-Y$7&gt;0,X22*(1+$N22),0),IF(0&lt;=Y$9,IF(U22&gt;0,PMT(V22,U22,-W22),PMT(V22,1,-W22)),0))</f>
        <v>#REF!</v>
      </c>
      <c r="Z22" s="137" t="e">
        <f>IF(SUM($P22:Y22)&gt;0,IF($M22-Z$7&gt;0,Y22*(1+$N22),0),IF(0&lt;=Z$9,IF(V22&gt;0,PMT(W22,V22,-X22),PMT(W22,1,-X22)),0))</f>
        <v>#REF!</v>
      </c>
      <c r="AA22" s="137" t="e">
        <f>IF(SUM($P22:Z22)&gt;0,IF($M22-AA$7&gt;0,Z22*(1+$N22),0),IF(0&lt;=AA$9,IF(W22&gt;0,PMT(X22,W22,-Y22),PMT(X22,1,-Y22)),0))</f>
        <v>#REF!</v>
      </c>
      <c r="AB22" s="137" t="e">
        <f>IF(SUM($P22:AA22)&gt;0,IF($M22-AB$7&gt;0,AA22*(1+$N22),0),IF(0&lt;=AB$9,IF(X22&gt;0,PMT(Y22,X22,-Z22),PMT(Y22,1,-Z22)),0))</f>
        <v>#REF!</v>
      </c>
      <c r="AC22" s="137" t="e">
        <f>IF(SUM($P22:AB22)&gt;0,IF($M22-AC$7&gt;0,AB22*(1+$N22),0),IF(0&lt;=AC$9,IF(Y22&gt;0,PMT(Z22,Y22,-AA22),PMT(Z22,1,-AA22)),0))</f>
        <v>#REF!</v>
      </c>
      <c r="AD22" s="137" t="e">
        <f>IF(SUM($P22:AC22)&gt;0,IF($M22-AD$7&gt;0,AC22*(1+$N22),0),IF(0&lt;=AD$9,IF(Z22&gt;0,PMT(AA22,Z22,-AB22),PMT(AA22,1,-AB22)),0))</f>
        <v>#REF!</v>
      </c>
      <c r="AE22" s="137" t="e">
        <f>IF(SUM($P22:AD22)&gt;0,IF($M22-AE$7&gt;0,AD22*(1+$N22),0),IF(0&lt;=AE$9,IF(AA22&gt;0,PMT(AB22,AA22,-AC22),PMT(AB22,1,-AC22)),0))</f>
        <v>#REF!</v>
      </c>
      <c r="AF22" s="137" t="e">
        <f>IF(SUM($P22:AE22)&gt;0,IF($M22-AF$7&gt;0,AE22*(1+$N22),0),IF(0&lt;=AF$9,IF(AB22&gt;0,PMT(AC22,AB22,-AD22),PMT(AC22,1,-AD22)),0))</f>
        <v>#REF!</v>
      </c>
      <c r="AG22" s="137" t="e">
        <f>IF(SUM($P22:AF22)&gt;0,IF($M22-AG$7&gt;0,AF22*(1+$N22),0),IF(0&lt;=AG$9,IF(AC22&gt;0,PMT(AD22,AC22,-AE22),PMT(AD22,1,-AE22)),0))</f>
        <v>#REF!</v>
      </c>
      <c r="AH22" s="137" t="e">
        <f>IF(SUM($P22:AG22)&gt;0,IF($M22-AH$7&gt;0,AG22*(1+$N22),0),IF(0&lt;=AH$9,IF(AD22&gt;0,PMT(AE22,AD22,-AF22),PMT(AE22,1,-AF22)),0))</f>
        <v>#REF!</v>
      </c>
      <c r="AI22" s="137" t="e">
        <f>IF(SUM($P22:AH22)&gt;0,IF($M22-AI$7&gt;0,AH22*(1+$N22),0),IF(0&lt;=AI$9,IF(AE22&gt;0,PMT(AF22,AE22,-AG22),PMT(AF22,1,-AG22)),0))</f>
        <v>#REF!</v>
      </c>
      <c r="AJ22" s="137" t="e">
        <f>IF(SUM($P22:AI22)&gt;0,IF($M22-AJ$7&gt;0,AI22*(1+$N22),0),IF(0&lt;=AJ$9,IF(AF22&gt;0,PMT(AG22,AF22,-AH22),PMT(AG22,1,-AH22)),0))</f>
        <v>#REF!</v>
      </c>
      <c r="AK22" s="137" t="e">
        <f>IF(SUM($P22:AJ22)&gt;0,IF($M22-AK$7&gt;0,AJ22*(1+$N22),0),IF(0&lt;=AK$9,IF(AG22&gt;0,PMT(AH22,AG22,-AI22),PMT(AH22,1,-AI22)),0))</f>
        <v>#REF!</v>
      </c>
      <c r="AL22" s="137" t="e">
        <f>IF(SUM($P22:AK22)&gt;0,IF($M22-AL$7&gt;0,AK22*(1+$N22),0),IF(0&lt;=AL$9,IF(AH22&gt;0,PMT(AI22,AH22,-AJ22),PMT(AI22,1,-AJ22)),0))</f>
        <v>#REF!</v>
      </c>
      <c r="AM22" s="137" t="e">
        <f>IF(SUM($P22:AL22)&gt;0,IF($M22-AM$7&gt;0,AL22*(1+$N22),0),IF(0&lt;=AM$9,IF(AI22&gt;0,PMT(AJ22,AI22,-AK22),PMT(AJ22,1,-AK22)),0))</f>
        <v>#REF!</v>
      </c>
      <c r="AN22" s="137" t="e">
        <f>IF(SUM($P22:AM22)&gt;0,IF($M22-AN$7&gt;0,AM22*(1+$N22),0),IF(0&lt;=AN$9,IF(AJ22&gt;0,PMT(AK22,AJ22,-AL22),PMT(AK22,1,-AL22)),0))</f>
        <v>#REF!</v>
      </c>
      <c r="AO22" s="137" t="e">
        <f>IF(SUM($P22:AN22)&gt;0,IF($M22-AO$7&gt;0,AN22*(1+$N22),0),IF(0&lt;=AO$9,IF(AK22&gt;0,PMT(AL22,AK22,-AM22),PMT(AL22,1,-AM22)),0))</f>
        <v>#REF!</v>
      </c>
      <c r="AP22" s="137" t="e">
        <f>IF(SUM($P22:AO22)&gt;0,IF($M22-AP$7&gt;0,AO22*(1+$N22),0),IF(0&lt;=AP$9,IF(AL22&gt;0,PMT(AM22,AL22,-AN22),PMT(AM22,1,-AN22)),0))</f>
        <v>#REF!</v>
      </c>
      <c r="AQ22" s="137" t="e">
        <f>IF(SUM($P22:AP22)&gt;0,IF($M22-AQ$7&gt;0,AP22*(1+$N22),0),IF(0&lt;=AQ$9,IF(AM22&gt;0,PMT(AN22,AM22,-AO22),PMT(AN22,1,-AO22)),0))</f>
        <v>#REF!</v>
      </c>
      <c r="AR22" s="137" t="e">
        <f>IF(SUM($P22:AQ22)&gt;0,IF($M22-AR$7&gt;0,AQ22*(1+$N22),0),IF(0&lt;=AR$9,IF(AN22&gt;0,PMT(AO22,AN22,-AP22),PMT(AO22,1,-AP22)),0))</f>
        <v>#REF!</v>
      </c>
      <c r="AS22" s="137" t="e">
        <f>IF(SUM($P22:AR22)&gt;0,IF($M22-AS$7&gt;0,AR22*(1+$N22),0),IF(0&lt;=AS$9,IF(AO22&gt;0,PMT(AP22,AO22,-AQ22),PMT(AP22,1,-AQ22)),0))</f>
        <v>#REF!</v>
      </c>
      <c r="AT22" s="137" t="e">
        <f>IF(SUM($P22:AS22)&gt;0,IF($M22-AT$7&gt;0,AS22*(1+$N22),0),IF(0&lt;=AT$9,IF(AP22&gt;0,PMT(AQ22,AP22,-AR22),PMT(AQ22,1,-AR22)),0))</f>
        <v>#REF!</v>
      </c>
      <c r="AU22" s="137" t="e">
        <f>IF(SUM($P22:AT22)&gt;0,IF($M22-AU$7&gt;0,AT22*(1+$N22),0),IF(0&lt;=AU$9,IF(AQ22&gt;0,PMT(AR22,AQ22,-AS22),PMT(AR22,1,-AS22)),0))</f>
        <v>#REF!</v>
      </c>
      <c r="AV22" s="137" t="e">
        <f>IF(SUM($P22:AU22)&gt;0,IF($M22-AV$7&gt;0,AU22*(1+$N22),0),IF(0&lt;=AV$9,IF(AR22&gt;0,PMT(AS22,AR22,-AT22),PMT(AS22,1,-AT22)),0))</f>
        <v>#REF!</v>
      </c>
      <c r="AW22" s="137" t="e">
        <f>IF(SUM($P22:AV22)&gt;0,IF($M22-AW$7&gt;0,AV22*(1+$N22),0),IF(0&lt;=AW$9,IF(AS22&gt;0,PMT(AT22,AS22,-AU22),PMT(AT22,1,-AU22)),0))</f>
        <v>#REF!</v>
      </c>
      <c r="AX22" s="137" t="e">
        <f>IF(SUM($P22:AW22)&gt;0,IF($M22-AX$7&gt;0,AW22*(1+$N22),0),IF(0&lt;=AX$9,IF(AT22&gt;0,PMT(AU22,AT22,-AV22),PMT(AU22,1,-AV22)),0))</f>
        <v>#REF!</v>
      </c>
      <c r="AY22" s="137" t="e">
        <f>IF(SUM($P22:AX22)&gt;0,IF($M22-AY$7&gt;0,AX22*(1+$N22),0),IF(0&lt;=AY$9,IF(AU22&gt;0,PMT(AV22,AU22,-AW22),PMT(AV22,1,-AW22)),0))</f>
        <v>#REF!</v>
      </c>
      <c r="AZ22" s="137" t="e">
        <f>IF(SUM($P22:AY22)&gt;0,IF($M22-AZ$7&gt;0,AY22*(1+$N22),0),IF(0&lt;=AZ$9,IF(AV22&gt;0,PMT(AW22,AV22,-AX22),PMT(AW22,1,-AX22)),0))</f>
        <v>#REF!</v>
      </c>
      <c r="BA22" s="137" t="e">
        <f>IF(SUM($P22:AZ22)&gt;0,IF($M22-BA$7&gt;0,AZ22*(1+$N22),0),IF(0&lt;=BA$9,IF(AW22&gt;0,PMT(AX22,AW22,-AY22),PMT(AX22,1,-AY22)),0))</f>
        <v>#REF!</v>
      </c>
      <c r="BB22" s="137" t="e">
        <f>IF(SUM($P22:BA22)&gt;0,IF($M22-BB$7&gt;0,BA22*(1+$N22),0),IF(0&lt;=BB$9,IF(AX22&gt;0,PMT(AY22,AX22,-AZ22),PMT(AY22,1,-AZ22)),0))</f>
        <v>#REF!</v>
      </c>
      <c r="BC22" s="137" t="e">
        <f>IF(SUM($P22:BB22)&gt;0,IF($M22-BC$7&gt;0,BB22*(1+$N22),0),IF(0&lt;=BC$9,IF(AY22&gt;0,PMT(AZ22,AY22,-BA22),PMT(AZ22,1,-BA22)),0))</f>
        <v>#REF!</v>
      </c>
      <c r="BD22" s="137" t="e">
        <f>IF(SUM($P22:BC22)&gt;0,IF($M22-BD$7&gt;0,BC22*(1+$N22),0),IF(0&lt;=BD$9,IF(AZ22&gt;0,PMT(BA22,AZ22,-BB22),PMT(BA22,1,-BB22)),0))</f>
        <v>#REF!</v>
      </c>
      <c r="BE22" s="137" t="e">
        <f>IF(SUM($P22:BD22)&gt;0,IF($M22-BE$7&gt;0,BD22*(1+$N22),0),IF(0&lt;=BE$9,IF(BA22&gt;0,PMT(BB22,BA22,-BC22),PMT(BB22,1,-BC22)),0))</f>
        <v>#REF!</v>
      </c>
      <c r="BF22" s="137" t="e">
        <f>IF(SUM($P22:BE22)&gt;0,IF($M22-BF$7&gt;0,BE22*(1+$N22),0),IF(0&lt;=BF$9,IF(BB22&gt;0,PMT(BC22,BB22,-BD22),PMT(BC22,1,-BD22)),0))</f>
        <v>#REF!</v>
      </c>
      <c r="BG22" s="137" t="e">
        <f>IF(SUM($P22:BF22)&gt;0,IF($M22-BG$7&gt;0,BF22*(1+$N22),0),IF(0&lt;=BG$9,IF(BC22&gt;0,PMT(BD22,BC22,-BE22),PMT(BD22,1,-BE22)),0))</f>
        <v>#REF!</v>
      </c>
      <c r="BH22" s="137" t="e">
        <f>IF(SUM($P22:BG22)&gt;0,IF($M22-BH$7&gt;0,BG22*(1+$N22),0),IF(0&lt;=BH$9,IF(BD22&gt;0,PMT(BE22,BD22,-BF22),PMT(BE22,1,-BF22)),0))</f>
        <v>#REF!</v>
      </c>
      <c r="BI22" s="137"/>
      <c r="BJ22" s="191" t="e">
        <f t="shared" si="3"/>
        <v>#REF!</v>
      </c>
    </row>
    <row r="23" spans="1:62">
      <c r="A23" s="193">
        <f t="shared" si="11"/>
        <v>2031</v>
      </c>
      <c r="B23" s="132">
        <v>4891847.8203043658</v>
      </c>
      <c r="C23" s="194">
        <f t="shared" si="6"/>
        <v>2935108.6921826196</v>
      </c>
      <c r="D23" s="194">
        <f t="shared" si="7"/>
        <v>1956739.1281217465</v>
      </c>
      <c r="E23" s="195">
        <f t="shared" si="8"/>
        <v>4891847.8203043658</v>
      </c>
      <c r="F23" s="196">
        <f>C23*VLOOKUP($F$9,'GI Factors'!A:M,4,FALSE)+D23*VLOOKUP($F$9,'GI Factors'!A:M,7,FALSE)</f>
        <v>4951221.0386708872</v>
      </c>
      <c r="G23" s="193">
        <f t="shared" si="12"/>
        <v>2031</v>
      </c>
      <c r="H23" s="197">
        <f>C23*VLOOKUP($G23,'GI Factors'!A:M,4,FALSE)</f>
        <v>4118412.5609711483</v>
      </c>
      <c r="I23" s="197">
        <f>D23*VLOOKUP($G23,'GI Factors'!A:M,7,FALSE)</f>
        <v>2289940.4755391767</v>
      </c>
      <c r="J23" s="189">
        <f t="shared" si="9"/>
        <v>6408353.036510325</v>
      </c>
      <c r="K23" s="190" t="e">
        <f>IF(SUM($J$10:J23)&gt;$K$7,$K$7-SUM($K$10:K22),J23)</f>
        <v>#REF!</v>
      </c>
      <c r="L23" s="190" t="e">
        <f t="shared" si="10"/>
        <v>#REF!</v>
      </c>
      <c r="M23" s="140">
        <f t="shared" si="4"/>
        <v>10</v>
      </c>
      <c r="N23" s="141">
        <f t="shared" si="1"/>
        <v>2.6132425460733424E-2</v>
      </c>
      <c r="O23" s="137" t="e">
        <f t="shared" si="2"/>
        <v>#REF!</v>
      </c>
      <c r="P23" s="142" t="e">
        <f t="shared" si="5"/>
        <v>#REF!</v>
      </c>
      <c r="Q23" s="137" t="e">
        <f>IF(SUM($P23:P23)&gt;0,IF($M23-Q$7&gt;0,P23*(1+$N23),0),IF(0&lt;=Q$9,IF(M23&gt;0,PMT(N23,M23,-O23),PMT(N23,1,-O23)),0))</f>
        <v>#REF!</v>
      </c>
      <c r="R23" s="137" t="e">
        <f>IF(SUM($P23:Q23)&gt;0,IF($M23-R$7&gt;0,Q23*(1+$N23),0),IF(0&lt;=R$9,IF(N23&gt;0,PMT(O23,N23,-P23),PMT(O23,1,-P23)),0))</f>
        <v>#REF!</v>
      </c>
      <c r="S23" s="138" t="e">
        <f>IF(SUM($P23:R23)&gt;0,IF($M23-S$7&gt;0,R23*(1+$N23),0),IF(0&lt;=S$9,IF(O23&gt;0,PMT(P23,O23,-Q23),PMT(P23,1,-Q23)),0))</f>
        <v>#REF!</v>
      </c>
      <c r="T23" s="137" t="e">
        <f>IF(SUM($P23:S23)&gt;0,IF($M23-T$7&gt;0,S23*(1+$N23),0),IF(0&lt;=T$9,IF(P23&gt;0,PMT(Q23,P23,-R23),PMT(Q23,1,-R23)),0))</f>
        <v>#REF!</v>
      </c>
      <c r="U23" s="137" t="e">
        <f>IF(SUM($P23:T23)&gt;0,IF($M23-U$7&gt;0,T23*(1+$N23),0),IF(0&lt;=U$9,IF(Q23&gt;0,PMT(R23,Q23,-S23),PMT(R23,1,-S23)),0))</f>
        <v>#REF!</v>
      </c>
      <c r="V23" s="137" t="e">
        <f>IF(SUM($P23:U23)&gt;0,IF($M23-V$7&gt;0,U23*(1+$N23),0),IF(0&lt;=V$9,IF(R23&gt;0,PMT(S23,R23,-T23),PMT(S23,1,-T23)),0))</f>
        <v>#REF!</v>
      </c>
      <c r="W23" s="137" t="e">
        <f>IF(SUM($P23:V23)&gt;0,IF($M23-W$7&gt;0,V23*(1+$N23),0),IF(0&lt;=W$9,IF(S23&gt;0,PMT(T23,S23,-U23),PMT(T23,1,-U23)),0))</f>
        <v>#REF!</v>
      </c>
      <c r="X23" s="137" t="e">
        <f>IF(SUM($P23:W23)&gt;0,IF($M23-X$7&gt;0,W23*(1+$N23),0),IF(0&lt;=X$9,IF(T23&gt;0,PMT(U23,T23,-V23),PMT(U23,1,-V23)),0))</f>
        <v>#REF!</v>
      </c>
      <c r="Y23" s="137" t="e">
        <f>IF(SUM($P23:X23)&gt;0,IF($M23-Y$7&gt;0,X23*(1+$N23),0),IF(0&lt;=Y$9,IF(U23&gt;0,PMT(V23,U23,-W23),PMT(V23,1,-W23)),0))</f>
        <v>#REF!</v>
      </c>
      <c r="Z23" s="137" t="e">
        <f>IF(SUM($P23:Y23)&gt;0,IF($M23-Z$7&gt;0,Y23*(1+$N23),0),IF(0&lt;=Z$9,IF(V23&gt;0,PMT(W23,V23,-X23),PMT(W23,1,-X23)),0))</f>
        <v>#REF!</v>
      </c>
      <c r="AA23" s="137" t="e">
        <f>IF(SUM($P23:Z23)&gt;0,IF($M23-AA$7&gt;0,Z23*(1+$N23),0),IF(0&lt;=AA$9,IF(W23&gt;0,PMT(X23,W23,-Y23),PMT(X23,1,-Y23)),0))</f>
        <v>#REF!</v>
      </c>
      <c r="AB23" s="137" t="e">
        <f>IF(SUM($P23:AA23)&gt;0,IF($M23-AB$7&gt;0,AA23*(1+$N23),0),IF(0&lt;=AB$9,IF(X23&gt;0,PMT(Y23,X23,-Z23),PMT(Y23,1,-Z23)),0))</f>
        <v>#REF!</v>
      </c>
      <c r="AC23" s="137" t="e">
        <f>IF(SUM($P23:AB23)&gt;0,IF($M23-AC$7&gt;0,AB23*(1+$N23),0),IF(0&lt;=AC$9,IF(Y23&gt;0,PMT(Z23,Y23,-AA23),PMT(Z23,1,-AA23)),0))</f>
        <v>#REF!</v>
      </c>
      <c r="AD23" s="137" t="e">
        <f>IF(SUM($P23:AC23)&gt;0,IF($M23-AD$7&gt;0,AC23*(1+$N23),0),IF(0&lt;=AD$9,IF(Z23&gt;0,PMT(AA23,Z23,-AB23),PMT(AA23,1,-AB23)),0))</f>
        <v>#REF!</v>
      </c>
      <c r="AE23" s="137" t="e">
        <f>IF(SUM($P23:AD23)&gt;0,IF($M23-AE$7&gt;0,AD23*(1+$N23),0),IF(0&lt;=AE$9,IF(AA23&gt;0,PMT(AB23,AA23,-AC23),PMT(AB23,1,-AC23)),0))</f>
        <v>#REF!</v>
      </c>
      <c r="AF23" s="137" t="e">
        <f>IF(SUM($P23:AE23)&gt;0,IF($M23-AF$7&gt;0,AE23*(1+$N23),0),IF(0&lt;=AF$9,IF(AB23&gt;0,PMT(AC23,AB23,-AD23),PMT(AC23,1,-AD23)),0))</f>
        <v>#REF!</v>
      </c>
      <c r="AG23" s="137" t="e">
        <f>IF(SUM($P23:AF23)&gt;0,IF($M23-AG$7&gt;0,AF23*(1+$N23),0),IF(0&lt;=AG$9,IF(AC23&gt;0,PMT(AD23,AC23,-AE23),PMT(AD23,1,-AE23)),0))</f>
        <v>#REF!</v>
      </c>
      <c r="AH23" s="137" t="e">
        <f>IF(SUM($P23:AG23)&gt;0,IF($M23-AH$7&gt;0,AG23*(1+$N23),0),IF(0&lt;=AH$9,IF(AD23&gt;0,PMT(AE23,AD23,-AF23),PMT(AE23,1,-AF23)),0))</f>
        <v>#REF!</v>
      </c>
      <c r="AI23" s="137" t="e">
        <f>IF(SUM($P23:AH23)&gt;0,IF($M23-AI$7&gt;0,AH23*(1+$N23),0),IF(0&lt;=AI$9,IF(AE23&gt;0,PMT(AF23,AE23,-AG23),PMT(AF23,1,-AG23)),0))</f>
        <v>#REF!</v>
      </c>
      <c r="AJ23" s="137" t="e">
        <f>IF(SUM($P23:AI23)&gt;0,IF($M23-AJ$7&gt;0,AI23*(1+$N23),0),IF(0&lt;=AJ$9,IF(AF23&gt;0,PMT(AG23,AF23,-AH23),PMT(AG23,1,-AH23)),0))</f>
        <v>#REF!</v>
      </c>
      <c r="AK23" s="137" t="e">
        <f>IF(SUM($P23:AJ23)&gt;0,IF($M23-AK$7&gt;0,AJ23*(1+$N23),0),IF(0&lt;=AK$9,IF(AG23&gt;0,PMT(AH23,AG23,-AI23),PMT(AH23,1,-AI23)),0))</f>
        <v>#REF!</v>
      </c>
      <c r="AL23" s="137" t="e">
        <f>IF(SUM($P23:AK23)&gt;0,IF($M23-AL$7&gt;0,AK23*(1+$N23),0),IF(0&lt;=AL$9,IF(AH23&gt;0,PMT(AI23,AH23,-AJ23),PMT(AI23,1,-AJ23)),0))</f>
        <v>#REF!</v>
      </c>
      <c r="AM23" s="137" t="e">
        <f>IF(SUM($P23:AL23)&gt;0,IF($M23-AM$7&gt;0,AL23*(1+$N23),0),IF(0&lt;=AM$9,IF(AI23&gt;0,PMT(AJ23,AI23,-AK23),PMT(AJ23,1,-AK23)),0))</f>
        <v>#REF!</v>
      </c>
      <c r="AN23" s="137" t="e">
        <f>IF(SUM($P23:AM23)&gt;0,IF($M23-AN$7&gt;0,AM23*(1+$N23),0),IF(0&lt;=AN$9,IF(AJ23&gt;0,PMT(AK23,AJ23,-AL23),PMT(AK23,1,-AL23)),0))</f>
        <v>#REF!</v>
      </c>
      <c r="AO23" s="137" t="e">
        <f>IF(SUM($P23:AN23)&gt;0,IF($M23-AO$7&gt;0,AN23*(1+$N23),0),IF(0&lt;=AO$9,IF(AK23&gt;0,PMT(AL23,AK23,-AM23),PMT(AL23,1,-AM23)),0))</f>
        <v>#REF!</v>
      </c>
      <c r="AP23" s="137" t="e">
        <f>IF(SUM($P23:AO23)&gt;0,IF($M23-AP$7&gt;0,AO23*(1+$N23),0),IF(0&lt;=AP$9,IF(AL23&gt;0,PMT(AM23,AL23,-AN23),PMT(AM23,1,-AN23)),0))</f>
        <v>#REF!</v>
      </c>
      <c r="AQ23" s="137" t="e">
        <f>IF(SUM($P23:AP23)&gt;0,IF($M23-AQ$7&gt;0,AP23*(1+$N23),0),IF(0&lt;=AQ$9,IF(AM23&gt;0,PMT(AN23,AM23,-AO23),PMT(AN23,1,-AO23)),0))</f>
        <v>#REF!</v>
      </c>
      <c r="AR23" s="137" t="e">
        <f>IF(SUM($P23:AQ23)&gt;0,IF($M23-AR$7&gt;0,AQ23*(1+$N23),0),IF(0&lt;=AR$9,IF(AN23&gt;0,PMT(AO23,AN23,-AP23),PMT(AO23,1,-AP23)),0))</f>
        <v>#REF!</v>
      </c>
      <c r="AS23" s="137" t="e">
        <f>IF(SUM($P23:AR23)&gt;0,IF($M23-AS$7&gt;0,AR23*(1+$N23),0),IF(0&lt;=AS$9,IF(AO23&gt;0,PMT(AP23,AO23,-AQ23),PMT(AP23,1,-AQ23)),0))</f>
        <v>#REF!</v>
      </c>
      <c r="AT23" s="137" t="e">
        <f>IF(SUM($P23:AS23)&gt;0,IF($M23-AT$7&gt;0,AS23*(1+$N23),0),IF(0&lt;=AT$9,IF(AP23&gt;0,PMT(AQ23,AP23,-AR23),PMT(AQ23,1,-AR23)),0))</f>
        <v>#REF!</v>
      </c>
      <c r="AU23" s="137" t="e">
        <f>IF(SUM($P23:AT23)&gt;0,IF($M23-AU$7&gt;0,AT23*(1+$N23),0),IF(0&lt;=AU$9,IF(AQ23&gt;0,PMT(AR23,AQ23,-AS23),PMT(AR23,1,-AS23)),0))</f>
        <v>#REF!</v>
      </c>
      <c r="AV23" s="137" t="e">
        <f>IF(SUM($P23:AU23)&gt;0,IF($M23-AV$7&gt;0,AU23*(1+$N23),0),IF(0&lt;=AV$9,IF(AR23&gt;0,PMT(AS23,AR23,-AT23),PMT(AS23,1,-AT23)),0))</f>
        <v>#REF!</v>
      </c>
      <c r="AW23" s="137" t="e">
        <f>IF(SUM($P23:AV23)&gt;0,IF($M23-AW$7&gt;0,AV23*(1+$N23),0),IF(0&lt;=AW$9,IF(AS23&gt;0,PMT(AT23,AS23,-AU23),PMT(AT23,1,-AU23)),0))</f>
        <v>#REF!</v>
      </c>
      <c r="AX23" s="137" t="e">
        <f>IF(SUM($P23:AW23)&gt;0,IF($M23-AX$7&gt;0,AW23*(1+$N23),0),IF(0&lt;=AX$9,IF(AT23&gt;0,PMT(AU23,AT23,-AV23),PMT(AU23,1,-AV23)),0))</f>
        <v>#REF!</v>
      </c>
      <c r="AY23" s="137" t="e">
        <f>IF(SUM($P23:AX23)&gt;0,IF($M23-AY$7&gt;0,AX23*(1+$N23),0),IF(0&lt;=AY$9,IF(AU23&gt;0,PMT(AV23,AU23,-AW23),PMT(AV23,1,-AW23)),0))</f>
        <v>#REF!</v>
      </c>
      <c r="AZ23" s="137" t="e">
        <f>IF(SUM($P23:AY23)&gt;0,IF($M23-AZ$7&gt;0,AY23*(1+$N23),0),IF(0&lt;=AZ$9,IF(AV23&gt;0,PMT(AW23,AV23,-AX23),PMT(AW23,1,-AX23)),0))</f>
        <v>#REF!</v>
      </c>
      <c r="BA23" s="137" t="e">
        <f>IF(SUM($P23:AZ23)&gt;0,IF($M23-BA$7&gt;0,AZ23*(1+$N23),0),IF(0&lt;=BA$9,IF(AW23&gt;0,PMT(AX23,AW23,-AY23),PMT(AX23,1,-AY23)),0))</f>
        <v>#REF!</v>
      </c>
      <c r="BB23" s="137" t="e">
        <f>IF(SUM($P23:BA23)&gt;0,IF($M23-BB$7&gt;0,BA23*(1+$N23),0),IF(0&lt;=BB$9,IF(AX23&gt;0,PMT(AY23,AX23,-AZ23),PMT(AY23,1,-AZ23)),0))</f>
        <v>#REF!</v>
      </c>
      <c r="BC23" s="137" t="e">
        <f>IF(SUM($P23:BB23)&gt;0,IF($M23-BC$7&gt;0,BB23*(1+$N23),0),IF(0&lt;=BC$9,IF(AY23&gt;0,PMT(AZ23,AY23,-BA23),PMT(AZ23,1,-BA23)),0))</f>
        <v>#REF!</v>
      </c>
      <c r="BD23" s="137" t="e">
        <f>IF(SUM($P23:BC23)&gt;0,IF($M23-BD$7&gt;0,BC23*(1+$N23),0),IF(0&lt;=BD$9,IF(AZ23&gt;0,PMT(BA23,AZ23,-BB23),PMT(BA23,1,-BB23)),0))</f>
        <v>#REF!</v>
      </c>
      <c r="BE23" s="137" t="e">
        <f>IF(SUM($P23:BD23)&gt;0,IF($M23-BE$7&gt;0,BD23*(1+$N23),0),IF(0&lt;=BE$9,IF(BA23&gt;0,PMT(BB23,BA23,-BC23),PMT(BB23,1,-BC23)),0))</f>
        <v>#REF!</v>
      </c>
      <c r="BF23" s="137" t="e">
        <f>IF(SUM($P23:BE23)&gt;0,IF($M23-BF$7&gt;0,BE23*(1+$N23),0),IF(0&lt;=BF$9,IF(BB23&gt;0,PMT(BC23,BB23,-BD23),PMT(BC23,1,-BD23)),0))</f>
        <v>#REF!</v>
      </c>
      <c r="BG23" s="137" t="e">
        <f>IF(SUM($P23:BF23)&gt;0,IF($M23-BG$7&gt;0,BF23*(1+$N23),0),IF(0&lt;=BG$9,IF(BC23&gt;0,PMT(BD23,BC23,-BE23),PMT(BD23,1,-BE23)),0))</f>
        <v>#REF!</v>
      </c>
      <c r="BH23" s="137" t="e">
        <f>IF(SUM($P23:BG23)&gt;0,IF($M23-BH$7&gt;0,BG23*(1+$N23),0),IF(0&lt;=BH$9,IF(BD23&gt;0,PMT(BE23,BD23,-BF23),PMT(BE23,1,-BF23)),0))</f>
        <v>#REF!</v>
      </c>
      <c r="BI23" s="137"/>
      <c r="BJ23" s="191" t="e">
        <f t="shared" si="3"/>
        <v>#REF!</v>
      </c>
    </row>
    <row r="24" spans="1:62">
      <c r="A24" s="193">
        <f t="shared" si="11"/>
        <v>2032</v>
      </c>
      <c r="B24" s="132">
        <v>1890606.1642402706</v>
      </c>
      <c r="C24" s="194">
        <f t="shared" si="6"/>
        <v>1134363.6985441623</v>
      </c>
      <c r="D24" s="194">
        <f t="shared" si="7"/>
        <v>756242.46569610829</v>
      </c>
      <c r="E24" s="195">
        <f t="shared" si="8"/>
        <v>1890606.1642402706</v>
      </c>
      <c r="F24" s="196">
        <f>C24*VLOOKUP($F$9,'GI Factors'!A:M,4,FALSE)+D24*VLOOKUP($F$9,'GI Factors'!A:M,7,FALSE)</f>
        <v>1913552.7841593556</v>
      </c>
      <c r="G24" s="193">
        <f t="shared" si="12"/>
        <v>2032</v>
      </c>
      <c r="H24" s="197">
        <f>C24*VLOOKUP($G24,'GI Factors'!A:M,4,FALSE)</f>
        <v>1655207.4016513075</v>
      </c>
      <c r="I24" s="197">
        <f>D24*VLOOKUP($G24,'GI Factors'!A:M,7,FALSE)</f>
        <v>894980.12369999476</v>
      </c>
      <c r="J24" s="189">
        <f t="shared" si="9"/>
        <v>2550187.5253513022</v>
      </c>
      <c r="K24" s="190" t="e">
        <f>IF(SUM($J$10:J24)&gt;$K$7,$K$7-SUM($K$10:K23),J24)</f>
        <v>#REF!</v>
      </c>
      <c r="L24" s="190" t="e">
        <f t="shared" si="10"/>
        <v>#REF!</v>
      </c>
      <c r="M24" s="140">
        <f t="shared" si="4"/>
        <v>11</v>
      </c>
      <c r="N24" s="141">
        <f t="shared" si="1"/>
        <v>2.6453412228799236E-2</v>
      </c>
      <c r="O24" s="137" t="e">
        <f t="shared" si="2"/>
        <v>#REF!</v>
      </c>
      <c r="P24" s="142" t="e">
        <f t="shared" si="5"/>
        <v>#REF!</v>
      </c>
      <c r="Q24" s="137" t="e">
        <f>IF(SUM($P24:P24)&gt;0,IF($M24-Q$7&gt;0,P24*(1+$N24),0),IF(0&lt;=Q$9,IF(M24&gt;0,PMT(N24,M24,-O24),PMT(N24,1,-O24)),0))</f>
        <v>#REF!</v>
      </c>
      <c r="R24" s="137" t="e">
        <f>IF(SUM($P24:Q24)&gt;0,IF($M24-R$7&gt;0,Q24*(1+$N24),0),IF(0&lt;=R$9,IF(N24&gt;0,PMT(O24,N24,-P24),PMT(O24,1,-P24)),0))</f>
        <v>#REF!</v>
      </c>
      <c r="S24" s="138" t="e">
        <f>IF(SUM($P24:R24)&gt;0,IF($M24-S$7&gt;0,R24*(1+$N24),0),IF(0&lt;=S$9,IF(O24&gt;0,PMT(P24,O24,-Q24),PMT(P24,1,-Q24)),0))</f>
        <v>#REF!</v>
      </c>
      <c r="T24" s="137" t="e">
        <f>IF(SUM($P24:S24)&gt;0,IF($M24-T$7&gt;0,S24*(1+$N24),0),IF(0&lt;=T$9,IF(P24&gt;0,PMT(Q24,P24,-R24),PMT(Q24,1,-R24)),0))</f>
        <v>#REF!</v>
      </c>
      <c r="U24" s="137" t="e">
        <f>IF(SUM($P24:T24)&gt;0,IF($M24-U$7&gt;0,T24*(1+$N24),0),IF(0&lt;=U$9,IF(Q24&gt;0,PMT(R24,Q24,-S24),PMT(R24,1,-S24)),0))</f>
        <v>#REF!</v>
      </c>
      <c r="V24" s="137" t="e">
        <f>IF(SUM($P24:U24)&gt;0,IF($M24-V$7&gt;0,U24*(1+$N24),0),IF(0&lt;=V$9,IF(R24&gt;0,PMT(S24,R24,-T24),PMT(S24,1,-T24)),0))</f>
        <v>#REF!</v>
      </c>
      <c r="W24" s="137" t="e">
        <f>IF(SUM($P24:V24)&gt;0,IF($M24-W$7&gt;0,V24*(1+$N24),0),IF(0&lt;=W$9,IF(S24&gt;0,PMT(T24,S24,-U24),PMT(T24,1,-U24)),0))</f>
        <v>#REF!</v>
      </c>
      <c r="X24" s="137" t="e">
        <f>IF(SUM($P24:W24)&gt;0,IF($M24-X$7&gt;0,W24*(1+$N24),0),IF(0&lt;=X$9,IF(T24&gt;0,PMT(U24,T24,-V24),PMT(U24,1,-V24)),0))</f>
        <v>#REF!</v>
      </c>
      <c r="Y24" s="137" t="e">
        <f>IF(SUM($P24:X24)&gt;0,IF($M24-Y$7&gt;0,X24*(1+$N24),0),IF(0&lt;=Y$9,IF(U24&gt;0,PMT(V24,U24,-W24),PMT(V24,1,-W24)),0))</f>
        <v>#REF!</v>
      </c>
      <c r="Z24" s="137" t="e">
        <f>IF(SUM($P24:Y24)&gt;0,IF($M24-Z$7&gt;0,Y24*(1+$N24),0),IF(0&lt;=Z$9,IF(V24&gt;0,PMT(W24,V24,-X24),PMT(W24,1,-X24)),0))</f>
        <v>#REF!</v>
      </c>
      <c r="AA24" s="137" t="e">
        <f>IF(SUM($P24:Z24)&gt;0,IF($M24-AA$7&gt;0,Z24*(1+$N24),0),IF(0&lt;=AA$9,IF(W24&gt;0,PMT(X24,W24,-Y24),PMT(X24,1,-Y24)),0))</f>
        <v>#REF!</v>
      </c>
      <c r="AB24" s="137" t="e">
        <f>IF(SUM($P24:AA24)&gt;0,IF($M24-AB$7&gt;0,AA24*(1+$N24),0),IF(0&lt;=AB$9,IF(X24&gt;0,PMT(Y24,X24,-Z24),PMT(Y24,1,-Z24)),0))</f>
        <v>#REF!</v>
      </c>
      <c r="AC24" s="137" t="e">
        <f>IF(SUM($P24:AB24)&gt;0,IF($M24-AC$7&gt;0,AB24*(1+$N24),0),IF(0&lt;=AC$9,IF(Y24&gt;0,PMT(Z24,Y24,-AA24),PMT(Z24,1,-AA24)),0))</f>
        <v>#REF!</v>
      </c>
      <c r="AD24" s="137" t="e">
        <f>IF(SUM($P24:AC24)&gt;0,IF($M24-AD$7&gt;0,AC24*(1+$N24),0),IF(0&lt;=AD$9,IF(Z24&gt;0,PMT(AA24,Z24,-AB24),PMT(AA24,1,-AB24)),0))</f>
        <v>#REF!</v>
      </c>
      <c r="AE24" s="137" t="e">
        <f>IF(SUM($P24:AD24)&gt;0,IF($M24-AE$7&gt;0,AD24*(1+$N24),0),IF(0&lt;=AE$9,IF(AA24&gt;0,PMT(AB24,AA24,-AC24),PMT(AB24,1,-AC24)),0))</f>
        <v>#REF!</v>
      </c>
      <c r="AF24" s="137" t="e">
        <f>IF(SUM($P24:AE24)&gt;0,IF($M24-AF$7&gt;0,AE24*(1+$N24),0),IF(0&lt;=AF$9,IF(AB24&gt;0,PMT(AC24,AB24,-AD24),PMT(AC24,1,-AD24)),0))</f>
        <v>#REF!</v>
      </c>
      <c r="AG24" s="137" t="e">
        <f>IF(SUM($P24:AF24)&gt;0,IF($M24-AG$7&gt;0,AF24*(1+$N24),0),IF(0&lt;=AG$9,IF(AC24&gt;0,PMT(AD24,AC24,-AE24),PMT(AD24,1,-AE24)),0))</f>
        <v>#REF!</v>
      </c>
      <c r="AH24" s="137" t="e">
        <f>IF(SUM($P24:AG24)&gt;0,IF($M24-AH$7&gt;0,AG24*(1+$N24),0),IF(0&lt;=AH$9,IF(AD24&gt;0,PMT(AE24,AD24,-AF24),PMT(AE24,1,-AF24)),0))</f>
        <v>#REF!</v>
      </c>
      <c r="AI24" s="137" t="e">
        <f>IF(SUM($P24:AH24)&gt;0,IF($M24-AI$7&gt;0,AH24*(1+$N24),0),IF(0&lt;=AI$9,IF(AE24&gt;0,PMT(AF24,AE24,-AG24),PMT(AF24,1,-AG24)),0))</f>
        <v>#REF!</v>
      </c>
      <c r="AJ24" s="137" t="e">
        <f>IF(SUM($P24:AI24)&gt;0,IF($M24-AJ$7&gt;0,AI24*(1+$N24),0),IF(0&lt;=AJ$9,IF(AF24&gt;0,PMT(AG24,AF24,-AH24),PMT(AG24,1,-AH24)),0))</f>
        <v>#REF!</v>
      </c>
      <c r="AK24" s="137" t="e">
        <f>IF(SUM($P24:AJ24)&gt;0,IF($M24-AK$7&gt;0,AJ24*(1+$N24),0),IF(0&lt;=AK$9,IF(AG24&gt;0,PMT(AH24,AG24,-AI24),PMT(AH24,1,-AI24)),0))</f>
        <v>#REF!</v>
      </c>
      <c r="AL24" s="137" t="e">
        <f>IF(SUM($P24:AK24)&gt;0,IF($M24-AL$7&gt;0,AK24*(1+$N24),0),IF(0&lt;=AL$9,IF(AH24&gt;0,PMT(AI24,AH24,-AJ24),PMT(AI24,1,-AJ24)),0))</f>
        <v>#REF!</v>
      </c>
      <c r="AM24" s="137" t="e">
        <f>IF(SUM($P24:AL24)&gt;0,IF($M24-AM$7&gt;0,AL24*(1+$N24),0),IF(0&lt;=AM$9,IF(AI24&gt;0,PMT(AJ24,AI24,-AK24),PMT(AJ24,1,-AK24)),0))</f>
        <v>#REF!</v>
      </c>
      <c r="AN24" s="137" t="e">
        <f>IF(SUM($P24:AM24)&gt;0,IF($M24-AN$7&gt;0,AM24*(1+$N24),0),IF(0&lt;=AN$9,IF(AJ24&gt;0,PMT(AK24,AJ24,-AL24),PMT(AK24,1,-AL24)),0))</f>
        <v>#REF!</v>
      </c>
      <c r="AO24" s="137" t="e">
        <f>IF(SUM($P24:AN24)&gt;0,IF($M24-AO$7&gt;0,AN24*(1+$N24),0),IF(0&lt;=AO$9,IF(AK24&gt;0,PMT(AL24,AK24,-AM24),PMT(AL24,1,-AM24)),0))</f>
        <v>#REF!</v>
      </c>
      <c r="AP24" s="137" t="e">
        <f>IF(SUM($P24:AO24)&gt;0,IF($M24-AP$7&gt;0,AO24*(1+$N24),0),IF(0&lt;=AP$9,IF(AL24&gt;0,PMT(AM24,AL24,-AN24),PMT(AM24,1,-AN24)),0))</f>
        <v>#REF!</v>
      </c>
      <c r="AQ24" s="137" t="e">
        <f>IF(SUM($P24:AP24)&gt;0,IF($M24-AQ$7&gt;0,AP24*(1+$N24),0),IF(0&lt;=AQ$9,IF(AM24&gt;0,PMT(AN24,AM24,-AO24),PMT(AN24,1,-AO24)),0))</f>
        <v>#REF!</v>
      </c>
      <c r="AR24" s="137" t="e">
        <f>IF(SUM($P24:AQ24)&gt;0,IF($M24-AR$7&gt;0,AQ24*(1+$N24),0),IF(0&lt;=AR$9,IF(AN24&gt;0,PMT(AO24,AN24,-AP24),PMT(AO24,1,-AP24)),0))</f>
        <v>#REF!</v>
      </c>
      <c r="AS24" s="137" t="e">
        <f>IF(SUM($P24:AR24)&gt;0,IF($M24-AS$7&gt;0,AR24*(1+$N24),0),IF(0&lt;=AS$9,IF(AO24&gt;0,PMT(AP24,AO24,-AQ24),PMT(AP24,1,-AQ24)),0))</f>
        <v>#REF!</v>
      </c>
      <c r="AT24" s="137" t="e">
        <f>IF(SUM($P24:AS24)&gt;0,IF($M24-AT$7&gt;0,AS24*(1+$N24),0),IF(0&lt;=AT$9,IF(AP24&gt;0,PMT(AQ24,AP24,-AR24),PMT(AQ24,1,-AR24)),0))</f>
        <v>#REF!</v>
      </c>
      <c r="AU24" s="137" t="e">
        <f>IF(SUM($P24:AT24)&gt;0,IF($M24-AU$7&gt;0,AT24*(1+$N24),0),IF(0&lt;=AU$9,IF(AQ24&gt;0,PMT(AR24,AQ24,-AS24),PMT(AR24,1,-AS24)),0))</f>
        <v>#REF!</v>
      </c>
      <c r="AV24" s="137" t="e">
        <f>IF(SUM($P24:AU24)&gt;0,IF($M24-AV$7&gt;0,AU24*(1+$N24),0),IF(0&lt;=AV$9,IF(AR24&gt;0,PMT(AS24,AR24,-AT24),PMT(AS24,1,-AT24)),0))</f>
        <v>#REF!</v>
      </c>
      <c r="AW24" s="137" t="e">
        <f>IF(SUM($P24:AV24)&gt;0,IF($M24-AW$7&gt;0,AV24*(1+$N24),0),IF(0&lt;=AW$9,IF(AS24&gt;0,PMT(AT24,AS24,-AU24),PMT(AT24,1,-AU24)),0))</f>
        <v>#REF!</v>
      </c>
      <c r="AX24" s="137" t="e">
        <f>IF(SUM($P24:AW24)&gt;0,IF($M24-AX$7&gt;0,AW24*(1+$N24),0),IF(0&lt;=AX$9,IF(AT24&gt;0,PMT(AU24,AT24,-AV24),PMT(AU24,1,-AV24)),0))</f>
        <v>#REF!</v>
      </c>
      <c r="AY24" s="137" t="e">
        <f>IF(SUM($P24:AX24)&gt;0,IF($M24-AY$7&gt;0,AX24*(1+$N24),0),IF(0&lt;=AY$9,IF(AU24&gt;0,PMT(AV24,AU24,-AW24),PMT(AV24,1,-AW24)),0))</f>
        <v>#REF!</v>
      </c>
      <c r="AZ24" s="137" t="e">
        <f>IF(SUM($P24:AY24)&gt;0,IF($M24-AZ$7&gt;0,AY24*(1+$N24),0),IF(0&lt;=AZ$9,IF(AV24&gt;0,PMT(AW24,AV24,-AX24),PMT(AW24,1,-AX24)),0))</f>
        <v>#REF!</v>
      </c>
      <c r="BA24" s="137" t="e">
        <f>IF(SUM($P24:AZ24)&gt;0,IF($M24-BA$7&gt;0,AZ24*(1+$N24),0),IF(0&lt;=BA$9,IF(AW24&gt;0,PMT(AX24,AW24,-AY24),PMT(AX24,1,-AY24)),0))</f>
        <v>#REF!</v>
      </c>
      <c r="BB24" s="137" t="e">
        <f>IF(SUM($P24:BA24)&gt;0,IF($M24-BB$7&gt;0,BA24*(1+$N24),0),IF(0&lt;=BB$9,IF(AX24&gt;0,PMT(AY24,AX24,-AZ24),PMT(AY24,1,-AZ24)),0))</f>
        <v>#REF!</v>
      </c>
      <c r="BC24" s="137" t="e">
        <f>IF(SUM($P24:BB24)&gt;0,IF($M24-BC$7&gt;0,BB24*(1+$N24),0),IF(0&lt;=BC$9,IF(AY24&gt;0,PMT(AZ24,AY24,-BA24),PMT(AZ24,1,-BA24)),0))</f>
        <v>#REF!</v>
      </c>
      <c r="BD24" s="137" t="e">
        <f>IF(SUM($P24:BC24)&gt;0,IF($M24-BD$7&gt;0,BC24*(1+$N24),0),IF(0&lt;=BD$9,IF(AZ24&gt;0,PMT(BA24,AZ24,-BB24),PMT(BA24,1,-BB24)),0))</f>
        <v>#REF!</v>
      </c>
      <c r="BE24" s="137" t="e">
        <f>IF(SUM($P24:BD24)&gt;0,IF($M24-BE$7&gt;0,BD24*(1+$N24),0),IF(0&lt;=BE$9,IF(BA24&gt;0,PMT(BB24,BA24,-BC24),PMT(BB24,1,-BC24)),0))</f>
        <v>#REF!</v>
      </c>
      <c r="BF24" s="137" t="e">
        <f>IF(SUM($P24:BE24)&gt;0,IF($M24-BF$7&gt;0,BE24*(1+$N24),0),IF(0&lt;=BF$9,IF(BB24&gt;0,PMT(BC24,BB24,-BD24),PMT(BC24,1,-BD24)),0))</f>
        <v>#REF!</v>
      </c>
      <c r="BG24" s="137" t="e">
        <f>IF(SUM($P24:BF24)&gt;0,IF($M24-BG$7&gt;0,BF24*(1+$N24),0),IF(0&lt;=BG$9,IF(BC24&gt;0,PMT(BD24,BC24,-BE24),PMT(BD24,1,-BE24)),0))</f>
        <v>#REF!</v>
      </c>
      <c r="BH24" s="137" t="e">
        <f>IF(SUM($P24:BG24)&gt;0,IF($M24-BH$7&gt;0,BG24*(1+$N24),0),IF(0&lt;=BH$9,IF(BD24&gt;0,PMT(BE24,BD24,-BF24),PMT(BE24,1,-BF24)),0))</f>
        <v>#REF!</v>
      </c>
      <c r="BI24" s="137"/>
      <c r="BJ24" s="191" t="e">
        <f t="shared" si="3"/>
        <v>#REF!</v>
      </c>
    </row>
    <row r="25" spans="1:62">
      <c r="A25" s="193">
        <f t="shared" si="11"/>
        <v>2033</v>
      </c>
      <c r="B25" s="132">
        <v>1459941.3104420837</v>
      </c>
      <c r="C25" s="194">
        <f t="shared" si="6"/>
        <v>875964.78626525018</v>
      </c>
      <c r="D25" s="194">
        <f t="shared" si="7"/>
        <v>583976.52417683357</v>
      </c>
      <c r="E25" s="195">
        <f t="shared" si="8"/>
        <v>1459941.3104420837</v>
      </c>
      <c r="F25" s="196">
        <f>C25*VLOOKUP($F$9,'GI Factors'!A:M,4,FALSE)+D25*VLOOKUP($F$9,'GI Factors'!A:M,7,FALSE)</f>
        <v>1477660.875197839</v>
      </c>
      <c r="G25" s="193">
        <f t="shared" si="12"/>
        <v>2033</v>
      </c>
      <c r="H25" s="197">
        <f>C25*VLOOKUP($G25,'GI Factors'!A:M,4,FALSE)</f>
        <v>1329059.2137400203</v>
      </c>
      <c r="I25" s="197">
        <f>D25*VLOOKUP($G25,'GI Factors'!A:M,7,FALSE)</f>
        <v>697406.89166493225</v>
      </c>
      <c r="J25" s="189">
        <f t="shared" si="9"/>
        <v>2026466.1054049525</v>
      </c>
      <c r="K25" s="190" t="e">
        <f>IF(SUM($J$10:J25)&gt;$K$7,$K$7-SUM($K$10:K24),J25)</f>
        <v>#REF!</v>
      </c>
      <c r="L25" s="190" t="e">
        <f t="shared" si="10"/>
        <v>#REF!</v>
      </c>
      <c r="M25" s="140">
        <f t="shared" si="4"/>
        <v>12</v>
      </c>
      <c r="N25" s="141">
        <f t="shared" si="1"/>
        <v>2.6668839241269345E-2</v>
      </c>
      <c r="O25" s="137" t="e">
        <f t="shared" si="2"/>
        <v>#REF!</v>
      </c>
      <c r="P25" s="142" t="e">
        <f t="shared" si="5"/>
        <v>#REF!</v>
      </c>
      <c r="Q25" s="137" t="e">
        <f>IF(SUM($P25:P25)&gt;0,IF($M25-Q$7&gt;0,P25*(1+$N25),0),IF(0&lt;=Q$9,IF(M25&gt;0,PMT(N25,M25,-O25),PMT(N25,1,-O25)),0))</f>
        <v>#REF!</v>
      </c>
      <c r="R25" s="137" t="e">
        <f>IF(SUM($P25:Q25)&gt;0,IF($M25-R$7&gt;0,Q25*(1+$N25),0),IF(0&lt;=R$9,IF(N25&gt;0,PMT(O25,N25,-P25),PMT(O25,1,-P25)),0))</f>
        <v>#REF!</v>
      </c>
      <c r="S25" s="138" t="e">
        <f>IF(SUM($P25:R25)&gt;0,IF($M25-S$7&gt;0,R25*(1+$N25),0),IF(0&lt;=S$9,IF(O25&gt;0,PMT(P25,O25,-Q25),PMT(P25,1,-Q25)),0))</f>
        <v>#REF!</v>
      </c>
      <c r="T25" s="137" t="e">
        <f>IF(SUM($P25:S25)&gt;0,IF($M25-T$7&gt;0,S25*(1+$N25),0),IF(0&lt;=T$9,IF(P25&gt;0,PMT(Q25,P25,-R25),PMT(Q25,1,-R25)),0))</f>
        <v>#REF!</v>
      </c>
      <c r="U25" s="137" t="e">
        <f>IF(SUM($P25:T25)&gt;0,IF($M25-U$7&gt;0,T25*(1+$N25),0),IF(0&lt;=U$9,IF(Q25&gt;0,PMT(R25,Q25,-S25),PMT(R25,1,-S25)),0))</f>
        <v>#REF!</v>
      </c>
      <c r="V25" s="137" t="e">
        <f>IF(SUM($P25:U25)&gt;0,IF($M25-V$7&gt;0,U25*(1+$N25),0),IF(0&lt;=V$9,IF(R25&gt;0,PMT(S25,R25,-T25),PMT(S25,1,-T25)),0))</f>
        <v>#REF!</v>
      </c>
      <c r="W25" s="137" t="e">
        <f>IF(SUM($P25:V25)&gt;0,IF($M25-W$7&gt;0,V25*(1+$N25),0),IF(0&lt;=W$9,IF(S25&gt;0,PMT(T25,S25,-U25),PMT(T25,1,-U25)),0))</f>
        <v>#REF!</v>
      </c>
      <c r="X25" s="137" t="e">
        <f>IF(SUM($P25:W25)&gt;0,IF($M25-X$7&gt;0,W25*(1+$N25),0),IF(0&lt;=X$9,IF(T25&gt;0,PMT(U25,T25,-V25),PMT(U25,1,-V25)),0))</f>
        <v>#REF!</v>
      </c>
      <c r="Y25" s="137" t="e">
        <f>IF(SUM($P25:X25)&gt;0,IF($M25-Y$7&gt;0,X25*(1+$N25),0),IF(0&lt;=Y$9,IF(U25&gt;0,PMT(V25,U25,-W25),PMT(V25,1,-W25)),0))</f>
        <v>#REF!</v>
      </c>
      <c r="Z25" s="137" t="e">
        <f>IF(SUM($P25:Y25)&gt;0,IF($M25-Z$7&gt;0,Y25*(1+$N25),0),IF(0&lt;=Z$9,IF(V25&gt;0,PMT(W25,V25,-X25),PMT(W25,1,-X25)),0))</f>
        <v>#REF!</v>
      </c>
      <c r="AA25" s="137" t="e">
        <f>IF(SUM($P25:Z25)&gt;0,IF($M25-AA$7&gt;0,Z25*(1+$N25),0),IF(0&lt;=AA$9,IF(W25&gt;0,PMT(X25,W25,-Y25),PMT(X25,1,-Y25)),0))</f>
        <v>#REF!</v>
      </c>
      <c r="AB25" s="137" t="e">
        <f>IF(SUM($P25:AA25)&gt;0,IF($M25-AB$7&gt;0,AA25*(1+$N25),0),IF(0&lt;=AB$9,IF(X25&gt;0,PMT(Y25,X25,-Z25),PMT(Y25,1,-Z25)),0))</f>
        <v>#REF!</v>
      </c>
      <c r="AC25" s="137" t="e">
        <f>IF(SUM($P25:AB25)&gt;0,IF($M25-AC$7&gt;0,AB25*(1+$N25),0),IF(0&lt;=AC$9,IF(Y25&gt;0,PMT(Z25,Y25,-AA25),PMT(Z25,1,-AA25)),0))</f>
        <v>#REF!</v>
      </c>
      <c r="AD25" s="137" t="e">
        <f>IF(SUM($P25:AC25)&gt;0,IF($M25-AD$7&gt;0,AC25*(1+$N25),0),IF(0&lt;=AD$9,IF(Z25&gt;0,PMT(AA25,Z25,-AB25),PMT(AA25,1,-AB25)),0))</f>
        <v>#REF!</v>
      </c>
      <c r="AE25" s="137" t="e">
        <f>IF(SUM($P25:AD25)&gt;0,IF($M25-AE$7&gt;0,AD25*(1+$N25),0),IF(0&lt;=AE$9,IF(AA25&gt;0,PMT(AB25,AA25,-AC25),PMT(AB25,1,-AC25)),0))</f>
        <v>#REF!</v>
      </c>
      <c r="AF25" s="137" t="e">
        <f>IF(SUM($P25:AE25)&gt;0,IF($M25-AF$7&gt;0,AE25*(1+$N25),0),IF(0&lt;=AF$9,IF(AB25&gt;0,PMT(AC25,AB25,-AD25),PMT(AC25,1,-AD25)),0))</f>
        <v>#REF!</v>
      </c>
      <c r="AG25" s="137" t="e">
        <f>IF(SUM($P25:AF25)&gt;0,IF($M25-AG$7&gt;0,AF25*(1+$N25),0),IF(0&lt;=AG$9,IF(AC25&gt;0,PMT(AD25,AC25,-AE25),PMT(AD25,1,-AE25)),0))</f>
        <v>#REF!</v>
      </c>
      <c r="AH25" s="137" t="e">
        <f>IF(SUM($P25:AG25)&gt;0,IF($M25-AH$7&gt;0,AG25*(1+$N25),0),IF(0&lt;=AH$9,IF(AD25&gt;0,PMT(AE25,AD25,-AF25),PMT(AE25,1,-AF25)),0))</f>
        <v>#REF!</v>
      </c>
      <c r="AI25" s="137" t="e">
        <f>IF(SUM($P25:AH25)&gt;0,IF($M25-AI$7&gt;0,AH25*(1+$N25),0),IF(0&lt;=AI$9,IF(AE25&gt;0,PMT(AF25,AE25,-AG25),PMT(AF25,1,-AG25)),0))</f>
        <v>#REF!</v>
      </c>
      <c r="AJ25" s="137" t="e">
        <f>IF(SUM($P25:AI25)&gt;0,IF($M25-AJ$7&gt;0,AI25*(1+$N25),0),IF(0&lt;=AJ$9,IF(AF25&gt;0,PMT(AG25,AF25,-AH25),PMT(AG25,1,-AH25)),0))</f>
        <v>#REF!</v>
      </c>
      <c r="AK25" s="137" t="e">
        <f>IF(SUM($P25:AJ25)&gt;0,IF($M25-AK$7&gt;0,AJ25*(1+$N25),0),IF(0&lt;=AK$9,IF(AG25&gt;0,PMT(AH25,AG25,-AI25),PMT(AH25,1,-AI25)),0))</f>
        <v>#REF!</v>
      </c>
      <c r="AL25" s="137" t="e">
        <f>IF(SUM($P25:AK25)&gt;0,IF($M25-AL$7&gt;0,AK25*(1+$N25),0),IF(0&lt;=AL$9,IF(AH25&gt;0,PMT(AI25,AH25,-AJ25),PMT(AI25,1,-AJ25)),0))</f>
        <v>#REF!</v>
      </c>
      <c r="AM25" s="137" t="e">
        <f>IF(SUM($P25:AL25)&gt;0,IF($M25-AM$7&gt;0,AL25*(1+$N25),0),IF(0&lt;=AM$9,IF(AI25&gt;0,PMT(AJ25,AI25,-AK25),PMT(AJ25,1,-AK25)),0))</f>
        <v>#REF!</v>
      </c>
      <c r="AN25" s="137" t="e">
        <f>IF(SUM($P25:AM25)&gt;0,IF($M25-AN$7&gt;0,AM25*(1+$N25),0),IF(0&lt;=AN$9,IF(AJ25&gt;0,PMT(AK25,AJ25,-AL25),PMT(AK25,1,-AL25)),0))</f>
        <v>#REF!</v>
      </c>
      <c r="AO25" s="137" t="e">
        <f>IF(SUM($P25:AN25)&gt;0,IF($M25-AO$7&gt;0,AN25*(1+$N25),0),IF(0&lt;=AO$9,IF(AK25&gt;0,PMT(AL25,AK25,-AM25),PMT(AL25,1,-AM25)),0))</f>
        <v>#REF!</v>
      </c>
      <c r="AP25" s="137" t="e">
        <f>IF(SUM($P25:AO25)&gt;0,IF($M25-AP$7&gt;0,AO25*(1+$N25),0),IF(0&lt;=AP$9,IF(AL25&gt;0,PMT(AM25,AL25,-AN25),PMT(AM25,1,-AN25)),0))</f>
        <v>#REF!</v>
      </c>
      <c r="AQ25" s="137" t="e">
        <f>IF(SUM($P25:AP25)&gt;0,IF($M25-AQ$7&gt;0,AP25*(1+$N25),0),IF(0&lt;=AQ$9,IF(AM25&gt;0,PMT(AN25,AM25,-AO25),PMT(AN25,1,-AO25)),0))</f>
        <v>#REF!</v>
      </c>
      <c r="AR25" s="137" t="e">
        <f>IF(SUM($P25:AQ25)&gt;0,IF($M25-AR$7&gt;0,AQ25*(1+$N25),0),IF(0&lt;=AR$9,IF(AN25&gt;0,PMT(AO25,AN25,-AP25),PMT(AO25,1,-AP25)),0))</f>
        <v>#REF!</v>
      </c>
      <c r="AS25" s="137" t="e">
        <f>IF(SUM($P25:AR25)&gt;0,IF($M25-AS$7&gt;0,AR25*(1+$N25),0),IF(0&lt;=AS$9,IF(AO25&gt;0,PMT(AP25,AO25,-AQ25),PMT(AP25,1,-AQ25)),0))</f>
        <v>#REF!</v>
      </c>
      <c r="AT25" s="137" t="e">
        <f>IF(SUM($P25:AS25)&gt;0,IF($M25-AT$7&gt;0,AS25*(1+$N25),0),IF(0&lt;=AT$9,IF(AP25&gt;0,PMT(AQ25,AP25,-AR25),PMT(AQ25,1,-AR25)),0))</f>
        <v>#REF!</v>
      </c>
      <c r="AU25" s="137" t="e">
        <f>IF(SUM($P25:AT25)&gt;0,IF($M25-AU$7&gt;0,AT25*(1+$N25),0),IF(0&lt;=AU$9,IF(AQ25&gt;0,PMT(AR25,AQ25,-AS25),PMT(AR25,1,-AS25)),0))</f>
        <v>#REF!</v>
      </c>
      <c r="AV25" s="137" t="e">
        <f>IF(SUM($P25:AU25)&gt;0,IF($M25-AV$7&gt;0,AU25*(1+$N25),0),IF(0&lt;=AV$9,IF(AR25&gt;0,PMT(AS25,AR25,-AT25),PMT(AS25,1,-AT25)),0))</f>
        <v>#REF!</v>
      </c>
      <c r="AW25" s="137" t="e">
        <f>IF(SUM($P25:AV25)&gt;0,IF($M25-AW$7&gt;0,AV25*(1+$N25),0),IF(0&lt;=AW$9,IF(AS25&gt;0,PMT(AT25,AS25,-AU25),PMT(AT25,1,-AU25)),0))</f>
        <v>#REF!</v>
      </c>
      <c r="AX25" s="137" t="e">
        <f>IF(SUM($P25:AW25)&gt;0,IF($M25-AX$7&gt;0,AW25*(1+$N25),0),IF(0&lt;=AX$9,IF(AT25&gt;0,PMT(AU25,AT25,-AV25),PMT(AU25,1,-AV25)),0))</f>
        <v>#REF!</v>
      </c>
      <c r="AY25" s="137" t="e">
        <f>IF(SUM($P25:AX25)&gt;0,IF($M25-AY$7&gt;0,AX25*(1+$N25),0),IF(0&lt;=AY$9,IF(AU25&gt;0,PMT(AV25,AU25,-AW25),PMT(AV25,1,-AW25)),0))</f>
        <v>#REF!</v>
      </c>
      <c r="AZ25" s="137" t="e">
        <f>IF(SUM($P25:AY25)&gt;0,IF($M25-AZ$7&gt;0,AY25*(1+$N25),0),IF(0&lt;=AZ$9,IF(AV25&gt;0,PMT(AW25,AV25,-AX25),PMT(AW25,1,-AX25)),0))</f>
        <v>#REF!</v>
      </c>
      <c r="BA25" s="137" t="e">
        <f>IF(SUM($P25:AZ25)&gt;0,IF($M25-BA$7&gt;0,AZ25*(1+$N25),0),IF(0&lt;=BA$9,IF(AW25&gt;0,PMT(AX25,AW25,-AY25),PMT(AX25,1,-AY25)),0))</f>
        <v>#REF!</v>
      </c>
      <c r="BB25" s="137" t="e">
        <f>IF(SUM($P25:BA25)&gt;0,IF($M25-BB$7&gt;0,BA25*(1+$N25),0),IF(0&lt;=BB$9,IF(AX25&gt;0,PMT(AY25,AX25,-AZ25),PMT(AY25,1,-AZ25)),0))</f>
        <v>#REF!</v>
      </c>
      <c r="BC25" s="137" t="e">
        <f>IF(SUM($P25:BB25)&gt;0,IF($M25-BC$7&gt;0,BB25*(1+$N25),0),IF(0&lt;=BC$9,IF(AY25&gt;0,PMT(AZ25,AY25,-BA25),PMT(AZ25,1,-BA25)),0))</f>
        <v>#REF!</v>
      </c>
      <c r="BD25" s="137" t="e">
        <f>IF(SUM($P25:BC25)&gt;0,IF($M25-BD$7&gt;0,BC25*(1+$N25),0),IF(0&lt;=BD$9,IF(AZ25&gt;0,PMT(BA25,AZ25,-BB25),PMT(BA25,1,-BB25)),0))</f>
        <v>#REF!</v>
      </c>
      <c r="BE25" s="137" t="e">
        <f>IF(SUM($P25:BD25)&gt;0,IF($M25-BE$7&gt;0,BD25*(1+$N25),0),IF(0&lt;=BE$9,IF(BA25&gt;0,PMT(BB25,BA25,-BC25),PMT(BB25,1,-BC25)),0))</f>
        <v>#REF!</v>
      </c>
      <c r="BF25" s="137" t="e">
        <f>IF(SUM($P25:BE25)&gt;0,IF($M25-BF$7&gt;0,BE25*(1+$N25),0),IF(0&lt;=BF$9,IF(BB25&gt;0,PMT(BC25,BB25,-BD25),PMT(BC25,1,-BD25)),0))</f>
        <v>#REF!</v>
      </c>
      <c r="BG25" s="137" t="e">
        <f>IF(SUM($P25:BF25)&gt;0,IF($M25-BG$7&gt;0,BF25*(1+$N25),0),IF(0&lt;=BG$9,IF(BC25&gt;0,PMT(BD25,BC25,-BE25),PMT(BD25,1,-BE25)),0))</f>
        <v>#REF!</v>
      </c>
      <c r="BH25" s="137" t="e">
        <f>IF(SUM($P25:BG25)&gt;0,IF($M25-BH$7&gt;0,BG25*(1+$N25),0),IF(0&lt;=BH$9,IF(BD25&gt;0,PMT(BE25,BD25,-BF25),PMT(BE25,1,-BF25)),0))</f>
        <v>#REF!</v>
      </c>
      <c r="BI25" s="137" t="e">
        <f>IF(SUM($P25:BH25)&gt;0,IF($M25-BI$7&gt;0,BH25*(1+$N25),0),IF(0&lt;=BI$9,IF(BE25&gt;0,PMT(BF25,BE25,-BG25),PMT(BF25,1,-BG25)),0))</f>
        <v>#REF!</v>
      </c>
      <c r="BJ25" s="191" t="e">
        <f>SUM(P25:BI25)-L25</f>
        <v>#REF!</v>
      </c>
    </row>
    <row r="26" spans="1:62">
      <c r="A26" s="193">
        <f t="shared" si="11"/>
        <v>2034</v>
      </c>
      <c r="B26" s="132">
        <v>1244764.5017153034</v>
      </c>
      <c r="C26" s="194">
        <f t="shared" si="6"/>
        <v>746858.70102918206</v>
      </c>
      <c r="D26" s="194">
        <f t="shared" si="7"/>
        <v>497905.80068612139</v>
      </c>
      <c r="E26" s="195">
        <f t="shared" si="8"/>
        <v>1244764.5017153034</v>
      </c>
      <c r="F26" s="196">
        <f>C26*VLOOKUP($F$9,'GI Factors'!A:M,4,FALSE)+D26*VLOOKUP($F$9,'GI Factors'!A:M,7,FALSE)</f>
        <v>1259872.4276545527</v>
      </c>
      <c r="G26" s="193">
        <f t="shared" si="12"/>
        <v>2034</v>
      </c>
      <c r="H26" s="197">
        <f>C26*VLOOKUP($G26,'GI Factors'!A:M,4,FALSE)</f>
        <v>1178133.4440086877</v>
      </c>
      <c r="I26" s="197">
        <f>D26*VLOOKUP($G26,'GI Factors'!A:M,7,FALSE)</f>
        <v>600627.16372860665</v>
      </c>
      <c r="J26" s="189">
        <f t="shared" si="9"/>
        <v>1778760.6077372944</v>
      </c>
      <c r="K26" s="190" t="e">
        <f>IF(SUM($J$10:J26)&gt;$K$7,$K$7-SUM($K$10:K25),J26)</f>
        <v>#REF!</v>
      </c>
      <c r="L26" s="190" t="e">
        <f t="shared" si="10"/>
        <v>#REF!</v>
      </c>
      <c r="M26" s="140">
        <f t="shared" si="4"/>
        <v>13</v>
      </c>
      <c r="N26" s="141">
        <f t="shared" si="1"/>
        <v>2.6886346125304428E-2</v>
      </c>
      <c r="O26" s="137" t="e">
        <f t="shared" si="2"/>
        <v>#REF!</v>
      </c>
      <c r="P26" s="142" t="e">
        <f t="shared" si="5"/>
        <v>#REF!</v>
      </c>
      <c r="Q26" s="137" t="e">
        <f>IF(SUM($P26:P26)&gt;0,IF($M26-Q$7&gt;0,P26*(1+$N26),0),IF(0&lt;=Q$9,IF(M26&gt;0,PMT(N26,M26,-O26),PMT(N26,1,-O26)),0))</f>
        <v>#REF!</v>
      </c>
      <c r="R26" s="137" t="e">
        <f>IF(SUM($P26:Q26)&gt;0,IF($M26-R$7&gt;0,Q26*(1+$N26),0),IF(0&lt;=R$9,IF(N26&gt;0,PMT(O26,N26,-P26),PMT(O26,1,-P26)),0))</f>
        <v>#REF!</v>
      </c>
      <c r="S26" s="138" t="e">
        <f>IF(SUM($P26:R26)&gt;0,IF($M26-S$7&gt;0,R26*(1+$N26),0),IF(0&lt;=S$9,IF(O26&gt;0,PMT(P26,O26,-Q26),PMT(P26,1,-Q26)),0))</f>
        <v>#REF!</v>
      </c>
      <c r="T26" s="137" t="e">
        <f>IF(SUM($P26:S26)&gt;0,IF($M26-T$7&gt;0,S26*(1+$N26),0),IF(0&lt;=T$9,IF(P26&gt;0,PMT(Q26,P26,-R26),PMT(Q26,1,-R26)),0))</f>
        <v>#REF!</v>
      </c>
      <c r="U26" s="137" t="e">
        <f>IF(SUM($P26:T26)&gt;0,IF($M26-U$7&gt;0,T26*(1+$N26),0),IF(0&lt;=U$9,IF(Q26&gt;0,PMT(R26,Q26,-S26),PMT(R26,1,-S26)),0))</f>
        <v>#REF!</v>
      </c>
      <c r="V26" s="137" t="e">
        <f>IF(SUM($P26:U26)&gt;0,IF($M26-V$7&gt;0,U26*(1+$N26),0),IF(0&lt;=V$9,IF(R26&gt;0,PMT(S26,R26,-T26),PMT(S26,1,-T26)),0))</f>
        <v>#REF!</v>
      </c>
      <c r="W26" s="137" t="e">
        <f>IF(SUM($P26:V26)&gt;0,IF($M26-W$7&gt;0,V26*(1+$N26),0),IF(0&lt;=W$9,IF(S26&gt;0,PMT(T26,S26,-U26),PMT(T26,1,-U26)),0))</f>
        <v>#REF!</v>
      </c>
      <c r="X26" s="137" t="e">
        <f>IF(SUM($P26:W26)&gt;0,IF($M26-X$7&gt;0,W26*(1+$N26),0),IF(0&lt;=X$9,IF(T26&gt;0,PMT(U26,T26,-V26),PMT(U26,1,-V26)),0))</f>
        <v>#REF!</v>
      </c>
      <c r="Y26" s="137" t="e">
        <f>IF(SUM($P26:X26)&gt;0,IF($M26-Y$7&gt;0,X26*(1+$N26),0),IF(0&lt;=Y$9,IF(U26&gt;0,PMT(V26,U26,-W26),PMT(V26,1,-W26)),0))</f>
        <v>#REF!</v>
      </c>
      <c r="Z26" s="137" t="e">
        <f>IF(SUM($P26:Y26)&gt;0,IF($M26-Z$7&gt;0,Y26*(1+$N26),0),IF(0&lt;=Z$9,IF(V26&gt;0,PMT(W26,V26,-X26),PMT(W26,1,-X26)),0))</f>
        <v>#REF!</v>
      </c>
      <c r="AA26" s="137" t="e">
        <f>IF(SUM($P26:Z26)&gt;0,IF($M26-AA$7&gt;0,Z26*(1+$N26),0),IF(0&lt;=AA$9,IF(W26&gt;0,PMT(X26,W26,-Y26),PMT(X26,1,-Y26)),0))</f>
        <v>#REF!</v>
      </c>
      <c r="AB26" s="137" t="e">
        <f>IF(SUM($P26:AA26)&gt;0,IF($M26-AB$7&gt;0,AA26*(1+$N26),0),IF(0&lt;=AB$9,IF(X26&gt;0,PMT(Y26,X26,-Z26),PMT(Y26,1,-Z26)),0))</f>
        <v>#REF!</v>
      </c>
      <c r="AC26" s="137" t="e">
        <f>IF(SUM($P26:AB26)&gt;0,IF($M26-AC$7&gt;0,AB26*(1+$N26),0),IF(0&lt;=AC$9,IF(Y26&gt;0,PMT(Z26,Y26,-AA26),PMT(Z26,1,-AA26)),0))</f>
        <v>#REF!</v>
      </c>
      <c r="AD26" s="137" t="e">
        <f>IF(SUM($P26:AC26)&gt;0,IF($M26-AD$7&gt;0,AC26*(1+$N26),0),IF(0&lt;=AD$9,IF(Z26&gt;0,PMT(AA26,Z26,-AB26),PMT(AA26,1,-AB26)),0))</f>
        <v>#REF!</v>
      </c>
      <c r="AE26" s="137" t="e">
        <f>IF(SUM($P26:AD26)&gt;0,IF($M26-AE$7&gt;0,AD26*(1+$N26),0),IF(0&lt;=AE$9,IF(AA26&gt;0,PMT(AB26,AA26,-AC26),PMT(AB26,1,-AC26)),0))</f>
        <v>#REF!</v>
      </c>
      <c r="AF26" s="137" t="e">
        <f>IF(SUM($P26:AE26)&gt;0,IF($M26-AF$7&gt;0,AE26*(1+$N26),0),IF(0&lt;=AF$9,IF(AB26&gt;0,PMT(AC26,AB26,-AD26),PMT(AC26,1,-AD26)),0))</f>
        <v>#REF!</v>
      </c>
      <c r="AG26" s="137" t="e">
        <f>IF(SUM($P26:AF26)&gt;0,IF($M26-AG$7&gt;0,AF26*(1+$N26),0),IF(0&lt;=AG$9,IF(AC26&gt;0,PMT(AD26,AC26,-AE26),PMT(AD26,1,-AE26)),0))</f>
        <v>#REF!</v>
      </c>
      <c r="AH26" s="137" t="e">
        <f>IF(SUM($P26:AG26)&gt;0,IF($M26-AH$7&gt;0,AG26*(1+$N26),0),IF(0&lt;=AH$9,IF(AD26&gt;0,PMT(AE26,AD26,-AF26),PMT(AE26,1,-AF26)),0))</f>
        <v>#REF!</v>
      </c>
      <c r="AI26" s="137" t="e">
        <f>IF(SUM($P26:AH26)&gt;0,IF($M26-AI$7&gt;0,AH26*(1+$N26),0),IF(0&lt;=AI$9,IF(AE26&gt;0,PMT(AF26,AE26,-AG26),PMT(AF26,1,-AG26)),0))</f>
        <v>#REF!</v>
      </c>
      <c r="AJ26" s="137" t="e">
        <f>IF(SUM($P26:AI26)&gt;0,IF($M26-AJ$7&gt;0,AI26*(1+$N26),0),IF(0&lt;=AJ$9,IF(AF26&gt;0,PMT(AG26,AF26,-AH26),PMT(AG26,1,-AH26)),0))</f>
        <v>#REF!</v>
      </c>
      <c r="AK26" s="137" t="e">
        <f>IF(SUM($P26:AJ26)&gt;0,IF($M26-AK$7&gt;0,AJ26*(1+$N26),0),IF(0&lt;=AK$9,IF(AG26&gt;0,PMT(AH26,AG26,-AI26),PMT(AH26,1,-AI26)),0))</f>
        <v>#REF!</v>
      </c>
      <c r="AL26" s="137" t="e">
        <f>IF(SUM($P26:AK26)&gt;0,IF($M26-AL$7&gt;0,AK26*(1+$N26),0),IF(0&lt;=AL$9,IF(AH26&gt;0,PMT(AI26,AH26,-AJ26),PMT(AI26,1,-AJ26)),0))</f>
        <v>#REF!</v>
      </c>
      <c r="AM26" s="137" t="e">
        <f>IF(SUM($P26:AL26)&gt;0,IF($M26-AM$7&gt;0,AL26*(1+$N26),0),IF(0&lt;=AM$9,IF(AI26&gt;0,PMT(AJ26,AI26,-AK26),PMT(AJ26,1,-AK26)),0))</f>
        <v>#REF!</v>
      </c>
      <c r="AN26" s="137" t="e">
        <f>IF(SUM($P26:AM26)&gt;0,IF($M26-AN$7&gt;0,AM26*(1+$N26),0),IF(0&lt;=AN$9,IF(AJ26&gt;0,PMT(AK26,AJ26,-AL26),PMT(AK26,1,-AL26)),0))</f>
        <v>#REF!</v>
      </c>
      <c r="AO26" s="137" t="e">
        <f>IF(SUM($P26:AN26)&gt;0,IF($M26-AO$7&gt;0,AN26*(1+$N26),0),IF(0&lt;=AO$9,IF(AK26&gt;0,PMT(AL26,AK26,-AM26),PMT(AL26,1,-AM26)),0))</f>
        <v>#REF!</v>
      </c>
      <c r="AP26" s="137" t="e">
        <f>IF(SUM($P26:AO26)&gt;0,IF($M26-AP$7&gt;0,AO26*(1+$N26),0),IF(0&lt;=AP$9,IF(AL26&gt;0,PMT(AM26,AL26,-AN26),PMT(AM26,1,-AN26)),0))</f>
        <v>#REF!</v>
      </c>
      <c r="AQ26" s="137" t="e">
        <f>IF(SUM($P26:AP26)&gt;0,IF($M26-AQ$7&gt;0,AP26*(1+$N26),0),IF(0&lt;=AQ$9,IF(AM26&gt;0,PMT(AN26,AM26,-AO26),PMT(AN26,1,-AO26)),0))</f>
        <v>#REF!</v>
      </c>
      <c r="AR26" s="137" t="e">
        <f>IF(SUM($P26:AQ26)&gt;0,IF($M26-AR$7&gt;0,AQ26*(1+$N26),0),IF(0&lt;=AR$9,IF(AN26&gt;0,PMT(AO26,AN26,-AP26),PMT(AO26,1,-AP26)),0))</f>
        <v>#REF!</v>
      </c>
      <c r="AS26" s="137" t="e">
        <f>IF(SUM($P26:AR26)&gt;0,IF($M26-AS$7&gt;0,AR26*(1+$N26),0),IF(0&lt;=AS$9,IF(AO26&gt;0,PMT(AP26,AO26,-AQ26),PMT(AP26,1,-AQ26)),0))</f>
        <v>#REF!</v>
      </c>
      <c r="AT26" s="137" t="e">
        <f>IF(SUM($P26:AS26)&gt;0,IF($M26-AT$7&gt;0,AS26*(1+$N26),0),IF(0&lt;=AT$9,IF(AP26&gt;0,PMT(AQ26,AP26,-AR26),PMT(AQ26,1,-AR26)),0))</f>
        <v>#REF!</v>
      </c>
      <c r="AU26" s="137" t="e">
        <f>IF(SUM($P26:AT26)&gt;0,IF($M26-AU$7&gt;0,AT26*(1+$N26),0),IF(0&lt;=AU$9,IF(AQ26&gt;0,PMT(AR26,AQ26,-AS26),PMT(AR26,1,-AS26)),0))</f>
        <v>#REF!</v>
      </c>
      <c r="AV26" s="137" t="e">
        <f>IF(SUM($P26:AU26)&gt;0,IF($M26-AV$7&gt;0,AU26*(1+$N26),0),IF(0&lt;=AV$9,IF(AR26&gt;0,PMT(AS26,AR26,-AT26),PMT(AS26,1,-AT26)),0))</f>
        <v>#REF!</v>
      </c>
      <c r="AW26" s="137" t="e">
        <f>IF(SUM($P26:AV26)&gt;0,IF($M26-AW$7&gt;0,AV26*(1+$N26),0),IF(0&lt;=AW$9,IF(AS26&gt;0,PMT(AT26,AS26,-AU26),PMT(AT26,1,-AU26)),0))</f>
        <v>#REF!</v>
      </c>
      <c r="AX26" s="137" t="e">
        <f>IF(SUM($P26:AW26)&gt;0,IF($M26-AX$7&gt;0,AW26*(1+$N26),0),IF(0&lt;=AX$9,IF(AT26&gt;0,PMT(AU26,AT26,-AV26),PMT(AU26,1,-AV26)),0))</f>
        <v>#REF!</v>
      </c>
      <c r="AY26" s="137" t="e">
        <f>IF(SUM($P26:AX26)&gt;0,IF($M26-AY$7&gt;0,AX26*(1+$N26),0),IF(0&lt;=AY$9,IF(AU26&gt;0,PMT(AV26,AU26,-AW26),PMT(AV26,1,-AW26)),0))</f>
        <v>#REF!</v>
      </c>
      <c r="AZ26" s="137" t="e">
        <f>IF(SUM($P26:AY26)&gt;0,IF($M26-AZ$7&gt;0,AY26*(1+$N26),0),IF(0&lt;=AZ$9,IF(AV26&gt;0,PMT(AW26,AV26,-AX26),PMT(AW26,1,-AX26)),0))</f>
        <v>#REF!</v>
      </c>
      <c r="BA26" s="137" t="e">
        <f>IF(SUM($P26:AZ26)&gt;0,IF($M26-BA$7&gt;0,AZ26*(1+$N26),0),IF(0&lt;=BA$9,IF(AW26&gt;0,PMT(AX26,AW26,-AY26),PMT(AX26,1,-AY26)),0))</f>
        <v>#REF!</v>
      </c>
      <c r="BB26" s="137" t="e">
        <f>IF(SUM($P26:BA26)&gt;0,IF($M26-BB$7&gt;0,BA26*(1+$N26),0),IF(0&lt;=BB$9,IF(AX26&gt;0,PMT(AY26,AX26,-AZ26),PMT(AY26,1,-AZ26)),0))</f>
        <v>#REF!</v>
      </c>
      <c r="BC26" s="137" t="e">
        <f>IF(SUM($P26:BB26)&gt;0,IF($M26-BC$7&gt;0,BB26*(1+$N26),0),IF(0&lt;=BC$9,IF(AY26&gt;0,PMT(AZ26,AY26,-BA26),PMT(AZ26,1,-BA26)),0))</f>
        <v>#REF!</v>
      </c>
      <c r="BD26" s="137" t="e">
        <f>IF(SUM($P26:BC26)&gt;0,IF($M26-BD$7&gt;0,BC26*(1+$N26),0),IF(0&lt;=BD$9,IF(AZ26&gt;0,PMT(BA26,AZ26,-BB26),PMT(BA26,1,-BB26)),0))</f>
        <v>#REF!</v>
      </c>
      <c r="BE26" s="137" t="e">
        <f>IF(SUM($P26:BD26)&gt;0,IF($M26-BE$7&gt;0,BD26*(1+$N26),0),IF(0&lt;=BE$9,IF(BA26&gt;0,PMT(BB26,BA26,-BC26),PMT(BB26,1,-BC26)),0))</f>
        <v>#REF!</v>
      </c>
      <c r="BF26" s="137" t="e">
        <f>IF(SUM($P26:BE26)&gt;0,IF($M26-BF$7&gt;0,BE26*(1+$N26),0),IF(0&lt;=BF$9,IF(BB26&gt;0,PMT(BC26,BB26,-BD26),PMT(BC26,1,-BD26)),0))</f>
        <v>#REF!</v>
      </c>
      <c r="BG26" s="137" t="e">
        <f>IF(SUM($P26:BF26)&gt;0,IF($M26-BG$7&gt;0,BF26*(1+$N26),0),IF(0&lt;=BG$9,IF(BC26&gt;0,PMT(BD26,BC26,-BE26),PMT(BD26,1,-BE26)),0))</f>
        <v>#REF!</v>
      </c>
      <c r="BH26" s="137" t="e">
        <f>IF(SUM($P26:BG26)&gt;0,IF($M26-BH$7&gt;0,BG26*(1+$N26),0),IF(0&lt;=BH$9,IF(BD26&gt;0,PMT(BE26,BD26,-BF26),PMT(BE26,1,-BF26)),0))</f>
        <v>#REF!</v>
      </c>
      <c r="BI26" s="137" t="e">
        <f>IF(SUM($P26:BH26)&gt;0,IF($M26-BI$7&gt;0,BH26*(1+$N26),0),IF(0&lt;=BI$9,IF(BE26&gt;0,PMT(BF26,BE26,-BG26),PMT(BF26,1,-BG26)),0))</f>
        <v>#REF!</v>
      </c>
      <c r="BJ26" s="191" t="e">
        <f t="shared" ref="BJ26:BJ59" si="13">SUM(P26:BI26)-L26</f>
        <v>#REF!</v>
      </c>
    </row>
    <row r="27" spans="1:62">
      <c r="A27" s="193">
        <f t="shared" si="11"/>
        <v>2035</v>
      </c>
      <c r="B27" s="132">
        <v>1250964.4347928013</v>
      </c>
      <c r="C27" s="194">
        <f t="shared" si="6"/>
        <v>750578.66087568074</v>
      </c>
      <c r="D27" s="194">
        <f t="shared" si="7"/>
        <v>500385.77391712053</v>
      </c>
      <c r="E27" s="195">
        <f t="shared" si="8"/>
        <v>1250964.4347928013</v>
      </c>
      <c r="F27" s="196">
        <f>C27*VLOOKUP($F$9,'GI Factors'!A:M,4,FALSE)+D27*VLOOKUP($F$9,'GI Factors'!A:M,7,FALSE)</f>
        <v>1266147.6104115155</v>
      </c>
      <c r="G27" s="193">
        <f t="shared" si="12"/>
        <v>2035</v>
      </c>
      <c r="H27" s="197">
        <f>C27*VLOOKUP($G27,'GI Factors'!A:M,4,FALSE)</f>
        <v>1230823.900811654</v>
      </c>
      <c r="I27" s="197">
        <f>D27*VLOOKUP($G27,'GI Factors'!A:M,7,FALSE)</f>
        <v>610304.57376039913</v>
      </c>
      <c r="J27" s="189">
        <f t="shared" si="9"/>
        <v>1841128.4745720532</v>
      </c>
      <c r="K27" s="190" t="e">
        <f>IF(SUM($J$10:J27)&gt;$K$7,$K$7-SUM($K$10:K26),J27)</f>
        <v>#REF!</v>
      </c>
      <c r="L27" s="190" t="e">
        <f t="shared" si="10"/>
        <v>#REF!</v>
      </c>
      <c r="M27" s="140">
        <f t="shared" si="4"/>
        <v>14</v>
      </c>
      <c r="N27" s="141">
        <f t="shared" si="1"/>
        <v>2.7103639721992052E-2</v>
      </c>
      <c r="O27" s="137" t="e">
        <f t="shared" si="2"/>
        <v>#REF!</v>
      </c>
      <c r="P27" s="142" t="e">
        <f t="shared" si="5"/>
        <v>#REF!</v>
      </c>
      <c r="Q27" s="137" t="e">
        <f>IF(SUM($P27:P27)&gt;0,IF($M27-Q$7&gt;0,P27*(1+$N27),0),IF(0&lt;=Q$9,IF(M27&gt;0,PMT(N27,M27,-O27),PMT(N27,1,-O27)),0))</f>
        <v>#REF!</v>
      </c>
      <c r="R27" s="137" t="e">
        <f>IF(SUM($P27:Q27)&gt;0,IF($M27-R$7&gt;0,Q27*(1+$N27),0),IF(0&lt;=R$9,IF(N27&gt;0,PMT(O27,N27,-P27),PMT(O27,1,-P27)),0))</f>
        <v>#REF!</v>
      </c>
      <c r="S27" s="138" t="e">
        <f>IF(SUM($P27:R27)&gt;0,IF($M27-S$7&gt;0,R27*(1+$N27),0),IF(0&lt;=S$9,IF(O27&gt;0,PMT(P27,O27,-Q27),PMT(P27,1,-Q27)),0))</f>
        <v>#REF!</v>
      </c>
      <c r="T27" s="137" t="e">
        <f>IF(SUM($P27:S27)&gt;0,IF($M27-T$7&gt;0,S27*(1+$N27),0),IF(0&lt;=T$9,IF(P27&gt;0,PMT(Q27,P27,-R27),PMT(Q27,1,-R27)),0))</f>
        <v>#REF!</v>
      </c>
      <c r="U27" s="137" t="e">
        <f>IF(SUM($P27:T27)&gt;0,IF($M27-U$7&gt;0,T27*(1+$N27),0),IF(0&lt;=U$9,IF(Q27&gt;0,PMT(R27,Q27,-S27),PMT(R27,1,-S27)),0))</f>
        <v>#REF!</v>
      </c>
      <c r="V27" s="137" t="e">
        <f>IF(SUM($P27:U27)&gt;0,IF($M27-V$7&gt;0,U27*(1+$N27),0),IF(0&lt;=V$9,IF(R27&gt;0,PMT(S27,R27,-T27),PMT(S27,1,-T27)),0))</f>
        <v>#REF!</v>
      </c>
      <c r="W27" s="137" t="e">
        <f>IF(SUM($P27:V27)&gt;0,IF($M27-W$7&gt;0,V27*(1+$N27),0),IF(0&lt;=W$9,IF(S27&gt;0,PMT(T27,S27,-U27),PMT(T27,1,-U27)),0))</f>
        <v>#REF!</v>
      </c>
      <c r="X27" s="137" t="e">
        <f>IF(SUM($P27:W27)&gt;0,IF($M27-X$7&gt;0,W27*(1+$N27),0),IF(0&lt;=X$9,IF(T27&gt;0,PMT(U27,T27,-V27),PMT(U27,1,-V27)),0))</f>
        <v>#REF!</v>
      </c>
      <c r="Y27" s="137" t="e">
        <f>IF(SUM($P27:X27)&gt;0,IF($M27-Y$7&gt;0,X27*(1+$N27),0),IF(0&lt;=Y$9,IF(U27&gt;0,PMT(V27,U27,-W27),PMT(V27,1,-W27)),0))</f>
        <v>#REF!</v>
      </c>
      <c r="Z27" s="137" t="e">
        <f>IF(SUM($P27:Y27)&gt;0,IF($M27-Z$7&gt;0,Y27*(1+$N27),0),IF(0&lt;=Z$9,IF(V27&gt;0,PMT(W27,V27,-X27),PMT(W27,1,-X27)),0))</f>
        <v>#REF!</v>
      </c>
      <c r="AA27" s="137" t="e">
        <f>IF(SUM($P27:Z27)&gt;0,IF($M27-AA$7&gt;0,Z27*(1+$N27),0),IF(0&lt;=AA$9,IF(W27&gt;0,PMT(X27,W27,-Y27),PMT(X27,1,-Y27)),0))</f>
        <v>#REF!</v>
      </c>
      <c r="AB27" s="137" t="e">
        <f>IF(SUM($P27:AA27)&gt;0,IF($M27-AB$7&gt;0,AA27*(1+$N27),0),IF(0&lt;=AB$9,IF(X27&gt;0,PMT(Y27,X27,-Z27),PMT(Y27,1,-Z27)),0))</f>
        <v>#REF!</v>
      </c>
      <c r="AC27" s="137" t="e">
        <f>IF(SUM($P27:AB27)&gt;0,IF($M27-AC$7&gt;0,AB27*(1+$N27),0),IF(0&lt;=AC$9,IF(Y27&gt;0,PMT(Z27,Y27,-AA27),PMT(Z27,1,-AA27)),0))</f>
        <v>#REF!</v>
      </c>
      <c r="AD27" s="137" t="e">
        <f>IF(SUM($P27:AC27)&gt;0,IF($M27-AD$7&gt;0,AC27*(1+$N27),0),IF(0&lt;=AD$9,IF(Z27&gt;0,PMT(AA27,Z27,-AB27),PMT(AA27,1,-AB27)),0))</f>
        <v>#REF!</v>
      </c>
      <c r="AE27" s="137" t="e">
        <f>IF(SUM($P27:AD27)&gt;0,IF($M27-AE$7&gt;0,AD27*(1+$N27),0),IF(0&lt;=AE$9,IF(AA27&gt;0,PMT(AB27,AA27,-AC27),PMT(AB27,1,-AC27)),0))</f>
        <v>#REF!</v>
      </c>
      <c r="AF27" s="137" t="e">
        <f>IF(SUM($P27:AE27)&gt;0,IF($M27-AF$7&gt;0,AE27*(1+$N27),0),IF(0&lt;=AF$9,IF(AB27&gt;0,PMT(AC27,AB27,-AD27),PMT(AC27,1,-AD27)),0))</f>
        <v>#REF!</v>
      </c>
      <c r="AG27" s="137" t="e">
        <f>IF(SUM($P27:AF27)&gt;0,IF($M27-AG$7&gt;0,AF27*(1+$N27),0),IF(0&lt;=AG$9,IF(AC27&gt;0,PMT(AD27,AC27,-AE27),PMT(AD27,1,-AE27)),0))</f>
        <v>#REF!</v>
      </c>
      <c r="AH27" s="137" t="e">
        <f>IF(SUM($P27:AG27)&gt;0,IF($M27-AH$7&gt;0,AG27*(1+$N27),0),IF(0&lt;=AH$9,IF(AD27&gt;0,PMT(AE27,AD27,-AF27),PMT(AE27,1,-AF27)),0))</f>
        <v>#REF!</v>
      </c>
      <c r="AI27" s="137" t="e">
        <f>IF(SUM($P27:AH27)&gt;0,IF($M27-AI$7&gt;0,AH27*(1+$N27),0),IF(0&lt;=AI$9,IF(AE27&gt;0,PMT(AF27,AE27,-AG27),PMT(AF27,1,-AG27)),0))</f>
        <v>#REF!</v>
      </c>
      <c r="AJ27" s="137" t="e">
        <f>IF(SUM($P27:AI27)&gt;0,IF($M27-AJ$7&gt;0,AI27*(1+$N27),0),IF(0&lt;=AJ$9,IF(AF27&gt;0,PMT(AG27,AF27,-AH27),PMT(AG27,1,-AH27)),0))</f>
        <v>#REF!</v>
      </c>
      <c r="AK27" s="137" t="e">
        <f>IF(SUM($P27:AJ27)&gt;0,IF($M27-AK$7&gt;0,AJ27*(1+$N27),0),IF(0&lt;=AK$9,IF(AG27&gt;0,PMT(AH27,AG27,-AI27),PMT(AH27,1,-AI27)),0))</f>
        <v>#REF!</v>
      </c>
      <c r="AL27" s="137" t="e">
        <f>IF(SUM($P27:AK27)&gt;0,IF($M27-AL$7&gt;0,AK27*(1+$N27),0),IF(0&lt;=AL$9,IF(AH27&gt;0,PMT(AI27,AH27,-AJ27),PMT(AI27,1,-AJ27)),0))</f>
        <v>#REF!</v>
      </c>
      <c r="AM27" s="137" t="e">
        <f>IF(SUM($P27:AL27)&gt;0,IF($M27-AM$7&gt;0,AL27*(1+$N27),0),IF(0&lt;=AM$9,IF(AI27&gt;0,PMT(AJ27,AI27,-AK27),PMT(AJ27,1,-AK27)),0))</f>
        <v>#REF!</v>
      </c>
      <c r="AN27" s="137" t="e">
        <f>IF(SUM($P27:AM27)&gt;0,IF($M27-AN$7&gt;0,AM27*(1+$N27),0),IF(0&lt;=AN$9,IF(AJ27&gt;0,PMT(AK27,AJ27,-AL27),PMT(AK27,1,-AL27)),0))</f>
        <v>#REF!</v>
      </c>
      <c r="AO27" s="137" t="e">
        <f>IF(SUM($P27:AN27)&gt;0,IF($M27-AO$7&gt;0,AN27*(1+$N27),0),IF(0&lt;=AO$9,IF(AK27&gt;0,PMT(AL27,AK27,-AM27),PMT(AL27,1,-AM27)),0))</f>
        <v>#REF!</v>
      </c>
      <c r="AP27" s="137" t="e">
        <f>IF(SUM($P27:AO27)&gt;0,IF($M27-AP$7&gt;0,AO27*(1+$N27),0),IF(0&lt;=AP$9,IF(AL27&gt;0,PMT(AM27,AL27,-AN27),PMT(AM27,1,-AN27)),0))</f>
        <v>#REF!</v>
      </c>
      <c r="AQ27" s="137" t="e">
        <f>IF(SUM($P27:AP27)&gt;0,IF($M27-AQ$7&gt;0,AP27*(1+$N27),0),IF(0&lt;=AQ$9,IF(AM27&gt;0,PMT(AN27,AM27,-AO27),PMT(AN27,1,-AO27)),0))</f>
        <v>#REF!</v>
      </c>
      <c r="AR27" s="137" t="e">
        <f>IF(SUM($P27:AQ27)&gt;0,IF($M27-AR$7&gt;0,AQ27*(1+$N27),0),IF(0&lt;=AR$9,IF(AN27&gt;0,PMT(AO27,AN27,-AP27),PMT(AO27,1,-AP27)),0))</f>
        <v>#REF!</v>
      </c>
      <c r="AS27" s="137" t="e">
        <f>IF(SUM($P27:AR27)&gt;0,IF($M27-AS$7&gt;0,AR27*(1+$N27),0),IF(0&lt;=AS$9,IF(AO27&gt;0,PMT(AP27,AO27,-AQ27),PMT(AP27,1,-AQ27)),0))</f>
        <v>#REF!</v>
      </c>
      <c r="AT27" s="137" t="e">
        <f>IF(SUM($P27:AS27)&gt;0,IF($M27-AT$7&gt;0,AS27*(1+$N27),0),IF(0&lt;=AT$9,IF(AP27&gt;0,PMT(AQ27,AP27,-AR27),PMT(AQ27,1,-AR27)),0))</f>
        <v>#REF!</v>
      </c>
      <c r="AU27" s="137" t="e">
        <f>IF(SUM($P27:AT27)&gt;0,IF($M27-AU$7&gt;0,AT27*(1+$N27),0),IF(0&lt;=AU$9,IF(AQ27&gt;0,PMT(AR27,AQ27,-AS27),PMT(AR27,1,-AS27)),0))</f>
        <v>#REF!</v>
      </c>
      <c r="AV27" s="137" t="e">
        <f>IF(SUM($P27:AU27)&gt;0,IF($M27-AV$7&gt;0,AU27*(1+$N27),0),IF(0&lt;=AV$9,IF(AR27&gt;0,PMT(AS27,AR27,-AT27),PMT(AS27,1,-AT27)),0))</f>
        <v>#REF!</v>
      </c>
      <c r="AW27" s="137" t="e">
        <f>IF(SUM($P27:AV27)&gt;0,IF($M27-AW$7&gt;0,AV27*(1+$N27),0),IF(0&lt;=AW$9,IF(AS27&gt;0,PMT(AT27,AS27,-AU27),PMT(AT27,1,-AU27)),0))</f>
        <v>#REF!</v>
      </c>
      <c r="AX27" s="137" t="e">
        <f>IF(SUM($P27:AW27)&gt;0,IF($M27-AX$7&gt;0,AW27*(1+$N27),0),IF(0&lt;=AX$9,IF(AT27&gt;0,PMT(AU27,AT27,-AV27),PMT(AU27,1,-AV27)),0))</f>
        <v>#REF!</v>
      </c>
      <c r="AY27" s="137" t="e">
        <f>IF(SUM($P27:AX27)&gt;0,IF($M27-AY$7&gt;0,AX27*(1+$N27),0),IF(0&lt;=AY$9,IF(AU27&gt;0,PMT(AV27,AU27,-AW27),PMT(AV27,1,-AW27)),0))</f>
        <v>#REF!</v>
      </c>
      <c r="AZ27" s="137" t="e">
        <f>IF(SUM($P27:AY27)&gt;0,IF($M27-AZ$7&gt;0,AY27*(1+$N27),0),IF(0&lt;=AZ$9,IF(AV27&gt;0,PMT(AW27,AV27,-AX27),PMT(AW27,1,-AX27)),0))</f>
        <v>#REF!</v>
      </c>
      <c r="BA27" s="137" t="e">
        <f>IF(SUM($P27:AZ27)&gt;0,IF($M27-BA$7&gt;0,AZ27*(1+$N27),0),IF(0&lt;=BA$9,IF(AW27&gt;0,PMT(AX27,AW27,-AY27),PMT(AX27,1,-AY27)),0))</f>
        <v>#REF!</v>
      </c>
      <c r="BB27" s="137" t="e">
        <f>IF(SUM($P27:BA27)&gt;0,IF($M27-BB$7&gt;0,BA27*(1+$N27),0),IF(0&lt;=BB$9,IF(AX27&gt;0,PMT(AY27,AX27,-AZ27),PMT(AY27,1,-AZ27)),0))</f>
        <v>#REF!</v>
      </c>
      <c r="BC27" s="137" t="e">
        <f>IF(SUM($P27:BB27)&gt;0,IF($M27-BC$7&gt;0,BB27*(1+$N27),0),IF(0&lt;=BC$9,IF(AY27&gt;0,PMT(AZ27,AY27,-BA27),PMT(AZ27,1,-BA27)),0))</f>
        <v>#REF!</v>
      </c>
      <c r="BD27" s="137" t="e">
        <f>IF(SUM($P27:BC27)&gt;0,IF($M27-BD$7&gt;0,BC27*(1+$N27),0),IF(0&lt;=BD$9,IF(AZ27&gt;0,PMT(BA27,AZ27,-BB27),PMT(BA27,1,-BB27)),0))</f>
        <v>#REF!</v>
      </c>
      <c r="BE27" s="137" t="e">
        <f>IF(SUM($P27:BD27)&gt;0,IF($M27-BE$7&gt;0,BD27*(1+$N27),0),IF(0&lt;=BE$9,IF(BA27&gt;0,PMT(BB27,BA27,-BC27),PMT(BB27,1,-BC27)),0))</f>
        <v>#REF!</v>
      </c>
      <c r="BF27" s="137" t="e">
        <f>IF(SUM($P27:BE27)&gt;0,IF($M27-BF$7&gt;0,BE27*(1+$N27),0),IF(0&lt;=BF$9,IF(BB27&gt;0,PMT(BC27,BB27,-BD27),PMT(BC27,1,-BD27)),0))</f>
        <v>#REF!</v>
      </c>
      <c r="BG27" s="137" t="e">
        <f>IF(SUM($P27:BF27)&gt;0,IF($M27-BG$7&gt;0,BF27*(1+$N27),0),IF(0&lt;=BG$9,IF(BC27&gt;0,PMT(BD27,BC27,-BE27),PMT(BD27,1,-BE27)),0))</f>
        <v>#REF!</v>
      </c>
      <c r="BH27" s="137" t="e">
        <f>IF(SUM($P27:BG27)&gt;0,IF($M27-BH$7&gt;0,BG27*(1+$N27),0),IF(0&lt;=BH$9,IF(BD27&gt;0,PMT(BE27,BD27,-BF27),PMT(BE27,1,-BF27)),0))</f>
        <v>#REF!</v>
      </c>
      <c r="BI27" s="137" t="e">
        <f>IF(SUM($P27:BH27)&gt;0,IF($M27-BI$7&gt;0,BH27*(1+$N27),0),IF(0&lt;=BI$9,IF(BE27&gt;0,PMT(BF27,BE27,-BG27),PMT(BF27,1,-BG27)),0))</f>
        <v>#REF!</v>
      </c>
      <c r="BJ27" s="191" t="e">
        <f t="shared" si="13"/>
        <v>#REF!</v>
      </c>
    </row>
    <row r="28" spans="1:62">
      <c r="A28" s="193">
        <f t="shared" si="11"/>
        <v>2036</v>
      </c>
      <c r="B28" s="132">
        <v>1189970.1944092994</v>
      </c>
      <c r="C28" s="194">
        <f t="shared" si="6"/>
        <v>713982.11664557958</v>
      </c>
      <c r="D28" s="194">
        <f t="shared" si="7"/>
        <v>475988.07776371978</v>
      </c>
      <c r="E28" s="195">
        <f t="shared" si="8"/>
        <v>1189970.1944092994</v>
      </c>
      <c r="F28" s="196">
        <f>C28*VLOOKUP($F$9,'GI Factors'!A:M,4,FALSE)+D28*VLOOKUP($F$9,'GI Factors'!A:M,7,FALSE)</f>
        <v>1204413.072192427</v>
      </c>
      <c r="G28" s="193">
        <f t="shared" si="12"/>
        <v>2036</v>
      </c>
      <c r="H28" s="197">
        <f>C28*VLOOKUP($G28,'GI Factors'!A:M,4,FALSE)</f>
        <v>1216961.3280923816</v>
      </c>
      <c r="I28" s="197">
        <f>D28*VLOOKUP($G28,'GI Factors'!A:M,7,FALSE)</f>
        <v>586815.34853439999</v>
      </c>
      <c r="J28" s="189">
        <f t="shared" si="9"/>
        <v>1803776.6766267815</v>
      </c>
      <c r="K28" s="190" t="e">
        <f>IF(SUM($J$10:J28)&gt;$K$7,$K$7-SUM($K$10:K27),J28)</f>
        <v>#REF!</v>
      </c>
      <c r="L28" s="190" t="e">
        <f t="shared" si="10"/>
        <v>#REF!</v>
      </c>
      <c r="M28" s="140">
        <f t="shared" si="4"/>
        <v>15</v>
      </c>
      <c r="N28" s="141">
        <f t="shared" si="1"/>
        <v>2.7291797430477674E-2</v>
      </c>
      <c r="O28" s="137" t="e">
        <f t="shared" si="2"/>
        <v>#REF!</v>
      </c>
      <c r="P28" s="142" t="e">
        <f t="shared" si="5"/>
        <v>#REF!</v>
      </c>
      <c r="Q28" s="137" t="e">
        <f>IF(SUM($P28:P28)&gt;0,IF($M28-Q$7&gt;0,P28*(1+$N28),0),IF(0&lt;=Q$9,IF(M28&gt;0,PMT(N28,M28,-O28),PMT(N28,1,-O28)),0))</f>
        <v>#REF!</v>
      </c>
      <c r="R28" s="137" t="e">
        <f>IF(SUM($P28:Q28)&gt;0,IF($M28-R$7&gt;0,Q28*(1+$N28),0),IF(0&lt;=R$9,IF(N28&gt;0,PMT(O28,N28,-P28),PMT(O28,1,-P28)),0))</f>
        <v>#REF!</v>
      </c>
      <c r="S28" s="138" t="e">
        <f>IF(SUM($P28:R28)&gt;0,IF($M28-S$7&gt;0,R28*(1+$N28),0),IF(0&lt;=S$9,IF(O28&gt;0,PMT(P28,O28,-Q28),PMT(P28,1,-Q28)),0))</f>
        <v>#REF!</v>
      </c>
      <c r="T28" s="137" t="e">
        <f>IF(SUM($P28:S28)&gt;0,IF($M28-T$7&gt;0,S28*(1+$N28),0),IF(0&lt;=T$9,IF(P28&gt;0,PMT(Q28,P28,-R28),PMT(Q28,1,-R28)),0))</f>
        <v>#REF!</v>
      </c>
      <c r="U28" s="137" t="e">
        <f>IF(SUM($P28:T28)&gt;0,IF($M28-U$7&gt;0,T28*(1+$N28),0),IF(0&lt;=U$9,IF(Q28&gt;0,PMT(R28,Q28,-S28),PMT(R28,1,-S28)),0))</f>
        <v>#REF!</v>
      </c>
      <c r="V28" s="137" t="e">
        <f>IF(SUM($P28:U28)&gt;0,IF($M28-V$7&gt;0,U28*(1+$N28),0),IF(0&lt;=V$9,IF(R28&gt;0,PMT(S28,R28,-T28),PMT(S28,1,-T28)),0))</f>
        <v>#REF!</v>
      </c>
      <c r="W28" s="137" t="e">
        <f>IF(SUM($P28:V28)&gt;0,IF($M28-W$7&gt;0,V28*(1+$N28),0),IF(0&lt;=W$9,IF(S28&gt;0,PMT(T28,S28,-U28),PMT(T28,1,-U28)),0))</f>
        <v>#REF!</v>
      </c>
      <c r="X28" s="137" t="e">
        <f>IF(SUM($P28:W28)&gt;0,IF($M28-X$7&gt;0,W28*(1+$N28),0),IF(0&lt;=X$9,IF(T28&gt;0,PMT(U28,T28,-V28),PMT(U28,1,-V28)),0))</f>
        <v>#REF!</v>
      </c>
      <c r="Y28" s="137" t="e">
        <f>IF(SUM($P28:X28)&gt;0,IF($M28-Y$7&gt;0,X28*(1+$N28),0),IF(0&lt;=Y$9,IF(U28&gt;0,PMT(V28,U28,-W28),PMT(V28,1,-W28)),0))</f>
        <v>#REF!</v>
      </c>
      <c r="Z28" s="137" t="e">
        <f>IF(SUM($P28:Y28)&gt;0,IF($M28-Z$7&gt;0,Y28*(1+$N28),0),IF(0&lt;=Z$9,IF(V28&gt;0,PMT(W28,V28,-X28),PMT(W28,1,-X28)),0))</f>
        <v>#REF!</v>
      </c>
      <c r="AA28" s="137" t="e">
        <f>IF(SUM($P28:Z28)&gt;0,IF($M28-AA$7&gt;0,Z28*(1+$N28),0),IF(0&lt;=AA$9,IF(W28&gt;0,PMT(X28,W28,-Y28),PMT(X28,1,-Y28)),0))</f>
        <v>#REF!</v>
      </c>
      <c r="AB28" s="137" t="e">
        <f>IF(SUM($P28:AA28)&gt;0,IF($M28-AB$7&gt;0,AA28*(1+$N28),0),IF(0&lt;=AB$9,IF(X28&gt;0,PMT(Y28,X28,-Z28),PMT(Y28,1,-Z28)),0))</f>
        <v>#REF!</v>
      </c>
      <c r="AC28" s="137" t="e">
        <f>IF(SUM($P28:AB28)&gt;0,IF($M28-AC$7&gt;0,AB28*(1+$N28),0),IF(0&lt;=AC$9,IF(Y28&gt;0,PMT(Z28,Y28,-AA28),PMT(Z28,1,-AA28)),0))</f>
        <v>#REF!</v>
      </c>
      <c r="AD28" s="137" t="e">
        <f>IF(SUM($P28:AC28)&gt;0,IF($M28-AD$7&gt;0,AC28*(1+$N28),0),IF(0&lt;=AD$9,IF(Z28&gt;0,PMT(AA28,Z28,-AB28),PMT(AA28,1,-AB28)),0))</f>
        <v>#REF!</v>
      </c>
      <c r="AE28" s="137" t="e">
        <f>IF(SUM($P28:AD28)&gt;0,IF($M28-AE$7&gt;0,AD28*(1+$N28),0),IF(0&lt;=AE$9,IF(AA28&gt;0,PMT(AB28,AA28,-AC28),PMT(AB28,1,-AC28)),0))</f>
        <v>#REF!</v>
      </c>
      <c r="AF28" s="137" t="e">
        <f>IF(SUM($P28:AE28)&gt;0,IF($M28-AF$7&gt;0,AE28*(1+$N28),0),IF(0&lt;=AF$9,IF(AB28&gt;0,PMT(AC28,AB28,-AD28),PMT(AC28,1,-AD28)),0))</f>
        <v>#REF!</v>
      </c>
      <c r="AG28" s="137" t="e">
        <f>IF(SUM($P28:AF28)&gt;0,IF($M28-AG$7&gt;0,AF28*(1+$N28),0),IF(0&lt;=AG$9,IF(AC28&gt;0,PMT(AD28,AC28,-AE28),PMT(AD28,1,-AE28)),0))</f>
        <v>#REF!</v>
      </c>
      <c r="AH28" s="137" t="e">
        <f>IF(SUM($P28:AG28)&gt;0,IF($M28-AH$7&gt;0,AG28*(1+$N28),0),IF(0&lt;=AH$9,IF(AD28&gt;0,PMT(AE28,AD28,-AF28),PMT(AE28,1,-AF28)),0))</f>
        <v>#REF!</v>
      </c>
      <c r="AI28" s="137" t="e">
        <f>IF(SUM($P28:AH28)&gt;0,IF($M28-AI$7&gt;0,AH28*(1+$N28),0),IF(0&lt;=AI$9,IF(AE28&gt;0,PMT(AF28,AE28,-AG28),PMT(AF28,1,-AG28)),0))</f>
        <v>#REF!</v>
      </c>
      <c r="AJ28" s="137" t="e">
        <f>IF(SUM($P28:AI28)&gt;0,IF($M28-AJ$7&gt;0,AI28*(1+$N28),0),IF(0&lt;=AJ$9,IF(AF28&gt;0,PMT(AG28,AF28,-AH28),PMT(AG28,1,-AH28)),0))</f>
        <v>#REF!</v>
      </c>
      <c r="AK28" s="137" t="e">
        <f>IF(SUM($P28:AJ28)&gt;0,IF($M28-AK$7&gt;0,AJ28*(1+$N28),0),IF(0&lt;=AK$9,IF(AG28&gt;0,PMT(AH28,AG28,-AI28),PMT(AH28,1,-AI28)),0))</f>
        <v>#REF!</v>
      </c>
      <c r="AL28" s="137" t="e">
        <f>IF(SUM($P28:AK28)&gt;0,IF($M28-AL$7&gt;0,AK28*(1+$N28),0),IF(0&lt;=AL$9,IF(AH28&gt;0,PMT(AI28,AH28,-AJ28),PMT(AI28,1,-AJ28)),0))</f>
        <v>#REF!</v>
      </c>
      <c r="AM28" s="137" t="e">
        <f>IF(SUM($P28:AL28)&gt;0,IF($M28-AM$7&gt;0,AL28*(1+$N28),0),IF(0&lt;=AM$9,IF(AI28&gt;0,PMT(AJ28,AI28,-AK28),PMT(AJ28,1,-AK28)),0))</f>
        <v>#REF!</v>
      </c>
      <c r="AN28" s="137" t="e">
        <f>IF(SUM($P28:AM28)&gt;0,IF($M28-AN$7&gt;0,AM28*(1+$N28),0),IF(0&lt;=AN$9,IF(AJ28&gt;0,PMT(AK28,AJ28,-AL28),PMT(AK28,1,-AL28)),0))</f>
        <v>#REF!</v>
      </c>
      <c r="AO28" s="137" t="e">
        <f>IF(SUM($P28:AN28)&gt;0,IF($M28-AO$7&gt;0,AN28*(1+$N28),0),IF(0&lt;=AO$9,IF(AK28&gt;0,PMT(AL28,AK28,-AM28),PMT(AL28,1,-AM28)),0))</f>
        <v>#REF!</v>
      </c>
      <c r="AP28" s="137" t="e">
        <f>IF(SUM($P28:AO28)&gt;0,IF($M28-AP$7&gt;0,AO28*(1+$N28),0),IF(0&lt;=AP$9,IF(AL28&gt;0,PMT(AM28,AL28,-AN28),PMT(AM28,1,-AN28)),0))</f>
        <v>#REF!</v>
      </c>
      <c r="AQ28" s="137" t="e">
        <f>IF(SUM($P28:AP28)&gt;0,IF($M28-AQ$7&gt;0,AP28*(1+$N28),0),IF(0&lt;=AQ$9,IF(AM28&gt;0,PMT(AN28,AM28,-AO28),PMT(AN28,1,-AO28)),0))</f>
        <v>#REF!</v>
      </c>
      <c r="AR28" s="137" t="e">
        <f>IF(SUM($P28:AQ28)&gt;0,IF($M28-AR$7&gt;0,AQ28*(1+$N28),0),IF(0&lt;=AR$9,IF(AN28&gt;0,PMT(AO28,AN28,-AP28),PMT(AO28,1,-AP28)),0))</f>
        <v>#REF!</v>
      </c>
      <c r="AS28" s="137" t="e">
        <f>IF(SUM($P28:AR28)&gt;0,IF($M28-AS$7&gt;0,AR28*(1+$N28),0),IF(0&lt;=AS$9,IF(AO28&gt;0,PMT(AP28,AO28,-AQ28),PMT(AP28,1,-AQ28)),0))</f>
        <v>#REF!</v>
      </c>
      <c r="AT28" s="137" t="e">
        <f>IF(SUM($P28:AS28)&gt;0,IF($M28-AT$7&gt;0,AS28*(1+$N28),0),IF(0&lt;=AT$9,IF(AP28&gt;0,PMT(AQ28,AP28,-AR28),PMT(AQ28,1,-AR28)),0))</f>
        <v>#REF!</v>
      </c>
      <c r="AU28" s="137" t="e">
        <f>IF(SUM($P28:AT28)&gt;0,IF($M28-AU$7&gt;0,AT28*(1+$N28),0),IF(0&lt;=AU$9,IF(AQ28&gt;0,PMT(AR28,AQ28,-AS28),PMT(AR28,1,-AS28)),0))</f>
        <v>#REF!</v>
      </c>
      <c r="AV28" s="137" t="e">
        <f>IF(SUM($P28:AU28)&gt;0,IF($M28-AV$7&gt;0,AU28*(1+$N28),0),IF(0&lt;=AV$9,IF(AR28&gt;0,PMT(AS28,AR28,-AT28),PMT(AS28,1,-AT28)),0))</f>
        <v>#REF!</v>
      </c>
      <c r="AW28" s="137" t="e">
        <f>IF(SUM($P28:AV28)&gt;0,IF($M28-AW$7&gt;0,AV28*(1+$N28),0),IF(0&lt;=AW$9,IF(AS28&gt;0,PMT(AT28,AS28,-AU28),PMT(AT28,1,-AU28)),0))</f>
        <v>#REF!</v>
      </c>
      <c r="AX28" s="137" t="e">
        <f>IF(SUM($P28:AW28)&gt;0,IF($M28-AX$7&gt;0,AW28*(1+$N28),0),IF(0&lt;=AX$9,IF(AT28&gt;0,PMT(AU28,AT28,-AV28),PMT(AU28,1,-AV28)),0))</f>
        <v>#REF!</v>
      </c>
      <c r="AY28" s="137" t="e">
        <f>IF(SUM($P28:AX28)&gt;0,IF($M28-AY$7&gt;0,AX28*(1+$N28),0),IF(0&lt;=AY$9,IF(AU28&gt;0,PMT(AV28,AU28,-AW28),PMT(AV28,1,-AW28)),0))</f>
        <v>#REF!</v>
      </c>
      <c r="AZ28" s="137" t="e">
        <f>IF(SUM($P28:AY28)&gt;0,IF($M28-AZ$7&gt;0,AY28*(1+$N28),0),IF(0&lt;=AZ$9,IF(AV28&gt;0,PMT(AW28,AV28,-AX28),PMT(AW28,1,-AX28)),0))</f>
        <v>#REF!</v>
      </c>
      <c r="BA28" s="137" t="e">
        <f>IF(SUM($P28:AZ28)&gt;0,IF($M28-BA$7&gt;0,AZ28*(1+$N28),0),IF(0&lt;=BA$9,IF(AW28&gt;0,PMT(AX28,AW28,-AY28),PMT(AX28,1,-AY28)),0))</f>
        <v>#REF!</v>
      </c>
      <c r="BB28" s="137" t="e">
        <f>IF(SUM($P28:BA28)&gt;0,IF($M28-BB$7&gt;0,BA28*(1+$N28),0),IF(0&lt;=BB$9,IF(AX28&gt;0,PMT(AY28,AX28,-AZ28),PMT(AY28,1,-AZ28)),0))</f>
        <v>#REF!</v>
      </c>
      <c r="BC28" s="137" t="e">
        <f>IF(SUM($P28:BB28)&gt;0,IF($M28-BC$7&gt;0,BB28*(1+$N28),0),IF(0&lt;=BC$9,IF(AY28&gt;0,PMT(AZ28,AY28,-BA28),PMT(AZ28,1,-BA28)),0))</f>
        <v>#REF!</v>
      </c>
      <c r="BD28" s="137" t="e">
        <f>IF(SUM($P28:BC28)&gt;0,IF($M28-BD$7&gt;0,BC28*(1+$N28),0),IF(0&lt;=BD$9,IF(AZ28&gt;0,PMT(BA28,AZ28,-BB28),PMT(BA28,1,-BB28)),0))</f>
        <v>#REF!</v>
      </c>
      <c r="BE28" s="137" t="e">
        <f>IF(SUM($P28:BD28)&gt;0,IF($M28-BE$7&gt;0,BD28*(1+$N28),0),IF(0&lt;=BE$9,IF(BA28&gt;0,PMT(BB28,BA28,-BC28),PMT(BB28,1,-BC28)),0))</f>
        <v>#REF!</v>
      </c>
      <c r="BF28" s="137" t="e">
        <f>IF(SUM($P28:BE28)&gt;0,IF($M28-BF$7&gt;0,BE28*(1+$N28),0),IF(0&lt;=BF$9,IF(BB28&gt;0,PMT(BC28,BB28,-BD28),PMT(BC28,1,-BD28)),0))</f>
        <v>#REF!</v>
      </c>
      <c r="BG28" s="137" t="e">
        <f>IF(SUM($P28:BF28)&gt;0,IF($M28-BG$7&gt;0,BF28*(1+$N28),0),IF(0&lt;=BG$9,IF(BC28&gt;0,PMT(BD28,BC28,-BE28),PMT(BD28,1,-BE28)),0))</f>
        <v>#REF!</v>
      </c>
      <c r="BH28" s="137" t="e">
        <f>IF(SUM($P28:BG28)&gt;0,IF($M28-BH$7&gt;0,BG28*(1+$N28),0),IF(0&lt;=BH$9,IF(BD28&gt;0,PMT(BE28,BD28,-BF28),PMT(BE28,1,-BF28)),0))</f>
        <v>#REF!</v>
      </c>
      <c r="BI28" s="137" t="e">
        <f>IF(SUM($P28:BH28)&gt;0,IF($M28-BI$7&gt;0,BH28*(1+$N28),0),IF(0&lt;=BI$9,IF(BE28&gt;0,PMT(BF28,BE28,-BG28),PMT(BF28,1,-BG28)),0))</f>
        <v>#REF!</v>
      </c>
      <c r="BJ28" s="191" t="e">
        <f t="shared" si="13"/>
        <v>#REF!</v>
      </c>
    </row>
    <row r="29" spans="1:62">
      <c r="A29" s="193">
        <f t="shared" si="11"/>
        <v>2037</v>
      </c>
      <c r="B29" s="132">
        <v>684944.827302007</v>
      </c>
      <c r="C29" s="194">
        <f t="shared" si="6"/>
        <v>410966.89638120419</v>
      </c>
      <c r="D29" s="194">
        <f t="shared" si="7"/>
        <v>273977.93092080281</v>
      </c>
      <c r="E29" s="195">
        <f t="shared" si="8"/>
        <v>684944.827302007</v>
      </c>
      <c r="F29" s="196">
        <f>C29*VLOOKUP($F$9,'GI Factors'!A:M,4,FALSE)+D29*VLOOKUP($F$9,'GI Factors'!A:M,7,FALSE)</f>
        <v>693258.12327814614</v>
      </c>
      <c r="G29" s="193">
        <f t="shared" si="12"/>
        <v>2037</v>
      </c>
      <c r="H29" s="197">
        <f>C29*VLOOKUP($G29,'GI Factors'!A:M,4,FALSE)</f>
        <v>727917.64032956329</v>
      </c>
      <c r="I29" s="197">
        <f>D29*VLOOKUP($G29,'GI Factors'!A:M,7,FALSE)</f>
        <v>342458.02841653384</v>
      </c>
      <c r="J29" s="189">
        <f t="shared" si="9"/>
        <v>1070375.668746097</v>
      </c>
      <c r="K29" s="190" t="e">
        <f>IF(SUM($J$10:J29)&gt;$K$7,$K$7-SUM($K$10:K28),J29)</f>
        <v>#REF!</v>
      </c>
      <c r="L29" s="190" t="e">
        <f t="shared" si="10"/>
        <v>#REF!</v>
      </c>
      <c r="M29" s="140">
        <f t="shared" si="4"/>
        <v>16</v>
      </c>
      <c r="N29" s="141">
        <f t="shared" si="1"/>
        <v>2.7519514838384287E-2</v>
      </c>
      <c r="O29" s="137" t="e">
        <f t="shared" si="2"/>
        <v>#REF!</v>
      </c>
      <c r="P29" s="142" t="e">
        <f t="shared" si="5"/>
        <v>#REF!</v>
      </c>
      <c r="Q29" s="137" t="e">
        <f>IF(SUM($P29:P29)&gt;0,IF($M29-Q$7&gt;0,P29*(1+$N29),0),IF(0&lt;=Q$9,IF(M29&gt;0,PMT(N29,M29,-O29),PMT(N29,1,-O29)),0))</f>
        <v>#REF!</v>
      </c>
      <c r="R29" s="137" t="e">
        <f>IF(SUM($P29:Q29)&gt;0,IF($M29-R$7&gt;0,Q29*(1+$N29),0),IF(0&lt;=R$9,IF(N29&gt;0,PMT(O29,N29,-P29),PMT(O29,1,-P29)),0))</f>
        <v>#REF!</v>
      </c>
      <c r="S29" s="138" t="e">
        <f>IF(SUM($P29:R29)&gt;0,IF($M29-S$7&gt;0,R29*(1+$N29),0),IF(0&lt;=S$9,IF(O29&gt;0,PMT(P29,O29,-Q29),PMT(P29,1,-Q29)),0))</f>
        <v>#REF!</v>
      </c>
      <c r="T29" s="137" t="e">
        <f>IF(SUM($P29:S29)&gt;0,IF($M29-T$7&gt;0,S29*(1+$N29),0),IF(0&lt;=T$9,IF(P29&gt;0,PMT(Q29,P29,-R29),PMT(Q29,1,-R29)),0))</f>
        <v>#REF!</v>
      </c>
      <c r="U29" s="137" t="e">
        <f>IF(SUM($P29:T29)&gt;0,IF($M29-U$7&gt;0,T29*(1+$N29),0),IF(0&lt;=U$9,IF(Q29&gt;0,PMT(R29,Q29,-S29),PMT(R29,1,-S29)),0))</f>
        <v>#REF!</v>
      </c>
      <c r="V29" s="137" t="e">
        <f>IF(SUM($P29:U29)&gt;0,IF($M29-V$7&gt;0,U29*(1+$N29),0),IF(0&lt;=V$9,IF(R29&gt;0,PMT(S29,R29,-T29),PMT(S29,1,-T29)),0))</f>
        <v>#REF!</v>
      </c>
      <c r="W29" s="137" t="e">
        <f>IF(SUM($P29:V29)&gt;0,IF($M29-W$7&gt;0,V29*(1+$N29),0),IF(0&lt;=W$9,IF(S29&gt;0,PMT(T29,S29,-U29),PMT(T29,1,-U29)),0))</f>
        <v>#REF!</v>
      </c>
      <c r="X29" s="137" t="e">
        <f>IF(SUM($P29:W29)&gt;0,IF($M29-X$7&gt;0,W29*(1+$N29),0),IF(0&lt;=X$9,IF(T29&gt;0,PMT(U29,T29,-V29),PMT(U29,1,-V29)),0))</f>
        <v>#REF!</v>
      </c>
      <c r="Y29" s="137" t="e">
        <f>IF(SUM($P29:X29)&gt;0,IF($M29-Y$7&gt;0,X29*(1+$N29),0),IF(0&lt;=Y$9,IF(U29&gt;0,PMT(V29,U29,-W29),PMT(V29,1,-W29)),0))</f>
        <v>#REF!</v>
      </c>
      <c r="Z29" s="137" t="e">
        <f>IF(SUM($P29:Y29)&gt;0,IF($M29-Z$7&gt;0,Y29*(1+$N29),0),IF(0&lt;=Z$9,IF(V29&gt;0,PMT(W29,V29,-X29),PMT(W29,1,-X29)),0))</f>
        <v>#REF!</v>
      </c>
      <c r="AA29" s="137" t="e">
        <f>IF(SUM($P29:Z29)&gt;0,IF($M29-AA$7&gt;0,Z29*(1+$N29),0),IF(0&lt;=AA$9,IF(W29&gt;0,PMT(X29,W29,-Y29),PMT(X29,1,-Y29)),0))</f>
        <v>#REF!</v>
      </c>
      <c r="AB29" s="137" t="e">
        <f>IF(SUM($P29:AA29)&gt;0,IF($M29-AB$7&gt;0,AA29*(1+$N29),0),IF(0&lt;=AB$9,IF(X29&gt;0,PMT(Y29,X29,-Z29),PMT(Y29,1,-Z29)),0))</f>
        <v>#REF!</v>
      </c>
      <c r="AC29" s="137" t="e">
        <f>IF(SUM($P29:AB29)&gt;0,IF($M29-AC$7&gt;0,AB29*(1+$N29),0),IF(0&lt;=AC$9,IF(Y29&gt;0,PMT(Z29,Y29,-AA29),PMT(Z29,1,-AA29)),0))</f>
        <v>#REF!</v>
      </c>
      <c r="AD29" s="137" t="e">
        <f>IF(SUM($P29:AC29)&gt;0,IF($M29-AD$7&gt;0,AC29*(1+$N29),0),IF(0&lt;=AD$9,IF(Z29&gt;0,PMT(AA29,Z29,-AB29),PMT(AA29,1,-AB29)),0))</f>
        <v>#REF!</v>
      </c>
      <c r="AE29" s="137" t="e">
        <f>IF(SUM($P29:AD29)&gt;0,IF($M29-AE$7&gt;0,AD29*(1+$N29),0),IF(0&lt;=AE$9,IF(AA29&gt;0,PMT(AB29,AA29,-AC29),PMT(AB29,1,-AC29)),0))</f>
        <v>#REF!</v>
      </c>
      <c r="AF29" s="137" t="e">
        <f>IF(SUM($P29:AE29)&gt;0,IF($M29-AF$7&gt;0,AE29*(1+$N29),0),IF(0&lt;=AF$9,IF(AB29&gt;0,PMT(AC29,AB29,-AD29),PMT(AC29,1,-AD29)),0))</f>
        <v>#REF!</v>
      </c>
      <c r="AG29" s="137" t="e">
        <f>IF(SUM($P29:AF29)&gt;0,IF($M29-AG$7&gt;0,AF29*(1+$N29),0),IF(0&lt;=AG$9,IF(AC29&gt;0,PMT(AD29,AC29,-AE29),PMT(AD29,1,-AE29)),0))</f>
        <v>#REF!</v>
      </c>
      <c r="AH29" s="137" t="e">
        <f>IF(SUM($P29:AG29)&gt;0,IF($M29-AH$7&gt;0,AG29*(1+$N29),0),IF(0&lt;=AH$9,IF(AD29&gt;0,PMT(AE29,AD29,-AF29),PMT(AE29,1,-AF29)),0))</f>
        <v>#REF!</v>
      </c>
      <c r="AI29" s="137" t="e">
        <f>IF(SUM($P29:AH29)&gt;0,IF($M29-AI$7&gt;0,AH29*(1+$N29),0),IF(0&lt;=AI$9,IF(AE29&gt;0,PMT(AF29,AE29,-AG29),PMT(AF29,1,-AG29)),0))</f>
        <v>#REF!</v>
      </c>
      <c r="AJ29" s="137" t="e">
        <f>IF(SUM($P29:AI29)&gt;0,IF($M29-AJ$7&gt;0,AI29*(1+$N29),0),IF(0&lt;=AJ$9,IF(AF29&gt;0,PMT(AG29,AF29,-AH29),PMT(AG29,1,-AH29)),0))</f>
        <v>#REF!</v>
      </c>
      <c r="AK29" s="137" t="e">
        <f>IF(SUM($P29:AJ29)&gt;0,IF($M29-AK$7&gt;0,AJ29*(1+$N29),0),IF(0&lt;=AK$9,IF(AG29&gt;0,PMT(AH29,AG29,-AI29),PMT(AH29,1,-AI29)),0))</f>
        <v>#REF!</v>
      </c>
      <c r="AL29" s="137" t="e">
        <f>IF(SUM($P29:AK29)&gt;0,IF($M29-AL$7&gt;0,AK29*(1+$N29),0),IF(0&lt;=AL$9,IF(AH29&gt;0,PMT(AI29,AH29,-AJ29),PMT(AI29,1,-AJ29)),0))</f>
        <v>#REF!</v>
      </c>
      <c r="AM29" s="137" t="e">
        <f>IF(SUM($P29:AL29)&gt;0,IF($M29-AM$7&gt;0,AL29*(1+$N29),0),IF(0&lt;=AM$9,IF(AI29&gt;0,PMT(AJ29,AI29,-AK29),PMT(AJ29,1,-AK29)),0))</f>
        <v>#REF!</v>
      </c>
      <c r="AN29" s="137" t="e">
        <f>IF(SUM($P29:AM29)&gt;0,IF($M29-AN$7&gt;0,AM29*(1+$N29),0),IF(0&lt;=AN$9,IF(AJ29&gt;0,PMT(AK29,AJ29,-AL29),PMT(AK29,1,-AL29)),0))</f>
        <v>#REF!</v>
      </c>
      <c r="AO29" s="137" t="e">
        <f>IF(SUM($P29:AN29)&gt;0,IF($M29-AO$7&gt;0,AN29*(1+$N29),0),IF(0&lt;=AO$9,IF(AK29&gt;0,PMT(AL29,AK29,-AM29),PMT(AL29,1,-AM29)),0))</f>
        <v>#REF!</v>
      </c>
      <c r="AP29" s="137" t="e">
        <f>IF(SUM($P29:AO29)&gt;0,IF($M29-AP$7&gt;0,AO29*(1+$N29),0),IF(0&lt;=AP$9,IF(AL29&gt;0,PMT(AM29,AL29,-AN29),PMT(AM29,1,-AN29)),0))</f>
        <v>#REF!</v>
      </c>
      <c r="AQ29" s="137" t="e">
        <f>IF(SUM($P29:AP29)&gt;0,IF($M29-AQ$7&gt;0,AP29*(1+$N29),0),IF(0&lt;=AQ$9,IF(AM29&gt;0,PMT(AN29,AM29,-AO29),PMT(AN29,1,-AO29)),0))</f>
        <v>#REF!</v>
      </c>
      <c r="AR29" s="137" t="e">
        <f>IF(SUM($P29:AQ29)&gt;0,IF($M29-AR$7&gt;0,AQ29*(1+$N29),0),IF(0&lt;=AR$9,IF(AN29&gt;0,PMT(AO29,AN29,-AP29),PMT(AO29,1,-AP29)),0))</f>
        <v>#REF!</v>
      </c>
      <c r="AS29" s="137" t="e">
        <f>IF(SUM($P29:AR29)&gt;0,IF($M29-AS$7&gt;0,AR29*(1+$N29),0),IF(0&lt;=AS$9,IF(AO29&gt;0,PMT(AP29,AO29,-AQ29),PMT(AP29,1,-AQ29)),0))</f>
        <v>#REF!</v>
      </c>
      <c r="AT29" s="137" t="e">
        <f>IF(SUM($P29:AS29)&gt;0,IF($M29-AT$7&gt;0,AS29*(1+$N29),0),IF(0&lt;=AT$9,IF(AP29&gt;0,PMT(AQ29,AP29,-AR29),PMT(AQ29,1,-AR29)),0))</f>
        <v>#REF!</v>
      </c>
      <c r="AU29" s="137" t="e">
        <f>IF(SUM($P29:AT29)&gt;0,IF($M29-AU$7&gt;0,AT29*(1+$N29),0),IF(0&lt;=AU$9,IF(AQ29&gt;0,PMT(AR29,AQ29,-AS29),PMT(AR29,1,-AS29)),0))</f>
        <v>#REF!</v>
      </c>
      <c r="AV29" s="137" t="e">
        <f>IF(SUM($P29:AU29)&gt;0,IF($M29-AV$7&gt;0,AU29*(1+$N29),0),IF(0&lt;=AV$9,IF(AR29&gt;0,PMT(AS29,AR29,-AT29),PMT(AS29,1,-AT29)),0))</f>
        <v>#REF!</v>
      </c>
      <c r="AW29" s="137" t="e">
        <f>IF(SUM($P29:AV29)&gt;0,IF($M29-AW$7&gt;0,AV29*(1+$N29),0),IF(0&lt;=AW$9,IF(AS29&gt;0,PMT(AT29,AS29,-AU29),PMT(AT29,1,-AU29)),0))</f>
        <v>#REF!</v>
      </c>
      <c r="AX29" s="137" t="e">
        <f>IF(SUM($P29:AW29)&gt;0,IF($M29-AX$7&gt;0,AW29*(1+$N29),0),IF(0&lt;=AX$9,IF(AT29&gt;0,PMT(AU29,AT29,-AV29),PMT(AU29,1,-AV29)),0))</f>
        <v>#REF!</v>
      </c>
      <c r="AY29" s="137" t="e">
        <f>IF(SUM($P29:AX29)&gt;0,IF($M29-AY$7&gt;0,AX29*(1+$N29),0),IF(0&lt;=AY$9,IF(AU29&gt;0,PMT(AV29,AU29,-AW29),PMT(AV29,1,-AW29)),0))</f>
        <v>#REF!</v>
      </c>
      <c r="AZ29" s="137" t="e">
        <f>IF(SUM($P29:AY29)&gt;0,IF($M29-AZ$7&gt;0,AY29*(1+$N29),0),IF(0&lt;=AZ$9,IF(AV29&gt;0,PMT(AW29,AV29,-AX29),PMT(AW29,1,-AX29)),0))</f>
        <v>#REF!</v>
      </c>
      <c r="BA29" s="137" t="e">
        <f>IF(SUM($P29:AZ29)&gt;0,IF($M29-BA$7&gt;0,AZ29*(1+$N29),0),IF(0&lt;=BA$9,IF(AW29&gt;0,PMT(AX29,AW29,-AY29),PMT(AX29,1,-AY29)),0))</f>
        <v>#REF!</v>
      </c>
      <c r="BB29" s="137" t="e">
        <f>IF(SUM($P29:BA29)&gt;0,IF($M29-BB$7&gt;0,BA29*(1+$N29),0),IF(0&lt;=BB$9,IF(AX29&gt;0,PMT(AY29,AX29,-AZ29),PMT(AY29,1,-AZ29)),0))</f>
        <v>#REF!</v>
      </c>
      <c r="BC29" s="137" t="e">
        <f>IF(SUM($P29:BB29)&gt;0,IF($M29-BC$7&gt;0,BB29*(1+$N29),0),IF(0&lt;=BC$9,IF(AY29&gt;0,PMT(AZ29,AY29,-BA29),PMT(AZ29,1,-BA29)),0))</f>
        <v>#REF!</v>
      </c>
      <c r="BD29" s="137" t="e">
        <f>IF(SUM($P29:BC29)&gt;0,IF($M29-BD$7&gt;0,BC29*(1+$N29),0),IF(0&lt;=BD$9,IF(AZ29&gt;0,PMT(BA29,AZ29,-BB29),PMT(BA29,1,-BB29)),0))</f>
        <v>#REF!</v>
      </c>
      <c r="BE29" s="137" t="e">
        <f>IF(SUM($P29:BD29)&gt;0,IF($M29-BE$7&gt;0,BD29*(1+$N29),0),IF(0&lt;=BE$9,IF(BA29&gt;0,PMT(BB29,BA29,-BC29),PMT(BB29,1,-BC29)),0))</f>
        <v>#REF!</v>
      </c>
      <c r="BF29" s="137" t="e">
        <f>IF(SUM($P29:BE29)&gt;0,IF($M29-BF$7&gt;0,BE29*(1+$N29),0),IF(0&lt;=BF$9,IF(BB29&gt;0,PMT(BC29,BB29,-BD29),PMT(BC29,1,-BD29)),0))</f>
        <v>#REF!</v>
      </c>
      <c r="BG29" s="137" t="e">
        <f>IF(SUM($P29:BF29)&gt;0,IF($M29-BG$7&gt;0,BF29*(1+$N29),0),IF(0&lt;=BG$9,IF(BC29&gt;0,PMT(BD29,BC29,-BE29),PMT(BD29,1,-BE29)),0))</f>
        <v>#REF!</v>
      </c>
      <c r="BH29" s="137" t="e">
        <f>IF(SUM($P29:BG29)&gt;0,IF($M29-BH$7&gt;0,BG29*(1+$N29),0),IF(0&lt;=BH$9,IF(BD29&gt;0,PMT(BE29,BD29,-BF29),PMT(BE29,1,-BF29)),0))</f>
        <v>#REF!</v>
      </c>
      <c r="BI29" s="137" t="e">
        <f>IF(SUM($P29:BH29)&gt;0,IF($M29-BI$7&gt;0,BH29*(1+$N29),0),IF(0&lt;=BI$9,IF(BE29&gt;0,PMT(BF29,BE29,-BG29),PMT(BF29,1,-BG29)),0))</f>
        <v>#REF!</v>
      </c>
      <c r="BJ29" s="191" t="e">
        <f t="shared" si="13"/>
        <v>#REF!</v>
      </c>
    </row>
    <row r="30" spans="1:62">
      <c r="A30" s="193">
        <f t="shared" si="11"/>
        <v>2038</v>
      </c>
      <c r="B30" s="132">
        <v>668040.18962757546</v>
      </c>
      <c r="C30" s="194">
        <f t="shared" si="6"/>
        <v>400824.11377654527</v>
      </c>
      <c r="D30" s="194">
        <f t="shared" si="7"/>
        <v>267216.07585103018</v>
      </c>
      <c r="E30" s="195">
        <f t="shared" si="8"/>
        <v>668040.18962757546</v>
      </c>
      <c r="F30" s="196">
        <f>C30*VLOOKUP($F$9,'GI Factors'!A:M,4,FALSE)+D30*VLOOKUP($F$9,'GI Factors'!A:M,7,FALSE)</f>
        <v>676148.31103963987</v>
      </c>
      <c r="G30" s="193">
        <f t="shared" si="12"/>
        <v>2038</v>
      </c>
      <c r="H30" s="197">
        <f>C30*VLOOKUP($G30,'GI Factors'!A:M,4,FALSE)</f>
        <v>737661.96048957563</v>
      </c>
      <c r="I30" s="197">
        <f>D30*VLOOKUP($G30,'GI Factors'!A:M,7,FALSE)</f>
        <v>338964.1413289248</v>
      </c>
      <c r="J30" s="189">
        <f t="shared" si="9"/>
        <v>1076626.1018185006</v>
      </c>
      <c r="K30" s="190" t="e">
        <f>IF(SUM($J$10:J30)&gt;$K$7,$K$7-SUM($K$10:K29),J30)</f>
        <v>#REF!</v>
      </c>
      <c r="L30" s="190" t="e">
        <f t="shared" si="10"/>
        <v>#REF!</v>
      </c>
      <c r="M30" s="140">
        <f t="shared" si="4"/>
        <v>17</v>
      </c>
      <c r="N30" s="141">
        <f t="shared" si="1"/>
        <v>2.7741047004734516E-2</v>
      </c>
      <c r="O30" s="137" t="e">
        <f t="shared" si="2"/>
        <v>#REF!</v>
      </c>
      <c r="P30" s="142" t="e">
        <f t="shared" si="5"/>
        <v>#REF!</v>
      </c>
      <c r="Q30" s="137" t="e">
        <f>IF(SUM($P30:P30)&gt;0,IF($M30-Q$7&gt;0,P30*(1+$N30),0),IF(0&lt;=Q$9,IF(M30&gt;0,PMT(N30,M30,-O30),PMT(N30,1,-O30)),0))</f>
        <v>#REF!</v>
      </c>
      <c r="R30" s="137" t="e">
        <f>IF(SUM($P30:Q30)&gt;0,IF($M30-R$7&gt;0,Q30*(1+$N30),0),IF(0&lt;=R$9,IF(N30&gt;0,PMT(O30,N30,-P30),PMT(O30,1,-P30)),0))</f>
        <v>#REF!</v>
      </c>
      <c r="S30" s="138" t="e">
        <f>IF(SUM($P30:R30)&gt;0,IF($M30-S$7&gt;0,R30*(1+$N30),0),IF(0&lt;=S$9,IF(O30&gt;0,PMT(P30,O30,-Q30),PMT(P30,1,-Q30)),0))</f>
        <v>#REF!</v>
      </c>
      <c r="T30" s="137" t="e">
        <f>IF(SUM($P30:S30)&gt;0,IF($M30-T$7&gt;0,S30*(1+$N30),0),IF(0&lt;=T$9,IF(P30&gt;0,PMT(Q30,P30,-R30),PMT(Q30,1,-R30)),0))</f>
        <v>#REF!</v>
      </c>
      <c r="U30" s="137" t="e">
        <f>IF(SUM($P30:T30)&gt;0,IF($M30-U$7&gt;0,T30*(1+$N30),0),IF(0&lt;=U$9,IF(Q30&gt;0,PMT(R30,Q30,-S30),PMT(R30,1,-S30)),0))</f>
        <v>#REF!</v>
      </c>
      <c r="V30" s="137" t="e">
        <f>IF(SUM($P30:U30)&gt;0,IF($M30-V$7&gt;0,U30*(1+$N30),0),IF(0&lt;=V$9,IF(R30&gt;0,PMT(S30,R30,-T30),PMT(S30,1,-T30)),0))</f>
        <v>#REF!</v>
      </c>
      <c r="W30" s="137" t="e">
        <f>IF(SUM($P30:V30)&gt;0,IF($M30-W$7&gt;0,V30*(1+$N30),0),IF(0&lt;=W$9,IF(S30&gt;0,PMT(T30,S30,-U30),PMT(T30,1,-U30)),0))</f>
        <v>#REF!</v>
      </c>
      <c r="X30" s="137" t="e">
        <f>IF(SUM($P30:W30)&gt;0,IF($M30-X$7&gt;0,W30*(1+$N30),0),IF(0&lt;=X$9,IF(T30&gt;0,PMT(U30,T30,-V30),PMT(U30,1,-V30)),0))</f>
        <v>#REF!</v>
      </c>
      <c r="Y30" s="137" t="e">
        <f>IF(SUM($P30:X30)&gt;0,IF($M30-Y$7&gt;0,X30*(1+$N30),0),IF(0&lt;=Y$9,IF(U30&gt;0,PMT(V30,U30,-W30),PMT(V30,1,-W30)),0))</f>
        <v>#REF!</v>
      </c>
      <c r="Z30" s="137" t="e">
        <f>IF(SUM($P30:Y30)&gt;0,IF($M30-Z$7&gt;0,Y30*(1+$N30),0),IF(0&lt;=Z$9,IF(V30&gt;0,PMT(W30,V30,-X30),PMT(W30,1,-X30)),0))</f>
        <v>#REF!</v>
      </c>
      <c r="AA30" s="137" t="e">
        <f>IF(SUM($P30:Z30)&gt;0,IF($M30-AA$7&gt;0,Z30*(1+$N30),0),IF(0&lt;=AA$9,IF(W30&gt;0,PMT(X30,W30,-Y30),PMT(X30,1,-Y30)),0))</f>
        <v>#REF!</v>
      </c>
      <c r="AB30" s="137" t="e">
        <f>IF(SUM($P30:AA30)&gt;0,IF($M30-AB$7&gt;0,AA30*(1+$N30),0),IF(0&lt;=AB$9,IF(X30&gt;0,PMT(Y30,X30,-Z30),PMT(Y30,1,-Z30)),0))</f>
        <v>#REF!</v>
      </c>
      <c r="AC30" s="137" t="e">
        <f>IF(SUM($P30:AB30)&gt;0,IF($M30-AC$7&gt;0,AB30*(1+$N30),0),IF(0&lt;=AC$9,IF(Y30&gt;0,PMT(Z30,Y30,-AA30),PMT(Z30,1,-AA30)),0))</f>
        <v>#REF!</v>
      </c>
      <c r="AD30" s="137" t="e">
        <f>IF(SUM($P30:AC30)&gt;0,IF($M30-AD$7&gt;0,AC30*(1+$N30),0),IF(0&lt;=AD$9,IF(Z30&gt;0,PMT(AA30,Z30,-AB30),PMT(AA30,1,-AB30)),0))</f>
        <v>#REF!</v>
      </c>
      <c r="AE30" s="137" t="e">
        <f>IF(SUM($P30:AD30)&gt;0,IF($M30-AE$7&gt;0,AD30*(1+$N30),0),IF(0&lt;=AE$9,IF(AA30&gt;0,PMT(AB30,AA30,-AC30),PMT(AB30,1,-AC30)),0))</f>
        <v>#REF!</v>
      </c>
      <c r="AF30" s="137" t="e">
        <f>IF(SUM($P30:AE30)&gt;0,IF($M30-AF$7&gt;0,AE30*(1+$N30),0),IF(0&lt;=AF$9,IF(AB30&gt;0,PMT(AC30,AB30,-AD30),PMT(AC30,1,-AD30)),0))</f>
        <v>#REF!</v>
      </c>
      <c r="AG30" s="137" t="e">
        <f>IF(SUM($P30:AF30)&gt;0,IF($M30-AG$7&gt;0,AF30*(1+$N30),0),IF(0&lt;=AG$9,IF(AC30&gt;0,PMT(AD30,AC30,-AE30),PMT(AD30,1,-AE30)),0))</f>
        <v>#REF!</v>
      </c>
      <c r="AH30" s="137" t="e">
        <f>IF(SUM($P30:AG30)&gt;0,IF($M30-AH$7&gt;0,AG30*(1+$N30),0),IF(0&lt;=AH$9,IF(AD30&gt;0,PMT(AE30,AD30,-AF30),PMT(AE30,1,-AF30)),0))</f>
        <v>#REF!</v>
      </c>
      <c r="AI30" s="137" t="e">
        <f>IF(SUM($P30:AH30)&gt;0,IF($M30-AI$7&gt;0,AH30*(1+$N30),0),IF(0&lt;=AI$9,IF(AE30&gt;0,PMT(AF30,AE30,-AG30),PMT(AF30,1,-AG30)),0))</f>
        <v>#REF!</v>
      </c>
      <c r="AJ30" s="137" t="e">
        <f>IF(SUM($P30:AI30)&gt;0,IF($M30-AJ$7&gt;0,AI30*(1+$N30),0),IF(0&lt;=AJ$9,IF(AF30&gt;0,PMT(AG30,AF30,-AH30),PMT(AG30,1,-AH30)),0))</f>
        <v>#REF!</v>
      </c>
      <c r="AK30" s="137" t="e">
        <f>IF(SUM($P30:AJ30)&gt;0,IF($M30-AK$7&gt;0,AJ30*(1+$N30),0),IF(0&lt;=AK$9,IF(AG30&gt;0,PMT(AH30,AG30,-AI30),PMT(AH30,1,-AI30)),0))</f>
        <v>#REF!</v>
      </c>
      <c r="AL30" s="137" t="e">
        <f>IF(SUM($P30:AK30)&gt;0,IF($M30-AL$7&gt;0,AK30*(1+$N30),0),IF(0&lt;=AL$9,IF(AH30&gt;0,PMT(AI30,AH30,-AJ30),PMT(AI30,1,-AJ30)),0))</f>
        <v>#REF!</v>
      </c>
      <c r="AM30" s="137" t="e">
        <f>IF(SUM($P30:AL30)&gt;0,IF($M30-AM$7&gt;0,AL30*(1+$N30),0),IF(0&lt;=AM$9,IF(AI30&gt;0,PMT(AJ30,AI30,-AK30),PMT(AJ30,1,-AK30)),0))</f>
        <v>#REF!</v>
      </c>
      <c r="AN30" s="137" t="e">
        <f>IF(SUM($P30:AM30)&gt;0,IF($M30-AN$7&gt;0,AM30*(1+$N30),0),IF(0&lt;=AN$9,IF(AJ30&gt;0,PMT(AK30,AJ30,-AL30),PMT(AK30,1,-AL30)),0))</f>
        <v>#REF!</v>
      </c>
      <c r="AO30" s="137" t="e">
        <f>IF(SUM($P30:AN30)&gt;0,IF($M30-AO$7&gt;0,AN30*(1+$N30),0),IF(0&lt;=AO$9,IF(AK30&gt;0,PMT(AL30,AK30,-AM30),PMT(AL30,1,-AM30)),0))</f>
        <v>#REF!</v>
      </c>
      <c r="AP30" s="137" t="e">
        <f>IF(SUM($P30:AO30)&gt;0,IF($M30-AP$7&gt;0,AO30*(1+$N30),0),IF(0&lt;=AP$9,IF(AL30&gt;0,PMT(AM30,AL30,-AN30),PMT(AM30,1,-AN30)),0))</f>
        <v>#REF!</v>
      </c>
      <c r="AQ30" s="137" t="e">
        <f>IF(SUM($P30:AP30)&gt;0,IF($M30-AQ$7&gt;0,AP30*(1+$N30),0),IF(0&lt;=AQ$9,IF(AM30&gt;0,PMT(AN30,AM30,-AO30),PMT(AN30,1,-AO30)),0))</f>
        <v>#REF!</v>
      </c>
      <c r="AR30" s="137" t="e">
        <f>IF(SUM($P30:AQ30)&gt;0,IF($M30-AR$7&gt;0,AQ30*(1+$N30),0),IF(0&lt;=AR$9,IF(AN30&gt;0,PMT(AO30,AN30,-AP30),PMT(AO30,1,-AP30)),0))</f>
        <v>#REF!</v>
      </c>
      <c r="AS30" s="137" t="e">
        <f>IF(SUM($P30:AR30)&gt;0,IF($M30-AS$7&gt;0,AR30*(1+$N30),0),IF(0&lt;=AS$9,IF(AO30&gt;0,PMT(AP30,AO30,-AQ30),PMT(AP30,1,-AQ30)),0))</f>
        <v>#REF!</v>
      </c>
      <c r="AT30" s="137" t="e">
        <f>IF(SUM($P30:AS30)&gt;0,IF($M30-AT$7&gt;0,AS30*(1+$N30),0),IF(0&lt;=AT$9,IF(AP30&gt;0,PMT(AQ30,AP30,-AR30),PMT(AQ30,1,-AR30)),0))</f>
        <v>#REF!</v>
      </c>
      <c r="AU30" s="137" t="e">
        <f>IF(SUM($P30:AT30)&gt;0,IF($M30-AU$7&gt;0,AT30*(1+$N30),0),IF(0&lt;=AU$9,IF(AQ30&gt;0,PMT(AR30,AQ30,-AS30),PMT(AR30,1,-AS30)),0))</f>
        <v>#REF!</v>
      </c>
      <c r="AV30" s="137" t="e">
        <f>IF(SUM($P30:AU30)&gt;0,IF($M30-AV$7&gt;0,AU30*(1+$N30),0),IF(0&lt;=AV$9,IF(AR30&gt;0,PMT(AS30,AR30,-AT30),PMT(AS30,1,-AT30)),0))</f>
        <v>#REF!</v>
      </c>
      <c r="AW30" s="137" t="e">
        <f>IF(SUM($P30:AV30)&gt;0,IF($M30-AW$7&gt;0,AV30*(1+$N30),0),IF(0&lt;=AW$9,IF(AS30&gt;0,PMT(AT30,AS30,-AU30),PMT(AT30,1,-AU30)),0))</f>
        <v>#REF!</v>
      </c>
      <c r="AX30" s="137" t="e">
        <f>IF(SUM($P30:AW30)&gt;0,IF($M30-AX$7&gt;0,AW30*(1+$N30),0),IF(0&lt;=AX$9,IF(AT30&gt;0,PMT(AU30,AT30,-AV30),PMT(AU30,1,-AV30)),0))</f>
        <v>#REF!</v>
      </c>
      <c r="AY30" s="137" t="e">
        <f>IF(SUM($P30:AX30)&gt;0,IF($M30-AY$7&gt;0,AX30*(1+$N30),0),IF(0&lt;=AY$9,IF(AU30&gt;0,PMT(AV30,AU30,-AW30),PMT(AV30,1,-AW30)),0))</f>
        <v>#REF!</v>
      </c>
      <c r="AZ30" s="137" t="e">
        <f>IF(SUM($P30:AY30)&gt;0,IF($M30-AZ$7&gt;0,AY30*(1+$N30),0),IF(0&lt;=AZ$9,IF(AV30&gt;0,PMT(AW30,AV30,-AX30),PMT(AW30,1,-AX30)),0))</f>
        <v>#REF!</v>
      </c>
      <c r="BA30" s="137" t="e">
        <f>IF(SUM($P30:AZ30)&gt;0,IF($M30-BA$7&gt;0,AZ30*(1+$N30),0),IF(0&lt;=BA$9,IF(AW30&gt;0,PMT(AX30,AW30,-AY30),PMT(AX30,1,-AY30)),0))</f>
        <v>#REF!</v>
      </c>
      <c r="BB30" s="137" t="e">
        <f>IF(SUM($P30:BA30)&gt;0,IF($M30-BB$7&gt;0,BA30*(1+$N30),0),IF(0&lt;=BB$9,IF(AX30&gt;0,PMT(AY30,AX30,-AZ30),PMT(AY30,1,-AZ30)),0))</f>
        <v>#REF!</v>
      </c>
      <c r="BC30" s="137" t="e">
        <f>IF(SUM($P30:BB30)&gt;0,IF($M30-BC$7&gt;0,BB30*(1+$N30),0),IF(0&lt;=BC$9,IF(AY30&gt;0,PMT(AZ30,AY30,-BA30),PMT(AZ30,1,-BA30)),0))</f>
        <v>#REF!</v>
      </c>
      <c r="BD30" s="137" t="e">
        <f>IF(SUM($P30:BC30)&gt;0,IF($M30-BD$7&gt;0,BC30*(1+$N30),0),IF(0&lt;=BD$9,IF(AZ30&gt;0,PMT(BA30,AZ30,-BB30),PMT(BA30,1,-BB30)),0))</f>
        <v>#REF!</v>
      </c>
      <c r="BE30" s="137" t="e">
        <f>IF(SUM($P30:BD30)&gt;0,IF($M30-BE$7&gt;0,BD30*(1+$N30),0),IF(0&lt;=BE$9,IF(BA30&gt;0,PMT(BB30,BA30,-BC30),PMT(BB30,1,-BC30)),0))</f>
        <v>#REF!</v>
      </c>
      <c r="BF30" s="137" t="e">
        <f>IF(SUM($P30:BE30)&gt;0,IF($M30-BF$7&gt;0,BE30*(1+$N30),0),IF(0&lt;=BF$9,IF(BB30&gt;0,PMT(BC30,BB30,-BD30),PMT(BC30,1,-BD30)),0))</f>
        <v>#REF!</v>
      </c>
      <c r="BG30" s="137" t="e">
        <f>IF(SUM($P30:BF30)&gt;0,IF($M30-BG$7&gt;0,BF30*(1+$N30),0),IF(0&lt;=BG$9,IF(BC30&gt;0,PMT(BD30,BC30,-BE30),PMT(BD30,1,-BE30)),0))</f>
        <v>#REF!</v>
      </c>
      <c r="BH30" s="137" t="e">
        <f>IF(SUM($P30:BG30)&gt;0,IF($M30-BH$7&gt;0,BG30*(1+$N30),0),IF(0&lt;=BH$9,IF(BD30&gt;0,PMT(BE30,BD30,-BF30),PMT(BE30,1,-BF30)),0))</f>
        <v>#REF!</v>
      </c>
      <c r="BI30" s="137" t="e">
        <f>IF(SUM($P30:BH30)&gt;0,IF($M30-BI$7&gt;0,BH30*(1+$N30),0),IF(0&lt;=BI$9,IF(BE30&gt;0,PMT(BF30,BE30,-BG30),PMT(BF30,1,-BG30)),0))</f>
        <v>#REF!</v>
      </c>
      <c r="BJ30" s="191" t="e">
        <f t="shared" si="13"/>
        <v>#REF!</v>
      </c>
    </row>
    <row r="31" spans="1:62">
      <c r="A31" s="193">
        <f t="shared" si="11"/>
        <v>2039</v>
      </c>
      <c r="B31" s="132">
        <v>645420.86395755282</v>
      </c>
      <c r="C31" s="194">
        <f t="shared" si="6"/>
        <v>387252.5183745317</v>
      </c>
      <c r="D31" s="194">
        <f t="shared" si="7"/>
        <v>258168.34558302115</v>
      </c>
      <c r="E31" s="195">
        <f t="shared" si="8"/>
        <v>645420.86395755282</v>
      </c>
      <c r="F31" s="196">
        <f>C31*VLOOKUP($F$9,'GI Factors'!A:M,4,FALSE)+D31*VLOOKUP($F$9,'GI Factors'!A:M,7,FALSE)</f>
        <v>653254.45063108031</v>
      </c>
      <c r="G31" s="193">
        <f t="shared" si="12"/>
        <v>2039</v>
      </c>
      <c r="H31" s="197">
        <f>C31*VLOOKUP($G31,'GI Factors'!A:M,4,FALSE)</f>
        <v>740403.79792146361</v>
      </c>
      <c r="I31" s="197">
        <f>D31*VLOOKUP($G31,'GI Factors'!A:M,7,FALSE)</f>
        <v>331772.64484780235</v>
      </c>
      <c r="J31" s="189">
        <f t="shared" si="9"/>
        <v>1072176.442769266</v>
      </c>
      <c r="K31" s="190" t="e">
        <f>IF(SUM($J$10:J31)&gt;$K$7,$K$7-SUM($K$10:K30),J31)</f>
        <v>#REF!</v>
      </c>
      <c r="L31" s="190" t="e">
        <f t="shared" si="10"/>
        <v>#REF!</v>
      </c>
      <c r="M31" s="140">
        <f t="shared" si="4"/>
        <v>18</v>
      </c>
      <c r="N31" s="141">
        <f t="shared" si="1"/>
        <v>2.7908980123352134E-2</v>
      </c>
      <c r="O31" s="137" t="e">
        <f t="shared" si="2"/>
        <v>#REF!</v>
      </c>
      <c r="P31" s="142" t="e">
        <f t="shared" si="5"/>
        <v>#REF!</v>
      </c>
      <c r="Q31" s="137" t="e">
        <f>IF(SUM($P31:P31)&gt;0,IF($M31-Q$7&gt;0,P31*(1+$N31),0),IF(0&lt;=Q$9,IF(M31&gt;0,PMT(N31,M31,-O31),PMT(N31,1,-O31)),0))</f>
        <v>#REF!</v>
      </c>
      <c r="R31" s="137" t="e">
        <f>IF(SUM($P31:Q31)&gt;0,IF($M31-R$7&gt;0,Q31*(1+$N31),0),IF(0&lt;=R$9,IF(N31&gt;0,PMT(O31,N31,-P31),PMT(O31,1,-P31)),0))</f>
        <v>#REF!</v>
      </c>
      <c r="S31" s="138" t="e">
        <f>IF(SUM($P31:R31)&gt;0,IF($M31-S$7&gt;0,R31*(1+$N31),0),IF(0&lt;=S$9,IF(O31&gt;0,PMT(P31,O31,-Q31),PMT(P31,1,-Q31)),0))</f>
        <v>#REF!</v>
      </c>
      <c r="T31" s="137" t="e">
        <f>IF(SUM($P31:S31)&gt;0,IF($M31-T$7&gt;0,S31*(1+$N31),0),IF(0&lt;=T$9,IF(P31&gt;0,PMT(Q31,P31,-R31),PMT(Q31,1,-R31)),0))</f>
        <v>#REF!</v>
      </c>
      <c r="U31" s="137" t="e">
        <f>IF(SUM($P31:T31)&gt;0,IF($M31-U$7&gt;0,T31*(1+$N31),0),IF(0&lt;=U$9,IF(Q31&gt;0,PMT(R31,Q31,-S31),PMT(R31,1,-S31)),0))</f>
        <v>#REF!</v>
      </c>
      <c r="V31" s="137" t="e">
        <f>IF(SUM($P31:U31)&gt;0,IF($M31-V$7&gt;0,U31*(1+$N31),0),IF(0&lt;=V$9,IF(R31&gt;0,PMT(S31,R31,-T31),PMT(S31,1,-T31)),0))</f>
        <v>#REF!</v>
      </c>
      <c r="W31" s="137" t="e">
        <f>IF(SUM($P31:V31)&gt;0,IF($M31-W$7&gt;0,V31*(1+$N31),0),IF(0&lt;=W$9,IF(S31&gt;0,PMT(T31,S31,-U31),PMT(T31,1,-U31)),0))</f>
        <v>#REF!</v>
      </c>
      <c r="X31" s="137" t="e">
        <f>IF(SUM($P31:W31)&gt;0,IF($M31-X$7&gt;0,W31*(1+$N31),0),IF(0&lt;=X$9,IF(T31&gt;0,PMT(U31,T31,-V31),PMT(U31,1,-V31)),0))</f>
        <v>#REF!</v>
      </c>
      <c r="Y31" s="137" t="e">
        <f>IF(SUM($P31:X31)&gt;0,IF($M31-Y$7&gt;0,X31*(1+$N31),0),IF(0&lt;=Y$9,IF(U31&gt;0,PMT(V31,U31,-W31),PMT(V31,1,-W31)),0))</f>
        <v>#REF!</v>
      </c>
      <c r="Z31" s="137" t="e">
        <f>IF(SUM($P31:Y31)&gt;0,IF($M31-Z$7&gt;0,Y31*(1+$N31),0),IF(0&lt;=Z$9,IF(V31&gt;0,PMT(W31,V31,-X31),PMT(W31,1,-X31)),0))</f>
        <v>#REF!</v>
      </c>
      <c r="AA31" s="137" t="e">
        <f>IF(SUM($P31:Z31)&gt;0,IF($M31-AA$7&gt;0,Z31*(1+$N31),0),IF(0&lt;=AA$9,IF(W31&gt;0,PMT(X31,W31,-Y31),PMT(X31,1,-Y31)),0))</f>
        <v>#REF!</v>
      </c>
      <c r="AB31" s="137" t="e">
        <f>IF(SUM($P31:AA31)&gt;0,IF($M31-AB$7&gt;0,AA31*(1+$N31),0),IF(0&lt;=AB$9,IF(X31&gt;0,PMT(Y31,X31,-Z31),PMT(Y31,1,-Z31)),0))</f>
        <v>#REF!</v>
      </c>
      <c r="AC31" s="137" t="e">
        <f>IF(SUM($P31:AB31)&gt;0,IF($M31-AC$7&gt;0,AB31*(1+$N31),0),IF(0&lt;=AC$9,IF(Y31&gt;0,PMT(Z31,Y31,-AA31),PMT(Z31,1,-AA31)),0))</f>
        <v>#REF!</v>
      </c>
      <c r="AD31" s="137" t="e">
        <f>IF(SUM($P31:AC31)&gt;0,IF($M31-AD$7&gt;0,AC31*(1+$N31),0),IF(0&lt;=AD$9,IF(Z31&gt;0,PMT(AA31,Z31,-AB31),PMT(AA31,1,-AB31)),0))</f>
        <v>#REF!</v>
      </c>
      <c r="AE31" s="137" t="e">
        <f>IF(SUM($P31:AD31)&gt;0,IF($M31-AE$7&gt;0,AD31*(1+$N31),0),IF(0&lt;=AE$9,IF(AA31&gt;0,PMT(AB31,AA31,-AC31),PMT(AB31,1,-AC31)),0))</f>
        <v>#REF!</v>
      </c>
      <c r="AF31" s="137" t="e">
        <f>IF(SUM($P31:AE31)&gt;0,IF($M31-AF$7&gt;0,AE31*(1+$N31),0),IF(0&lt;=AF$9,IF(AB31&gt;0,PMT(AC31,AB31,-AD31),PMT(AC31,1,-AD31)),0))</f>
        <v>#REF!</v>
      </c>
      <c r="AG31" s="137" t="e">
        <f>IF(SUM($P31:AF31)&gt;0,IF($M31-AG$7&gt;0,AF31*(1+$N31),0),IF(0&lt;=AG$9,IF(AC31&gt;0,PMT(AD31,AC31,-AE31),PMT(AD31,1,-AE31)),0))</f>
        <v>#REF!</v>
      </c>
      <c r="AH31" s="137" t="e">
        <f>IF(SUM($P31:AG31)&gt;0,IF($M31-AH$7&gt;0,AG31*(1+$N31),0),IF(0&lt;=AH$9,IF(AD31&gt;0,PMT(AE31,AD31,-AF31),PMT(AE31,1,-AF31)),0))</f>
        <v>#REF!</v>
      </c>
      <c r="AI31" s="137" t="e">
        <f>IF(SUM($P31:AH31)&gt;0,IF($M31-AI$7&gt;0,AH31*(1+$N31),0),IF(0&lt;=AI$9,IF(AE31&gt;0,PMT(AF31,AE31,-AG31),PMT(AF31,1,-AG31)),0))</f>
        <v>#REF!</v>
      </c>
      <c r="AJ31" s="137" t="e">
        <f>IF(SUM($P31:AI31)&gt;0,IF($M31-AJ$7&gt;0,AI31*(1+$N31),0),IF(0&lt;=AJ$9,IF(AF31&gt;0,PMT(AG31,AF31,-AH31),PMT(AG31,1,-AH31)),0))</f>
        <v>#REF!</v>
      </c>
      <c r="AK31" s="137" t="e">
        <f>IF(SUM($P31:AJ31)&gt;0,IF($M31-AK$7&gt;0,AJ31*(1+$N31),0),IF(0&lt;=AK$9,IF(AG31&gt;0,PMT(AH31,AG31,-AI31),PMT(AH31,1,-AI31)),0))</f>
        <v>#REF!</v>
      </c>
      <c r="AL31" s="137" t="e">
        <f>IF(SUM($P31:AK31)&gt;0,IF($M31-AL$7&gt;0,AK31*(1+$N31),0),IF(0&lt;=AL$9,IF(AH31&gt;0,PMT(AI31,AH31,-AJ31),PMT(AI31,1,-AJ31)),0))</f>
        <v>#REF!</v>
      </c>
      <c r="AM31" s="137" t="e">
        <f>IF(SUM($P31:AL31)&gt;0,IF($M31-AM$7&gt;0,AL31*(1+$N31),0),IF(0&lt;=AM$9,IF(AI31&gt;0,PMT(AJ31,AI31,-AK31),PMT(AJ31,1,-AK31)),0))</f>
        <v>#REF!</v>
      </c>
      <c r="AN31" s="137" t="e">
        <f>IF(SUM($P31:AM31)&gt;0,IF($M31-AN$7&gt;0,AM31*(1+$N31),0),IF(0&lt;=AN$9,IF(AJ31&gt;0,PMT(AK31,AJ31,-AL31),PMT(AK31,1,-AL31)),0))</f>
        <v>#REF!</v>
      </c>
      <c r="AO31" s="137" t="e">
        <f>IF(SUM($P31:AN31)&gt;0,IF($M31-AO$7&gt;0,AN31*(1+$N31),0),IF(0&lt;=AO$9,IF(AK31&gt;0,PMT(AL31,AK31,-AM31),PMT(AL31,1,-AM31)),0))</f>
        <v>#REF!</v>
      </c>
      <c r="AP31" s="137" t="e">
        <f>IF(SUM($P31:AO31)&gt;0,IF($M31-AP$7&gt;0,AO31*(1+$N31),0),IF(0&lt;=AP$9,IF(AL31&gt;0,PMT(AM31,AL31,-AN31),PMT(AM31,1,-AN31)),0))</f>
        <v>#REF!</v>
      </c>
      <c r="AQ31" s="137" t="e">
        <f>IF(SUM($P31:AP31)&gt;0,IF($M31-AQ$7&gt;0,AP31*(1+$N31),0),IF(0&lt;=AQ$9,IF(AM31&gt;0,PMT(AN31,AM31,-AO31),PMT(AN31,1,-AO31)),0))</f>
        <v>#REF!</v>
      </c>
      <c r="AR31" s="137" t="e">
        <f>IF(SUM($P31:AQ31)&gt;0,IF($M31-AR$7&gt;0,AQ31*(1+$N31),0),IF(0&lt;=AR$9,IF(AN31&gt;0,PMT(AO31,AN31,-AP31),PMT(AO31,1,-AP31)),0))</f>
        <v>#REF!</v>
      </c>
      <c r="AS31" s="137" t="e">
        <f>IF(SUM($P31:AR31)&gt;0,IF($M31-AS$7&gt;0,AR31*(1+$N31),0),IF(0&lt;=AS$9,IF(AO31&gt;0,PMT(AP31,AO31,-AQ31),PMT(AP31,1,-AQ31)),0))</f>
        <v>#REF!</v>
      </c>
      <c r="AT31" s="137" t="e">
        <f>IF(SUM($P31:AS31)&gt;0,IF($M31-AT$7&gt;0,AS31*(1+$N31),0),IF(0&lt;=AT$9,IF(AP31&gt;0,PMT(AQ31,AP31,-AR31),PMT(AQ31,1,-AR31)),0))</f>
        <v>#REF!</v>
      </c>
      <c r="AU31" s="137" t="e">
        <f>IF(SUM($P31:AT31)&gt;0,IF($M31-AU$7&gt;0,AT31*(1+$N31),0),IF(0&lt;=AU$9,IF(AQ31&gt;0,PMT(AR31,AQ31,-AS31),PMT(AR31,1,-AS31)),0))</f>
        <v>#REF!</v>
      </c>
      <c r="AV31" s="137" t="e">
        <f>IF(SUM($P31:AU31)&gt;0,IF($M31-AV$7&gt;0,AU31*(1+$N31),0),IF(0&lt;=AV$9,IF(AR31&gt;0,PMT(AS31,AR31,-AT31),PMT(AS31,1,-AT31)),0))</f>
        <v>#REF!</v>
      </c>
      <c r="AW31" s="137" t="e">
        <f>IF(SUM($P31:AV31)&gt;0,IF($M31-AW$7&gt;0,AV31*(1+$N31),0),IF(0&lt;=AW$9,IF(AS31&gt;0,PMT(AT31,AS31,-AU31),PMT(AT31,1,-AU31)),0))</f>
        <v>#REF!</v>
      </c>
      <c r="AX31" s="137" t="e">
        <f>IF(SUM($P31:AW31)&gt;0,IF($M31-AX$7&gt;0,AW31*(1+$N31),0),IF(0&lt;=AX$9,IF(AT31&gt;0,PMT(AU31,AT31,-AV31),PMT(AU31,1,-AV31)),0))</f>
        <v>#REF!</v>
      </c>
      <c r="AY31" s="137" t="e">
        <f>IF(SUM($P31:AX31)&gt;0,IF($M31-AY$7&gt;0,AX31*(1+$N31),0),IF(0&lt;=AY$9,IF(AU31&gt;0,PMT(AV31,AU31,-AW31),PMT(AV31,1,-AW31)),0))</f>
        <v>#REF!</v>
      </c>
      <c r="AZ31" s="137" t="e">
        <f>IF(SUM($P31:AY31)&gt;0,IF($M31-AZ$7&gt;0,AY31*(1+$N31),0),IF(0&lt;=AZ$9,IF(AV31&gt;0,PMT(AW31,AV31,-AX31),PMT(AW31,1,-AX31)),0))</f>
        <v>#REF!</v>
      </c>
      <c r="BA31" s="137" t="e">
        <f>IF(SUM($P31:AZ31)&gt;0,IF($M31-BA$7&gt;0,AZ31*(1+$N31),0),IF(0&lt;=BA$9,IF(AW31&gt;0,PMT(AX31,AW31,-AY31),PMT(AX31,1,-AY31)),0))</f>
        <v>#REF!</v>
      </c>
      <c r="BB31" s="137" t="e">
        <f>IF(SUM($P31:BA31)&gt;0,IF($M31-BB$7&gt;0,BA31*(1+$N31),0),IF(0&lt;=BB$9,IF(AX31&gt;0,PMT(AY31,AX31,-AZ31),PMT(AY31,1,-AZ31)),0))</f>
        <v>#REF!</v>
      </c>
      <c r="BC31" s="137" t="e">
        <f>IF(SUM($P31:BB31)&gt;0,IF($M31-BC$7&gt;0,BB31*(1+$N31),0),IF(0&lt;=BC$9,IF(AY31&gt;0,PMT(AZ31,AY31,-BA31),PMT(AZ31,1,-BA31)),0))</f>
        <v>#REF!</v>
      </c>
      <c r="BD31" s="137" t="e">
        <f>IF(SUM($P31:BC31)&gt;0,IF($M31-BD$7&gt;0,BC31*(1+$N31),0),IF(0&lt;=BD$9,IF(AZ31&gt;0,PMT(BA31,AZ31,-BB31),PMT(BA31,1,-BB31)),0))</f>
        <v>#REF!</v>
      </c>
      <c r="BE31" s="137" t="e">
        <f>IF(SUM($P31:BD31)&gt;0,IF($M31-BE$7&gt;0,BD31*(1+$N31),0),IF(0&lt;=BE$9,IF(BA31&gt;0,PMT(BB31,BA31,-BC31),PMT(BB31,1,-BC31)),0))</f>
        <v>#REF!</v>
      </c>
      <c r="BF31" s="137" t="e">
        <f>IF(SUM($P31:BE31)&gt;0,IF($M31-BF$7&gt;0,BE31*(1+$N31),0),IF(0&lt;=BF$9,IF(BB31&gt;0,PMT(BC31,BB31,-BD31),PMT(BC31,1,-BD31)),0))</f>
        <v>#REF!</v>
      </c>
      <c r="BG31" s="137" t="e">
        <f>IF(SUM($P31:BF31)&gt;0,IF($M31-BG$7&gt;0,BF31*(1+$N31),0),IF(0&lt;=BG$9,IF(BC31&gt;0,PMT(BD31,BC31,-BE31),PMT(BD31,1,-BE31)),0))</f>
        <v>#REF!</v>
      </c>
      <c r="BH31" s="137" t="e">
        <f>IF(SUM($P31:BG31)&gt;0,IF($M31-BH$7&gt;0,BG31*(1+$N31),0),IF(0&lt;=BH$9,IF(BD31&gt;0,PMT(BE31,BD31,-BF31),PMT(BE31,1,-BF31)),0))</f>
        <v>#REF!</v>
      </c>
      <c r="BI31" s="137" t="e">
        <f>IF(SUM($P31:BH31)&gt;0,IF($M31-BI$7&gt;0,BH31*(1+$N31),0),IF(0&lt;=BI$9,IF(BE31&gt;0,PMT(BF31,BE31,-BG31),PMT(BF31,1,-BG31)),0))</f>
        <v>#REF!</v>
      </c>
      <c r="BJ31" s="191" t="e">
        <f t="shared" si="13"/>
        <v>#REF!</v>
      </c>
    </row>
    <row r="32" spans="1:62">
      <c r="A32" s="193">
        <f t="shared" si="11"/>
        <v>2040</v>
      </c>
      <c r="B32" s="132">
        <v>638260.49097390531</v>
      </c>
      <c r="C32" s="194">
        <f t="shared" si="6"/>
        <v>382956.29458434315</v>
      </c>
      <c r="D32" s="194">
        <f t="shared" si="7"/>
        <v>255304.19638956213</v>
      </c>
      <c r="E32" s="195">
        <f t="shared" si="8"/>
        <v>638260.49097390531</v>
      </c>
      <c r="F32" s="196">
        <f>C32*VLOOKUP($F$9,'GI Factors'!A:M,4,FALSE)+D32*VLOOKUP($F$9,'GI Factors'!A:M,7,FALSE)</f>
        <v>646007.17093970987</v>
      </c>
      <c r="G32" s="193">
        <f t="shared" si="12"/>
        <v>2040</v>
      </c>
      <c r="H32" s="197">
        <f>C32*VLOOKUP($G32,'GI Factors'!A:M,4,FALSE)</f>
        <v>760580.95428246178</v>
      </c>
      <c r="I32" s="197">
        <f>D32*VLOOKUP($G32,'GI Factors'!A:M,7,FALSE)</f>
        <v>332658.84847104788</v>
      </c>
      <c r="J32" s="189">
        <f t="shared" si="9"/>
        <v>1093239.8027535097</v>
      </c>
      <c r="K32" s="190" t="e">
        <f>IF(SUM($J$10:J32)&gt;$K$7,$K$7-SUM($K$10:K31),J32)</f>
        <v>#REF!</v>
      </c>
      <c r="L32" s="190" t="e">
        <f t="shared" si="10"/>
        <v>#REF!</v>
      </c>
      <c r="M32" s="140">
        <f t="shared" si="4"/>
        <v>19</v>
      </c>
      <c r="N32" s="141">
        <f t="shared" si="1"/>
        <v>2.8075862972397048E-2</v>
      </c>
      <c r="O32" s="137" t="e">
        <f t="shared" si="2"/>
        <v>#REF!</v>
      </c>
      <c r="P32" s="142" t="e">
        <f t="shared" si="5"/>
        <v>#REF!</v>
      </c>
      <c r="Q32" s="137" t="e">
        <f>IF(SUM($P32:P32)&gt;0,IF($M32-Q$7&gt;0,P32*(1+$N32),0),IF(0&lt;=Q$9,IF(M32&gt;0,PMT(N32,M32,-O32),PMT(N32,1,-O32)),0))</f>
        <v>#REF!</v>
      </c>
      <c r="R32" s="137" t="e">
        <f>IF(SUM($P32:Q32)&gt;0,IF($M32-R$7&gt;0,Q32*(1+$N32),0),IF(0&lt;=R$9,IF(N32&gt;0,PMT(O32,N32,-P32),PMT(O32,1,-P32)),0))</f>
        <v>#REF!</v>
      </c>
      <c r="S32" s="138" t="e">
        <f>IF(SUM($P32:R32)&gt;0,IF($M32-S$7&gt;0,R32*(1+$N32),0),IF(0&lt;=S$9,IF(O32&gt;0,PMT(P32,O32,-Q32),PMT(P32,1,-Q32)),0))</f>
        <v>#REF!</v>
      </c>
      <c r="T32" s="137" t="e">
        <f>IF(SUM($P32:S32)&gt;0,IF($M32-T$7&gt;0,S32*(1+$N32),0),IF(0&lt;=T$9,IF(P32&gt;0,PMT(Q32,P32,-R32),PMT(Q32,1,-R32)),0))</f>
        <v>#REF!</v>
      </c>
      <c r="U32" s="137" t="e">
        <f>IF(SUM($P32:T32)&gt;0,IF($M32-U$7&gt;0,T32*(1+$N32),0),IF(0&lt;=U$9,IF(Q32&gt;0,PMT(R32,Q32,-S32),PMT(R32,1,-S32)),0))</f>
        <v>#REF!</v>
      </c>
      <c r="V32" s="137" t="e">
        <f>IF(SUM($P32:U32)&gt;0,IF($M32-V$7&gt;0,U32*(1+$N32),0),IF(0&lt;=V$9,IF(R32&gt;0,PMT(S32,R32,-T32),PMT(S32,1,-T32)),0))</f>
        <v>#REF!</v>
      </c>
      <c r="W32" s="137" t="e">
        <f>IF(SUM($P32:V32)&gt;0,IF($M32-W$7&gt;0,V32*(1+$N32),0),IF(0&lt;=W$9,IF(S32&gt;0,PMT(T32,S32,-U32),PMT(T32,1,-U32)),0))</f>
        <v>#REF!</v>
      </c>
      <c r="X32" s="137" t="e">
        <f>IF(SUM($P32:W32)&gt;0,IF($M32-X$7&gt;0,W32*(1+$N32),0),IF(0&lt;=X$9,IF(T32&gt;0,PMT(U32,T32,-V32),PMT(U32,1,-V32)),0))</f>
        <v>#REF!</v>
      </c>
      <c r="Y32" s="137" t="e">
        <f>IF(SUM($P32:X32)&gt;0,IF($M32-Y$7&gt;0,X32*(1+$N32),0),IF(0&lt;=Y$9,IF(U32&gt;0,PMT(V32,U32,-W32),PMT(V32,1,-W32)),0))</f>
        <v>#REF!</v>
      </c>
      <c r="Z32" s="137" t="e">
        <f>IF(SUM($P32:Y32)&gt;0,IF($M32-Z$7&gt;0,Y32*(1+$N32),0),IF(0&lt;=Z$9,IF(V32&gt;0,PMT(W32,V32,-X32),PMT(W32,1,-X32)),0))</f>
        <v>#REF!</v>
      </c>
      <c r="AA32" s="137" t="e">
        <f>IF(SUM($P32:Z32)&gt;0,IF($M32-AA$7&gt;0,Z32*(1+$N32),0),IF(0&lt;=AA$9,IF(W32&gt;0,PMT(X32,W32,-Y32),PMT(X32,1,-Y32)),0))</f>
        <v>#REF!</v>
      </c>
      <c r="AB32" s="137" t="e">
        <f>IF(SUM($P32:AA32)&gt;0,IF($M32-AB$7&gt;0,AA32*(1+$N32),0),IF(0&lt;=AB$9,IF(X32&gt;0,PMT(Y32,X32,-Z32),PMT(Y32,1,-Z32)),0))</f>
        <v>#REF!</v>
      </c>
      <c r="AC32" s="137" t="e">
        <f>IF(SUM($P32:AB32)&gt;0,IF($M32-AC$7&gt;0,AB32*(1+$N32),0),IF(0&lt;=AC$9,IF(Y32&gt;0,PMT(Z32,Y32,-AA32),PMT(Z32,1,-AA32)),0))</f>
        <v>#REF!</v>
      </c>
      <c r="AD32" s="137" t="e">
        <f>IF(SUM($P32:AC32)&gt;0,IF($M32-AD$7&gt;0,AC32*(1+$N32),0),IF(0&lt;=AD$9,IF(Z32&gt;0,PMT(AA32,Z32,-AB32),PMT(AA32,1,-AB32)),0))</f>
        <v>#REF!</v>
      </c>
      <c r="AE32" s="137" t="e">
        <f>IF(SUM($P32:AD32)&gt;0,IF($M32-AE$7&gt;0,AD32*(1+$N32),0),IF(0&lt;=AE$9,IF(AA32&gt;0,PMT(AB32,AA32,-AC32),PMT(AB32,1,-AC32)),0))</f>
        <v>#REF!</v>
      </c>
      <c r="AF32" s="137" t="e">
        <f>IF(SUM($P32:AE32)&gt;0,IF($M32-AF$7&gt;0,AE32*(1+$N32),0),IF(0&lt;=AF$9,IF(AB32&gt;0,PMT(AC32,AB32,-AD32),PMT(AC32,1,-AD32)),0))</f>
        <v>#REF!</v>
      </c>
      <c r="AG32" s="137" t="e">
        <f>IF(SUM($P32:AF32)&gt;0,IF($M32-AG$7&gt;0,AF32*(1+$N32),0),IF(0&lt;=AG$9,IF(AC32&gt;0,PMT(AD32,AC32,-AE32),PMT(AD32,1,-AE32)),0))</f>
        <v>#REF!</v>
      </c>
      <c r="AH32" s="137" t="e">
        <f>IF(SUM($P32:AG32)&gt;0,IF($M32-AH$7&gt;0,AG32*(1+$N32),0),IF(0&lt;=AH$9,IF(AD32&gt;0,PMT(AE32,AD32,-AF32),PMT(AE32,1,-AF32)),0))</f>
        <v>#REF!</v>
      </c>
      <c r="AI32" s="137" t="e">
        <f>IF(SUM($P32:AH32)&gt;0,IF($M32-AI$7&gt;0,AH32*(1+$N32),0),IF(0&lt;=AI$9,IF(AE32&gt;0,PMT(AF32,AE32,-AG32),PMT(AF32,1,-AG32)),0))</f>
        <v>#REF!</v>
      </c>
      <c r="AJ32" s="137" t="e">
        <f>IF(SUM($P32:AI32)&gt;0,IF($M32-AJ$7&gt;0,AI32*(1+$N32),0),IF(0&lt;=AJ$9,IF(AF32&gt;0,PMT(AG32,AF32,-AH32),PMT(AG32,1,-AH32)),0))</f>
        <v>#REF!</v>
      </c>
      <c r="AK32" s="137" t="e">
        <f>IF(SUM($P32:AJ32)&gt;0,IF($M32-AK$7&gt;0,AJ32*(1+$N32),0),IF(0&lt;=AK$9,IF(AG32&gt;0,PMT(AH32,AG32,-AI32),PMT(AH32,1,-AI32)),0))</f>
        <v>#REF!</v>
      </c>
      <c r="AL32" s="137" t="e">
        <f>IF(SUM($P32:AK32)&gt;0,IF($M32-AL$7&gt;0,AK32*(1+$N32),0),IF(0&lt;=AL$9,IF(AH32&gt;0,PMT(AI32,AH32,-AJ32),PMT(AI32,1,-AJ32)),0))</f>
        <v>#REF!</v>
      </c>
      <c r="AM32" s="137" t="e">
        <f>IF(SUM($P32:AL32)&gt;0,IF($M32-AM$7&gt;0,AL32*(1+$N32),0),IF(0&lt;=AM$9,IF(AI32&gt;0,PMT(AJ32,AI32,-AK32),PMT(AJ32,1,-AK32)),0))</f>
        <v>#REF!</v>
      </c>
      <c r="AN32" s="137" t="e">
        <f>IF(SUM($P32:AM32)&gt;0,IF($M32-AN$7&gt;0,AM32*(1+$N32),0),IF(0&lt;=AN$9,IF(AJ32&gt;0,PMT(AK32,AJ32,-AL32),PMT(AK32,1,-AL32)),0))</f>
        <v>#REF!</v>
      </c>
      <c r="AO32" s="137" t="e">
        <f>IF(SUM($P32:AN32)&gt;0,IF($M32-AO$7&gt;0,AN32*(1+$N32),0),IF(0&lt;=AO$9,IF(AK32&gt;0,PMT(AL32,AK32,-AM32),PMT(AL32,1,-AM32)),0))</f>
        <v>#REF!</v>
      </c>
      <c r="AP32" s="137" t="e">
        <f>IF(SUM($P32:AO32)&gt;0,IF($M32-AP$7&gt;0,AO32*(1+$N32),0),IF(0&lt;=AP$9,IF(AL32&gt;0,PMT(AM32,AL32,-AN32),PMT(AM32,1,-AN32)),0))</f>
        <v>#REF!</v>
      </c>
      <c r="AQ32" s="137" t="e">
        <f>IF(SUM($P32:AP32)&gt;0,IF($M32-AQ$7&gt;0,AP32*(1+$N32),0),IF(0&lt;=AQ$9,IF(AM32&gt;0,PMT(AN32,AM32,-AO32),PMT(AN32,1,-AO32)),0))</f>
        <v>#REF!</v>
      </c>
      <c r="AR32" s="137" t="e">
        <f>IF(SUM($P32:AQ32)&gt;0,IF($M32-AR$7&gt;0,AQ32*(1+$N32),0),IF(0&lt;=AR$9,IF(AN32&gt;0,PMT(AO32,AN32,-AP32),PMT(AO32,1,-AP32)),0))</f>
        <v>#REF!</v>
      </c>
      <c r="AS32" s="137" t="e">
        <f>IF(SUM($P32:AR32)&gt;0,IF($M32-AS$7&gt;0,AR32*(1+$N32),0),IF(0&lt;=AS$9,IF(AO32&gt;0,PMT(AP32,AO32,-AQ32),PMT(AP32,1,-AQ32)),0))</f>
        <v>#REF!</v>
      </c>
      <c r="AT32" s="137" t="e">
        <f>IF(SUM($P32:AS32)&gt;0,IF($M32-AT$7&gt;0,AS32*(1+$N32),0),IF(0&lt;=AT$9,IF(AP32&gt;0,PMT(AQ32,AP32,-AR32),PMT(AQ32,1,-AR32)),0))</f>
        <v>#REF!</v>
      </c>
      <c r="AU32" s="137" t="e">
        <f>IF(SUM($P32:AT32)&gt;0,IF($M32-AU$7&gt;0,AT32*(1+$N32),0),IF(0&lt;=AU$9,IF(AQ32&gt;0,PMT(AR32,AQ32,-AS32),PMT(AR32,1,-AS32)),0))</f>
        <v>#REF!</v>
      </c>
      <c r="AV32" s="137" t="e">
        <f>IF(SUM($P32:AU32)&gt;0,IF($M32-AV$7&gt;0,AU32*(1+$N32),0),IF(0&lt;=AV$9,IF(AR32&gt;0,PMT(AS32,AR32,-AT32),PMT(AS32,1,-AT32)),0))</f>
        <v>#REF!</v>
      </c>
      <c r="AW32" s="137" t="e">
        <f>IF(SUM($P32:AV32)&gt;0,IF($M32-AW$7&gt;0,AV32*(1+$N32),0),IF(0&lt;=AW$9,IF(AS32&gt;0,PMT(AT32,AS32,-AU32),PMT(AT32,1,-AU32)),0))</f>
        <v>#REF!</v>
      </c>
      <c r="AX32" s="137" t="e">
        <f>IF(SUM($P32:AW32)&gt;0,IF($M32-AX$7&gt;0,AW32*(1+$N32),0),IF(0&lt;=AX$9,IF(AT32&gt;0,PMT(AU32,AT32,-AV32),PMT(AU32,1,-AV32)),0))</f>
        <v>#REF!</v>
      </c>
      <c r="AY32" s="137" t="e">
        <f>IF(SUM($P32:AX32)&gt;0,IF($M32-AY$7&gt;0,AX32*(1+$N32),0),IF(0&lt;=AY$9,IF(AU32&gt;0,PMT(AV32,AU32,-AW32),PMT(AV32,1,-AW32)),0))</f>
        <v>#REF!</v>
      </c>
      <c r="AZ32" s="137" t="e">
        <f>IF(SUM($P32:AY32)&gt;0,IF($M32-AZ$7&gt;0,AY32*(1+$N32),0),IF(0&lt;=AZ$9,IF(AV32&gt;0,PMT(AW32,AV32,-AX32),PMT(AW32,1,-AX32)),0))</f>
        <v>#REF!</v>
      </c>
      <c r="BA32" s="137" t="e">
        <f>IF(SUM($P32:AZ32)&gt;0,IF($M32-BA$7&gt;0,AZ32*(1+$N32),0),IF(0&lt;=BA$9,IF(AW32&gt;0,PMT(AX32,AW32,-AY32),PMT(AX32,1,-AY32)),0))</f>
        <v>#REF!</v>
      </c>
      <c r="BB32" s="137" t="e">
        <f>IF(SUM($P32:BA32)&gt;0,IF($M32-BB$7&gt;0,BA32*(1+$N32),0),IF(0&lt;=BB$9,IF(AX32&gt;0,PMT(AY32,AX32,-AZ32),PMT(AY32,1,-AZ32)),0))</f>
        <v>#REF!</v>
      </c>
      <c r="BC32" s="137" t="e">
        <f>IF(SUM($P32:BB32)&gt;0,IF($M32-BC$7&gt;0,BB32*(1+$N32),0),IF(0&lt;=BC$9,IF(AY32&gt;0,PMT(AZ32,AY32,-BA32),PMT(AZ32,1,-BA32)),0))</f>
        <v>#REF!</v>
      </c>
      <c r="BD32" s="137" t="e">
        <f>IF(SUM($P32:BC32)&gt;0,IF($M32-BD$7&gt;0,BC32*(1+$N32),0),IF(0&lt;=BD$9,IF(AZ32&gt;0,PMT(BA32,AZ32,-BB32),PMT(BA32,1,-BB32)),0))</f>
        <v>#REF!</v>
      </c>
      <c r="BE32" s="137" t="e">
        <f>IF(SUM($P32:BD32)&gt;0,IF($M32-BE$7&gt;0,BD32*(1+$N32),0),IF(0&lt;=BE$9,IF(BA32&gt;0,PMT(BB32,BA32,-BC32),PMT(BB32,1,-BC32)),0))</f>
        <v>#REF!</v>
      </c>
      <c r="BF32" s="137" t="e">
        <f>IF(SUM($P32:BE32)&gt;0,IF($M32-BF$7&gt;0,BE32*(1+$N32),0),IF(0&lt;=BF$9,IF(BB32&gt;0,PMT(BC32,BB32,-BD32),PMT(BC32,1,-BD32)),0))</f>
        <v>#REF!</v>
      </c>
      <c r="BG32" s="137" t="e">
        <f>IF(SUM($P32:BF32)&gt;0,IF($M32-BG$7&gt;0,BF32*(1+$N32),0),IF(0&lt;=BG$9,IF(BC32&gt;0,PMT(BD32,BC32,-BE32),PMT(BD32,1,-BE32)),0))</f>
        <v>#REF!</v>
      </c>
      <c r="BH32" s="137" t="e">
        <f>IF(SUM($P32:BG32)&gt;0,IF($M32-BH$7&gt;0,BG32*(1+$N32),0),IF(0&lt;=BH$9,IF(BD32&gt;0,PMT(BE32,BD32,-BF32),PMT(BE32,1,-BF32)),0))</f>
        <v>#REF!</v>
      </c>
      <c r="BI32" s="137" t="e">
        <f>IF(SUM($P32:BH32)&gt;0,IF($M32-BI$7&gt;0,BH32*(1+$N32),0),IF(0&lt;=BI$9,IF(BE32&gt;0,PMT(BF32,BE32,-BG32),PMT(BF32,1,-BG32)),0))</f>
        <v>#REF!</v>
      </c>
      <c r="BJ32" s="191" t="e">
        <f t="shared" si="13"/>
        <v>#REF!</v>
      </c>
    </row>
    <row r="33" spans="1:62">
      <c r="A33" s="193">
        <f t="shared" si="11"/>
        <v>2041</v>
      </c>
      <c r="B33" s="132">
        <v>627096.25424260274</v>
      </c>
      <c r="C33" s="194">
        <f t="shared" si="6"/>
        <v>376257.75254556164</v>
      </c>
      <c r="D33" s="194">
        <f t="shared" si="7"/>
        <v>250838.50169704109</v>
      </c>
      <c r="E33" s="195">
        <f t="shared" si="8"/>
        <v>627096.25424260274</v>
      </c>
      <c r="F33" s="196">
        <f>C33*VLOOKUP($F$9,'GI Factors'!A:M,4,FALSE)+D33*VLOOKUP($F$9,'GI Factors'!A:M,7,FALSE)</f>
        <v>634707.43190136668</v>
      </c>
      <c r="G33" s="193">
        <f t="shared" si="12"/>
        <v>2041</v>
      </c>
      <c r="H33" s="197">
        <f>C33*VLOOKUP($G33,'GI Factors'!A:M,4,FALSE)</f>
        <v>776222.41441643459</v>
      </c>
      <c r="I33" s="197">
        <f>D33*VLOOKUP($G33,'GI Factors'!A:M,7,FALSE)</f>
        <v>331362.19132388307</v>
      </c>
      <c r="J33" s="189">
        <f t="shared" si="9"/>
        <v>1107584.6057403176</v>
      </c>
      <c r="K33" s="190" t="e">
        <f>IF(SUM($J$10:J33)&gt;$K$7,$K$7-SUM($K$10:K32),J33)</f>
        <v>#REF!</v>
      </c>
      <c r="L33" s="190" t="e">
        <f t="shared" si="10"/>
        <v>#REF!</v>
      </c>
      <c r="M33" s="140">
        <f>IF(A33-YEAR($M$7)&lt;0,0,A33-YEAR($M$7))</f>
        <v>20</v>
      </c>
      <c r="N33" s="141">
        <f t="shared" si="1"/>
        <v>2.8229752636627588E-2</v>
      </c>
      <c r="O33" s="137" t="e">
        <f t="shared" si="2"/>
        <v>#REF!</v>
      </c>
      <c r="P33" s="142" t="e">
        <f t="shared" si="5"/>
        <v>#REF!</v>
      </c>
      <c r="Q33" s="137" t="e">
        <f>IF(SUM($P33:P33)&gt;0,IF($M33-Q$7&gt;0,P33*(1+$N33),0),IF(0&lt;=Q$9,IF(M33&gt;0,PMT(N33,M33,-O33),PMT(N33,1,-O33)),0))</f>
        <v>#REF!</v>
      </c>
      <c r="R33" s="137" t="e">
        <f>IF(SUM($P33:Q33)&gt;0,IF($M33-R$7&gt;0,Q33*(1+$N33),0),IF(0&lt;=R$9,IF(N33&gt;0,PMT(O33,N33,-P33),PMT(O33,1,-P33)),0))</f>
        <v>#REF!</v>
      </c>
      <c r="S33" s="138" t="e">
        <f>IF(SUM($P33:R33)&gt;0,IF($M33-S$7&gt;0,R33*(1+$N33),0),IF(0&lt;=S$9,IF(O33&gt;0,PMT(P33,O33,-Q33),PMT(P33,1,-Q33)),0))</f>
        <v>#REF!</v>
      </c>
      <c r="T33" s="137" t="e">
        <f>IF(SUM($P33:S33)&gt;0,IF($M33-T$7&gt;0,S33*(1+$N33),0),IF(0&lt;=T$9,IF(P33&gt;0,PMT(Q33,P33,-R33),PMT(Q33,1,-R33)),0))</f>
        <v>#REF!</v>
      </c>
      <c r="U33" s="137" t="e">
        <f>IF(SUM($P33:T33)&gt;0,IF($M33-U$7&gt;0,T33*(1+$N33),0),IF(0&lt;=U$9,IF(Q33&gt;0,PMT(R33,Q33,-S33),PMT(R33,1,-S33)),0))</f>
        <v>#REF!</v>
      </c>
      <c r="V33" s="137" t="e">
        <f>IF(SUM($P33:U33)&gt;0,IF($M33-V$7&gt;0,U33*(1+$N33),0),IF(0&lt;=V$9,IF(R33&gt;0,PMT(S33,R33,-T33),PMT(S33,1,-T33)),0))</f>
        <v>#REF!</v>
      </c>
      <c r="W33" s="137" t="e">
        <f>IF(SUM($P33:V33)&gt;0,IF($M33-W$7&gt;0,V33*(1+$N33),0),IF(0&lt;=W$9,IF(S33&gt;0,PMT(T33,S33,-U33),PMT(T33,1,-U33)),0))</f>
        <v>#REF!</v>
      </c>
      <c r="X33" s="137" t="e">
        <f>IF(SUM($P33:W33)&gt;0,IF($M33-X$7&gt;0,W33*(1+$N33),0),IF(0&lt;=X$9,IF(T33&gt;0,PMT(U33,T33,-V33),PMT(U33,1,-V33)),0))</f>
        <v>#REF!</v>
      </c>
      <c r="Y33" s="137" t="e">
        <f>IF(SUM($P33:X33)&gt;0,IF($M33-Y$7&gt;0,X33*(1+$N33),0),IF(0&lt;=Y$9,IF(U33&gt;0,PMT(V33,U33,-W33),PMT(V33,1,-W33)),0))</f>
        <v>#REF!</v>
      </c>
      <c r="Z33" s="137" t="e">
        <f>IF(SUM($P33:Y33)&gt;0,IF($M33-Z$7&gt;0,Y33*(1+$N33),0),IF(0&lt;=Z$9,IF(V33&gt;0,PMT(W33,V33,-X33),PMT(W33,1,-X33)),0))</f>
        <v>#REF!</v>
      </c>
      <c r="AA33" s="137" t="e">
        <f>IF(SUM($P33:Z33)&gt;0,IF($M33-AA$7&gt;0,Z33*(1+$N33),0),IF(0&lt;=AA$9,IF(W33&gt;0,PMT(X33,W33,-Y33),PMT(X33,1,-Y33)),0))</f>
        <v>#REF!</v>
      </c>
      <c r="AB33" s="137" t="e">
        <f>IF(SUM($P33:AA33)&gt;0,IF($M33-AB$7&gt;0,AA33*(1+$N33),0),IF(0&lt;=AB$9,IF(X33&gt;0,PMT(Y33,X33,-Z33),PMT(Y33,1,-Z33)),0))</f>
        <v>#REF!</v>
      </c>
      <c r="AC33" s="137" t="e">
        <f>IF(SUM($P33:AB33)&gt;0,IF($M33-AC$7&gt;0,AB33*(1+$N33),0),IF(0&lt;=AC$9,IF(Y33&gt;0,PMT(Z33,Y33,-AA33),PMT(Z33,1,-AA33)),0))</f>
        <v>#REF!</v>
      </c>
      <c r="AD33" s="137" t="e">
        <f>IF(SUM($P33:AC33)&gt;0,IF($M33-AD$7&gt;0,AC33*(1+$N33),0),IF(0&lt;=AD$9,IF(Z33&gt;0,PMT(AA33,Z33,-AB33),PMT(AA33,1,-AB33)),0))</f>
        <v>#REF!</v>
      </c>
      <c r="AE33" s="137" t="e">
        <f>IF(SUM($P33:AD33)&gt;0,IF($M33-AE$7&gt;0,AD33*(1+$N33),0),IF(0&lt;=AE$9,IF(AA33&gt;0,PMT(AB33,AA33,-AC33),PMT(AB33,1,-AC33)),0))</f>
        <v>#REF!</v>
      </c>
      <c r="AF33" s="137" t="e">
        <f>IF(SUM($P33:AE33)&gt;0,IF($M33-AF$7&gt;0,AE33*(1+$N33),0),IF(0&lt;=AF$9,IF(AB33&gt;0,PMT(AC33,AB33,-AD33),PMT(AC33,1,-AD33)),0))</f>
        <v>#REF!</v>
      </c>
      <c r="AG33" s="137" t="e">
        <f>IF(SUM($P33:AF33)&gt;0,IF($M33-AG$7&gt;0,AF33*(1+$N33),0),IF(0&lt;=AG$9,IF(AC33&gt;0,PMT(AD33,AC33,-AE33),PMT(AD33,1,-AE33)),0))</f>
        <v>#REF!</v>
      </c>
      <c r="AH33" s="137" t="e">
        <f>IF(SUM($P33:AG33)&gt;0,IF($M33-AH$7&gt;0,AG33*(1+$N33),0),IF(0&lt;=AH$9,IF(AD33&gt;0,PMT(AE33,AD33,-AF33),PMT(AE33,1,-AF33)),0))</f>
        <v>#REF!</v>
      </c>
      <c r="AI33" s="137" t="e">
        <f>IF(SUM($P33:AH33)&gt;0,IF($M33-AI$7&gt;0,AH33*(1+$N33),0),IF(0&lt;=AI$9,IF(AE33&gt;0,PMT(AF33,AE33,-AG33),PMT(AF33,1,-AG33)),0))</f>
        <v>#REF!</v>
      </c>
      <c r="AJ33" s="137" t="e">
        <f>IF(SUM($P33:AI33)&gt;0,IF($M33-AJ$7&gt;0,AI33*(1+$N33),0),IF(0&lt;=AJ$9,IF(AF33&gt;0,PMT(AG33,AF33,-AH33),PMT(AG33,1,-AH33)),0))</f>
        <v>#REF!</v>
      </c>
      <c r="AK33" s="137" t="e">
        <f>IF(SUM($P33:AJ33)&gt;0,IF($M33-AK$7&gt;0,AJ33*(1+$N33),0),IF(0&lt;=AK$9,IF(AG33&gt;0,PMT(AH33,AG33,-AI33),PMT(AH33,1,-AI33)),0))</f>
        <v>#REF!</v>
      </c>
      <c r="AL33" s="137" t="e">
        <f>IF(SUM($P33:AK33)&gt;0,IF($M33-AL$7&gt;0,AK33*(1+$N33),0),IF(0&lt;=AL$9,IF(AH33&gt;0,PMT(AI33,AH33,-AJ33),PMT(AI33,1,-AJ33)),0))</f>
        <v>#REF!</v>
      </c>
      <c r="AM33" s="137" t="e">
        <f>IF(SUM($P33:AL33)&gt;0,IF($M33-AM$7&gt;0,AL33*(1+$N33),0),IF(0&lt;=AM$9,IF(AI33&gt;0,PMT(AJ33,AI33,-AK33),PMT(AJ33,1,-AK33)),0))</f>
        <v>#REF!</v>
      </c>
      <c r="AN33" s="137" t="e">
        <f>IF(SUM($P33:AM33)&gt;0,IF($M33-AN$7&gt;0,AM33*(1+$N33),0),IF(0&lt;=AN$9,IF(AJ33&gt;0,PMT(AK33,AJ33,-AL33),PMT(AK33,1,-AL33)),0))</f>
        <v>#REF!</v>
      </c>
      <c r="AO33" s="137" t="e">
        <f>IF(SUM($P33:AN33)&gt;0,IF($M33-AO$7&gt;0,AN33*(1+$N33),0),IF(0&lt;=AO$9,IF(AK33&gt;0,PMT(AL33,AK33,-AM33),PMT(AL33,1,-AM33)),0))</f>
        <v>#REF!</v>
      </c>
      <c r="AP33" s="137" t="e">
        <f>IF(SUM($P33:AO33)&gt;0,IF($M33-AP$7&gt;0,AO33*(1+$N33),0),IF(0&lt;=AP$9,IF(AL33&gt;0,PMT(AM33,AL33,-AN33),PMT(AM33,1,-AN33)),0))</f>
        <v>#REF!</v>
      </c>
      <c r="AQ33" s="137" t="e">
        <f>IF(SUM($P33:AP33)&gt;0,IF($M33-AQ$7&gt;0,AP33*(1+$N33),0),IF(0&lt;=AQ$9,IF(AM33&gt;0,PMT(AN33,AM33,-AO33),PMT(AN33,1,-AO33)),0))</f>
        <v>#REF!</v>
      </c>
      <c r="AR33" s="137" t="e">
        <f>IF(SUM($P33:AQ33)&gt;0,IF($M33-AR$7&gt;0,AQ33*(1+$N33),0),IF(0&lt;=AR$9,IF(AN33&gt;0,PMT(AO33,AN33,-AP33),PMT(AO33,1,-AP33)),0))</f>
        <v>#REF!</v>
      </c>
      <c r="AS33" s="137" t="e">
        <f>IF(SUM($P33:AR33)&gt;0,IF($M33-AS$7&gt;0,AR33*(1+$N33),0),IF(0&lt;=AS$9,IF(AO33&gt;0,PMT(AP33,AO33,-AQ33),PMT(AP33,1,-AQ33)),0))</f>
        <v>#REF!</v>
      </c>
      <c r="AT33" s="137" t="e">
        <f>IF(SUM($P33:AS33)&gt;0,IF($M33-AT$7&gt;0,AS33*(1+$N33),0),IF(0&lt;=AT$9,IF(AP33&gt;0,PMT(AQ33,AP33,-AR33),PMT(AQ33,1,-AR33)),0))</f>
        <v>#REF!</v>
      </c>
      <c r="AU33" s="137" t="e">
        <f>IF(SUM($P33:AT33)&gt;0,IF($M33-AU$7&gt;0,AT33*(1+$N33),0),IF(0&lt;=AU$9,IF(AQ33&gt;0,PMT(AR33,AQ33,-AS33),PMT(AR33,1,-AS33)),0))</f>
        <v>#REF!</v>
      </c>
      <c r="AV33" s="137" t="e">
        <f>IF(SUM($P33:AU33)&gt;0,IF($M33-AV$7&gt;0,AU33*(1+$N33),0),IF(0&lt;=AV$9,IF(AR33&gt;0,PMT(AS33,AR33,-AT33),PMT(AS33,1,-AT33)),0))</f>
        <v>#REF!</v>
      </c>
      <c r="AW33" s="137" t="e">
        <f>IF(SUM($P33:AV33)&gt;0,IF($M33-AW$7&gt;0,AV33*(1+$N33),0),IF(0&lt;=AW$9,IF(AS33&gt;0,PMT(AT33,AS33,-AU33),PMT(AT33,1,-AU33)),0))</f>
        <v>#REF!</v>
      </c>
      <c r="AX33" s="137" t="e">
        <f>IF(SUM($P33:AW33)&gt;0,IF($M33-AX$7&gt;0,AW33*(1+$N33),0),IF(0&lt;=AX$9,IF(AT33&gt;0,PMT(AU33,AT33,-AV33),PMT(AU33,1,-AV33)),0))</f>
        <v>#REF!</v>
      </c>
      <c r="AY33" s="137" t="e">
        <f>IF(SUM($P33:AX33)&gt;0,IF($M33-AY$7&gt;0,AX33*(1+$N33),0),IF(0&lt;=AY$9,IF(AU33&gt;0,PMT(AV33,AU33,-AW33),PMT(AV33,1,-AW33)),0))</f>
        <v>#REF!</v>
      </c>
      <c r="AZ33" s="137" t="e">
        <f>IF(SUM($P33:AY33)&gt;0,IF($M33-AZ$7&gt;0,AY33*(1+$N33),0),IF(0&lt;=AZ$9,IF(AV33&gt;0,PMT(AW33,AV33,-AX33),PMT(AW33,1,-AX33)),0))</f>
        <v>#REF!</v>
      </c>
      <c r="BA33" s="137" t="e">
        <f>IF(SUM($P33:AZ33)&gt;0,IF($M33-BA$7&gt;0,AZ33*(1+$N33),0),IF(0&lt;=BA$9,IF(AW33&gt;0,PMT(AX33,AW33,-AY33),PMT(AX33,1,-AY33)),0))</f>
        <v>#REF!</v>
      </c>
      <c r="BB33" s="137" t="e">
        <f>IF(SUM($P33:BA33)&gt;0,IF($M33-BB$7&gt;0,BA33*(1+$N33),0),IF(0&lt;=BB$9,IF(AX33&gt;0,PMT(AY33,AX33,-AZ33),PMT(AY33,1,-AZ33)),0))</f>
        <v>#REF!</v>
      </c>
      <c r="BC33" s="137" t="e">
        <f>IF(SUM($P33:BB33)&gt;0,IF($M33-BC$7&gt;0,BB33*(1+$N33),0),IF(0&lt;=BC$9,IF(AY33&gt;0,PMT(AZ33,AY33,-BA33),PMT(AZ33,1,-BA33)),0))</f>
        <v>#REF!</v>
      </c>
      <c r="BD33" s="137" t="e">
        <f>IF(SUM($P33:BC33)&gt;0,IF($M33-BD$7&gt;0,BC33*(1+$N33),0),IF(0&lt;=BD$9,IF(AZ33&gt;0,PMT(BA33,AZ33,-BB33),PMT(BA33,1,-BB33)),0))</f>
        <v>#REF!</v>
      </c>
      <c r="BE33" s="137" t="e">
        <f>IF(SUM($P33:BD33)&gt;0,IF($M33-BE$7&gt;0,BD33*(1+$N33),0),IF(0&lt;=BE$9,IF(BA33&gt;0,PMT(BB33,BA33,-BC33),PMT(BB33,1,-BC33)),0))</f>
        <v>#REF!</v>
      </c>
      <c r="BF33" s="137" t="e">
        <f>IF(SUM($P33:BE33)&gt;0,IF($M33-BF$7&gt;0,BE33*(1+$N33),0),IF(0&lt;=BF$9,IF(BB33&gt;0,PMT(BC33,BB33,-BD33),PMT(BC33,1,-BD33)),0))</f>
        <v>#REF!</v>
      </c>
      <c r="BG33" s="137" t="e">
        <f>IF(SUM($P33:BF33)&gt;0,IF($M33-BG$7&gt;0,BF33*(1+$N33),0),IF(0&lt;=BG$9,IF(BC33&gt;0,PMT(BD33,BC33,-BE33),PMT(BD33,1,-BE33)),0))</f>
        <v>#REF!</v>
      </c>
      <c r="BH33" s="137" t="e">
        <f>IF(SUM($P33:BG33)&gt;0,IF($M33-BH$7&gt;0,BG33*(1+$N33),0),IF(0&lt;=BH$9,IF(BD33&gt;0,PMT(BE33,BD33,-BF33),PMT(BE33,1,-BF33)),0))</f>
        <v>#REF!</v>
      </c>
      <c r="BI33" s="137" t="e">
        <f>IF(SUM($P33:BH33)&gt;0,IF($M33-BI$7&gt;0,BH33*(1+$N33),0),IF(0&lt;=BI$9,IF(BE33&gt;0,PMT(BF33,BE33,-BG33),PMT(BF33,1,-BG33)),0))</f>
        <v>#REF!</v>
      </c>
      <c r="BJ33" s="191" t="e">
        <f t="shared" si="13"/>
        <v>#REF!</v>
      </c>
    </row>
    <row r="34" spans="1:62">
      <c r="A34" s="193">
        <f t="shared" si="11"/>
        <v>2042</v>
      </c>
      <c r="B34" s="132">
        <v>604951.85424260283</v>
      </c>
      <c r="C34" s="194">
        <f t="shared" si="6"/>
        <v>362971.11254556169</v>
      </c>
      <c r="D34" s="194">
        <f t="shared" si="7"/>
        <v>241980.74169704114</v>
      </c>
      <c r="E34" s="195">
        <f t="shared" si="8"/>
        <v>604951.85424260283</v>
      </c>
      <c r="F34" s="196">
        <f>C34*VLOOKUP($F$9,'GI Factors'!A:M,4,FALSE)+D34*VLOOKUP($F$9,'GI Factors'!A:M,7,FALSE)</f>
        <v>612294.26141931326</v>
      </c>
      <c r="G34" s="193">
        <f t="shared" si="12"/>
        <v>2042</v>
      </c>
      <c r="H34" s="197">
        <f>C34*VLOOKUP($G34,'GI Factors'!A:M,4,FALSE)</f>
        <v>777756.41674271773</v>
      </c>
      <c r="I34" s="197">
        <f>D34*VLOOKUP($G34,'GI Factors'!A:M,7,FALSE)</f>
        <v>324072.47548426915</v>
      </c>
      <c r="J34" s="189">
        <f t="shared" si="9"/>
        <v>1101828.8922269868</v>
      </c>
      <c r="K34" s="190" t="e">
        <f>IF(SUM($J$10:J34)&gt;$K$7,$K$7-SUM($K$10:K33),J34)</f>
        <v>#REF!</v>
      </c>
      <c r="L34" s="190" t="e">
        <f t="shared" si="10"/>
        <v>#REF!</v>
      </c>
      <c r="M34" s="140">
        <f t="shared" si="4"/>
        <v>21</v>
      </c>
      <c r="N34" s="141">
        <f t="shared" si="1"/>
        <v>2.8371871028443851E-2</v>
      </c>
      <c r="O34" s="137" t="e">
        <f t="shared" si="2"/>
        <v>#REF!</v>
      </c>
      <c r="P34" s="142" t="e">
        <f t="shared" si="5"/>
        <v>#REF!</v>
      </c>
      <c r="Q34" s="137" t="e">
        <f>IF(SUM($P34:P34)&gt;0,IF($M34-Q$7&gt;0,P34*(1+$N34),0),IF(0&lt;=Q$9,IF(M34&gt;0,PMT(N34,M34,-O34),PMT(N34,1,-O34)),0))</f>
        <v>#REF!</v>
      </c>
      <c r="R34" s="137" t="e">
        <f>IF(SUM($P34:Q34)&gt;0,IF($M34-R$7&gt;0,Q34*(1+$N34),0),IF(0&lt;=R$9,IF(N34&gt;0,PMT(O34,N34,-P34),PMT(O34,1,-P34)),0))</f>
        <v>#REF!</v>
      </c>
      <c r="S34" s="138" t="e">
        <f>IF(SUM($P34:R34)&gt;0,IF($M34-S$7&gt;0,R34*(1+$N34),0),IF(0&lt;=S$9,IF(O34&gt;0,PMT(P34,O34,-Q34),PMT(P34,1,-Q34)),0))</f>
        <v>#REF!</v>
      </c>
      <c r="T34" s="137" t="e">
        <f>IF(SUM($P34:S34)&gt;0,IF($M34-T$7&gt;0,S34*(1+$N34),0),IF(0&lt;=T$9,IF(P34&gt;0,PMT(Q34,P34,-R34),PMT(Q34,1,-R34)),0))</f>
        <v>#REF!</v>
      </c>
      <c r="U34" s="137" t="e">
        <f>IF(SUM($P34:T34)&gt;0,IF($M34-U$7&gt;0,T34*(1+$N34),0),IF(0&lt;=U$9,IF(Q34&gt;0,PMT(R34,Q34,-S34),PMT(R34,1,-S34)),0))</f>
        <v>#REF!</v>
      </c>
      <c r="V34" s="137" t="e">
        <f>IF(SUM($P34:U34)&gt;0,IF($M34-V$7&gt;0,U34*(1+$N34),0),IF(0&lt;=V$9,IF(R34&gt;0,PMT(S34,R34,-T34),PMT(S34,1,-T34)),0))</f>
        <v>#REF!</v>
      </c>
      <c r="W34" s="137" t="e">
        <f>IF(SUM($P34:V34)&gt;0,IF($M34-W$7&gt;0,V34*(1+$N34),0),IF(0&lt;=W$9,IF(S34&gt;0,PMT(T34,S34,-U34),PMT(T34,1,-U34)),0))</f>
        <v>#REF!</v>
      </c>
      <c r="X34" s="137" t="e">
        <f>IF(SUM($P34:W34)&gt;0,IF($M34-X$7&gt;0,W34*(1+$N34),0),IF(0&lt;=X$9,IF(T34&gt;0,PMT(U34,T34,-V34),PMT(U34,1,-V34)),0))</f>
        <v>#REF!</v>
      </c>
      <c r="Y34" s="137" t="e">
        <f>IF(SUM($P34:X34)&gt;0,IF($M34-Y$7&gt;0,X34*(1+$N34),0),IF(0&lt;=Y$9,IF(U34&gt;0,PMT(V34,U34,-W34),PMT(V34,1,-W34)),0))</f>
        <v>#REF!</v>
      </c>
      <c r="Z34" s="137" t="e">
        <f>IF(SUM($P34:Y34)&gt;0,IF($M34-Z$7&gt;0,Y34*(1+$N34),0),IF(0&lt;=Z$9,IF(V34&gt;0,PMT(W34,V34,-X34),PMT(W34,1,-X34)),0))</f>
        <v>#REF!</v>
      </c>
      <c r="AA34" s="137" t="e">
        <f>IF(SUM($P34:Z34)&gt;0,IF($M34-AA$7&gt;0,Z34*(1+$N34),0),IF(0&lt;=AA$9,IF(W34&gt;0,PMT(X34,W34,-Y34),PMT(X34,1,-Y34)),0))</f>
        <v>#REF!</v>
      </c>
      <c r="AB34" s="137" t="e">
        <f>IF(SUM($P34:AA34)&gt;0,IF($M34-AB$7&gt;0,AA34*(1+$N34),0),IF(0&lt;=AB$9,IF(X34&gt;0,PMT(Y34,X34,-Z34),PMT(Y34,1,-Z34)),0))</f>
        <v>#REF!</v>
      </c>
      <c r="AC34" s="137" t="e">
        <f>IF(SUM($P34:AB34)&gt;0,IF($M34-AC$7&gt;0,AB34*(1+$N34),0),IF(0&lt;=AC$9,IF(Y34&gt;0,PMT(Z34,Y34,-AA34),PMT(Z34,1,-AA34)),0))</f>
        <v>#REF!</v>
      </c>
      <c r="AD34" s="137" t="e">
        <f>IF(SUM($P34:AC34)&gt;0,IF($M34-AD$7&gt;0,AC34*(1+$N34),0),IF(0&lt;=AD$9,IF(Z34&gt;0,PMT(AA34,Z34,-AB34),PMT(AA34,1,-AB34)),0))</f>
        <v>#REF!</v>
      </c>
      <c r="AE34" s="137" t="e">
        <f>IF(SUM($P34:AD34)&gt;0,IF($M34-AE$7&gt;0,AD34*(1+$N34),0),IF(0&lt;=AE$9,IF(AA34&gt;0,PMT(AB34,AA34,-AC34),PMT(AB34,1,-AC34)),0))</f>
        <v>#REF!</v>
      </c>
      <c r="AF34" s="137" t="e">
        <f>IF(SUM($P34:AE34)&gt;0,IF($M34-AF$7&gt;0,AE34*(1+$N34),0),IF(0&lt;=AF$9,IF(AB34&gt;0,PMT(AC34,AB34,-AD34),PMT(AC34,1,-AD34)),0))</f>
        <v>#REF!</v>
      </c>
      <c r="AG34" s="137" t="e">
        <f>IF(SUM($P34:AF34)&gt;0,IF($M34-AG$7&gt;0,AF34*(1+$N34),0),IF(0&lt;=AG$9,IF(AC34&gt;0,PMT(AD34,AC34,-AE34),PMT(AD34,1,-AE34)),0))</f>
        <v>#REF!</v>
      </c>
      <c r="AH34" s="137" t="e">
        <f>IF(SUM($P34:AG34)&gt;0,IF($M34-AH$7&gt;0,AG34*(1+$N34),0),IF(0&lt;=AH$9,IF(AD34&gt;0,PMT(AE34,AD34,-AF34),PMT(AE34,1,-AF34)),0))</f>
        <v>#REF!</v>
      </c>
      <c r="AI34" s="137" t="e">
        <f>IF(SUM($P34:AH34)&gt;0,IF($M34-AI$7&gt;0,AH34*(1+$N34),0),IF(0&lt;=AI$9,IF(AE34&gt;0,PMT(AF34,AE34,-AG34),PMT(AF34,1,-AG34)),0))</f>
        <v>#REF!</v>
      </c>
      <c r="AJ34" s="137" t="e">
        <f>IF(SUM($P34:AI34)&gt;0,IF($M34-AJ$7&gt;0,AI34*(1+$N34),0),IF(0&lt;=AJ$9,IF(AF34&gt;0,PMT(AG34,AF34,-AH34),PMT(AG34,1,-AH34)),0))</f>
        <v>#REF!</v>
      </c>
      <c r="AK34" s="137" t="e">
        <f>IF(SUM($P34:AJ34)&gt;0,IF($M34-AK$7&gt;0,AJ34*(1+$N34),0),IF(0&lt;=AK$9,IF(AG34&gt;0,PMT(AH34,AG34,-AI34),PMT(AH34,1,-AI34)),0))</f>
        <v>#REF!</v>
      </c>
      <c r="AL34" s="137" t="e">
        <f>IF(SUM($P34:AK34)&gt;0,IF($M34-AL$7&gt;0,AK34*(1+$N34),0),IF(0&lt;=AL$9,IF(AH34&gt;0,PMT(AI34,AH34,-AJ34),PMT(AI34,1,-AJ34)),0))</f>
        <v>#REF!</v>
      </c>
      <c r="AM34" s="137" t="e">
        <f>IF(SUM($P34:AL34)&gt;0,IF($M34-AM$7&gt;0,AL34*(1+$N34),0),IF(0&lt;=AM$9,IF(AI34&gt;0,PMT(AJ34,AI34,-AK34),PMT(AJ34,1,-AK34)),0))</f>
        <v>#REF!</v>
      </c>
      <c r="AN34" s="137" t="e">
        <f>IF(SUM($P34:AM34)&gt;0,IF($M34-AN$7&gt;0,AM34*(1+$N34),0),IF(0&lt;=AN$9,IF(AJ34&gt;0,PMT(AK34,AJ34,-AL34),PMT(AK34,1,-AL34)),0))</f>
        <v>#REF!</v>
      </c>
      <c r="AO34" s="137" t="e">
        <f>IF(SUM($P34:AN34)&gt;0,IF($M34-AO$7&gt;0,AN34*(1+$N34),0),IF(0&lt;=AO$9,IF(AK34&gt;0,PMT(AL34,AK34,-AM34),PMT(AL34,1,-AM34)),0))</f>
        <v>#REF!</v>
      </c>
      <c r="AP34" s="137" t="e">
        <f>IF(SUM($P34:AO34)&gt;0,IF($M34-AP$7&gt;0,AO34*(1+$N34),0),IF(0&lt;=AP$9,IF(AL34&gt;0,PMT(AM34,AL34,-AN34),PMT(AM34,1,-AN34)),0))</f>
        <v>#REF!</v>
      </c>
      <c r="AQ34" s="137" t="e">
        <f>IF(SUM($P34:AP34)&gt;0,IF($M34-AQ$7&gt;0,AP34*(1+$N34),0),IF(0&lt;=AQ$9,IF(AM34&gt;0,PMT(AN34,AM34,-AO34),PMT(AN34,1,-AO34)),0))</f>
        <v>#REF!</v>
      </c>
      <c r="AR34" s="137" t="e">
        <f>IF(SUM($P34:AQ34)&gt;0,IF($M34-AR$7&gt;0,AQ34*(1+$N34),0),IF(0&lt;=AR$9,IF(AN34&gt;0,PMT(AO34,AN34,-AP34),PMT(AO34,1,-AP34)),0))</f>
        <v>#REF!</v>
      </c>
      <c r="AS34" s="137" t="e">
        <f>IF(SUM($P34:AR34)&gt;0,IF($M34-AS$7&gt;0,AR34*(1+$N34),0),IF(0&lt;=AS$9,IF(AO34&gt;0,PMT(AP34,AO34,-AQ34),PMT(AP34,1,-AQ34)),0))</f>
        <v>#REF!</v>
      </c>
      <c r="AT34" s="137" t="e">
        <f>IF(SUM($P34:AS34)&gt;0,IF($M34-AT$7&gt;0,AS34*(1+$N34),0),IF(0&lt;=AT$9,IF(AP34&gt;0,PMT(AQ34,AP34,-AR34),PMT(AQ34,1,-AR34)),0))</f>
        <v>#REF!</v>
      </c>
      <c r="AU34" s="137" t="e">
        <f>IF(SUM($P34:AT34)&gt;0,IF($M34-AU$7&gt;0,AT34*(1+$N34),0),IF(0&lt;=AU$9,IF(AQ34&gt;0,PMT(AR34,AQ34,-AS34),PMT(AR34,1,-AS34)),0))</f>
        <v>#REF!</v>
      </c>
      <c r="AV34" s="137" t="e">
        <f>IF(SUM($P34:AU34)&gt;0,IF($M34-AV$7&gt;0,AU34*(1+$N34),0),IF(0&lt;=AV$9,IF(AR34&gt;0,PMT(AS34,AR34,-AT34),PMT(AS34,1,-AT34)),0))</f>
        <v>#REF!</v>
      </c>
      <c r="AW34" s="137" t="e">
        <f>IF(SUM($P34:AV34)&gt;0,IF($M34-AW$7&gt;0,AV34*(1+$N34),0),IF(0&lt;=AW$9,IF(AS34&gt;0,PMT(AT34,AS34,-AU34),PMT(AT34,1,-AU34)),0))</f>
        <v>#REF!</v>
      </c>
      <c r="AX34" s="137" t="e">
        <f>IF(SUM($P34:AW34)&gt;0,IF($M34-AX$7&gt;0,AW34*(1+$N34),0),IF(0&lt;=AX$9,IF(AT34&gt;0,PMT(AU34,AT34,-AV34),PMT(AU34,1,-AV34)),0))</f>
        <v>#REF!</v>
      </c>
      <c r="AY34" s="137" t="e">
        <f>IF(SUM($P34:AX34)&gt;0,IF($M34-AY$7&gt;0,AX34*(1+$N34),0),IF(0&lt;=AY$9,IF(AU34&gt;0,PMT(AV34,AU34,-AW34),PMT(AV34,1,-AW34)),0))</f>
        <v>#REF!</v>
      </c>
      <c r="AZ34" s="137" t="e">
        <f>IF(SUM($P34:AY34)&gt;0,IF($M34-AZ$7&gt;0,AY34*(1+$N34),0),IF(0&lt;=AZ$9,IF(AV34&gt;0,PMT(AW34,AV34,-AX34),PMT(AW34,1,-AX34)),0))</f>
        <v>#REF!</v>
      </c>
      <c r="BA34" s="137" t="e">
        <f>IF(SUM($P34:AZ34)&gt;0,IF($M34-BA$7&gt;0,AZ34*(1+$N34),0),IF(0&lt;=BA$9,IF(AW34&gt;0,PMT(AX34,AW34,-AY34),PMT(AX34,1,-AY34)),0))</f>
        <v>#REF!</v>
      </c>
      <c r="BB34" s="137" t="e">
        <f>IF(SUM($P34:BA34)&gt;0,IF($M34-BB$7&gt;0,BA34*(1+$N34),0),IF(0&lt;=BB$9,IF(AX34&gt;0,PMT(AY34,AX34,-AZ34),PMT(AY34,1,-AZ34)),0))</f>
        <v>#REF!</v>
      </c>
      <c r="BC34" s="137" t="e">
        <f>IF(SUM($P34:BB34)&gt;0,IF($M34-BC$7&gt;0,BB34*(1+$N34),0),IF(0&lt;=BC$9,IF(AY34&gt;0,PMT(AZ34,AY34,-BA34),PMT(AZ34,1,-BA34)),0))</f>
        <v>#REF!</v>
      </c>
      <c r="BD34" s="137" t="e">
        <f>IF(SUM($P34:BC34)&gt;0,IF($M34-BD$7&gt;0,BC34*(1+$N34),0),IF(0&lt;=BD$9,IF(AZ34&gt;0,PMT(BA34,AZ34,-BB34),PMT(BA34,1,-BB34)),0))</f>
        <v>#REF!</v>
      </c>
      <c r="BE34" s="137" t="e">
        <f>IF(SUM($P34:BD34)&gt;0,IF($M34-BE$7&gt;0,BD34*(1+$N34),0),IF(0&lt;=BE$9,IF(BA34&gt;0,PMT(BB34,BA34,-BC34),PMT(BB34,1,-BC34)),0))</f>
        <v>#REF!</v>
      </c>
      <c r="BF34" s="137" t="e">
        <f>IF(SUM($P34:BE34)&gt;0,IF($M34-BF$7&gt;0,BE34*(1+$N34),0),IF(0&lt;=BF$9,IF(BB34&gt;0,PMT(BC34,BB34,-BD34),PMT(BC34,1,-BD34)),0))</f>
        <v>#REF!</v>
      </c>
      <c r="BG34" s="137" t="e">
        <f>IF(SUM($P34:BF34)&gt;0,IF($M34-BG$7&gt;0,BF34*(1+$N34),0),IF(0&lt;=BG$9,IF(BC34&gt;0,PMT(BD34,BC34,-BE34),PMT(BD34,1,-BE34)),0))</f>
        <v>#REF!</v>
      </c>
      <c r="BH34" s="137" t="e">
        <f>IF(SUM($P34:BG34)&gt;0,IF($M34-BH$7&gt;0,BG34*(1+$N34),0),IF(0&lt;=BH$9,IF(BD34&gt;0,PMT(BE34,BD34,-BF34),PMT(BE34,1,-BF34)),0))</f>
        <v>#REF!</v>
      </c>
      <c r="BI34" s="137" t="e">
        <f>IF(SUM($P34:BH34)&gt;0,IF($M34-BI$7&gt;0,BH34*(1+$N34),0),IF(0&lt;=BI$9,IF(BE34&gt;0,PMT(BF34,BE34,-BG34),PMT(BF34,1,-BG34)),0))</f>
        <v>#REF!</v>
      </c>
      <c r="BJ34" s="191" t="e">
        <f t="shared" si="13"/>
        <v>#REF!</v>
      </c>
    </row>
    <row r="35" spans="1:62">
      <c r="A35" s="193">
        <f t="shared" si="11"/>
        <v>2043</v>
      </c>
      <c r="B35" s="132">
        <v>604951.85424260283</v>
      </c>
      <c r="C35" s="194">
        <f t="shared" si="6"/>
        <v>362971.11254556169</v>
      </c>
      <c r="D35" s="194">
        <f t="shared" si="7"/>
        <v>241980.74169704114</v>
      </c>
      <c r="E35" s="195">
        <f t="shared" si="8"/>
        <v>604951.85424260283</v>
      </c>
      <c r="F35" s="196">
        <f>C35*VLOOKUP($F$9,'GI Factors'!A:M,4,FALSE)+D35*VLOOKUP($F$9,'GI Factors'!A:M,7,FALSE)</f>
        <v>612294.26141931326</v>
      </c>
      <c r="G35" s="193">
        <f t="shared" si="12"/>
        <v>2043</v>
      </c>
      <c r="H35" s="197">
        <f>C35*VLOOKUP($G35,'GI Factors'!A:M,4,FALSE)</f>
        <v>807721.27969650889</v>
      </c>
      <c r="I35" s="197">
        <f>D35*VLOOKUP($G35,'GI Factors'!A:M,7,FALSE)</f>
        <v>328445.10886690178</v>
      </c>
      <c r="J35" s="189">
        <f t="shared" si="9"/>
        <v>1136166.3885634106</v>
      </c>
      <c r="K35" s="190" t="e">
        <f>IF(SUM($J$10:J35)&gt;$K$7,$K$7-SUM($K$10:K34),J35)</f>
        <v>#REF!</v>
      </c>
      <c r="L35" s="190" t="e">
        <f t="shared" si="10"/>
        <v>#REF!</v>
      </c>
      <c r="M35" s="140">
        <f t="shared" si="4"/>
        <v>22</v>
      </c>
      <c r="N35" s="141">
        <f t="shared" si="1"/>
        <v>2.8498625955483338E-2</v>
      </c>
      <c r="O35" s="137" t="e">
        <f t="shared" si="2"/>
        <v>#REF!</v>
      </c>
      <c r="P35" s="142" t="e">
        <f t="shared" si="5"/>
        <v>#REF!</v>
      </c>
      <c r="Q35" s="137" t="e">
        <f>IF(SUM($P35:P35)&gt;0,IF($M35-Q$7&gt;0,P35*(1+$N35),0),IF(0&lt;=Q$9,IF(M35&gt;0,PMT(N35,M35,-O35),PMT(N35,1,-O35)),0))</f>
        <v>#REF!</v>
      </c>
      <c r="R35" s="137" t="e">
        <f>IF(SUM($P35:Q35)&gt;0,IF($M35-R$7&gt;0,Q35*(1+$N35),0),IF(0&lt;=R$9,IF(N35&gt;0,PMT(O35,N35,-P35),PMT(O35,1,-P35)),0))</f>
        <v>#REF!</v>
      </c>
      <c r="S35" s="138" t="e">
        <f>IF(SUM($P35:R35)&gt;0,IF($M35-S$7&gt;0,R35*(1+$N35),0),IF(0&lt;=S$9,IF(O35&gt;0,PMT(P35,O35,-Q35),PMT(P35,1,-Q35)),0))</f>
        <v>#REF!</v>
      </c>
      <c r="T35" s="137" t="e">
        <f>IF(SUM($P35:S35)&gt;0,IF($M35-T$7&gt;0,S35*(1+$N35),0),IF(0&lt;=T$9,IF(P35&gt;0,PMT(Q35,P35,-R35),PMT(Q35,1,-R35)),0))</f>
        <v>#REF!</v>
      </c>
      <c r="U35" s="137" t="e">
        <f>IF(SUM($P35:T35)&gt;0,IF($M35-U$7&gt;0,T35*(1+$N35),0),IF(0&lt;=U$9,IF(Q35&gt;0,PMT(R35,Q35,-S35),PMT(R35,1,-S35)),0))</f>
        <v>#REF!</v>
      </c>
      <c r="V35" s="137" t="e">
        <f>IF(SUM($P35:U35)&gt;0,IF($M35-V$7&gt;0,U35*(1+$N35),0),IF(0&lt;=V$9,IF(R35&gt;0,PMT(S35,R35,-T35),PMT(S35,1,-T35)),0))</f>
        <v>#REF!</v>
      </c>
      <c r="W35" s="137" t="e">
        <f>IF(SUM($P35:V35)&gt;0,IF($M35-W$7&gt;0,V35*(1+$N35),0),IF(0&lt;=W$9,IF(S35&gt;0,PMT(T35,S35,-U35),PMT(T35,1,-U35)),0))</f>
        <v>#REF!</v>
      </c>
      <c r="X35" s="137" t="e">
        <f>IF(SUM($P35:W35)&gt;0,IF($M35-X$7&gt;0,W35*(1+$N35),0),IF(0&lt;=X$9,IF(T35&gt;0,PMT(U35,T35,-V35),PMT(U35,1,-V35)),0))</f>
        <v>#REF!</v>
      </c>
      <c r="Y35" s="137" t="e">
        <f>IF(SUM($P35:X35)&gt;0,IF($M35-Y$7&gt;0,X35*(1+$N35),0),IF(0&lt;=Y$9,IF(U35&gt;0,PMT(V35,U35,-W35),PMT(V35,1,-W35)),0))</f>
        <v>#REF!</v>
      </c>
      <c r="Z35" s="137" t="e">
        <f>IF(SUM($P35:Y35)&gt;0,IF($M35-Z$7&gt;0,Y35*(1+$N35),0),IF(0&lt;=Z$9,IF(V35&gt;0,PMT(W35,V35,-X35),PMT(W35,1,-X35)),0))</f>
        <v>#REF!</v>
      </c>
      <c r="AA35" s="137" t="e">
        <f>IF(SUM($P35:Z35)&gt;0,IF($M35-AA$7&gt;0,Z35*(1+$N35),0),IF(0&lt;=AA$9,IF(W35&gt;0,PMT(X35,W35,-Y35),PMT(X35,1,-Y35)),0))</f>
        <v>#REF!</v>
      </c>
      <c r="AB35" s="137" t="e">
        <f>IF(SUM($P35:AA35)&gt;0,IF($M35-AB$7&gt;0,AA35*(1+$N35),0),IF(0&lt;=AB$9,IF(X35&gt;0,PMT(Y35,X35,-Z35),PMT(Y35,1,-Z35)),0))</f>
        <v>#REF!</v>
      </c>
      <c r="AC35" s="137" t="e">
        <f>IF(SUM($P35:AB35)&gt;0,IF($M35-AC$7&gt;0,AB35*(1+$N35),0),IF(0&lt;=AC$9,IF(Y35&gt;0,PMT(Z35,Y35,-AA35),PMT(Z35,1,-AA35)),0))</f>
        <v>#REF!</v>
      </c>
      <c r="AD35" s="137" t="e">
        <f>IF(SUM($P35:AC35)&gt;0,IF($M35-AD$7&gt;0,AC35*(1+$N35),0),IF(0&lt;=AD$9,IF(Z35&gt;0,PMT(AA35,Z35,-AB35),PMT(AA35,1,-AB35)),0))</f>
        <v>#REF!</v>
      </c>
      <c r="AE35" s="137" t="e">
        <f>IF(SUM($P35:AD35)&gt;0,IF($M35-AE$7&gt;0,AD35*(1+$N35),0),IF(0&lt;=AE$9,IF(AA35&gt;0,PMT(AB35,AA35,-AC35),PMT(AB35,1,-AC35)),0))</f>
        <v>#REF!</v>
      </c>
      <c r="AF35" s="137" t="e">
        <f>IF(SUM($P35:AE35)&gt;0,IF($M35-AF$7&gt;0,AE35*(1+$N35),0),IF(0&lt;=AF$9,IF(AB35&gt;0,PMT(AC35,AB35,-AD35),PMT(AC35,1,-AD35)),0))</f>
        <v>#REF!</v>
      </c>
      <c r="AG35" s="137" t="e">
        <f>IF(SUM($P35:AF35)&gt;0,IF($M35-AG$7&gt;0,AF35*(1+$N35),0),IF(0&lt;=AG$9,IF(AC35&gt;0,PMT(AD35,AC35,-AE35),PMT(AD35,1,-AE35)),0))</f>
        <v>#REF!</v>
      </c>
      <c r="AH35" s="137" t="e">
        <f>IF(SUM($P35:AG35)&gt;0,IF($M35-AH$7&gt;0,AG35*(1+$N35),0),IF(0&lt;=AH$9,IF(AD35&gt;0,PMT(AE35,AD35,-AF35),PMT(AE35,1,-AF35)),0))</f>
        <v>#REF!</v>
      </c>
      <c r="AI35" s="137" t="e">
        <f>IF(SUM($P35:AH35)&gt;0,IF($M35-AI$7&gt;0,AH35*(1+$N35),0),IF(0&lt;=AI$9,IF(AE35&gt;0,PMT(AF35,AE35,-AG35),PMT(AF35,1,-AG35)),0))</f>
        <v>#REF!</v>
      </c>
      <c r="AJ35" s="137" t="e">
        <f>IF(SUM($P35:AI35)&gt;0,IF($M35-AJ$7&gt;0,AI35*(1+$N35),0),IF(0&lt;=AJ$9,IF(AF35&gt;0,PMT(AG35,AF35,-AH35),PMT(AG35,1,-AH35)),0))</f>
        <v>#REF!</v>
      </c>
      <c r="AK35" s="137" t="e">
        <f>IF(SUM($P35:AJ35)&gt;0,IF($M35-AK$7&gt;0,AJ35*(1+$N35),0),IF(0&lt;=AK$9,IF(AG35&gt;0,PMT(AH35,AG35,-AI35),PMT(AH35,1,-AI35)),0))</f>
        <v>#REF!</v>
      </c>
      <c r="AL35" s="137" t="e">
        <f>IF(SUM($P35:AK35)&gt;0,IF($M35-AL$7&gt;0,AK35*(1+$N35),0),IF(0&lt;=AL$9,IF(AH35&gt;0,PMT(AI35,AH35,-AJ35),PMT(AI35,1,-AJ35)),0))</f>
        <v>#REF!</v>
      </c>
      <c r="AM35" s="137" t="e">
        <f>IF(SUM($P35:AL35)&gt;0,IF($M35-AM$7&gt;0,AL35*(1+$N35),0),IF(0&lt;=AM$9,IF(AI35&gt;0,PMT(AJ35,AI35,-AK35),PMT(AJ35,1,-AK35)),0))</f>
        <v>#REF!</v>
      </c>
      <c r="AN35" s="137" t="e">
        <f>IF(SUM($P35:AM35)&gt;0,IF($M35-AN$7&gt;0,AM35*(1+$N35),0),IF(0&lt;=AN$9,IF(AJ35&gt;0,PMT(AK35,AJ35,-AL35),PMT(AK35,1,-AL35)),0))</f>
        <v>#REF!</v>
      </c>
      <c r="AO35" s="137" t="e">
        <f>IF(SUM($P35:AN35)&gt;0,IF($M35-AO$7&gt;0,AN35*(1+$N35),0),IF(0&lt;=AO$9,IF(AK35&gt;0,PMT(AL35,AK35,-AM35),PMT(AL35,1,-AM35)),0))</f>
        <v>#REF!</v>
      </c>
      <c r="AP35" s="137" t="e">
        <f>IF(SUM($P35:AO35)&gt;0,IF($M35-AP$7&gt;0,AO35*(1+$N35),0),IF(0&lt;=AP$9,IF(AL35&gt;0,PMT(AM35,AL35,-AN35),PMT(AM35,1,-AN35)),0))</f>
        <v>#REF!</v>
      </c>
      <c r="AQ35" s="137" t="e">
        <f>IF(SUM($P35:AP35)&gt;0,IF($M35-AQ$7&gt;0,AP35*(1+$N35),0),IF(0&lt;=AQ$9,IF(AM35&gt;0,PMT(AN35,AM35,-AO35),PMT(AN35,1,-AO35)),0))</f>
        <v>#REF!</v>
      </c>
      <c r="AR35" s="137" t="e">
        <f>IF(SUM($P35:AQ35)&gt;0,IF($M35-AR$7&gt;0,AQ35*(1+$N35),0),IF(0&lt;=AR$9,IF(AN35&gt;0,PMT(AO35,AN35,-AP35),PMT(AO35,1,-AP35)),0))</f>
        <v>#REF!</v>
      </c>
      <c r="AS35" s="137" t="e">
        <f>IF(SUM($P35:AR35)&gt;0,IF($M35-AS$7&gt;0,AR35*(1+$N35),0),IF(0&lt;=AS$9,IF(AO35&gt;0,PMT(AP35,AO35,-AQ35),PMT(AP35,1,-AQ35)),0))</f>
        <v>#REF!</v>
      </c>
      <c r="AT35" s="137" t="e">
        <f>IF(SUM($P35:AS35)&gt;0,IF($M35-AT$7&gt;0,AS35*(1+$N35),0),IF(0&lt;=AT$9,IF(AP35&gt;0,PMT(AQ35,AP35,-AR35),PMT(AQ35,1,-AR35)),0))</f>
        <v>#REF!</v>
      </c>
      <c r="AU35" s="137" t="e">
        <f>IF(SUM($P35:AT35)&gt;0,IF($M35-AU$7&gt;0,AT35*(1+$N35),0),IF(0&lt;=AU$9,IF(AQ35&gt;0,PMT(AR35,AQ35,-AS35),PMT(AR35,1,-AS35)),0))</f>
        <v>#REF!</v>
      </c>
      <c r="AV35" s="137" t="e">
        <f>IF(SUM($P35:AU35)&gt;0,IF($M35-AV$7&gt;0,AU35*(1+$N35),0),IF(0&lt;=AV$9,IF(AR35&gt;0,PMT(AS35,AR35,-AT35),PMT(AS35,1,-AT35)),0))</f>
        <v>#REF!</v>
      </c>
      <c r="AW35" s="137" t="e">
        <f>IF(SUM($P35:AV35)&gt;0,IF($M35-AW$7&gt;0,AV35*(1+$N35),0),IF(0&lt;=AW$9,IF(AS35&gt;0,PMT(AT35,AS35,-AU35),PMT(AT35,1,-AU35)),0))</f>
        <v>#REF!</v>
      </c>
      <c r="AX35" s="137" t="e">
        <f>IF(SUM($P35:AW35)&gt;0,IF($M35-AX$7&gt;0,AW35*(1+$N35),0),IF(0&lt;=AX$9,IF(AT35&gt;0,PMT(AU35,AT35,-AV35),PMT(AU35,1,-AV35)),0))</f>
        <v>#REF!</v>
      </c>
      <c r="AY35" s="137" t="e">
        <f>IF(SUM($P35:AX35)&gt;0,IF($M35-AY$7&gt;0,AX35*(1+$N35),0),IF(0&lt;=AY$9,IF(AU35&gt;0,PMT(AV35,AU35,-AW35),PMT(AV35,1,-AW35)),0))</f>
        <v>#REF!</v>
      </c>
      <c r="AZ35" s="137" t="e">
        <f>IF(SUM($P35:AY35)&gt;0,IF($M35-AZ$7&gt;0,AY35*(1+$N35),0),IF(0&lt;=AZ$9,IF(AV35&gt;0,PMT(AW35,AV35,-AX35),PMT(AW35,1,-AX35)),0))</f>
        <v>#REF!</v>
      </c>
      <c r="BA35" s="137" t="e">
        <f>IF(SUM($P35:AZ35)&gt;0,IF($M35-BA$7&gt;0,AZ35*(1+$N35),0),IF(0&lt;=BA$9,IF(AW35&gt;0,PMT(AX35,AW35,-AY35),PMT(AX35,1,-AY35)),0))</f>
        <v>#REF!</v>
      </c>
      <c r="BB35" s="137" t="e">
        <f>IF(SUM($P35:BA35)&gt;0,IF($M35-BB$7&gt;0,BA35*(1+$N35),0),IF(0&lt;=BB$9,IF(AX35&gt;0,PMT(AY35,AX35,-AZ35),PMT(AY35,1,-AZ35)),0))</f>
        <v>#REF!</v>
      </c>
      <c r="BC35" s="137" t="e">
        <f>IF(SUM($P35:BB35)&gt;0,IF($M35-BC$7&gt;0,BB35*(1+$N35),0),IF(0&lt;=BC$9,IF(AY35&gt;0,PMT(AZ35,AY35,-BA35),PMT(AZ35,1,-BA35)),0))</f>
        <v>#REF!</v>
      </c>
      <c r="BD35" s="137" t="e">
        <f>IF(SUM($P35:BC35)&gt;0,IF($M35-BD$7&gt;0,BC35*(1+$N35),0),IF(0&lt;=BD$9,IF(AZ35&gt;0,PMT(BA35,AZ35,-BB35),PMT(BA35,1,-BB35)),0))</f>
        <v>#REF!</v>
      </c>
      <c r="BE35" s="137" t="e">
        <f>IF(SUM($P35:BD35)&gt;0,IF($M35-BE$7&gt;0,BD35*(1+$N35),0),IF(0&lt;=BE$9,IF(BA35&gt;0,PMT(BB35,BA35,-BC35),PMT(BB35,1,-BC35)),0))</f>
        <v>#REF!</v>
      </c>
      <c r="BF35" s="137" t="e">
        <f>IF(SUM($P35:BE35)&gt;0,IF($M35-BF$7&gt;0,BE35*(1+$N35),0),IF(0&lt;=BF$9,IF(BB35&gt;0,PMT(BC35,BB35,-BD35),PMT(BC35,1,-BD35)),0))</f>
        <v>#REF!</v>
      </c>
      <c r="BG35" s="137" t="e">
        <f>IF(SUM($P35:BF35)&gt;0,IF($M35-BG$7&gt;0,BF35*(1+$N35),0),IF(0&lt;=BG$9,IF(BC35&gt;0,PMT(BD35,BC35,-BE35),PMT(BD35,1,-BE35)),0))</f>
        <v>#REF!</v>
      </c>
      <c r="BH35" s="137" t="e">
        <f>IF(SUM($P35:BG35)&gt;0,IF($M35-BH$7&gt;0,BG35*(1+$N35),0),IF(0&lt;=BH$9,IF(BD35&gt;0,PMT(BE35,BD35,-BF35),PMT(BE35,1,-BF35)),0))</f>
        <v>#REF!</v>
      </c>
      <c r="BI35" s="137" t="e">
        <f>IF(SUM($P35:BH35)&gt;0,IF($M35-BI$7&gt;0,BH35*(1+$N35),0),IF(0&lt;=BI$9,IF(BE35&gt;0,PMT(BF35,BE35,-BG35),PMT(BF35,1,-BG35)),0))</f>
        <v>#REF!</v>
      </c>
      <c r="BJ35" s="191" t="e">
        <f t="shared" si="13"/>
        <v>#REF!</v>
      </c>
    </row>
    <row r="36" spans="1:62">
      <c r="A36" s="193">
        <f t="shared" si="11"/>
        <v>2044</v>
      </c>
      <c r="B36" s="132">
        <v>604951.85424260283</v>
      </c>
      <c r="C36" s="194">
        <f t="shared" ref="C36:C41" si="14">+B36*$C$7</f>
        <v>362971.11254556169</v>
      </c>
      <c r="D36" s="194">
        <f t="shared" ref="D36:D41" si="15">+B36*$D$7</f>
        <v>241980.74169704114</v>
      </c>
      <c r="E36" s="195">
        <f t="shared" ref="E36:E41" si="16">SUM(C36:D36)</f>
        <v>604951.85424260283</v>
      </c>
      <c r="F36" s="196">
        <f>C36*VLOOKUP($F$9,'GI Factors'!A:M,4,FALSE)+D36*VLOOKUP($F$9,'GI Factors'!A:M,7,FALSE)</f>
        <v>612294.26141931326</v>
      </c>
      <c r="G36" s="193">
        <f t="shared" ref="G36:G41" si="17">+A36</f>
        <v>2044</v>
      </c>
      <c r="H36" s="197">
        <f>C36*VLOOKUP($G36,'GI Factors'!A:M,4,FALSE)</f>
        <v>838645.99208295695</v>
      </c>
      <c r="I36" s="197">
        <f>D36*VLOOKUP($G36,'GI Factors'!A:M,7,FALSE)</f>
        <v>332979.66215013649</v>
      </c>
      <c r="J36" s="189">
        <f t="shared" ref="J36:J41" si="18">SUM(H36:I36)</f>
        <v>1171625.6542330934</v>
      </c>
      <c r="K36" s="190" t="e">
        <f>IF(SUM($J$10:J36)&gt;$K$7,$K$7-SUM($K$10:K29),J36)</f>
        <v>#REF!</v>
      </c>
      <c r="L36" s="190" t="e">
        <f t="shared" ref="L36:L41" si="19">J36-K36</f>
        <v>#REF!</v>
      </c>
      <c r="M36" s="140">
        <f t="shared" ref="M36:M41" si="20">IF(A36-YEAR($M$7)&lt;0,0,A36-YEAR($M$7))</f>
        <v>23</v>
      </c>
      <c r="N36" s="141">
        <f t="shared" ref="N36:N41" si="21">IF(M36&gt;0,RATE(M36,,-F36,J36),0)</f>
        <v>2.8616344805081136E-2</v>
      </c>
      <c r="O36" s="137" t="e">
        <f t="shared" ref="O36:O41" si="22">PV(N36,M36,,-L36)</f>
        <v>#REF!</v>
      </c>
      <c r="P36" s="142" t="e">
        <f t="shared" ref="P36:P41" si="23">IF(M36&gt;0,PMT(N36,M36,-O36),PMT(N36,1,-O36))</f>
        <v>#REF!</v>
      </c>
      <c r="Q36" s="137" t="e">
        <f>IF(SUM($P36:P36)&gt;0,IF($M36-Q$7&gt;0,P36*(1+$N36),0),IF(0&lt;=Q$9,IF(M36&gt;0,PMT(N36,M36,-O36),PMT(N36,1,-O36)),0))</f>
        <v>#REF!</v>
      </c>
      <c r="R36" s="137" t="e">
        <f>IF(SUM($P36:Q36)&gt;0,IF($M36-R$7&gt;0,Q36*(1+$N36),0),IF(0&lt;=R$9,IF(N36&gt;0,PMT(O36,N36,-P36),PMT(O36,1,-P36)),0))</f>
        <v>#REF!</v>
      </c>
      <c r="S36" s="138" t="e">
        <f>IF(SUM($P36:R36)&gt;0,IF($M36-S$7&gt;0,R36*(1+$N36),0),IF(0&lt;=S$9,IF(O36&gt;0,PMT(P36,O36,-Q36),PMT(P36,1,-Q36)),0))</f>
        <v>#REF!</v>
      </c>
      <c r="T36" s="137" t="e">
        <f>IF(SUM($P36:S36)&gt;0,IF($M36-T$7&gt;0,S36*(1+$N36),0),IF(0&lt;=T$9,IF(P36&gt;0,PMT(Q36,P36,-R36),PMT(Q36,1,-R36)),0))</f>
        <v>#REF!</v>
      </c>
      <c r="U36" s="137" t="e">
        <f>IF(SUM($P36:T36)&gt;0,IF($M36-U$7&gt;0,T36*(1+$N36),0),IF(0&lt;=U$9,IF(Q36&gt;0,PMT(R36,Q36,-S36),PMT(R36,1,-S36)),0))</f>
        <v>#REF!</v>
      </c>
      <c r="V36" s="137" t="e">
        <f>IF(SUM($P36:U36)&gt;0,IF($M36-V$7&gt;0,U36*(1+$N36),0),IF(0&lt;=V$9,IF(R36&gt;0,PMT(S36,R36,-T36),PMT(S36,1,-T36)),0))</f>
        <v>#REF!</v>
      </c>
      <c r="W36" s="137" t="e">
        <f>IF(SUM($P36:V36)&gt;0,IF($M36-W$7&gt;0,V36*(1+$N36),0),IF(0&lt;=W$9,IF(S36&gt;0,PMT(T36,S36,-U36),PMT(T36,1,-U36)),0))</f>
        <v>#REF!</v>
      </c>
      <c r="X36" s="137" t="e">
        <f>IF(SUM($P36:W36)&gt;0,IF($M36-X$7&gt;0,W36*(1+$N36),0),IF(0&lt;=X$9,IF(T36&gt;0,PMT(U36,T36,-V36),PMT(U36,1,-V36)),0))</f>
        <v>#REF!</v>
      </c>
      <c r="Y36" s="137" t="e">
        <f>IF(SUM($P36:X36)&gt;0,IF($M36-Y$7&gt;0,X36*(1+$N36),0),IF(0&lt;=Y$9,IF(U36&gt;0,PMT(V36,U36,-W36),PMT(V36,1,-W36)),0))</f>
        <v>#REF!</v>
      </c>
      <c r="Z36" s="137" t="e">
        <f>IF(SUM($P36:Y36)&gt;0,IF($M36-Z$7&gt;0,Y36*(1+$N36),0),IF(0&lt;=Z$9,IF(V36&gt;0,PMT(W36,V36,-X36),PMT(W36,1,-X36)),0))</f>
        <v>#REF!</v>
      </c>
      <c r="AA36" s="137" t="e">
        <f>IF(SUM($P36:Z36)&gt;0,IF($M36-AA$7&gt;0,Z36*(1+$N36),0),IF(0&lt;=AA$9,IF(W36&gt;0,PMT(X36,W36,-Y36),PMT(X36,1,-Y36)),0))</f>
        <v>#REF!</v>
      </c>
      <c r="AB36" s="137" t="e">
        <f>IF(SUM($P36:AA36)&gt;0,IF($M36-AB$7&gt;0,AA36*(1+$N36),0),IF(0&lt;=AB$9,IF(X36&gt;0,PMT(Y36,X36,-Z36),PMT(Y36,1,-Z36)),0))</f>
        <v>#REF!</v>
      </c>
      <c r="AC36" s="137" t="e">
        <f>IF(SUM($P36:AB36)&gt;0,IF($M36-AC$7&gt;0,AB36*(1+$N36),0),IF(0&lt;=AC$9,IF(Y36&gt;0,PMT(Z36,Y36,-AA36),PMT(Z36,1,-AA36)),0))</f>
        <v>#REF!</v>
      </c>
      <c r="AD36" s="137" t="e">
        <f>IF(SUM($P36:AC36)&gt;0,IF($M36-AD$7&gt;0,AC36*(1+$N36),0),IF(0&lt;=AD$9,IF(Z36&gt;0,PMT(AA36,Z36,-AB36),PMT(AA36,1,-AB36)),0))</f>
        <v>#REF!</v>
      </c>
      <c r="AE36" s="137" t="e">
        <f>IF(SUM($P36:AD36)&gt;0,IF($M36-AE$7&gt;0,AD36*(1+$N36),0),IF(0&lt;=AE$9,IF(AA36&gt;0,PMT(AB36,AA36,-AC36),PMT(AB36,1,-AC36)),0))</f>
        <v>#REF!</v>
      </c>
      <c r="AF36" s="137" t="e">
        <f>IF(SUM($P36:AE36)&gt;0,IF($M36-AF$7&gt;0,AE36*(1+$N36),0),IF(0&lt;=AF$9,IF(AB36&gt;0,PMT(AC36,AB36,-AD36),PMT(AC36,1,-AD36)),0))</f>
        <v>#REF!</v>
      </c>
      <c r="AG36" s="137" t="e">
        <f>IF(SUM($P36:AF36)&gt;0,IF($M36-AG$7&gt;0,AF36*(1+$N36),0),IF(0&lt;=AG$9,IF(AC36&gt;0,PMT(AD36,AC36,-AE36),PMT(AD36,1,-AE36)),0))</f>
        <v>#REF!</v>
      </c>
      <c r="AH36" s="137" t="e">
        <f>IF(SUM($P36:AG36)&gt;0,IF($M36-AH$7&gt;0,AG36*(1+$N36),0),IF(0&lt;=AH$9,IF(AD36&gt;0,PMT(AE36,AD36,-AF36),PMT(AE36,1,-AF36)),0))</f>
        <v>#REF!</v>
      </c>
      <c r="AI36" s="137" t="e">
        <f>IF(SUM($P36:AH36)&gt;0,IF($M36-AI$7&gt;0,AH36*(1+$N36),0),IF(0&lt;=AI$9,IF(AE36&gt;0,PMT(AF36,AE36,-AG36),PMT(AF36,1,-AG36)),0))</f>
        <v>#REF!</v>
      </c>
      <c r="AJ36" s="137" t="e">
        <f>IF(SUM($P36:AI36)&gt;0,IF($M36-AJ$7&gt;0,AI36*(1+$N36),0),IF(0&lt;=AJ$9,IF(AF36&gt;0,PMT(AG36,AF36,-AH36),PMT(AG36,1,-AH36)),0))</f>
        <v>#REF!</v>
      </c>
      <c r="AK36" s="137" t="e">
        <f>IF(SUM($P36:AJ36)&gt;0,IF($M36-AK$7&gt;0,AJ36*(1+$N36),0),IF(0&lt;=AK$9,IF(AG36&gt;0,PMT(AH36,AG36,-AI36),PMT(AH36,1,-AI36)),0))</f>
        <v>#REF!</v>
      </c>
      <c r="AL36" s="137" t="e">
        <f>IF(SUM($P36:AK36)&gt;0,IF($M36-AL$7&gt;0,AK36*(1+$N36),0),IF(0&lt;=AL$9,IF(AH36&gt;0,PMT(AI36,AH36,-AJ36),PMT(AI36,1,-AJ36)),0))</f>
        <v>#REF!</v>
      </c>
      <c r="AM36" s="137" t="e">
        <f>IF(SUM($P36:AL36)&gt;0,IF($M36-AM$7&gt;0,AL36*(1+$N36),0),IF(0&lt;=AM$9,IF(AI36&gt;0,PMT(AJ36,AI36,-AK36),PMT(AJ36,1,-AK36)),0))</f>
        <v>#REF!</v>
      </c>
      <c r="AN36" s="137" t="e">
        <f>IF(SUM($P36:AM36)&gt;0,IF($M36-AN$7&gt;0,AM36*(1+$N36),0),IF(0&lt;=AN$9,IF(AJ36&gt;0,PMT(AK36,AJ36,-AL36),PMT(AK36,1,-AL36)),0))</f>
        <v>#REF!</v>
      </c>
      <c r="AO36" s="137" t="e">
        <f>IF(SUM($P36:AN36)&gt;0,IF($M36-AO$7&gt;0,AN36*(1+$N36),0),IF(0&lt;=AO$9,IF(AK36&gt;0,PMT(AL36,AK36,-AM36),PMT(AL36,1,-AM36)),0))</f>
        <v>#REF!</v>
      </c>
      <c r="AP36" s="137" t="e">
        <f>IF(SUM($P36:AO36)&gt;0,IF($M36-AP$7&gt;0,AO36*(1+$N36),0),IF(0&lt;=AP$9,IF(AL36&gt;0,PMT(AM36,AL36,-AN36),PMT(AM36,1,-AN36)),0))</f>
        <v>#REF!</v>
      </c>
      <c r="AQ36" s="137" t="e">
        <f>IF(SUM($P36:AP36)&gt;0,IF($M36-AQ$7&gt;0,AP36*(1+$N36),0),IF(0&lt;=AQ$9,IF(AM36&gt;0,PMT(AN36,AM36,-AO36),PMT(AN36,1,-AO36)),0))</f>
        <v>#REF!</v>
      </c>
      <c r="AR36" s="137" t="e">
        <f>IF(SUM($P36:AQ36)&gt;0,IF($M36-AR$7&gt;0,AQ36*(1+$N36),0),IF(0&lt;=AR$9,IF(AN36&gt;0,PMT(AO36,AN36,-AP36),PMT(AO36,1,-AP36)),0))</f>
        <v>#REF!</v>
      </c>
      <c r="AS36" s="137" t="e">
        <f>IF(SUM($P36:AR36)&gt;0,IF($M36-AS$7&gt;0,AR36*(1+$N36),0),IF(0&lt;=AS$9,IF(AO36&gt;0,PMT(AP36,AO36,-AQ36),PMT(AP36,1,-AQ36)),0))</f>
        <v>#REF!</v>
      </c>
      <c r="AT36" s="137" t="e">
        <f>IF(SUM($P36:AS36)&gt;0,IF($M36-AT$7&gt;0,AS36*(1+$N36),0),IF(0&lt;=AT$9,IF(AP36&gt;0,PMT(AQ36,AP36,-AR36),PMT(AQ36,1,-AR36)),0))</f>
        <v>#REF!</v>
      </c>
      <c r="AU36" s="137" t="e">
        <f>IF(SUM($P36:AT36)&gt;0,IF($M36-AU$7&gt;0,AT36*(1+$N36),0),IF(0&lt;=AU$9,IF(AQ36&gt;0,PMT(AR36,AQ36,-AS36),PMT(AR36,1,-AS36)),0))</f>
        <v>#REF!</v>
      </c>
      <c r="AV36" s="137" t="e">
        <f>IF(SUM($P36:AU36)&gt;0,IF($M36-AV$7&gt;0,AU36*(1+$N36),0),IF(0&lt;=AV$9,IF(AR36&gt;0,PMT(AS36,AR36,-AT36),PMT(AS36,1,-AT36)),0))</f>
        <v>#REF!</v>
      </c>
      <c r="AW36" s="137" t="e">
        <f>IF(SUM($P36:AV36)&gt;0,IF($M36-AW$7&gt;0,AV36*(1+$N36),0),IF(0&lt;=AW$9,IF(AS36&gt;0,PMT(AT36,AS36,-AU36),PMT(AT36,1,-AU36)),0))</f>
        <v>#REF!</v>
      </c>
      <c r="AX36" s="137" t="e">
        <f>IF(SUM($P36:AW36)&gt;0,IF($M36-AX$7&gt;0,AW36*(1+$N36),0),IF(0&lt;=AX$9,IF(AT36&gt;0,PMT(AU36,AT36,-AV36),PMT(AU36,1,-AV36)),0))</f>
        <v>#REF!</v>
      </c>
      <c r="AY36" s="137" t="e">
        <f>IF(SUM($P36:AX36)&gt;0,IF($M36-AY$7&gt;0,AX36*(1+$N36),0),IF(0&lt;=AY$9,IF(AU36&gt;0,PMT(AV36,AU36,-AW36),PMT(AV36,1,-AW36)),0))</f>
        <v>#REF!</v>
      </c>
      <c r="AZ36" s="137" t="e">
        <f>IF(SUM($P36:AY36)&gt;0,IF($M36-AZ$7&gt;0,AY36*(1+$N36),0),IF(0&lt;=AZ$9,IF(AV36&gt;0,PMT(AW36,AV36,-AX36),PMT(AW36,1,-AX36)),0))</f>
        <v>#REF!</v>
      </c>
      <c r="BA36" s="137" t="e">
        <f>IF(SUM($P36:AZ36)&gt;0,IF($M36-BA$7&gt;0,AZ36*(1+$N36),0),IF(0&lt;=BA$9,IF(AW36&gt;0,PMT(AX36,AW36,-AY36),PMT(AX36,1,-AY36)),0))</f>
        <v>#REF!</v>
      </c>
      <c r="BB36" s="137" t="e">
        <f>IF(SUM($P36:BA36)&gt;0,IF($M36-BB$7&gt;0,BA36*(1+$N36),0),IF(0&lt;=BB$9,IF(AX36&gt;0,PMT(AY36,AX36,-AZ36),PMT(AY36,1,-AZ36)),0))</f>
        <v>#REF!</v>
      </c>
      <c r="BC36" s="137" t="e">
        <f>IF(SUM($P36:BB36)&gt;0,IF($M36-BC$7&gt;0,BB36*(1+$N36),0),IF(0&lt;=BC$9,IF(AY36&gt;0,PMT(AZ36,AY36,-BA36),PMT(AZ36,1,-BA36)),0))</f>
        <v>#REF!</v>
      </c>
      <c r="BD36" s="137" t="e">
        <f>IF(SUM($P36:BC36)&gt;0,IF($M36-BD$7&gt;0,BC36*(1+$N36),0),IF(0&lt;=BD$9,IF(AZ36&gt;0,PMT(BA36,AZ36,-BB36),PMT(BA36,1,-BB36)),0))</f>
        <v>#REF!</v>
      </c>
      <c r="BE36" s="137" t="e">
        <f>IF(SUM($P36:BD36)&gt;0,IF($M36-BE$7&gt;0,BD36*(1+$N36),0),IF(0&lt;=BE$9,IF(BA36&gt;0,PMT(BB36,BA36,-BC36),PMT(BB36,1,-BC36)),0))</f>
        <v>#REF!</v>
      </c>
      <c r="BF36" s="137" t="e">
        <f>IF(SUM($P36:BE36)&gt;0,IF($M36-BF$7&gt;0,BE36*(1+$N36),0),IF(0&lt;=BF$9,IF(BB36&gt;0,PMT(BC36,BB36,-BD36),PMT(BC36,1,-BD36)),0))</f>
        <v>#REF!</v>
      </c>
      <c r="BG36" s="137" t="e">
        <f>IF(SUM($P36:BF36)&gt;0,IF($M36-BG$7&gt;0,BF36*(1+$N36),0),IF(0&lt;=BG$9,IF(BC36&gt;0,PMT(BD36,BC36,-BE36),PMT(BD36,1,-BE36)),0))</f>
        <v>#REF!</v>
      </c>
      <c r="BH36" s="137" t="e">
        <f>IF(SUM($P36:BG36)&gt;0,IF($M36-BH$7&gt;0,BG36*(1+$N36),0),IF(0&lt;=BH$9,IF(BD36&gt;0,PMT(BE36,BD36,-BF36),PMT(BE36,1,-BF36)),0))</f>
        <v>#REF!</v>
      </c>
      <c r="BI36" s="137" t="e">
        <f>IF(SUM($P36:BH36)&gt;0,IF($M36-BI$7&gt;0,BH36*(1+$N36),0),IF(0&lt;=BI$9,IF(BE36&gt;0,PMT(BF36,BE36,-BG36),PMT(BF36,1,-BG36)),0))</f>
        <v>#REF!</v>
      </c>
      <c r="BJ36" s="191" t="e">
        <f t="shared" si="13"/>
        <v>#REF!</v>
      </c>
    </row>
    <row r="37" spans="1:62">
      <c r="A37" s="193">
        <f t="shared" si="11"/>
        <v>2045</v>
      </c>
      <c r="B37" s="132">
        <v>611871.97924260283</v>
      </c>
      <c r="C37" s="194">
        <f t="shared" si="14"/>
        <v>367123.1875455617</v>
      </c>
      <c r="D37" s="194">
        <f t="shared" si="15"/>
        <v>244748.79169704113</v>
      </c>
      <c r="E37" s="195">
        <f t="shared" si="16"/>
        <v>611871.97924260283</v>
      </c>
      <c r="F37" s="196">
        <f>C37*VLOOKUP($F$9,'GI Factors'!A:M,4,FALSE)+D37*VLOOKUP($F$9,'GI Factors'!A:M,7,FALSE)</f>
        <v>619298.3771949549</v>
      </c>
      <c r="G37" s="193">
        <f t="shared" si="17"/>
        <v>2045</v>
      </c>
      <c r="H37" s="197">
        <f>C37*VLOOKUP($G37,'GI Factors'!A:M,4,FALSE)</f>
        <v>880610.56338357052</v>
      </c>
      <c r="I37" s="197">
        <f>D37*VLOOKUP($G37,'GI Factors'!A:M,7,FALSE)</f>
        <v>341785.8524862692</v>
      </c>
      <c r="J37" s="189">
        <f t="shared" si="18"/>
        <v>1222396.4158698397</v>
      </c>
      <c r="K37" s="190" t="e">
        <f>IF(SUM($J$10:J37)&gt;$K$7,$K$7-SUM($K$10:K36),J37)</f>
        <v>#REF!</v>
      </c>
      <c r="L37" s="190" t="e">
        <f t="shared" si="19"/>
        <v>#REF!</v>
      </c>
      <c r="M37" s="140">
        <f t="shared" si="20"/>
        <v>24</v>
      </c>
      <c r="N37" s="141">
        <f t="shared" si="21"/>
        <v>2.8737738512853796E-2</v>
      </c>
      <c r="O37" s="137" t="e">
        <f t="shared" si="22"/>
        <v>#REF!</v>
      </c>
      <c r="P37" s="142" t="e">
        <f t="shared" si="23"/>
        <v>#REF!</v>
      </c>
      <c r="Q37" s="137" t="e">
        <f>IF(SUM($P37:P37)&gt;0,IF($M37-Q$7&gt;0,P37*(1+$N37),0),IF(0&lt;=Q$9,IF(M37&gt;0,PMT(N37,M37,-O37),PMT(N37,1,-O37)),0))</f>
        <v>#REF!</v>
      </c>
      <c r="R37" s="137" t="e">
        <f>IF(SUM($P37:Q37)&gt;0,IF($M37-R$7&gt;0,Q37*(1+$N37),0),IF(0&lt;=R$9,IF(N37&gt;0,PMT(O37,N37,-P37),PMT(O37,1,-P37)),0))</f>
        <v>#REF!</v>
      </c>
      <c r="S37" s="138" t="e">
        <f>IF(SUM($P37:R37)&gt;0,IF($M37-S$7&gt;0,R37*(1+$N37),0),IF(0&lt;=S$9,IF(O37&gt;0,PMT(P37,O37,-Q37),PMT(P37,1,-Q37)),0))</f>
        <v>#REF!</v>
      </c>
      <c r="T37" s="137" t="e">
        <f>IF(SUM($P37:S37)&gt;0,IF($M37-T$7&gt;0,S37*(1+$N37),0),IF(0&lt;=T$9,IF(P37&gt;0,PMT(Q37,P37,-R37),PMT(Q37,1,-R37)),0))</f>
        <v>#REF!</v>
      </c>
      <c r="U37" s="137" t="e">
        <f>IF(SUM($P37:T37)&gt;0,IF($M37-U$7&gt;0,T37*(1+$N37),0),IF(0&lt;=U$9,IF(Q37&gt;0,PMT(R37,Q37,-S37),PMT(R37,1,-S37)),0))</f>
        <v>#REF!</v>
      </c>
      <c r="V37" s="137" t="e">
        <f>IF(SUM($P37:U37)&gt;0,IF($M37-V$7&gt;0,U37*(1+$N37),0),IF(0&lt;=V$9,IF(R37&gt;0,PMT(S37,R37,-T37),PMT(S37,1,-T37)),0))</f>
        <v>#REF!</v>
      </c>
      <c r="W37" s="137" t="e">
        <f>IF(SUM($P37:V37)&gt;0,IF($M37-W$7&gt;0,V37*(1+$N37),0),IF(0&lt;=W$9,IF(S37&gt;0,PMT(T37,S37,-U37),PMT(T37,1,-U37)),0))</f>
        <v>#REF!</v>
      </c>
      <c r="X37" s="137" t="e">
        <f>IF(SUM($P37:W37)&gt;0,IF($M37-X$7&gt;0,W37*(1+$N37),0),IF(0&lt;=X$9,IF(T37&gt;0,PMT(U37,T37,-V37),PMT(U37,1,-V37)),0))</f>
        <v>#REF!</v>
      </c>
      <c r="Y37" s="137" t="e">
        <f>IF(SUM($P37:X37)&gt;0,IF($M37-Y$7&gt;0,X37*(1+$N37),0),IF(0&lt;=Y$9,IF(U37&gt;0,PMT(V37,U37,-W37),PMT(V37,1,-W37)),0))</f>
        <v>#REF!</v>
      </c>
      <c r="Z37" s="137" t="e">
        <f>IF(SUM($P37:Y37)&gt;0,IF($M37-Z$7&gt;0,Y37*(1+$N37),0),IF(0&lt;=Z$9,IF(V37&gt;0,PMT(W37,V37,-X37),PMT(W37,1,-X37)),0))</f>
        <v>#REF!</v>
      </c>
      <c r="AA37" s="137" t="e">
        <f>IF(SUM($P37:Z37)&gt;0,IF($M37-AA$7&gt;0,Z37*(1+$N37),0),IF(0&lt;=AA$9,IF(W37&gt;0,PMT(X37,W37,-Y37),PMT(X37,1,-Y37)),0))</f>
        <v>#REF!</v>
      </c>
      <c r="AB37" s="137" t="e">
        <f>IF(SUM($P37:AA37)&gt;0,IF($M37-AB$7&gt;0,AA37*(1+$N37),0),IF(0&lt;=AB$9,IF(X37&gt;0,PMT(Y37,X37,-Z37),PMT(Y37,1,-Z37)),0))</f>
        <v>#REF!</v>
      </c>
      <c r="AC37" s="137" t="e">
        <f>IF(SUM($P37:AB37)&gt;0,IF($M37-AC$7&gt;0,AB37*(1+$N37),0),IF(0&lt;=AC$9,IF(Y37&gt;0,PMT(Z37,Y37,-AA37),PMT(Z37,1,-AA37)),0))</f>
        <v>#REF!</v>
      </c>
      <c r="AD37" s="137" t="e">
        <f>IF(SUM($P37:AC37)&gt;0,IF($M37-AD$7&gt;0,AC37*(1+$N37),0),IF(0&lt;=AD$9,IF(Z37&gt;0,PMT(AA37,Z37,-AB37),PMT(AA37,1,-AB37)),0))</f>
        <v>#REF!</v>
      </c>
      <c r="AE37" s="137" t="e">
        <f>IF(SUM($P37:AD37)&gt;0,IF($M37-AE$7&gt;0,AD37*(1+$N37),0),IF(0&lt;=AE$9,IF(AA37&gt;0,PMT(AB37,AA37,-AC37),PMT(AB37,1,-AC37)),0))</f>
        <v>#REF!</v>
      </c>
      <c r="AF37" s="137" t="e">
        <f>IF(SUM($P37:AE37)&gt;0,IF($M37-AF$7&gt;0,AE37*(1+$N37),0),IF(0&lt;=AF$9,IF(AB37&gt;0,PMT(AC37,AB37,-AD37),PMT(AC37,1,-AD37)),0))</f>
        <v>#REF!</v>
      </c>
      <c r="AG37" s="137" t="e">
        <f>IF(SUM($P37:AF37)&gt;0,IF($M37-AG$7&gt;0,AF37*(1+$N37),0),IF(0&lt;=AG$9,IF(AC37&gt;0,PMT(AD37,AC37,-AE37),PMT(AD37,1,-AE37)),0))</f>
        <v>#REF!</v>
      </c>
      <c r="AH37" s="137" t="e">
        <f>IF(SUM($P37:AG37)&gt;0,IF($M37-AH$7&gt;0,AG37*(1+$N37),0),IF(0&lt;=AH$9,IF(AD37&gt;0,PMT(AE37,AD37,-AF37),PMT(AE37,1,-AF37)),0))</f>
        <v>#REF!</v>
      </c>
      <c r="AI37" s="137" t="e">
        <f>IF(SUM($P37:AH37)&gt;0,IF($M37-AI$7&gt;0,AH37*(1+$N37),0),IF(0&lt;=AI$9,IF(AE37&gt;0,PMT(AF37,AE37,-AG37),PMT(AF37,1,-AG37)),0))</f>
        <v>#REF!</v>
      </c>
      <c r="AJ37" s="137" t="e">
        <f>IF(SUM($P37:AI37)&gt;0,IF($M37-AJ$7&gt;0,AI37*(1+$N37),0),IF(0&lt;=AJ$9,IF(AF37&gt;0,PMT(AG37,AF37,-AH37),PMT(AG37,1,-AH37)),0))</f>
        <v>#REF!</v>
      </c>
      <c r="AK37" s="137" t="e">
        <f>IF(SUM($P37:AJ37)&gt;0,IF($M37-AK$7&gt;0,AJ37*(1+$N37),0),IF(0&lt;=AK$9,IF(AG37&gt;0,PMT(AH37,AG37,-AI37),PMT(AH37,1,-AI37)),0))</f>
        <v>#REF!</v>
      </c>
      <c r="AL37" s="137" t="e">
        <f>IF(SUM($P37:AK37)&gt;0,IF($M37-AL$7&gt;0,AK37*(1+$N37),0),IF(0&lt;=AL$9,IF(AH37&gt;0,PMT(AI37,AH37,-AJ37),PMT(AI37,1,-AJ37)),0))</f>
        <v>#REF!</v>
      </c>
      <c r="AM37" s="137" t="e">
        <f>IF(SUM($P37:AL37)&gt;0,IF($M37-AM$7&gt;0,AL37*(1+$N37),0),IF(0&lt;=AM$9,IF(AI37&gt;0,PMT(AJ37,AI37,-AK37),PMT(AJ37,1,-AK37)),0))</f>
        <v>#REF!</v>
      </c>
      <c r="AN37" s="137" t="e">
        <f>IF(SUM($P37:AM37)&gt;0,IF($M37-AN$7&gt;0,AM37*(1+$N37),0),IF(0&lt;=AN$9,IF(AJ37&gt;0,PMT(AK37,AJ37,-AL37),PMT(AK37,1,-AL37)),0))</f>
        <v>#REF!</v>
      </c>
      <c r="AO37" s="137" t="e">
        <f>IF(SUM($P37:AN37)&gt;0,IF($M37-AO$7&gt;0,AN37*(1+$N37),0),IF(0&lt;=AO$9,IF(AK37&gt;0,PMT(AL37,AK37,-AM37),PMT(AL37,1,-AM37)),0))</f>
        <v>#REF!</v>
      </c>
      <c r="AP37" s="137" t="e">
        <f>IF(SUM($P37:AO37)&gt;0,IF($M37-AP$7&gt;0,AO37*(1+$N37),0),IF(0&lt;=AP$9,IF(AL37&gt;0,PMT(AM37,AL37,-AN37),PMT(AM37,1,-AN37)),0))</f>
        <v>#REF!</v>
      </c>
      <c r="AQ37" s="137" t="e">
        <f>IF(SUM($P37:AP37)&gt;0,IF($M37-AQ$7&gt;0,AP37*(1+$N37),0),IF(0&lt;=AQ$9,IF(AM37&gt;0,PMT(AN37,AM37,-AO37),PMT(AN37,1,-AO37)),0))</f>
        <v>#REF!</v>
      </c>
      <c r="AR37" s="137" t="e">
        <f>IF(SUM($P37:AQ37)&gt;0,IF($M37-AR$7&gt;0,AQ37*(1+$N37),0),IF(0&lt;=AR$9,IF(AN37&gt;0,PMT(AO37,AN37,-AP37),PMT(AO37,1,-AP37)),0))</f>
        <v>#REF!</v>
      </c>
      <c r="AS37" s="137" t="e">
        <f>IF(SUM($P37:AR37)&gt;0,IF($M37-AS$7&gt;0,AR37*(1+$N37),0),IF(0&lt;=AS$9,IF(AO37&gt;0,PMT(AP37,AO37,-AQ37),PMT(AP37,1,-AQ37)),0))</f>
        <v>#REF!</v>
      </c>
      <c r="AT37" s="137" t="e">
        <f>IF(SUM($P37:AS37)&gt;0,IF($M37-AT$7&gt;0,AS37*(1+$N37),0),IF(0&lt;=AT$9,IF(AP37&gt;0,PMT(AQ37,AP37,-AR37),PMT(AQ37,1,-AR37)),0))</f>
        <v>#REF!</v>
      </c>
      <c r="AU37" s="137" t="e">
        <f>IF(SUM($P37:AT37)&gt;0,IF($M37-AU$7&gt;0,AT37*(1+$N37),0),IF(0&lt;=AU$9,IF(AQ37&gt;0,PMT(AR37,AQ37,-AS37),PMT(AR37,1,-AS37)),0))</f>
        <v>#REF!</v>
      </c>
      <c r="AV37" s="137" t="e">
        <f>IF(SUM($P37:AU37)&gt;0,IF($M37-AV$7&gt;0,AU37*(1+$N37),0),IF(0&lt;=AV$9,IF(AR37&gt;0,PMT(AS37,AR37,-AT37),PMT(AS37,1,-AT37)),0))</f>
        <v>#REF!</v>
      </c>
      <c r="AW37" s="137" t="e">
        <f>IF(SUM($P37:AV37)&gt;0,IF($M37-AW$7&gt;0,AV37*(1+$N37),0),IF(0&lt;=AW$9,IF(AS37&gt;0,PMT(AT37,AS37,-AU37),PMT(AT37,1,-AU37)),0))</f>
        <v>#REF!</v>
      </c>
      <c r="AX37" s="137" t="e">
        <f>IF(SUM($P37:AW37)&gt;0,IF($M37-AX$7&gt;0,AW37*(1+$N37),0),IF(0&lt;=AX$9,IF(AT37&gt;0,PMT(AU37,AT37,-AV37),PMT(AU37,1,-AV37)),0))</f>
        <v>#REF!</v>
      </c>
      <c r="AY37" s="137" t="e">
        <f>IF(SUM($P37:AX37)&gt;0,IF($M37-AY$7&gt;0,AX37*(1+$N37),0),IF(0&lt;=AY$9,IF(AU37&gt;0,PMT(AV37,AU37,-AW37),PMT(AV37,1,-AW37)),0))</f>
        <v>#REF!</v>
      </c>
      <c r="AZ37" s="137" t="e">
        <f>IF(SUM($P37:AY37)&gt;0,IF($M37-AZ$7&gt;0,AY37*(1+$N37),0),IF(0&lt;=AZ$9,IF(AV37&gt;0,PMT(AW37,AV37,-AX37),PMT(AW37,1,-AX37)),0))</f>
        <v>#REF!</v>
      </c>
      <c r="BA37" s="137" t="e">
        <f>IF(SUM($P37:AZ37)&gt;0,IF($M37-BA$7&gt;0,AZ37*(1+$N37),0),IF(0&lt;=BA$9,IF(AW37&gt;0,PMT(AX37,AW37,-AY37),PMT(AX37,1,-AY37)),0))</f>
        <v>#REF!</v>
      </c>
      <c r="BB37" s="137" t="e">
        <f>IF(SUM($P37:BA37)&gt;0,IF($M37-BB$7&gt;0,BA37*(1+$N37),0),IF(0&lt;=BB$9,IF(AX37&gt;0,PMT(AY37,AX37,-AZ37),PMT(AY37,1,-AZ37)),0))</f>
        <v>#REF!</v>
      </c>
      <c r="BC37" s="137" t="e">
        <f>IF(SUM($P37:BB37)&gt;0,IF($M37-BC$7&gt;0,BB37*(1+$N37),0),IF(0&lt;=BC$9,IF(AY37&gt;0,PMT(AZ37,AY37,-BA37),PMT(AZ37,1,-BA37)),0))</f>
        <v>#REF!</v>
      </c>
      <c r="BD37" s="137" t="e">
        <f>IF(SUM($P37:BC37)&gt;0,IF($M37-BD$7&gt;0,BC37*(1+$N37),0),IF(0&lt;=BD$9,IF(AZ37&gt;0,PMT(BA37,AZ37,-BB37),PMT(BA37,1,-BB37)),0))</f>
        <v>#REF!</v>
      </c>
      <c r="BE37" s="137" t="e">
        <f>IF(SUM($P37:BD37)&gt;0,IF($M37-BE$7&gt;0,BD37*(1+$N37),0),IF(0&lt;=BE$9,IF(BA37&gt;0,PMT(BB37,BA37,-BC37),PMT(BB37,1,-BC37)),0))</f>
        <v>#REF!</v>
      </c>
      <c r="BF37" s="137" t="e">
        <f>IF(SUM($P37:BE37)&gt;0,IF($M37-BF$7&gt;0,BE37*(1+$N37),0),IF(0&lt;=BF$9,IF(BB37&gt;0,PMT(BC37,BB37,-BD37),PMT(BC37,1,-BD37)),0))</f>
        <v>#REF!</v>
      </c>
      <c r="BG37" s="137" t="e">
        <f>IF(SUM($P37:BF37)&gt;0,IF($M37-BG$7&gt;0,BF37*(1+$N37),0),IF(0&lt;=BG$9,IF(BC37&gt;0,PMT(BD37,BC37,-BE37),PMT(BD37,1,-BE37)),0))</f>
        <v>#REF!</v>
      </c>
      <c r="BH37" s="137" t="e">
        <f>IF(SUM($P37:BG37)&gt;0,IF($M37-BH$7&gt;0,BG37*(1+$N37),0),IF(0&lt;=BH$9,IF(BD37&gt;0,PMT(BE37,BD37,-BF37),PMT(BE37,1,-BF37)),0))</f>
        <v>#REF!</v>
      </c>
      <c r="BI37" s="137" t="e">
        <f>IF(SUM($P37:BH37)&gt;0,IF($M37-BI$7&gt;0,BH37*(1+$N37),0),IF(0&lt;=BI$9,IF(BE37&gt;0,PMT(BF37,BE37,-BG37),PMT(BF37,1,-BG37)),0))</f>
        <v>#REF!</v>
      </c>
      <c r="BJ37" s="191" t="e">
        <f t="shared" si="13"/>
        <v>#REF!</v>
      </c>
    </row>
    <row r="38" spans="1:62">
      <c r="A38" s="193">
        <f t="shared" si="11"/>
        <v>2046</v>
      </c>
      <c r="B38" s="132">
        <v>604951.85424260283</v>
      </c>
      <c r="C38" s="194">
        <f t="shared" si="14"/>
        <v>362971.11254556169</v>
      </c>
      <c r="D38" s="194">
        <f t="shared" si="15"/>
        <v>241980.74169704114</v>
      </c>
      <c r="E38" s="195">
        <f t="shared" si="16"/>
        <v>604951.85424260283</v>
      </c>
      <c r="F38" s="196">
        <f>C38*VLOOKUP($F$9,'GI Factors'!A:M,4,FALSE)+D38*VLOOKUP($F$9,'GI Factors'!A:M,7,FALSE)</f>
        <v>612294.26141931326</v>
      </c>
      <c r="G38" s="193">
        <f t="shared" si="17"/>
        <v>2046</v>
      </c>
      <c r="H38" s="197">
        <f>C38*VLOOKUP($G38,'GI Factors'!A:M,4,FALSE)</f>
        <v>903761.81269766507</v>
      </c>
      <c r="I38" s="197">
        <f>D38*VLOOKUP($G38,'GI Factors'!A:M,7,FALSE)</f>
        <v>342984.05117884511</v>
      </c>
      <c r="J38" s="189">
        <f t="shared" si="18"/>
        <v>1246745.8638765102</v>
      </c>
      <c r="K38" s="190" t="e">
        <f>IF(SUM($J$10:J38)&gt;$K$7,$K$7-SUM($K$10:K37),J38)</f>
        <v>#REF!</v>
      </c>
      <c r="L38" s="190" t="e">
        <f t="shared" si="19"/>
        <v>#REF!</v>
      </c>
      <c r="M38" s="140">
        <f t="shared" si="20"/>
        <v>25</v>
      </c>
      <c r="N38" s="141">
        <f t="shared" si="21"/>
        <v>2.8851535038984175E-2</v>
      </c>
      <c r="O38" s="137" t="e">
        <f t="shared" si="22"/>
        <v>#REF!</v>
      </c>
      <c r="P38" s="142" t="e">
        <f t="shared" si="23"/>
        <v>#REF!</v>
      </c>
      <c r="Q38" s="137" t="e">
        <f>IF(SUM($P38:P38)&gt;0,IF($M38-Q$7&gt;0,P38*(1+$N38),0),IF(0&lt;=Q$9,IF(M38&gt;0,PMT(N38,M38,-O38),PMT(N38,1,-O38)),0))</f>
        <v>#REF!</v>
      </c>
      <c r="R38" s="137" t="e">
        <f>IF(SUM($P38:Q38)&gt;0,IF($M38-R$7&gt;0,Q38*(1+$N38),0),IF(0&lt;=R$9,IF(N38&gt;0,PMT(O38,N38,-P38),PMT(O38,1,-P38)),0))</f>
        <v>#REF!</v>
      </c>
      <c r="S38" s="138" t="e">
        <f>IF(SUM($P38:R38)&gt;0,IF($M38-S$7&gt;0,R38*(1+$N38),0),IF(0&lt;=S$9,IF(O38&gt;0,PMT(P38,O38,-Q38),PMT(P38,1,-Q38)),0))</f>
        <v>#REF!</v>
      </c>
      <c r="T38" s="137" t="e">
        <f>IF(SUM($P38:S38)&gt;0,IF($M38-T$7&gt;0,S38*(1+$N38),0),IF(0&lt;=T$9,IF(P38&gt;0,PMT(Q38,P38,-R38),PMT(Q38,1,-R38)),0))</f>
        <v>#REF!</v>
      </c>
      <c r="U38" s="137" t="e">
        <f>IF(SUM($P38:T38)&gt;0,IF($M38-U$7&gt;0,T38*(1+$N38),0),IF(0&lt;=U$9,IF(Q38&gt;0,PMT(R38,Q38,-S38),PMT(R38,1,-S38)),0))</f>
        <v>#REF!</v>
      </c>
      <c r="V38" s="137" t="e">
        <f>IF(SUM($P38:U38)&gt;0,IF($M38-V$7&gt;0,U38*(1+$N38),0),IF(0&lt;=V$9,IF(R38&gt;0,PMT(S38,R38,-T38),PMT(S38,1,-T38)),0))</f>
        <v>#REF!</v>
      </c>
      <c r="W38" s="137" t="e">
        <f>IF(SUM($P38:V38)&gt;0,IF($M38-W$7&gt;0,V38*(1+$N38),0),IF(0&lt;=W$9,IF(S38&gt;0,PMT(T38,S38,-U38),PMT(T38,1,-U38)),0))</f>
        <v>#REF!</v>
      </c>
      <c r="X38" s="137" t="e">
        <f>IF(SUM($P38:W38)&gt;0,IF($M38-X$7&gt;0,W38*(1+$N38),0),IF(0&lt;=X$9,IF(T38&gt;0,PMT(U38,T38,-V38),PMT(U38,1,-V38)),0))</f>
        <v>#REF!</v>
      </c>
      <c r="Y38" s="137" t="e">
        <f>IF(SUM($P38:X38)&gt;0,IF($M38-Y$7&gt;0,X38*(1+$N38),0),IF(0&lt;=Y$9,IF(U38&gt;0,PMT(V38,U38,-W38),PMT(V38,1,-W38)),0))</f>
        <v>#REF!</v>
      </c>
      <c r="Z38" s="137" t="e">
        <f>IF(SUM($P38:Y38)&gt;0,IF($M38-Z$7&gt;0,Y38*(1+$N38),0),IF(0&lt;=Z$9,IF(V38&gt;0,PMT(W38,V38,-X38),PMT(W38,1,-X38)),0))</f>
        <v>#REF!</v>
      </c>
      <c r="AA38" s="137" t="e">
        <f>IF(SUM($P38:Z38)&gt;0,IF($M38-AA$7&gt;0,Z38*(1+$N38),0),IF(0&lt;=AA$9,IF(W38&gt;0,PMT(X38,W38,-Y38),PMT(X38,1,-Y38)),0))</f>
        <v>#REF!</v>
      </c>
      <c r="AB38" s="137" t="e">
        <f>IF(SUM($P38:AA38)&gt;0,IF($M38-AB$7&gt;0,AA38*(1+$N38),0),IF(0&lt;=AB$9,IF(X38&gt;0,PMT(Y38,X38,-Z38),PMT(Y38,1,-Z38)),0))</f>
        <v>#REF!</v>
      </c>
      <c r="AC38" s="137" t="e">
        <f>IF(SUM($P38:AB38)&gt;0,IF($M38-AC$7&gt;0,AB38*(1+$N38),0),IF(0&lt;=AC$9,IF(Y38&gt;0,PMT(Z38,Y38,-AA38),PMT(Z38,1,-AA38)),0))</f>
        <v>#REF!</v>
      </c>
      <c r="AD38" s="137" t="e">
        <f>IF(SUM($P38:AC38)&gt;0,IF($M38-AD$7&gt;0,AC38*(1+$N38),0),IF(0&lt;=AD$9,IF(Z38&gt;0,PMT(AA38,Z38,-AB38),PMT(AA38,1,-AB38)),0))</f>
        <v>#REF!</v>
      </c>
      <c r="AE38" s="137" t="e">
        <f>IF(SUM($P38:AD38)&gt;0,IF($M38-AE$7&gt;0,AD38*(1+$N38),0),IF(0&lt;=AE$9,IF(AA38&gt;0,PMT(AB38,AA38,-AC38),PMT(AB38,1,-AC38)),0))</f>
        <v>#REF!</v>
      </c>
      <c r="AF38" s="137" t="e">
        <f>IF(SUM($P38:AE38)&gt;0,IF($M38-AF$7&gt;0,AE38*(1+$N38),0),IF(0&lt;=AF$9,IF(AB38&gt;0,PMT(AC38,AB38,-AD38),PMT(AC38,1,-AD38)),0))</f>
        <v>#REF!</v>
      </c>
      <c r="AG38" s="137" t="e">
        <f>IF(SUM($P38:AF38)&gt;0,IF($M38-AG$7&gt;0,AF38*(1+$N38),0),IF(0&lt;=AG$9,IF(AC38&gt;0,PMT(AD38,AC38,-AE38),PMT(AD38,1,-AE38)),0))</f>
        <v>#REF!</v>
      </c>
      <c r="AH38" s="137" t="e">
        <f>IF(SUM($P38:AG38)&gt;0,IF($M38-AH$7&gt;0,AG38*(1+$N38),0),IF(0&lt;=AH$9,IF(AD38&gt;0,PMT(AE38,AD38,-AF38),PMT(AE38,1,-AF38)),0))</f>
        <v>#REF!</v>
      </c>
      <c r="AI38" s="137" t="e">
        <f>IF(SUM($P38:AH38)&gt;0,IF($M38-AI$7&gt;0,AH38*(1+$N38),0),IF(0&lt;=AI$9,IF(AE38&gt;0,PMT(AF38,AE38,-AG38),PMT(AF38,1,-AG38)),0))</f>
        <v>#REF!</v>
      </c>
      <c r="AJ38" s="137" t="e">
        <f>IF(SUM($P38:AI38)&gt;0,IF($M38-AJ$7&gt;0,AI38*(1+$N38),0),IF(0&lt;=AJ$9,IF(AF38&gt;0,PMT(AG38,AF38,-AH38),PMT(AG38,1,-AH38)),0))</f>
        <v>#REF!</v>
      </c>
      <c r="AK38" s="137" t="e">
        <f>IF(SUM($P38:AJ38)&gt;0,IF($M38-AK$7&gt;0,AJ38*(1+$N38),0),IF(0&lt;=AK$9,IF(AG38&gt;0,PMT(AH38,AG38,-AI38),PMT(AH38,1,-AI38)),0))</f>
        <v>#REF!</v>
      </c>
      <c r="AL38" s="137" t="e">
        <f>IF(SUM($P38:AK38)&gt;0,IF($M38-AL$7&gt;0,AK38*(1+$N38),0),IF(0&lt;=AL$9,IF(AH38&gt;0,PMT(AI38,AH38,-AJ38),PMT(AI38,1,-AJ38)),0))</f>
        <v>#REF!</v>
      </c>
      <c r="AM38" s="137" t="e">
        <f>IF(SUM($P38:AL38)&gt;0,IF($M38-AM$7&gt;0,AL38*(1+$N38),0),IF(0&lt;=AM$9,IF(AI38&gt;0,PMT(AJ38,AI38,-AK38),PMT(AJ38,1,-AK38)),0))</f>
        <v>#REF!</v>
      </c>
      <c r="AN38" s="137" t="e">
        <f>IF(SUM($P38:AM38)&gt;0,IF($M38-AN$7&gt;0,AM38*(1+$N38),0),IF(0&lt;=AN$9,IF(AJ38&gt;0,PMT(AK38,AJ38,-AL38),PMT(AK38,1,-AL38)),0))</f>
        <v>#REF!</v>
      </c>
      <c r="AO38" s="137" t="e">
        <f>IF(SUM($P38:AN38)&gt;0,IF($M38-AO$7&gt;0,AN38*(1+$N38),0),IF(0&lt;=AO$9,IF(AK38&gt;0,PMT(AL38,AK38,-AM38),PMT(AL38,1,-AM38)),0))</f>
        <v>#REF!</v>
      </c>
      <c r="AP38" s="137" t="e">
        <f>IF(SUM($P38:AO38)&gt;0,IF($M38-AP$7&gt;0,AO38*(1+$N38),0),IF(0&lt;=AP$9,IF(AL38&gt;0,PMT(AM38,AL38,-AN38),PMT(AM38,1,-AN38)),0))</f>
        <v>#REF!</v>
      </c>
      <c r="AQ38" s="137" t="e">
        <f>IF(SUM($P38:AP38)&gt;0,IF($M38-AQ$7&gt;0,AP38*(1+$N38),0),IF(0&lt;=AQ$9,IF(AM38&gt;0,PMT(AN38,AM38,-AO38),PMT(AN38,1,-AO38)),0))</f>
        <v>#REF!</v>
      </c>
      <c r="AR38" s="137" t="e">
        <f>IF(SUM($P38:AQ38)&gt;0,IF($M38-AR$7&gt;0,AQ38*(1+$N38),0),IF(0&lt;=AR$9,IF(AN38&gt;0,PMT(AO38,AN38,-AP38),PMT(AO38,1,-AP38)),0))</f>
        <v>#REF!</v>
      </c>
      <c r="AS38" s="137" t="e">
        <f>IF(SUM($P38:AR38)&gt;0,IF($M38-AS$7&gt;0,AR38*(1+$N38),0),IF(0&lt;=AS$9,IF(AO38&gt;0,PMT(AP38,AO38,-AQ38),PMT(AP38,1,-AQ38)),0))</f>
        <v>#REF!</v>
      </c>
      <c r="AT38" s="137" t="e">
        <f>IF(SUM($P38:AS38)&gt;0,IF($M38-AT$7&gt;0,AS38*(1+$N38),0),IF(0&lt;=AT$9,IF(AP38&gt;0,PMT(AQ38,AP38,-AR38),PMT(AQ38,1,-AR38)),0))</f>
        <v>#REF!</v>
      </c>
      <c r="AU38" s="137" t="e">
        <f>IF(SUM($P38:AT38)&gt;0,IF($M38-AU$7&gt;0,AT38*(1+$N38),0),IF(0&lt;=AU$9,IF(AQ38&gt;0,PMT(AR38,AQ38,-AS38),PMT(AR38,1,-AS38)),0))</f>
        <v>#REF!</v>
      </c>
      <c r="AV38" s="137" t="e">
        <f>IF(SUM($P38:AU38)&gt;0,IF($M38-AV$7&gt;0,AU38*(1+$N38),0),IF(0&lt;=AV$9,IF(AR38&gt;0,PMT(AS38,AR38,-AT38),PMT(AS38,1,-AT38)),0))</f>
        <v>#REF!</v>
      </c>
      <c r="AW38" s="137" t="e">
        <f>IF(SUM($P38:AV38)&gt;0,IF($M38-AW$7&gt;0,AV38*(1+$N38),0),IF(0&lt;=AW$9,IF(AS38&gt;0,PMT(AT38,AS38,-AU38),PMT(AT38,1,-AU38)),0))</f>
        <v>#REF!</v>
      </c>
      <c r="AX38" s="137" t="e">
        <f>IF(SUM($P38:AW38)&gt;0,IF($M38-AX$7&gt;0,AW38*(1+$N38),0),IF(0&lt;=AX$9,IF(AT38&gt;0,PMT(AU38,AT38,-AV38),PMT(AU38,1,-AV38)),0))</f>
        <v>#REF!</v>
      </c>
      <c r="AY38" s="137" t="e">
        <f>IF(SUM($P38:AX38)&gt;0,IF($M38-AY$7&gt;0,AX38*(1+$N38),0),IF(0&lt;=AY$9,IF(AU38&gt;0,PMT(AV38,AU38,-AW38),PMT(AV38,1,-AW38)),0))</f>
        <v>#REF!</v>
      </c>
      <c r="AZ38" s="137" t="e">
        <f>IF(SUM($P38:AY38)&gt;0,IF($M38-AZ$7&gt;0,AY38*(1+$N38),0),IF(0&lt;=AZ$9,IF(AV38&gt;0,PMT(AW38,AV38,-AX38),PMT(AW38,1,-AX38)),0))</f>
        <v>#REF!</v>
      </c>
      <c r="BA38" s="137" t="e">
        <f>IF(SUM($P38:AZ38)&gt;0,IF($M38-BA$7&gt;0,AZ38*(1+$N38),0),IF(0&lt;=BA$9,IF(AW38&gt;0,PMT(AX38,AW38,-AY38),PMT(AX38,1,-AY38)),0))</f>
        <v>#REF!</v>
      </c>
      <c r="BB38" s="137" t="e">
        <f>IF(SUM($P38:BA38)&gt;0,IF($M38-BB$7&gt;0,BA38*(1+$N38),0),IF(0&lt;=BB$9,IF(AX38&gt;0,PMT(AY38,AX38,-AZ38),PMT(AY38,1,-AZ38)),0))</f>
        <v>#REF!</v>
      </c>
      <c r="BC38" s="137" t="e">
        <f>IF(SUM($P38:BB38)&gt;0,IF($M38-BC$7&gt;0,BB38*(1+$N38),0),IF(0&lt;=BC$9,IF(AY38&gt;0,PMT(AZ38,AY38,-BA38),PMT(AZ38,1,-BA38)),0))</f>
        <v>#REF!</v>
      </c>
      <c r="BD38" s="137" t="e">
        <f>IF(SUM($P38:BC38)&gt;0,IF($M38-BD$7&gt;0,BC38*(1+$N38),0),IF(0&lt;=BD$9,IF(AZ38&gt;0,PMT(BA38,AZ38,-BB38),PMT(BA38,1,-BB38)),0))</f>
        <v>#REF!</v>
      </c>
      <c r="BE38" s="137" t="e">
        <f>IF(SUM($P38:BD38)&gt;0,IF($M38-BE$7&gt;0,BD38*(1+$N38),0),IF(0&lt;=BE$9,IF(BA38&gt;0,PMT(BB38,BA38,-BC38),PMT(BB38,1,-BC38)),0))</f>
        <v>#REF!</v>
      </c>
      <c r="BF38" s="137" t="e">
        <f>IF(SUM($P38:BE38)&gt;0,IF($M38-BF$7&gt;0,BE38*(1+$N38),0),IF(0&lt;=BF$9,IF(BB38&gt;0,PMT(BC38,BB38,-BD38),PMT(BC38,1,-BD38)),0))</f>
        <v>#REF!</v>
      </c>
      <c r="BG38" s="137" t="e">
        <f>IF(SUM($P38:BF38)&gt;0,IF($M38-BG$7&gt;0,BF38*(1+$N38),0),IF(0&lt;=BG$9,IF(BC38&gt;0,PMT(BD38,BC38,-BE38),PMT(BD38,1,-BE38)),0))</f>
        <v>#REF!</v>
      </c>
      <c r="BH38" s="137" t="e">
        <f>IF(SUM($P38:BG38)&gt;0,IF($M38-BH$7&gt;0,BG38*(1+$N38),0),IF(0&lt;=BH$9,IF(BD38&gt;0,PMT(BE38,BD38,-BF38),PMT(BE38,1,-BF38)),0))</f>
        <v>#REF!</v>
      </c>
      <c r="BI38" s="137" t="e">
        <f>IF(SUM($P38:BH38)&gt;0,IF($M38-BI$7&gt;0,BH38*(1+$N38),0),IF(0&lt;=BI$9,IF(BE38&gt;0,PMT(BF38,BE38,-BG38),PMT(BF38,1,-BG38)),0))</f>
        <v>#REF!</v>
      </c>
      <c r="BJ38" s="191" t="e">
        <f t="shared" si="13"/>
        <v>#REF!</v>
      </c>
    </row>
    <row r="39" spans="1:62">
      <c r="A39" s="193">
        <f t="shared" si="11"/>
        <v>2047</v>
      </c>
      <c r="B39" s="132">
        <v>604951.85424260283</v>
      </c>
      <c r="C39" s="194">
        <f t="shared" si="14"/>
        <v>362971.11254556169</v>
      </c>
      <c r="D39" s="194">
        <f t="shared" si="15"/>
        <v>241980.74169704114</v>
      </c>
      <c r="E39" s="195">
        <f t="shared" si="16"/>
        <v>604951.85424260283</v>
      </c>
      <c r="F39" s="196">
        <f>C39*VLOOKUP($F$9,'GI Factors'!A:M,4,FALSE)+D39*VLOOKUP($F$9,'GI Factors'!A:M,7,FALSE)</f>
        <v>612294.26141931326</v>
      </c>
      <c r="G39" s="193">
        <f t="shared" si="17"/>
        <v>2047</v>
      </c>
      <c r="H39" s="197">
        <f>C39*VLOOKUP($G39,'GI Factors'!A:M,4,FALSE)</f>
        <v>938039.15628481377</v>
      </c>
      <c r="I39" s="197">
        <f>D39*VLOOKUP($G39,'GI Factors'!A:M,7,FALSE)</f>
        <v>348255.50718375819</v>
      </c>
      <c r="J39" s="189">
        <f t="shared" si="18"/>
        <v>1286294.6634685718</v>
      </c>
      <c r="K39" s="190" t="e">
        <f>IF(SUM($J$10:J39)&gt;$K$7,$K$7-SUM($K$10:K38),J39)</f>
        <v>#REF!</v>
      </c>
      <c r="L39" s="190" t="e">
        <f t="shared" si="19"/>
        <v>#REF!</v>
      </c>
      <c r="M39" s="140">
        <f t="shared" si="20"/>
        <v>26</v>
      </c>
      <c r="N39" s="141">
        <f t="shared" si="21"/>
        <v>2.8961775177068282E-2</v>
      </c>
      <c r="O39" s="137" t="e">
        <f t="shared" si="22"/>
        <v>#REF!</v>
      </c>
      <c r="P39" s="142" t="e">
        <f t="shared" si="23"/>
        <v>#REF!</v>
      </c>
      <c r="Q39" s="137" t="e">
        <f>IF(SUM($P39:P39)&gt;0,IF($M39-Q$7&gt;0,P39*(1+$N39),0),IF(0&lt;=Q$9,IF(M39&gt;0,PMT(N39,M39,-O39),PMT(N39,1,-O39)),0))</f>
        <v>#REF!</v>
      </c>
      <c r="R39" s="137" t="e">
        <f>IF(SUM($P39:Q39)&gt;0,IF($M39-R$7&gt;0,Q39*(1+$N39),0),IF(0&lt;=R$9,IF(N39&gt;0,PMT(O39,N39,-P39),PMT(O39,1,-P39)),0))</f>
        <v>#REF!</v>
      </c>
      <c r="S39" s="138" t="e">
        <f>IF(SUM($P39:R39)&gt;0,IF($M39-S$7&gt;0,R39*(1+$N39),0),IF(0&lt;=S$9,IF(O39&gt;0,PMT(P39,O39,-Q39),PMT(P39,1,-Q39)),0))</f>
        <v>#REF!</v>
      </c>
      <c r="T39" s="137" t="e">
        <f>IF(SUM($P39:S39)&gt;0,IF($M39-T$7&gt;0,S39*(1+$N39),0),IF(0&lt;=T$9,IF(P39&gt;0,PMT(Q39,P39,-R39),PMT(Q39,1,-R39)),0))</f>
        <v>#REF!</v>
      </c>
      <c r="U39" s="137" t="e">
        <f>IF(SUM($P39:T39)&gt;0,IF($M39-U$7&gt;0,T39*(1+$N39),0),IF(0&lt;=U$9,IF(Q39&gt;0,PMT(R39,Q39,-S39),PMT(R39,1,-S39)),0))</f>
        <v>#REF!</v>
      </c>
      <c r="V39" s="137" t="e">
        <f>IF(SUM($P39:U39)&gt;0,IF($M39-V$7&gt;0,U39*(1+$N39),0),IF(0&lt;=V$9,IF(R39&gt;0,PMT(S39,R39,-T39),PMT(S39,1,-T39)),0))</f>
        <v>#REF!</v>
      </c>
      <c r="W39" s="137" t="e">
        <f>IF(SUM($P39:V39)&gt;0,IF($M39-W$7&gt;0,V39*(1+$N39),0),IF(0&lt;=W$9,IF(S39&gt;0,PMT(T39,S39,-U39),PMT(T39,1,-U39)),0))</f>
        <v>#REF!</v>
      </c>
      <c r="X39" s="137" t="e">
        <f>IF(SUM($P39:W39)&gt;0,IF($M39-X$7&gt;0,W39*(1+$N39),0),IF(0&lt;=X$9,IF(T39&gt;0,PMT(U39,T39,-V39),PMT(U39,1,-V39)),0))</f>
        <v>#REF!</v>
      </c>
      <c r="Y39" s="137" t="e">
        <f>IF(SUM($P39:X39)&gt;0,IF($M39-Y$7&gt;0,X39*(1+$N39),0),IF(0&lt;=Y$9,IF(U39&gt;0,PMT(V39,U39,-W39),PMT(V39,1,-W39)),0))</f>
        <v>#REF!</v>
      </c>
      <c r="Z39" s="137" t="e">
        <f>IF(SUM($P39:Y39)&gt;0,IF($M39-Z$7&gt;0,Y39*(1+$N39),0),IF(0&lt;=Z$9,IF(V39&gt;0,PMT(W39,V39,-X39),PMT(W39,1,-X39)),0))</f>
        <v>#REF!</v>
      </c>
      <c r="AA39" s="137" t="e">
        <f>IF(SUM($P39:Z39)&gt;0,IF($M39-AA$7&gt;0,Z39*(1+$N39),0),IF(0&lt;=AA$9,IF(W39&gt;0,PMT(X39,W39,-Y39),PMT(X39,1,-Y39)),0))</f>
        <v>#REF!</v>
      </c>
      <c r="AB39" s="137" t="e">
        <f>IF(SUM($P39:AA39)&gt;0,IF($M39-AB$7&gt;0,AA39*(1+$N39),0),IF(0&lt;=AB$9,IF(X39&gt;0,PMT(Y39,X39,-Z39),PMT(Y39,1,-Z39)),0))</f>
        <v>#REF!</v>
      </c>
      <c r="AC39" s="137" t="e">
        <f>IF(SUM($P39:AB39)&gt;0,IF($M39-AC$7&gt;0,AB39*(1+$N39),0),IF(0&lt;=AC$9,IF(Y39&gt;0,PMT(Z39,Y39,-AA39),PMT(Z39,1,-AA39)),0))</f>
        <v>#REF!</v>
      </c>
      <c r="AD39" s="137" t="e">
        <f>IF(SUM($P39:AC39)&gt;0,IF($M39-AD$7&gt;0,AC39*(1+$N39),0),IF(0&lt;=AD$9,IF(Z39&gt;0,PMT(AA39,Z39,-AB39),PMT(AA39,1,-AB39)),0))</f>
        <v>#REF!</v>
      </c>
      <c r="AE39" s="137" t="e">
        <f>IF(SUM($P39:AD39)&gt;0,IF($M39-AE$7&gt;0,AD39*(1+$N39),0),IF(0&lt;=AE$9,IF(AA39&gt;0,PMT(AB39,AA39,-AC39),PMT(AB39,1,-AC39)),0))</f>
        <v>#REF!</v>
      </c>
      <c r="AF39" s="137" t="e">
        <f>IF(SUM($P39:AE39)&gt;0,IF($M39-AF$7&gt;0,AE39*(1+$N39),0),IF(0&lt;=AF$9,IF(AB39&gt;0,PMT(AC39,AB39,-AD39),PMT(AC39,1,-AD39)),0))</f>
        <v>#REF!</v>
      </c>
      <c r="AG39" s="137" t="e">
        <f>IF(SUM($P39:AF39)&gt;0,IF($M39-AG$7&gt;0,AF39*(1+$N39),0),IF(0&lt;=AG$9,IF(AC39&gt;0,PMT(AD39,AC39,-AE39),PMT(AD39,1,-AE39)),0))</f>
        <v>#REF!</v>
      </c>
      <c r="AH39" s="137" t="e">
        <f>IF(SUM($P39:AG39)&gt;0,IF($M39-AH$7&gt;0,AG39*(1+$N39),0),IF(0&lt;=AH$9,IF(AD39&gt;0,PMT(AE39,AD39,-AF39),PMT(AE39,1,-AF39)),0))</f>
        <v>#REF!</v>
      </c>
      <c r="AI39" s="137" t="e">
        <f>IF(SUM($P39:AH39)&gt;0,IF($M39-AI$7&gt;0,AH39*(1+$N39),0),IF(0&lt;=AI$9,IF(AE39&gt;0,PMT(AF39,AE39,-AG39),PMT(AF39,1,-AG39)),0))</f>
        <v>#REF!</v>
      </c>
      <c r="AJ39" s="137" t="e">
        <f>IF(SUM($P39:AI39)&gt;0,IF($M39-AJ$7&gt;0,AI39*(1+$N39),0),IF(0&lt;=AJ$9,IF(AF39&gt;0,PMT(AG39,AF39,-AH39),PMT(AG39,1,-AH39)),0))</f>
        <v>#REF!</v>
      </c>
      <c r="AK39" s="137" t="e">
        <f>IF(SUM($P39:AJ39)&gt;0,IF($M39-AK$7&gt;0,AJ39*(1+$N39),0),IF(0&lt;=AK$9,IF(AG39&gt;0,PMT(AH39,AG39,-AI39),PMT(AH39,1,-AI39)),0))</f>
        <v>#REF!</v>
      </c>
      <c r="AL39" s="137" t="e">
        <f>IF(SUM($P39:AK39)&gt;0,IF($M39-AL$7&gt;0,AK39*(1+$N39),0),IF(0&lt;=AL$9,IF(AH39&gt;0,PMT(AI39,AH39,-AJ39),PMT(AI39,1,-AJ39)),0))</f>
        <v>#REF!</v>
      </c>
      <c r="AM39" s="137" t="e">
        <f>IF(SUM($P39:AL39)&gt;0,IF($M39-AM$7&gt;0,AL39*(1+$N39),0),IF(0&lt;=AM$9,IF(AI39&gt;0,PMT(AJ39,AI39,-AK39),PMT(AJ39,1,-AK39)),0))</f>
        <v>#REF!</v>
      </c>
      <c r="AN39" s="137" t="e">
        <f>IF(SUM($P39:AM39)&gt;0,IF($M39-AN$7&gt;0,AM39*(1+$N39),0),IF(0&lt;=AN$9,IF(AJ39&gt;0,PMT(AK39,AJ39,-AL39),PMT(AK39,1,-AL39)),0))</f>
        <v>#REF!</v>
      </c>
      <c r="AO39" s="137" t="e">
        <f>IF(SUM($P39:AN39)&gt;0,IF($M39-AO$7&gt;0,AN39*(1+$N39),0),IF(0&lt;=AO$9,IF(AK39&gt;0,PMT(AL39,AK39,-AM39),PMT(AL39,1,-AM39)),0))</f>
        <v>#REF!</v>
      </c>
      <c r="AP39" s="137" t="e">
        <f>IF(SUM($P39:AO39)&gt;0,IF($M39-AP$7&gt;0,AO39*(1+$N39),0),IF(0&lt;=AP$9,IF(AL39&gt;0,PMT(AM39,AL39,-AN39),PMT(AM39,1,-AN39)),0))</f>
        <v>#REF!</v>
      </c>
      <c r="AQ39" s="137" t="e">
        <f>IF(SUM($P39:AP39)&gt;0,IF($M39-AQ$7&gt;0,AP39*(1+$N39),0),IF(0&lt;=AQ$9,IF(AM39&gt;0,PMT(AN39,AM39,-AO39),PMT(AN39,1,-AO39)),0))</f>
        <v>#REF!</v>
      </c>
      <c r="AR39" s="137" t="e">
        <f>IF(SUM($P39:AQ39)&gt;0,IF($M39-AR$7&gt;0,AQ39*(1+$N39),0),IF(0&lt;=AR$9,IF(AN39&gt;0,PMT(AO39,AN39,-AP39),PMT(AO39,1,-AP39)),0))</f>
        <v>#REF!</v>
      </c>
      <c r="AS39" s="137" t="e">
        <f>IF(SUM($P39:AR39)&gt;0,IF($M39-AS$7&gt;0,AR39*(1+$N39),0),IF(0&lt;=AS$9,IF(AO39&gt;0,PMT(AP39,AO39,-AQ39),PMT(AP39,1,-AQ39)),0))</f>
        <v>#REF!</v>
      </c>
      <c r="AT39" s="137" t="e">
        <f>IF(SUM($P39:AS39)&gt;0,IF($M39-AT$7&gt;0,AS39*(1+$N39),0),IF(0&lt;=AT$9,IF(AP39&gt;0,PMT(AQ39,AP39,-AR39),PMT(AQ39,1,-AR39)),0))</f>
        <v>#REF!</v>
      </c>
      <c r="AU39" s="137" t="e">
        <f>IF(SUM($P39:AT39)&gt;0,IF($M39-AU$7&gt;0,AT39*(1+$N39),0),IF(0&lt;=AU$9,IF(AQ39&gt;0,PMT(AR39,AQ39,-AS39),PMT(AR39,1,-AS39)),0))</f>
        <v>#REF!</v>
      </c>
      <c r="AV39" s="137" t="e">
        <f>IF(SUM($P39:AU39)&gt;0,IF($M39-AV$7&gt;0,AU39*(1+$N39),0),IF(0&lt;=AV$9,IF(AR39&gt;0,PMT(AS39,AR39,-AT39),PMT(AS39,1,-AT39)),0))</f>
        <v>#REF!</v>
      </c>
      <c r="AW39" s="137" t="e">
        <f>IF(SUM($P39:AV39)&gt;0,IF($M39-AW$7&gt;0,AV39*(1+$N39),0),IF(0&lt;=AW$9,IF(AS39&gt;0,PMT(AT39,AS39,-AU39),PMT(AT39,1,-AU39)),0))</f>
        <v>#REF!</v>
      </c>
      <c r="AX39" s="137" t="e">
        <f>IF(SUM($P39:AW39)&gt;0,IF($M39-AX$7&gt;0,AW39*(1+$N39),0),IF(0&lt;=AX$9,IF(AT39&gt;0,PMT(AU39,AT39,-AV39),PMT(AU39,1,-AV39)),0))</f>
        <v>#REF!</v>
      </c>
      <c r="AY39" s="137" t="e">
        <f>IF(SUM($P39:AX39)&gt;0,IF($M39-AY$7&gt;0,AX39*(1+$N39),0),IF(0&lt;=AY$9,IF(AU39&gt;0,PMT(AV39,AU39,-AW39),PMT(AV39,1,-AW39)),0))</f>
        <v>#REF!</v>
      </c>
      <c r="AZ39" s="137" t="e">
        <f>IF(SUM($P39:AY39)&gt;0,IF($M39-AZ$7&gt;0,AY39*(1+$N39),0),IF(0&lt;=AZ$9,IF(AV39&gt;0,PMT(AW39,AV39,-AX39),PMT(AW39,1,-AX39)),0))</f>
        <v>#REF!</v>
      </c>
      <c r="BA39" s="137" t="e">
        <f>IF(SUM($P39:AZ39)&gt;0,IF($M39-BA$7&gt;0,AZ39*(1+$N39),0),IF(0&lt;=BA$9,IF(AW39&gt;0,PMT(AX39,AW39,-AY39),PMT(AX39,1,-AY39)),0))</f>
        <v>#REF!</v>
      </c>
      <c r="BB39" s="137" t="e">
        <f>IF(SUM($P39:BA39)&gt;0,IF($M39-BB$7&gt;0,BA39*(1+$N39),0),IF(0&lt;=BB$9,IF(AX39&gt;0,PMT(AY39,AX39,-AZ39),PMT(AY39,1,-AZ39)),0))</f>
        <v>#REF!</v>
      </c>
      <c r="BC39" s="137" t="e">
        <f>IF(SUM($P39:BB39)&gt;0,IF($M39-BC$7&gt;0,BB39*(1+$N39),0),IF(0&lt;=BC$9,IF(AY39&gt;0,PMT(AZ39,AY39,-BA39),PMT(AZ39,1,-BA39)),0))</f>
        <v>#REF!</v>
      </c>
      <c r="BD39" s="137" t="e">
        <f>IF(SUM($P39:BC39)&gt;0,IF($M39-BD$7&gt;0,BC39*(1+$N39),0),IF(0&lt;=BD$9,IF(AZ39&gt;0,PMT(BA39,AZ39,-BB39),PMT(BA39,1,-BB39)),0))</f>
        <v>#REF!</v>
      </c>
      <c r="BE39" s="137" t="e">
        <f>IF(SUM($P39:BD39)&gt;0,IF($M39-BE$7&gt;0,BD39*(1+$N39),0),IF(0&lt;=BE$9,IF(BA39&gt;0,PMT(BB39,BA39,-BC39),PMT(BB39,1,-BC39)),0))</f>
        <v>#REF!</v>
      </c>
      <c r="BF39" s="137" t="e">
        <f>IF(SUM($P39:BE39)&gt;0,IF($M39-BF$7&gt;0,BE39*(1+$N39),0),IF(0&lt;=BF$9,IF(BB39&gt;0,PMT(BC39,BB39,-BD39),PMT(BC39,1,-BD39)),0))</f>
        <v>#REF!</v>
      </c>
      <c r="BG39" s="137" t="e">
        <f>IF(SUM($P39:BF39)&gt;0,IF($M39-BG$7&gt;0,BF39*(1+$N39),0),IF(0&lt;=BG$9,IF(BC39&gt;0,PMT(BD39,BC39,-BE39),PMT(BD39,1,-BE39)),0))</f>
        <v>#REF!</v>
      </c>
      <c r="BH39" s="137" t="e">
        <f>IF(SUM($P39:BG39)&gt;0,IF($M39-BH$7&gt;0,BG39*(1+$N39),0),IF(0&lt;=BH$9,IF(BD39&gt;0,PMT(BE39,BD39,-BF39),PMT(BE39,1,-BF39)),0))</f>
        <v>#REF!</v>
      </c>
      <c r="BI39" s="137" t="e">
        <f>IF(SUM($P39:BH39)&gt;0,IF($M39-BI$7&gt;0,BH39*(1+$N39),0),IF(0&lt;=BI$9,IF(BE39&gt;0,PMT(BF39,BE39,-BG39),PMT(BF39,1,-BG39)),0))</f>
        <v>#REF!</v>
      </c>
      <c r="BJ39" s="191" t="e">
        <f t="shared" si="13"/>
        <v>#REF!</v>
      </c>
    </row>
    <row r="40" spans="1:62">
      <c r="A40" s="193">
        <f t="shared" si="11"/>
        <v>2048</v>
      </c>
      <c r="B40" s="132">
        <v>604967.34980114712</v>
      </c>
      <c r="C40" s="194">
        <f t="shared" si="14"/>
        <v>362980.40988068824</v>
      </c>
      <c r="D40" s="194">
        <f t="shared" si="15"/>
        <v>241986.93992045886</v>
      </c>
      <c r="E40" s="195">
        <f t="shared" si="16"/>
        <v>604967.34980114712</v>
      </c>
      <c r="F40" s="196">
        <f>C40*VLOOKUP($F$9,'GI Factors'!A:M,4,FALSE)+D40*VLOOKUP($F$9,'GI Factors'!A:M,7,FALSE)</f>
        <v>612309.94505018007</v>
      </c>
      <c r="G40" s="193">
        <f t="shared" si="17"/>
        <v>2048</v>
      </c>
      <c r="H40" s="197">
        <f>C40*VLOOKUP($G40,'GI Factors'!A:M,4,FALSE)</f>
        <v>973550.86937418184</v>
      </c>
      <c r="I40" s="197">
        <f>D40*VLOOKUP($G40,'GI Factors'!A:M,7,FALSE)</f>
        <v>353746.50395713397</v>
      </c>
      <c r="J40" s="189">
        <f t="shared" si="18"/>
        <v>1327297.3733313158</v>
      </c>
      <c r="K40" s="190" t="e">
        <f>IF(SUM($J$10:J40)&gt;$K$7,$K$7-SUM($K$10:K39),J40)</f>
        <v>#REF!</v>
      </c>
      <c r="L40" s="190" t="e">
        <f t="shared" si="19"/>
        <v>#REF!</v>
      </c>
      <c r="M40" s="140">
        <f t="shared" si="20"/>
        <v>27</v>
      </c>
      <c r="N40" s="141">
        <f t="shared" si="21"/>
        <v>2.9068608697437295E-2</v>
      </c>
      <c r="O40" s="137" t="e">
        <f t="shared" si="22"/>
        <v>#REF!</v>
      </c>
      <c r="P40" s="142" t="e">
        <f t="shared" si="23"/>
        <v>#REF!</v>
      </c>
      <c r="Q40" s="137" t="e">
        <f>IF(SUM($P40:P40)&gt;0,IF($M40-Q$7&gt;0,P40*(1+$N40),0),IF(0&lt;=Q$9,IF(M40&gt;0,PMT(N40,M40,-O40),PMT(N40,1,-O40)),0))</f>
        <v>#REF!</v>
      </c>
      <c r="R40" s="137" t="e">
        <f>IF(SUM($P40:Q40)&gt;0,IF($M40-R$7&gt;0,Q40*(1+$N40),0),IF(0&lt;=R$9,IF(N40&gt;0,PMT(O40,N40,-P40),PMT(O40,1,-P40)),0))</f>
        <v>#REF!</v>
      </c>
      <c r="S40" s="138" t="e">
        <f>IF(SUM($P40:R40)&gt;0,IF($M40-S$7&gt;0,R40*(1+$N40),0),IF(0&lt;=S$9,IF(O40&gt;0,PMT(P40,O40,-Q40),PMT(P40,1,-Q40)),0))</f>
        <v>#REF!</v>
      </c>
      <c r="T40" s="137" t="e">
        <f>IF(SUM($P40:S40)&gt;0,IF($M40-T$7&gt;0,S40*(1+$N40),0),IF(0&lt;=T$9,IF(P40&gt;0,PMT(Q40,P40,-R40),PMT(Q40,1,-R40)),0))</f>
        <v>#REF!</v>
      </c>
      <c r="U40" s="137" t="e">
        <f>IF(SUM($P40:T40)&gt;0,IF($M40-U$7&gt;0,T40*(1+$N40),0),IF(0&lt;=U$9,IF(Q40&gt;0,PMT(R40,Q40,-S40),PMT(R40,1,-S40)),0))</f>
        <v>#REF!</v>
      </c>
      <c r="V40" s="137" t="e">
        <f>IF(SUM($P40:U40)&gt;0,IF($M40-V$7&gt;0,U40*(1+$N40),0),IF(0&lt;=V$9,IF(R40&gt;0,PMT(S40,R40,-T40),PMT(S40,1,-T40)),0))</f>
        <v>#REF!</v>
      </c>
      <c r="W40" s="137" t="e">
        <f>IF(SUM($P40:V40)&gt;0,IF($M40-W$7&gt;0,V40*(1+$N40),0),IF(0&lt;=W$9,IF(S40&gt;0,PMT(T40,S40,-U40),PMT(T40,1,-U40)),0))</f>
        <v>#REF!</v>
      </c>
      <c r="X40" s="137" t="e">
        <f>IF(SUM($P40:W40)&gt;0,IF($M40-X$7&gt;0,W40*(1+$N40),0),IF(0&lt;=X$9,IF(T40&gt;0,PMT(U40,T40,-V40),PMT(U40,1,-V40)),0))</f>
        <v>#REF!</v>
      </c>
      <c r="Y40" s="137" t="e">
        <f>IF(SUM($P40:X40)&gt;0,IF($M40-Y$7&gt;0,X40*(1+$N40),0),IF(0&lt;=Y$9,IF(U40&gt;0,PMT(V40,U40,-W40),PMT(V40,1,-W40)),0))</f>
        <v>#REF!</v>
      </c>
      <c r="Z40" s="137" t="e">
        <f>IF(SUM($P40:Y40)&gt;0,IF($M40-Z$7&gt;0,Y40*(1+$N40),0),IF(0&lt;=Z$9,IF(V40&gt;0,PMT(W40,V40,-X40),PMT(W40,1,-X40)),0))</f>
        <v>#REF!</v>
      </c>
      <c r="AA40" s="137" t="e">
        <f>IF(SUM($P40:Z40)&gt;0,IF($M40-AA$7&gt;0,Z40*(1+$N40),0),IF(0&lt;=AA$9,IF(W40&gt;0,PMT(X40,W40,-Y40),PMT(X40,1,-Y40)),0))</f>
        <v>#REF!</v>
      </c>
      <c r="AB40" s="137" t="e">
        <f>IF(SUM($P40:AA40)&gt;0,IF($M40-AB$7&gt;0,AA40*(1+$N40),0),IF(0&lt;=AB$9,IF(X40&gt;0,PMT(Y40,X40,-Z40),PMT(Y40,1,-Z40)),0))</f>
        <v>#REF!</v>
      </c>
      <c r="AC40" s="137" t="e">
        <f>IF(SUM($P40:AB40)&gt;0,IF($M40-AC$7&gt;0,AB40*(1+$N40),0),IF(0&lt;=AC$9,IF(Y40&gt;0,PMT(Z40,Y40,-AA40),PMT(Z40,1,-AA40)),0))</f>
        <v>#REF!</v>
      </c>
      <c r="AD40" s="137" t="e">
        <f>IF(SUM($P40:AC40)&gt;0,IF($M40-AD$7&gt;0,AC40*(1+$N40),0),IF(0&lt;=AD$9,IF(Z40&gt;0,PMT(AA40,Z40,-AB40),PMT(AA40,1,-AB40)),0))</f>
        <v>#REF!</v>
      </c>
      <c r="AE40" s="137" t="e">
        <f>IF(SUM($P40:AD40)&gt;0,IF($M40-AE$7&gt;0,AD40*(1+$N40),0),IF(0&lt;=AE$9,IF(AA40&gt;0,PMT(AB40,AA40,-AC40),PMT(AB40,1,-AC40)),0))</f>
        <v>#REF!</v>
      </c>
      <c r="AF40" s="137" t="e">
        <f>IF(SUM($P40:AE40)&gt;0,IF($M40-AF$7&gt;0,AE40*(1+$N40),0),IF(0&lt;=AF$9,IF(AB40&gt;0,PMT(AC40,AB40,-AD40),PMT(AC40,1,-AD40)),0))</f>
        <v>#REF!</v>
      </c>
      <c r="AG40" s="137" t="e">
        <f>IF(SUM($P40:AF40)&gt;0,IF($M40-AG$7&gt;0,AF40*(1+$N40),0),IF(0&lt;=AG$9,IF(AC40&gt;0,PMT(AD40,AC40,-AE40),PMT(AD40,1,-AE40)),0))</f>
        <v>#REF!</v>
      </c>
      <c r="AH40" s="137" t="e">
        <f>IF(SUM($P40:AG40)&gt;0,IF($M40-AH$7&gt;0,AG40*(1+$N40),0),IF(0&lt;=AH$9,IF(AD40&gt;0,PMT(AE40,AD40,-AF40),PMT(AE40,1,-AF40)),0))</f>
        <v>#REF!</v>
      </c>
      <c r="AI40" s="137" t="e">
        <f>IF(SUM($P40:AH40)&gt;0,IF($M40-AI$7&gt;0,AH40*(1+$N40),0),IF(0&lt;=AI$9,IF(AE40&gt;0,PMT(AF40,AE40,-AG40),PMT(AF40,1,-AG40)),0))</f>
        <v>#REF!</v>
      </c>
      <c r="AJ40" s="137" t="e">
        <f>IF(SUM($P40:AI40)&gt;0,IF($M40-AJ$7&gt;0,AI40*(1+$N40),0),IF(0&lt;=AJ$9,IF(AF40&gt;0,PMT(AG40,AF40,-AH40),PMT(AG40,1,-AH40)),0))</f>
        <v>#REF!</v>
      </c>
      <c r="AK40" s="137" t="e">
        <f>IF(SUM($P40:AJ40)&gt;0,IF($M40-AK$7&gt;0,AJ40*(1+$N40),0),IF(0&lt;=AK$9,IF(AG40&gt;0,PMT(AH40,AG40,-AI40),PMT(AH40,1,-AI40)),0))</f>
        <v>#REF!</v>
      </c>
      <c r="AL40" s="137" t="e">
        <f>IF(SUM($P40:AK40)&gt;0,IF($M40-AL$7&gt;0,AK40*(1+$N40),0),IF(0&lt;=AL$9,IF(AH40&gt;0,PMT(AI40,AH40,-AJ40),PMT(AI40,1,-AJ40)),0))</f>
        <v>#REF!</v>
      </c>
      <c r="AM40" s="137" t="e">
        <f>IF(SUM($P40:AL40)&gt;0,IF($M40-AM$7&gt;0,AL40*(1+$N40),0),IF(0&lt;=AM$9,IF(AI40&gt;0,PMT(AJ40,AI40,-AK40),PMT(AJ40,1,-AK40)),0))</f>
        <v>#REF!</v>
      </c>
      <c r="AN40" s="137" t="e">
        <f>IF(SUM($P40:AM40)&gt;0,IF($M40-AN$7&gt;0,AM40*(1+$N40),0),IF(0&lt;=AN$9,IF(AJ40&gt;0,PMT(AK40,AJ40,-AL40),PMT(AK40,1,-AL40)),0))</f>
        <v>#REF!</v>
      </c>
      <c r="AO40" s="137" t="e">
        <f>IF(SUM($P40:AN40)&gt;0,IF($M40-AO$7&gt;0,AN40*(1+$N40),0),IF(0&lt;=AO$9,IF(AK40&gt;0,PMT(AL40,AK40,-AM40),PMT(AL40,1,-AM40)),0))</f>
        <v>#REF!</v>
      </c>
      <c r="AP40" s="137" t="e">
        <f>IF(SUM($P40:AO40)&gt;0,IF($M40-AP$7&gt;0,AO40*(1+$N40),0),IF(0&lt;=AP$9,IF(AL40&gt;0,PMT(AM40,AL40,-AN40),PMT(AM40,1,-AN40)),0))</f>
        <v>#REF!</v>
      </c>
      <c r="AQ40" s="137" t="e">
        <f>IF(SUM($P40:AP40)&gt;0,IF($M40-AQ$7&gt;0,AP40*(1+$N40),0),IF(0&lt;=AQ$9,IF(AM40&gt;0,PMT(AN40,AM40,-AO40),PMT(AN40,1,-AO40)),0))</f>
        <v>#REF!</v>
      </c>
      <c r="AR40" s="137" t="e">
        <f>IF(SUM($P40:AQ40)&gt;0,IF($M40-AR$7&gt;0,AQ40*(1+$N40),0),IF(0&lt;=AR$9,IF(AN40&gt;0,PMT(AO40,AN40,-AP40),PMT(AO40,1,-AP40)),0))</f>
        <v>#REF!</v>
      </c>
      <c r="AS40" s="137" t="e">
        <f>IF(SUM($P40:AR40)&gt;0,IF($M40-AS$7&gt;0,AR40*(1+$N40),0),IF(0&lt;=AS$9,IF(AO40&gt;0,PMT(AP40,AO40,-AQ40),PMT(AP40,1,-AQ40)),0))</f>
        <v>#REF!</v>
      </c>
      <c r="AT40" s="137" t="e">
        <f>IF(SUM($P40:AS40)&gt;0,IF($M40-AT$7&gt;0,AS40*(1+$N40),0),IF(0&lt;=AT$9,IF(AP40&gt;0,PMT(AQ40,AP40,-AR40),PMT(AQ40,1,-AR40)),0))</f>
        <v>#REF!</v>
      </c>
      <c r="AU40" s="137" t="e">
        <f>IF(SUM($P40:AT40)&gt;0,IF($M40-AU$7&gt;0,AT40*(1+$N40),0),IF(0&lt;=AU$9,IF(AQ40&gt;0,PMT(AR40,AQ40,-AS40),PMT(AR40,1,-AS40)),0))</f>
        <v>#REF!</v>
      </c>
      <c r="AV40" s="137" t="e">
        <f>IF(SUM($P40:AU40)&gt;0,IF($M40-AV$7&gt;0,AU40*(1+$N40),0),IF(0&lt;=AV$9,IF(AR40&gt;0,PMT(AS40,AR40,-AT40),PMT(AS40,1,-AT40)),0))</f>
        <v>#REF!</v>
      </c>
      <c r="AW40" s="137" t="e">
        <f>IF(SUM($P40:AV40)&gt;0,IF($M40-AW$7&gt;0,AV40*(1+$N40),0),IF(0&lt;=AW$9,IF(AS40&gt;0,PMT(AT40,AS40,-AU40),PMT(AT40,1,-AU40)),0))</f>
        <v>#REF!</v>
      </c>
      <c r="AX40" s="137" t="e">
        <f>IF(SUM($P40:AW40)&gt;0,IF($M40-AX$7&gt;0,AW40*(1+$N40),0),IF(0&lt;=AX$9,IF(AT40&gt;0,PMT(AU40,AT40,-AV40),PMT(AU40,1,-AV40)),0))</f>
        <v>#REF!</v>
      </c>
      <c r="AY40" s="137" t="e">
        <f>IF(SUM($P40:AX40)&gt;0,IF($M40-AY$7&gt;0,AX40*(1+$N40),0),IF(0&lt;=AY$9,IF(AU40&gt;0,PMT(AV40,AU40,-AW40),PMT(AV40,1,-AW40)),0))</f>
        <v>#REF!</v>
      </c>
      <c r="AZ40" s="137" t="e">
        <f>IF(SUM($P40:AY40)&gt;0,IF($M40-AZ$7&gt;0,AY40*(1+$N40),0),IF(0&lt;=AZ$9,IF(AV40&gt;0,PMT(AW40,AV40,-AX40),PMT(AW40,1,-AX40)),0))</f>
        <v>#REF!</v>
      </c>
      <c r="BA40" s="137" t="e">
        <f>IF(SUM($P40:AZ40)&gt;0,IF($M40-BA$7&gt;0,AZ40*(1+$N40),0),IF(0&lt;=BA$9,IF(AW40&gt;0,PMT(AX40,AW40,-AY40),PMT(AX40,1,-AY40)),0))</f>
        <v>#REF!</v>
      </c>
      <c r="BB40" s="137" t="e">
        <f>IF(SUM($P40:BA40)&gt;0,IF($M40-BB$7&gt;0,BA40*(1+$N40),0),IF(0&lt;=BB$9,IF(AX40&gt;0,PMT(AY40,AX40,-AZ40),PMT(AY40,1,-AZ40)),0))</f>
        <v>#REF!</v>
      </c>
      <c r="BC40" s="137" t="e">
        <f>IF(SUM($P40:BB40)&gt;0,IF($M40-BC$7&gt;0,BB40*(1+$N40),0),IF(0&lt;=BC$9,IF(AY40&gt;0,PMT(AZ40,AY40,-BA40),PMT(AZ40,1,-BA40)),0))</f>
        <v>#REF!</v>
      </c>
      <c r="BD40" s="137" t="e">
        <f>IF(SUM($P40:BC40)&gt;0,IF($M40-BD$7&gt;0,BC40*(1+$N40),0),IF(0&lt;=BD$9,IF(AZ40&gt;0,PMT(BA40,AZ40,-BB40),PMT(BA40,1,-BB40)),0))</f>
        <v>#REF!</v>
      </c>
      <c r="BE40" s="137" t="e">
        <f>IF(SUM($P40:BD40)&gt;0,IF($M40-BE$7&gt;0,BD40*(1+$N40),0),IF(0&lt;=BE$9,IF(BA40&gt;0,PMT(BB40,BA40,-BC40),PMT(BB40,1,-BC40)),0))</f>
        <v>#REF!</v>
      </c>
      <c r="BF40" s="137" t="e">
        <f>IF(SUM($P40:BE40)&gt;0,IF($M40-BF$7&gt;0,BE40*(1+$N40),0),IF(0&lt;=BF$9,IF(BB40&gt;0,PMT(BC40,BB40,-BD40),PMT(BC40,1,-BD40)),0))</f>
        <v>#REF!</v>
      </c>
      <c r="BG40" s="137" t="e">
        <f>IF(SUM($P40:BF40)&gt;0,IF($M40-BG$7&gt;0,BF40*(1+$N40),0),IF(0&lt;=BG$9,IF(BC40&gt;0,PMT(BD40,BC40,-BE40),PMT(BD40,1,-BE40)),0))</f>
        <v>#REF!</v>
      </c>
      <c r="BH40" s="137" t="e">
        <f>IF(SUM($P40:BG40)&gt;0,IF($M40-BH$7&gt;0,BG40*(1+$N40),0),IF(0&lt;=BH$9,IF(BD40&gt;0,PMT(BE40,BD40,-BF40),PMT(BE40,1,-BF40)),0))</f>
        <v>#REF!</v>
      </c>
      <c r="BI40" s="137" t="e">
        <f>IF(SUM($P40:BH40)&gt;0,IF($M40-BI$7&gt;0,BH40*(1+$N40),0),IF(0&lt;=BI$9,IF(BE40&gt;0,PMT(BF40,BE40,-BG40),PMT(BF40,1,-BG40)),0))</f>
        <v>#REF!</v>
      </c>
      <c r="BJ40" s="191" t="e">
        <f t="shared" si="13"/>
        <v>#REF!</v>
      </c>
    </row>
    <row r="41" spans="1:62">
      <c r="A41" s="193">
        <f t="shared" si="11"/>
        <v>2049</v>
      </c>
      <c r="B41" s="132">
        <v>599295.9646835028</v>
      </c>
      <c r="C41" s="194">
        <f t="shared" si="14"/>
        <v>359577.57881010167</v>
      </c>
      <c r="D41" s="194">
        <f t="shared" si="15"/>
        <v>239718.38587340113</v>
      </c>
      <c r="E41" s="195">
        <f t="shared" si="16"/>
        <v>599295.9646835028</v>
      </c>
      <c r="F41" s="196">
        <f>C41*VLOOKUP($F$9,'GI Factors'!A:M,4,FALSE)+D41*VLOOKUP($F$9,'GI Factors'!A:M,7,FALSE)</f>
        <v>606569.72533272812</v>
      </c>
      <c r="G41" s="193">
        <f t="shared" si="17"/>
        <v>2049</v>
      </c>
      <c r="H41" s="197">
        <f>C41*VLOOKUP($G41,'GI Factors'!A:M,4,FALSE)</f>
        <v>1000888.3792847042</v>
      </c>
      <c r="I41" s="197">
        <f>D41*VLOOKUP($G41,'GI Factors'!A:M,7,FALSE)</f>
        <v>356219.14594712848</v>
      </c>
      <c r="J41" s="189">
        <f t="shared" si="18"/>
        <v>1357107.5252318326</v>
      </c>
      <c r="K41" s="190" t="e">
        <f>IF(SUM($J$10:J41)&gt;$K$7,$K$7-SUM($K$10:K40),J41)</f>
        <v>#REF!</v>
      </c>
      <c r="L41" s="190" t="e">
        <f t="shared" si="19"/>
        <v>#REF!</v>
      </c>
      <c r="M41" s="140">
        <f t="shared" si="20"/>
        <v>28</v>
      </c>
      <c r="N41" s="141">
        <f t="shared" si="21"/>
        <v>2.9177974216778164E-2</v>
      </c>
      <c r="O41" s="137" t="e">
        <f t="shared" si="22"/>
        <v>#REF!</v>
      </c>
      <c r="P41" s="142" t="e">
        <f t="shared" si="23"/>
        <v>#REF!</v>
      </c>
      <c r="Q41" s="137" t="e">
        <f>IF(SUM($P41:P41)&gt;0,IF($M41-Q$7&gt;0,P41*(1+$N41),0),IF(0&lt;=Q$9,IF(M41&gt;0,PMT(N41,M41,-O41),PMT(N41,1,-O41)),0))</f>
        <v>#REF!</v>
      </c>
      <c r="R41" s="137" t="e">
        <f>IF(SUM($P41:Q41)&gt;0,IF($M41-R$7&gt;0,Q41*(1+$N41),0),IF(0&lt;=R$9,IF(N41&gt;0,PMT(O41,N41,-P41),PMT(O41,1,-P41)),0))</f>
        <v>#REF!</v>
      </c>
      <c r="S41" s="138" t="e">
        <f>IF(SUM($P41:R41)&gt;0,IF($M41-S$7&gt;0,R41*(1+$N41),0),IF(0&lt;=S$9,IF(O41&gt;0,PMT(P41,O41,-Q41),PMT(P41,1,-Q41)),0))</f>
        <v>#REF!</v>
      </c>
      <c r="T41" s="137" t="e">
        <f>IF(SUM($P41:S41)&gt;0,IF($M41-T$7&gt;0,S41*(1+$N41),0),IF(0&lt;=T$9,IF(P41&gt;0,PMT(Q41,P41,-R41),PMT(Q41,1,-R41)),0))</f>
        <v>#REF!</v>
      </c>
      <c r="U41" s="137" t="e">
        <f>IF(SUM($P41:T41)&gt;0,IF($M41-U$7&gt;0,T41*(1+$N41),0),IF(0&lt;=U$9,IF(Q41&gt;0,PMT(R41,Q41,-S41),PMT(R41,1,-S41)),0))</f>
        <v>#REF!</v>
      </c>
      <c r="V41" s="137" t="e">
        <f>IF(SUM($P41:U41)&gt;0,IF($M41-V$7&gt;0,U41*(1+$N41),0),IF(0&lt;=V$9,IF(R41&gt;0,PMT(S41,R41,-T41),PMT(S41,1,-T41)),0))</f>
        <v>#REF!</v>
      </c>
      <c r="W41" s="137" t="e">
        <f>IF(SUM($P41:V41)&gt;0,IF($M41-W$7&gt;0,V41*(1+$N41),0),IF(0&lt;=W$9,IF(S41&gt;0,PMT(T41,S41,-U41),PMT(T41,1,-U41)),0))</f>
        <v>#REF!</v>
      </c>
      <c r="X41" s="137" t="e">
        <f>IF(SUM($P41:W41)&gt;0,IF($M41-X$7&gt;0,W41*(1+$N41),0),IF(0&lt;=X$9,IF(T41&gt;0,PMT(U41,T41,-V41),PMT(U41,1,-V41)),0))</f>
        <v>#REF!</v>
      </c>
      <c r="Y41" s="137" t="e">
        <f>IF(SUM($P41:X41)&gt;0,IF($M41-Y$7&gt;0,X41*(1+$N41),0),IF(0&lt;=Y$9,IF(U41&gt;0,PMT(V41,U41,-W41),PMT(V41,1,-W41)),0))</f>
        <v>#REF!</v>
      </c>
      <c r="Z41" s="137" t="e">
        <f>IF(SUM($P41:Y41)&gt;0,IF($M41-Z$7&gt;0,Y41*(1+$N41),0),IF(0&lt;=Z$9,IF(V41&gt;0,PMT(W41,V41,-X41),PMT(W41,1,-X41)),0))</f>
        <v>#REF!</v>
      </c>
      <c r="AA41" s="137" t="e">
        <f>IF(SUM($P41:Z41)&gt;0,IF($M41-AA$7&gt;0,Z41*(1+$N41),0),IF(0&lt;=AA$9,IF(W41&gt;0,PMT(X41,W41,-Y41),PMT(X41,1,-Y41)),0))</f>
        <v>#REF!</v>
      </c>
      <c r="AB41" s="137" t="e">
        <f>IF(SUM($P41:AA41)&gt;0,IF($M41-AB$7&gt;0,AA41*(1+$N41),0),IF(0&lt;=AB$9,IF(X41&gt;0,PMT(Y41,X41,-Z41),PMT(Y41,1,-Z41)),0))</f>
        <v>#REF!</v>
      </c>
      <c r="AC41" s="137" t="e">
        <f>IF(SUM($P41:AB41)&gt;0,IF($M41-AC$7&gt;0,AB41*(1+$N41),0),IF(0&lt;=AC$9,IF(Y41&gt;0,PMT(Z41,Y41,-AA41),PMT(Z41,1,-AA41)),0))</f>
        <v>#REF!</v>
      </c>
      <c r="AD41" s="137" t="e">
        <f>IF(SUM($P41:AC41)&gt;0,IF($M41-AD$7&gt;0,AC41*(1+$N41),0),IF(0&lt;=AD$9,IF(Z41&gt;0,PMT(AA41,Z41,-AB41),PMT(AA41,1,-AB41)),0))</f>
        <v>#REF!</v>
      </c>
      <c r="AE41" s="137" t="e">
        <f>IF(SUM($P41:AD41)&gt;0,IF($M41-AE$7&gt;0,AD41*(1+$N41),0),IF(0&lt;=AE$9,IF(AA41&gt;0,PMT(AB41,AA41,-AC41),PMT(AB41,1,-AC41)),0))</f>
        <v>#REF!</v>
      </c>
      <c r="AF41" s="137" t="e">
        <f>IF(SUM($P41:AE41)&gt;0,IF($M41-AF$7&gt;0,AE41*(1+$N41),0),IF(0&lt;=AF$9,IF(AB41&gt;0,PMT(AC41,AB41,-AD41),PMT(AC41,1,-AD41)),0))</f>
        <v>#REF!</v>
      </c>
      <c r="AG41" s="137" t="e">
        <f>IF(SUM($P41:AF41)&gt;0,IF($M41-AG$7&gt;0,AF41*(1+$N41),0),IF(0&lt;=AG$9,IF(AC41&gt;0,PMT(AD41,AC41,-AE41),PMT(AD41,1,-AE41)),0))</f>
        <v>#REF!</v>
      </c>
      <c r="AH41" s="137" t="e">
        <f>IF(SUM($P41:AG41)&gt;0,IF($M41-AH$7&gt;0,AG41*(1+$N41),0),IF(0&lt;=AH$9,IF(AD41&gt;0,PMT(AE41,AD41,-AF41),PMT(AE41,1,-AF41)),0))</f>
        <v>#REF!</v>
      </c>
      <c r="AI41" s="137" t="e">
        <f>IF(SUM($P41:AH41)&gt;0,IF($M41-AI$7&gt;0,AH41*(1+$N41),0),IF(0&lt;=AI$9,IF(AE41&gt;0,PMT(AF41,AE41,-AG41),PMT(AF41,1,-AG41)),0))</f>
        <v>#REF!</v>
      </c>
      <c r="AJ41" s="137" t="e">
        <f>IF(SUM($P41:AI41)&gt;0,IF($M41-AJ$7&gt;0,AI41*(1+$N41),0),IF(0&lt;=AJ$9,IF(AF41&gt;0,PMT(AG41,AF41,-AH41),PMT(AG41,1,-AH41)),0))</f>
        <v>#REF!</v>
      </c>
      <c r="AK41" s="137" t="e">
        <f>IF(SUM($P41:AJ41)&gt;0,IF($M41-AK$7&gt;0,AJ41*(1+$N41),0),IF(0&lt;=AK$9,IF(AG41&gt;0,PMT(AH41,AG41,-AI41),PMT(AH41,1,-AI41)),0))</f>
        <v>#REF!</v>
      </c>
      <c r="AL41" s="137" t="e">
        <f>IF(SUM($P41:AK41)&gt;0,IF($M41-AL$7&gt;0,AK41*(1+$N41),0),IF(0&lt;=AL$9,IF(AH41&gt;0,PMT(AI41,AH41,-AJ41),PMT(AI41,1,-AJ41)),0))</f>
        <v>#REF!</v>
      </c>
      <c r="AM41" s="137" t="e">
        <f>IF(SUM($P41:AL41)&gt;0,IF($M41-AM$7&gt;0,AL41*(1+$N41),0),IF(0&lt;=AM$9,IF(AI41&gt;0,PMT(AJ41,AI41,-AK41),PMT(AJ41,1,-AK41)),0))</f>
        <v>#REF!</v>
      </c>
      <c r="AN41" s="137" t="e">
        <f>IF(SUM($P41:AM41)&gt;0,IF($M41-AN$7&gt;0,AM41*(1+$N41),0),IF(0&lt;=AN$9,IF(AJ41&gt;0,PMT(AK41,AJ41,-AL41),PMT(AK41,1,-AL41)),0))</f>
        <v>#REF!</v>
      </c>
      <c r="AO41" s="137" t="e">
        <f>IF(SUM($P41:AN41)&gt;0,IF($M41-AO$7&gt;0,AN41*(1+$N41),0),IF(0&lt;=AO$9,IF(AK41&gt;0,PMT(AL41,AK41,-AM41),PMT(AL41,1,-AM41)),0))</f>
        <v>#REF!</v>
      </c>
      <c r="AP41" s="137" t="e">
        <f>IF(SUM($P41:AO41)&gt;0,IF($M41-AP$7&gt;0,AO41*(1+$N41),0),IF(0&lt;=AP$9,IF(AL41&gt;0,PMT(AM41,AL41,-AN41),PMT(AM41,1,-AN41)),0))</f>
        <v>#REF!</v>
      </c>
      <c r="AQ41" s="137" t="e">
        <f>IF(SUM($P41:AP41)&gt;0,IF($M41-AQ$7&gt;0,AP41*(1+$N41),0),IF(0&lt;=AQ$9,IF(AM41&gt;0,PMT(AN41,AM41,-AO41),PMT(AN41,1,-AO41)),0))</f>
        <v>#REF!</v>
      </c>
      <c r="AR41" s="137" t="e">
        <f>IF(SUM($P41:AQ41)&gt;0,IF($M41-AR$7&gt;0,AQ41*(1+$N41),0),IF(0&lt;=AR$9,IF(AN41&gt;0,PMT(AO41,AN41,-AP41),PMT(AO41,1,-AP41)),0))</f>
        <v>#REF!</v>
      </c>
      <c r="AS41" s="137" t="e">
        <f>IF(SUM($P41:AR41)&gt;0,IF($M41-AS$7&gt;0,AR41*(1+$N41),0),IF(0&lt;=AS$9,IF(AO41&gt;0,PMT(AP41,AO41,-AQ41),PMT(AP41,1,-AQ41)),0))</f>
        <v>#REF!</v>
      </c>
      <c r="AT41" s="137" t="e">
        <f>IF(SUM($P41:AS41)&gt;0,IF($M41-AT$7&gt;0,AS41*(1+$N41),0),IF(0&lt;=AT$9,IF(AP41&gt;0,PMT(AQ41,AP41,-AR41),PMT(AQ41,1,-AR41)),0))</f>
        <v>#REF!</v>
      </c>
      <c r="AU41" s="137" t="e">
        <f>IF(SUM($P41:AT41)&gt;0,IF($M41-AU$7&gt;0,AT41*(1+$N41),0),IF(0&lt;=AU$9,IF(AQ41&gt;0,PMT(AR41,AQ41,-AS41),PMT(AR41,1,-AS41)),0))</f>
        <v>#REF!</v>
      </c>
      <c r="AV41" s="137" t="e">
        <f>IF(SUM($P41:AU41)&gt;0,IF($M41-AV$7&gt;0,AU41*(1+$N41),0),IF(0&lt;=AV$9,IF(AR41&gt;0,PMT(AS41,AR41,-AT41),PMT(AS41,1,-AT41)),0))</f>
        <v>#REF!</v>
      </c>
      <c r="AW41" s="137" t="e">
        <f>IF(SUM($P41:AV41)&gt;0,IF($M41-AW$7&gt;0,AV41*(1+$N41),0),IF(0&lt;=AW$9,IF(AS41&gt;0,PMT(AT41,AS41,-AU41),PMT(AT41,1,-AU41)),0))</f>
        <v>#REF!</v>
      </c>
      <c r="AX41" s="137" t="e">
        <f>IF(SUM($P41:AW41)&gt;0,IF($M41-AX$7&gt;0,AW41*(1+$N41),0),IF(0&lt;=AX$9,IF(AT41&gt;0,PMT(AU41,AT41,-AV41),PMT(AU41,1,-AV41)),0))</f>
        <v>#REF!</v>
      </c>
      <c r="AY41" s="137" t="e">
        <f>IF(SUM($P41:AX41)&gt;0,IF($M41-AY$7&gt;0,AX41*(1+$N41),0),IF(0&lt;=AY$9,IF(AU41&gt;0,PMT(AV41,AU41,-AW41),PMT(AV41,1,-AW41)),0))</f>
        <v>#REF!</v>
      </c>
      <c r="AZ41" s="137" t="e">
        <f>IF(SUM($P41:AY41)&gt;0,IF($M41-AZ$7&gt;0,AY41*(1+$N41),0),IF(0&lt;=AZ$9,IF(AV41&gt;0,PMT(AW41,AV41,-AX41),PMT(AW41,1,-AX41)),0))</f>
        <v>#REF!</v>
      </c>
      <c r="BA41" s="137" t="e">
        <f>IF(SUM($P41:AZ41)&gt;0,IF($M41-BA$7&gt;0,AZ41*(1+$N41),0),IF(0&lt;=BA$9,IF(AW41&gt;0,PMT(AX41,AW41,-AY41),PMT(AX41,1,-AY41)),0))</f>
        <v>#REF!</v>
      </c>
      <c r="BB41" s="137" t="e">
        <f>IF(SUM($P41:BA41)&gt;0,IF($M41-BB$7&gt;0,BA41*(1+$N41),0),IF(0&lt;=BB$9,IF(AX41&gt;0,PMT(AY41,AX41,-AZ41),PMT(AY41,1,-AZ41)),0))</f>
        <v>#REF!</v>
      </c>
      <c r="BC41" s="137" t="e">
        <f>IF(SUM($P41:BB41)&gt;0,IF($M41-BC$7&gt;0,BB41*(1+$N41),0),IF(0&lt;=BC$9,IF(AY41&gt;0,PMT(AZ41,AY41,-BA41),PMT(AZ41,1,-BA41)),0))</f>
        <v>#REF!</v>
      </c>
      <c r="BD41" s="137" t="e">
        <f>IF(SUM($P41:BC41)&gt;0,IF($M41-BD$7&gt;0,BC41*(1+$N41),0),IF(0&lt;=BD$9,IF(AZ41&gt;0,PMT(BA41,AZ41,-BB41),PMT(BA41,1,-BB41)),0))</f>
        <v>#REF!</v>
      </c>
      <c r="BE41" s="137" t="e">
        <f>IF(SUM($P41:BD41)&gt;0,IF($M41-BE$7&gt;0,BD41*(1+$N41),0),IF(0&lt;=BE$9,IF(BA41&gt;0,PMT(BB41,BA41,-BC41),PMT(BB41,1,-BC41)),0))</f>
        <v>#REF!</v>
      </c>
      <c r="BF41" s="137" t="e">
        <f>IF(SUM($P41:BE41)&gt;0,IF($M41-BF$7&gt;0,BE41*(1+$N41),0),IF(0&lt;=BF$9,IF(BB41&gt;0,PMT(BC41,BB41,-BD41),PMT(BC41,1,-BD41)),0))</f>
        <v>#REF!</v>
      </c>
      <c r="BG41" s="137" t="e">
        <f>IF(SUM($P41:BF41)&gt;0,IF($M41-BG$7&gt;0,BF41*(1+$N41),0),IF(0&lt;=BG$9,IF(BC41&gt;0,PMT(BD41,BC41,-BE41),PMT(BD41,1,-BE41)),0))</f>
        <v>#REF!</v>
      </c>
      <c r="BH41" s="137" t="e">
        <f>IF(SUM($P41:BG41)&gt;0,IF($M41-BH$7&gt;0,BG41*(1+$N41),0),IF(0&lt;=BH$9,IF(BD41&gt;0,PMT(BE41,BD41,-BF41),PMT(BE41,1,-BF41)),0))</f>
        <v>#REF!</v>
      </c>
      <c r="BI41" s="137" t="e">
        <f>IF(SUM($P41:BH41)&gt;0,IF($M41-BI$7&gt;0,BH41*(1+$N41),0),IF(0&lt;=BI$9,IF(BE41&gt;0,PMT(BF41,BE41,-BG41),PMT(BF41,1,-BG41)),0))</f>
        <v>#REF!</v>
      </c>
      <c r="BJ41" s="191" t="e">
        <f t="shared" si="13"/>
        <v>#REF!</v>
      </c>
    </row>
    <row r="42" spans="1:62">
      <c r="A42" s="193">
        <f t="shared" si="11"/>
        <v>2050</v>
      </c>
      <c r="B42" s="132">
        <v>606216.0896835028</v>
      </c>
      <c r="C42" s="194">
        <f t="shared" si="6"/>
        <v>363729.65381010168</v>
      </c>
      <c r="D42" s="194">
        <f t="shared" si="7"/>
        <v>242486.43587340112</v>
      </c>
      <c r="E42" s="195">
        <f t="shared" si="8"/>
        <v>606216.0896835028</v>
      </c>
      <c r="F42" s="196">
        <f>C42*VLOOKUP($F$9,'GI Factors'!A:M,4,FALSE)+D42*VLOOKUP($F$9,'GI Factors'!A:M,7,FALSE)</f>
        <v>613573.84110836987</v>
      </c>
      <c r="G42" s="193">
        <f t="shared" si="12"/>
        <v>2050</v>
      </c>
      <c r="H42" s="197">
        <f>C42*VLOOKUP($G42,'GI Factors'!A:M,4,FALSE)</f>
        <v>1050653.6962309729</v>
      </c>
      <c r="I42" s="197">
        <f>D42*VLOOKUP($G42,'GI Factors'!A:M,7,FALSE)</f>
        <v>366596.69544245279</v>
      </c>
      <c r="J42" s="189">
        <f t="shared" si="9"/>
        <v>1417250.3916734257</v>
      </c>
      <c r="K42" s="190" t="e">
        <f>IF(SUM($J$10:J42)&gt;$K$7,$K$7-SUM($K$10:K35),J42)</f>
        <v>#REF!</v>
      </c>
      <c r="L42" s="190" t="e">
        <f t="shared" si="10"/>
        <v>#REF!</v>
      </c>
      <c r="M42" s="140">
        <f t="shared" si="4"/>
        <v>29</v>
      </c>
      <c r="N42" s="141">
        <f t="shared" si="1"/>
        <v>2.9288765972029854E-2</v>
      </c>
      <c r="O42" s="137" t="e">
        <f t="shared" si="2"/>
        <v>#REF!</v>
      </c>
      <c r="P42" s="142" t="e">
        <f t="shared" si="5"/>
        <v>#REF!</v>
      </c>
      <c r="Q42" s="137" t="e">
        <f>IF(SUM($P42:P42)&gt;0,IF($M42-Q$7&gt;0,P42*(1+$N42),0),IF(0&lt;=Q$9,IF(M42&gt;0,PMT(N42,M42,-O42),PMT(N42,1,-O42)),0))</f>
        <v>#REF!</v>
      </c>
      <c r="R42" s="137" t="e">
        <f>IF(SUM($P42:Q42)&gt;0,IF($M42-R$7&gt;0,Q42*(1+$N42),0),IF(0&lt;=R$9,IF(N42&gt;0,PMT(O42,N42,-P42),PMT(O42,1,-P42)),0))</f>
        <v>#REF!</v>
      </c>
      <c r="S42" s="138" t="e">
        <f>IF(SUM($P42:R42)&gt;0,IF($M42-S$7&gt;0,R42*(1+$N42),0),IF(0&lt;=S$9,IF(O42&gt;0,PMT(P42,O42,-Q42),PMT(P42,1,-Q42)),0))</f>
        <v>#REF!</v>
      </c>
      <c r="T42" s="137" t="e">
        <f>IF(SUM($P42:S42)&gt;0,IF($M42-T$7&gt;0,S42*(1+$N42),0),IF(0&lt;=T$9,IF(P42&gt;0,PMT(Q42,P42,-R42),PMT(Q42,1,-R42)),0))</f>
        <v>#REF!</v>
      </c>
      <c r="U42" s="137" t="e">
        <f>IF(SUM($P42:T42)&gt;0,IF($M42-U$7&gt;0,T42*(1+$N42),0),IF(0&lt;=U$9,IF(Q42&gt;0,PMT(R42,Q42,-S42),PMT(R42,1,-S42)),0))</f>
        <v>#REF!</v>
      </c>
      <c r="V42" s="137" t="e">
        <f>IF(SUM($P42:U42)&gt;0,IF($M42-V$7&gt;0,U42*(1+$N42),0),IF(0&lt;=V$9,IF(R42&gt;0,PMT(S42,R42,-T42),PMT(S42,1,-T42)),0))</f>
        <v>#REF!</v>
      </c>
      <c r="W42" s="137" t="e">
        <f>IF(SUM($P42:V42)&gt;0,IF($M42-W$7&gt;0,V42*(1+$N42),0),IF(0&lt;=W$9,IF(S42&gt;0,PMT(T42,S42,-U42),PMT(T42,1,-U42)),0))</f>
        <v>#REF!</v>
      </c>
      <c r="X42" s="137" t="e">
        <f>IF(SUM($P42:W42)&gt;0,IF($M42-X$7&gt;0,W42*(1+$N42),0),IF(0&lt;=X$9,IF(T42&gt;0,PMT(U42,T42,-V42),PMT(U42,1,-V42)),0))</f>
        <v>#REF!</v>
      </c>
      <c r="Y42" s="137" t="e">
        <f>IF(SUM($P42:X42)&gt;0,IF($M42-Y$7&gt;0,X42*(1+$N42),0),IF(0&lt;=Y$9,IF(U42&gt;0,PMT(V42,U42,-W42),PMT(V42,1,-W42)),0))</f>
        <v>#REF!</v>
      </c>
      <c r="Z42" s="137" t="e">
        <f>IF(SUM($P42:Y42)&gt;0,IF($M42-Z$7&gt;0,Y42*(1+$N42),0),IF(0&lt;=Z$9,IF(V42&gt;0,PMT(W42,V42,-X42),PMT(W42,1,-X42)),0))</f>
        <v>#REF!</v>
      </c>
      <c r="AA42" s="137" t="e">
        <f>IF(SUM($P42:Z42)&gt;0,IF($M42-AA$7&gt;0,Z42*(1+$N42),0),IF(0&lt;=AA$9,IF(W42&gt;0,PMT(X42,W42,-Y42),PMT(X42,1,-Y42)),0))</f>
        <v>#REF!</v>
      </c>
      <c r="AB42" s="137" t="e">
        <f>IF(SUM($P42:AA42)&gt;0,IF($M42-AB$7&gt;0,AA42*(1+$N42),0),IF(0&lt;=AB$9,IF(X42&gt;0,PMT(Y42,X42,-Z42),PMT(Y42,1,-Z42)),0))</f>
        <v>#REF!</v>
      </c>
      <c r="AC42" s="137" t="e">
        <f>IF(SUM($P42:AB42)&gt;0,IF($M42-AC$7&gt;0,AB42*(1+$N42),0),IF(0&lt;=AC$9,IF(Y42&gt;0,PMT(Z42,Y42,-AA42),PMT(Z42,1,-AA42)),0))</f>
        <v>#REF!</v>
      </c>
      <c r="AD42" s="137" t="e">
        <f>IF(SUM($P42:AC42)&gt;0,IF($M42-AD$7&gt;0,AC42*(1+$N42),0),IF(0&lt;=AD$9,IF(Z42&gt;0,PMT(AA42,Z42,-AB42),PMT(AA42,1,-AB42)),0))</f>
        <v>#REF!</v>
      </c>
      <c r="AE42" s="137" t="e">
        <f>IF(SUM($P42:AD42)&gt;0,IF($M42-AE$7&gt;0,AD42*(1+$N42),0),IF(0&lt;=AE$9,IF(AA42&gt;0,PMT(AB42,AA42,-AC42),PMT(AB42,1,-AC42)),0))</f>
        <v>#REF!</v>
      </c>
      <c r="AF42" s="137" t="e">
        <f>IF(SUM($P42:AE42)&gt;0,IF($M42-AF$7&gt;0,AE42*(1+$N42),0),IF(0&lt;=AF$9,IF(AB42&gt;0,PMT(AC42,AB42,-AD42),PMT(AC42,1,-AD42)),0))</f>
        <v>#REF!</v>
      </c>
      <c r="AG42" s="137" t="e">
        <f>IF(SUM($P42:AF42)&gt;0,IF($M42-AG$7&gt;0,AF42*(1+$N42),0),IF(0&lt;=AG$9,IF(AC42&gt;0,PMT(AD42,AC42,-AE42),PMT(AD42,1,-AE42)),0))</f>
        <v>#REF!</v>
      </c>
      <c r="AH42" s="137" t="e">
        <f>IF(SUM($P42:AG42)&gt;0,IF($M42-AH$7&gt;0,AG42*(1+$N42),0),IF(0&lt;=AH$9,IF(AD42&gt;0,PMT(AE42,AD42,-AF42),PMT(AE42,1,-AF42)),0))</f>
        <v>#REF!</v>
      </c>
      <c r="AI42" s="137" t="e">
        <f>IF(SUM($P42:AH42)&gt;0,IF($M42-AI$7&gt;0,AH42*(1+$N42),0),IF(0&lt;=AI$9,IF(AE42&gt;0,PMT(AF42,AE42,-AG42),PMT(AF42,1,-AG42)),0))</f>
        <v>#REF!</v>
      </c>
      <c r="AJ42" s="137" t="e">
        <f>IF(SUM($P42:AI42)&gt;0,IF($M42-AJ$7&gt;0,AI42*(1+$N42),0),IF(0&lt;=AJ$9,IF(AF42&gt;0,PMT(AG42,AF42,-AH42),PMT(AG42,1,-AH42)),0))</f>
        <v>#REF!</v>
      </c>
      <c r="AK42" s="137" t="e">
        <f>IF(SUM($P42:AJ42)&gt;0,IF($M42-AK$7&gt;0,AJ42*(1+$N42),0),IF(0&lt;=AK$9,IF(AG42&gt;0,PMT(AH42,AG42,-AI42),PMT(AH42,1,-AI42)),0))</f>
        <v>#REF!</v>
      </c>
      <c r="AL42" s="137" t="e">
        <f>IF(SUM($P42:AK42)&gt;0,IF($M42-AL$7&gt;0,AK42*(1+$N42),0),IF(0&lt;=AL$9,IF(AH42&gt;0,PMT(AI42,AH42,-AJ42),PMT(AI42,1,-AJ42)),0))</f>
        <v>#REF!</v>
      </c>
      <c r="AM42" s="137" t="e">
        <f>IF(SUM($P42:AL42)&gt;0,IF($M42-AM$7&gt;0,AL42*(1+$N42),0),IF(0&lt;=AM$9,IF(AI42&gt;0,PMT(AJ42,AI42,-AK42),PMT(AJ42,1,-AK42)),0))</f>
        <v>#REF!</v>
      </c>
      <c r="AN42" s="137" t="e">
        <f>IF(SUM($P42:AM42)&gt;0,IF($M42-AN$7&gt;0,AM42*(1+$N42),0),IF(0&lt;=AN$9,IF(AJ42&gt;0,PMT(AK42,AJ42,-AL42),PMT(AK42,1,-AL42)),0))</f>
        <v>#REF!</v>
      </c>
      <c r="AO42" s="137" t="e">
        <f>IF(SUM($P42:AN42)&gt;0,IF($M42-AO$7&gt;0,AN42*(1+$N42),0),IF(0&lt;=AO$9,IF(AK42&gt;0,PMT(AL42,AK42,-AM42),PMT(AL42,1,-AM42)),0))</f>
        <v>#REF!</v>
      </c>
      <c r="AP42" s="137" t="e">
        <f>IF(SUM($P42:AO42)&gt;0,IF($M42-AP$7&gt;0,AO42*(1+$N42),0),IF(0&lt;=AP$9,IF(AL42&gt;0,PMT(AM42,AL42,-AN42),PMT(AM42,1,-AN42)),0))</f>
        <v>#REF!</v>
      </c>
      <c r="AQ42" s="137" t="e">
        <f>IF(SUM($P42:AP42)&gt;0,IF($M42-AQ$7&gt;0,AP42*(1+$N42),0),IF(0&lt;=AQ$9,IF(AM42&gt;0,PMT(AN42,AM42,-AO42),PMT(AN42,1,-AO42)),0))</f>
        <v>#REF!</v>
      </c>
      <c r="AR42" s="137" t="e">
        <f>IF(SUM($P42:AQ42)&gt;0,IF($M42-AR$7&gt;0,AQ42*(1+$N42),0),IF(0&lt;=AR$9,IF(AN42&gt;0,PMT(AO42,AN42,-AP42),PMT(AO42,1,-AP42)),0))</f>
        <v>#REF!</v>
      </c>
      <c r="AS42" s="137" t="e">
        <f>IF(SUM($P42:AR42)&gt;0,IF($M42-AS$7&gt;0,AR42*(1+$N42),0),IF(0&lt;=AS$9,IF(AO42&gt;0,PMT(AP42,AO42,-AQ42),PMT(AP42,1,-AQ42)),0))</f>
        <v>#REF!</v>
      </c>
      <c r="AT42" s="137" t="e">
        <f>IF(SUM($P42:AS42)&gt;0,IF($M42-AT$7&gt;0,AS42*(1+$N42),0),IF(0&lt;=AT$9,IF(AP42&gt;0,PMT(AQ42,AP42,-AR42),PMT(AQ42,1,-AR42)),0))</f>
        <v>#REF!</v>
      </c>
      <c r="AU42" s="137" t="e">
        <f>IF(SUM($P42:AT42)&gt;0,IF($M42-AU$7&gt;0,AT42*(1+$N42),0),IF(0&lt;=AU$9,IF(AQ42&gt;0,PMT(AR42,AQ42,-AS42),PMT(AR42,1,-AS42)),0))</f>
        <v>#REF!</v>
      </c>
      <c r="AV42" s="137" t="e">
        <f>IF(SUM($P42:AU42)&gt;0,IF($M42-AV$7&gt;0,AU42*(1+$N42),0),IF(0&lt;=AV$9,IF(AR42&gt;0,PMT(AS42,AR42,-AT42),PMT(AS42,1,-AT42)),0))</f>
        <v>#REF!</v>
      </c>
      <c r="AW42" s="137" t="e">
        <f>IF(SUM($P42:AV42)&gt;0,IF($M42-AW$7&gt;0,AV42*(1+$N42),0),IF(0&lt;=AW$9,IF(AS42&gt;0,PMT(AT42,AS42,-AU42),PMT(AT42,1,-AU42)),0))</f>
        <v>#REF!</v>
      </c>
      <c r="AX42" s="137" t="e">
        <f>IF(SUM($P42:AW42)&gt;0,IF($M42-AX$7&gt;0,AW42*(1+$N42),0),IF(0&lt;=AX$9,IF(AT42&gt;0,PMT(AU42,AT42,-AV42),PMT(AU42,1,-AV42)),0))</f>
        <v>#REF!</v>
      </c>
      <c r="AY42" s="137" t="e">
        <f>IF(SUM($P42:AX42)&gt;0,IF($M42-AY$7&gt;0,AX42*(1+$N42),0),IF(0&lt;=AY$9,IF(AU42&gt;0,PMT(AV42,AU42,-AW42),PMT(AV42,1,-AW42)),0))</f>
        <v>#REF!</v>
      </c>
      <c r="AZ42" s="137" t="e">
        <f>IF(SUM($P42:AY42)&gt;0,IF($M42-AZ$7&gt;0,AY42*(1+$N42),0),IF(0&lt;=AZ$9,IF(AV42&gt;0,PMT(AW42,AV42,-AX42),PMT(AW42,1,-AX42)),0))</f>
        <v>#REF!</v>
      </c>
      <c r="BA42" s="137" t="e">
        <f>IF(SUM($P42:AZ42)&gt;0,IF($M42-BA$7&gt;0,AZ42*(1+$N42),0),IF(0&lt;=BA$9,IF(AW42&gt;0,PMT(AX42,AW42,-AY42),PMT(AX42,1,-AY42)),0))</f>
        <v>#REF!</v>
      </c>
      <c r="BB42" s="137" t="e">
        <f>IF(SUM($P42:BA42)&gt;0,IF($M42-BB$7&gt;0,BA42*(1+$N42),0),IF(0&lt;=BB$9,IF(AX42&gt;0,PMT(AY42,AX42,-AZ42),PMT(AY42,1,-AZ42)),0))</f>
        <v>#REF!</v>
      </c>
      <c r="BC42" s="137" t="e">
        <f>IF(SUM($P42:BB42)&gt;0,IF($M42-BC$7&gt;0,BB42*(1+$N42),0),IF(0&lt;=BC$9,IF(AY42&gt;0,PMT(AZ42,AY42,-BA42),PMT(AZ42,1,-BA42)),0))</f>
        <v>#REF!</v>
      </c>
      <c r="BD42" s="137" t="e">
        <f>IF(SUM($P42:BC42)&gt;0,IF($M42-BD$7&gt;0,BC42*(1+$N42),0),IF(0&lt;=BD$9,IF(AZ42&gt;0,PMT(BA42,AZ42,-BB42),PMT(BA42,1,-BB42)),0))</f>
        <v>#REF!</v>
      </c>
      <c r="BE42" s="137" t="e">
        <f>IF(SUM($P42:BD42)&gt;0,IF($M42-BE$7&gt;0,BD42*(1+$N42),0),IF(0&lt;=BE$9,IF(BA42&gt;0,PMT(BB42,BA42,-BC42),PMT(BB42,1,-BC42)),0))</f>
        <v>#REF!</v>
      </c>
      <c r="BF42" s="137" t="e">
        <f>IF(SUM($P42:BE42)&gt;0,IF($M42-BF$7&gt;0,BE42*(1+$N42),0),IF(0&lt;=BF$9,IF(BB42&gt;0,PMT(BC42,BB42,-BD42),PMT(BC42,1,-BD42)),0))</f>
        <v>#REF!</v>
      </c>
      <c r="BG42" s="137" t="e">
        <f>IF(SUM($P42:BF42)&gt;0,IF($M42-BG$7&gt;0,BF42*(1+$N42),0),IF(0&lt;=BG$9,IF(BC42&gt;0,PMT(BD42,BC42,-BE42),PMT(BD42,1,-BE42)),0))</f>
        <v>#REF!</v>
      </c>
      <c r="BH42" s="137" t="e">
        <f>IF(SUM($P42:BG42)&gt;0,IF($M42-BH$7&gt;0,BG42*(1+$N42),0),IF(0&lt;=BH$9,IF(BD42&gt;0,PMT(BE42,BD42,-BF42),PMT(BE42,1,-BF42)),0))</f>
        <v>#REF!</v>
      </c>
      <c r="BI42" s="137" t="e">
        <f>IF(SUM($P42:BH42)&gt;0,IF($M42-BI$7&gt;0,BH42*(1+$N42),0),IF(0&lt;=BI$9,IF(BE42&gt;0,PMT(BF42,BE42,-BG42),PMT(BF42,1,-BG42)),0))</f>
        <v>#REF!</v>
      </c>
      <c r="BJ42" s="191" t="e">
        <f t="shared" si="13"/>
        <v>#REF!</v>
      </c>
    </row>
    <row r="43" spans="1:62">
      <c r="A43" s="193">
        <f t="shared" si="11"/>
        <v>2051</v>
      </c>
      <c r="B43" s="132">
        <v>599295.9646835028</v>
      </c>
      <c r="C43" s="194">
        <f t="shared" si="6"/>
        <v>359577.57881010167</v>
      </c>
      <c r="D43" s="194">
        <f t="shared" si="7"/>
        <v>239718.38587340113</v>
      </c>
      <c r="E43" s="195">
        <f t="shared" si="8"/>
        <v>599295.9646835028</v>
      </c>
      <c r="F43" s="196">
        <f>C43*VLOOKUP($F$9,'GI Factors'!A:M,4,FALSE)+D43*VLOOKUP($F$9,'GI Factors'!A:M,7,FALSE)</f>
        <v>606569.72533272812</v>
      </c>
      <c r="G43" s="193">
        <f t="shared" si="12"/>
        <v>2051</v>
      </c>
      <c r="H43" s="197">
        <f>C43*VLOOKUP($G43,'GI Factors'!A:M,4,FALSE)</f>
        <v>1077857.4493357169</v>
      </c>
      <c r="I43" s="197">
        <f>D43*VLOOKUP($G43,'GI Factors'!A:M,7,FALSE)</f>
        <v>368712.2975356977</v>
      </c>
      <c r="J43" s="189">
        <f t="shared" si="9"/>
        <v>1446569.7468714146</v>
      </c>
      <c r="K43" s="190" t="e">
        <f>IF(SUM($J$10:J43)&gt;$K$7,$K$7-SUM($K$10:K42),J43)</f>
        <v>#REF!</v>
      </c>
      <c r="L43" s="190" t="e">
        <f t="shared" si="10"/>
        <v>#REF!</v>
      </c>
      <c r="M43" s="140">
        <f t="shared" si="4"/>
        <v>30</v>
      </c>
      <c r="N43" s="141">
        <f t="shared" si="1"/>
        <v>2.9394764094072032E-2</v>
      </c>
      <c r="O43" s="137" t="e">
        <f t="shared" si="2"/>
        <v>#REF!</v>
      </c>
      <c r="P43" s="142" t="e">
        <f t="shared" si="5"/>
        <v>#REF!</v>
      </c>
      <c r="Q43" s="137" t="e">
        <f>IF(SUM($P43:P43)&gt;0,IF($M43-Q$7&gt;0,P43*(1+$N43),0),IF(0&lt;=Q$9,IF(M43&gt;0,PMT(N43,M43,-O43),PMT(N43,1,-O43)),0))</f>
        <v>#REF!</v>
      </c>
      <c r="R43" s="137" t="e">
        <f>IF(SUM($P43:Q43)&gt;0,IF($M43-R$7&gt;0,Q43*(1+$N43),0),IF(0&lt;=R$9,IF(N43&gt;0,PMT(O43,N43,-P43),PMT(O43,1,-P43)),0))</f>
        <v>#REF!</v>
      </c>
      <c r="S43" s="138" t="e">
        <f>IF(SUM($P43:R43)&gt;0,IF($M43-S$7&gt;0,R43*(1+$N43),0),IF(0&lt;=S$9,IF(O43&gt;0,PMT(P43,O43,-Q43),PMT(P43,1,-Q43)),0))</f>
        <v>#REF!</v>
      </c>
      <c r="T43" s="137" t="e">
        <f>IF(SUM($P43:S43)&gt;0,IF($M43-T$7&gt;0,S43*(1+$N43),0),IF(0&lt;=T$9,IF(P43&gt;0,PMT(Q43,P43,-R43),PMT(Q43,1,-R43)),0))</f>
        <v>#REF!</v>
      </c>
      <c r="U43" s="137" t="e">
        <f>IF(SUM($P43:T43)&gt;0,IF($M43-U$7&gt;0,T43*(1+$N43),0),IF(0&lt;=U$9,IF(Q43&gt;0,PMT(R43,Q43,-S43),PMT(R43,1,-S43)),0))</f>
        <v>#REF!</v>
      </c>
      <c r="V43" s="137" t="e">
        <f>IF(SUM($P43:U43)&gt;0,IF($M43-V$7&gt;0,U43*(1+$N43),0),IF(0&lt;=V$9,IF(R43&gt;0,PMT(S43,R43,-T43),PMT(S43,1,-T43)),0))</f>
        <v>#REF!</v>
      </c>
      <c r="W43" s="137" t="e">
        <f>IF(SUM($P43:V43)&gt;0,IF($M43-W$7&gt;0,V43*(1+$N43),0),IF(0&lt;=W$9,IF(S43&gt;0,PMT(T43,S43,-U43),PMT(T43,1,-U43)),0))</f>
        <v>#REF!</v>
      </c>
      <c r="X43" s="137" t="e">
        <f>IF(SUM($P43:W43)&gt;0,IF($M43-X$7&gt;0,W43*(1+$N43),0),IF(0&lt;=X$9,IF(T43&gt;0,PMT(U43,T43,-V43),PMT(U43,1,-V43)),0))</f>
        <v>#REF!</v>
      </c>
      <c r="Y43" s="137" t="e">
        <f>IF(SUM($P43:X43)&gt;0,IF($M43-Y$7&gt;0,X43*(1+$N43),0),IF(0&lt;=Y$9,IF(U43&gt;0,PMT(V43,U43,-W43),PMT(V43,1,-W43)),0))</f>
        <v>#REF!</v>
      </c>
      <c r="Z43" s="137" t="e">
        <f>IF(SUM($P43:Y43)&gt;0,IF($M43-Z$7&gt;0,Y43*(1+$N43),0),IF(0&lt;=Z$9,IF(V43&gt;0,PMT(W43,V43,-X43),PMT(W43,1,-X43)),0))</f>
        <v>#REF!</v>
      </c>
      <c r="AA43" s="137" t="e">
        <f>IF(SUM($P43:Z43)&gt;0,IF($M43-AA$7&gt;0,Z43*(1+$N43),0),IF(0&lt;=AA$9,IF(W43&gt;0,PMT(X43,W43,-Y43),PMT(X43,1,-Y43)),0))</f>
        <v>#REF!</v>
      </c>
      <c r="AB43" s="137" t="e">
        <f>IF(SUM($P43:AA43)&gt;0,IF($M43-AB$7&gt;0,AA43*(1+$N43),0),IF(0&lt;=AB$9,IF(X43&gt;0,PMT(Y43,X43,-Z43),PMT(Y43,1,-Z43)),0))</f>
        <v>#REF!</v>
      </c>
      <c r="AC43" s="137" t="e">
        <f>IF(SUM($P43:AB43)&gt;0,IF($M43-AC$7&gt;0,AB43*(1+$N43),0),IF(0&lt;=AC$9,IF(Y43&gt;0,PMT(Z43,Y43,-AA43),PMT(Z43,1,-AA43)),0))</f>
        <v>#REF!</v>
      </c>
      <c r="AD43" s="137" t="e">
        <f>IF(SUM($P43:AC43)&gt;0,IF($M43-AD$7&gt;0,AC43*(1+$N43),0),IF(0&lt;=AD$9,IF(Z43&gt;0,PMT(AA43,Z43,-AB43),PMT(AA43,1,-AB43)),0))</f>
        <v>#REF!</v>
      </c>
      <c r="AE43" s="137" t="e">
        <f>IF(SUM($P43:AD43)&gt;0,IF($M43-AE$7&gt;0,AD43*(1+$N43),0),IF(0&lt;=AE$9,IF(AA43&gt;0,PMT(AB43,AA43,-AC43),PMT(AB43,1,-AC43)),0))</f>
        <v>#REF!</v>
      </c>
      <c r="AF43" s="137" t="e">
        <f>IF(SUM($P43:AE43)&gt;0,IF($M43-AF$7&gt;0,AE43*(1+$N43),0),IF(0&lt;=AF$9,IF(AB43&gt;0,PMT(AC43,AB43,-AD43),PMT(AC43,1,-AD43)),0))</f>
        <v>#REF!</v>
      </c>
      <c r="AG43" s="137" t="e">
        <f>IF(SUM($P43:AF43)&gt;0,IF($M43-AG$7&gt;0,AF43*(1+$N43),0),IF(0&lt;=AG$9,IF(AC43&gt;0,PMT(AD43,AC43,-AE43),PMT(AD43,1,-AE43)),0))</f>
        <v>#REF!</v>
      </c>
      <c r="AH43" s="137" t="e">
        <f>IF(SUM($P43:AG43)&gt;0,IF($M43-AH$7&gt;0,AG43*(1+$N43),0),IF(0&lt;=AH$9,IF(AD43&gt;0,PMT(AE43,AD43,-AF43),PMT(AE43,1,-AF43)),0))</f>
        <v>#REF!</v>
      </c>
      <c r="AI43" s="137" t="e">
        <f>IF(SUM($P43:AH43)&gt;0,IF($M43-AI$7&gt;0,AH43*(1+$N43),0),IF(0&lt;=AI$9,IF(AE43&gt;0,PMT(AF43,AE43,-AG43),PMT(AF43,1,-AG43)),0))</f>
        <v>#REF!</v>
      </c>
      <c r="AJ43" s="137" t="e">
        <f>IF(SUM($P43:AI43)&gt;0,IF($M43-AJ$7&gt;0,AI43*(1+$N43),0),IF(0&lt;=AJ$9,IF(AF43&gt;0,PMT(AG43,AF43,-AH43),PMT(AG43,1,-AH43)),0))</f>
        <v>#REF!</v>
      </c>
      <c r="AK43" s="137" t="e">
        <f>IF(SUM($P43:AJ43)&gt;0,IF($M43-AK$7&gt;0,AJ43*(1+$N43),0),IF(0&lt;=AK$9,IF(AG43&gt;0,PMT(AH43,AG43,-AI43),PMT(AH43,1,-AI43)),0))</f>
        <v>#REF!</v>
      </c>
      <c r="AL43" s="137" t="e">
        <f>IF(SUM($P43:AK43)&gt;0,IF($M43-AL$7&gt;0,AK43*(1+$N43),0),IF(0&lt;=AL$9,IF(AH43&gt;0,PMT(AI43,AH43,-AJ43),PMT(AI43,1,-AJ43)),0))</f>
        <v>#REF!</v>
      </c>
      <c r="AM43" s="137" t="e">
        <f>IF(SUM($P43:AL43)&gt;0,IF($M43-AM$7&gt;0,AL43*(1+$N43),0),IF(0&lt;=AM$9,IF(AI43&gt;0,PMT(AJ43,AI43,-AK43),PMT(AJ43,1,-AK43)),0))</f>
        <v>#REF!</v>
      </c>
      <c r="AN43" s="137" t="e">
        <f>IF(SUM($P43:AM43)&gt;0,IF($M43-AN$7&gt;0,AM43*(1+$N43),0),IF(0&lt;=AN$9,IF(AJ43&gt;0,PMT(AK43,AJ43,-AL43),PMT(AK43,1,-AL43)),0))</f>
        <v>#REF!</v>
      </c>
      <c r="AO43" s="137" t="e">
        <f>IF(SUM($P43:AN43)&gt;0,IF($M43-AO$7&gt;0,AN43*(1+$N43),0),IF(0&lt;=AO$9,IF(AK43&gt;0,PMT(AL43,AK43,-AM43),PMT(AL43,1,-AM43)),0))</f>
        <v>#REF!</v>
      </c>
      <c r="AP43" s="137" t="e">
        <f>IF(SUM($P43:AO43)&gt;0,IF($M43-AP$7&gt;0,AO43*(1+$N43),0),IF(0&lt;=AP$9,IF(AL43&gt;0,PMT(AM43,AL43,-AN43),PMT(AM43,1,-AN43)),0))</f>
        <v>#REF!</v>
      </c>
      <c r="AQ43" s="137" t="e">
        <f>IF(SUM($P43:AP43)&gt;0,IF($M43-AQ$7&gt;0,AP43*(1+$N43),0),IF(0&lt;=AQ$9,IF(AM43&gt;0,PMT(AN43,AM43,-AO43),PMT(AN43,1,-AO43)),0))</f>
        <v>#REF!</v>
      </c>
      <c r="AR43" s="137" t="e">
        <f>IF(SUM($P43:AQ43)&gt;0,IF($M43-AR$7&gt;0,AQ43*(1+$N43),0),IF(0&lt;=AR$9,IF(AN43&gt;0,PMT(AO43,AN43,-AP43),PMT(AO43,1,-AP43)),0))</f>
        <v>#REF!</v>
      </c>
      <c r="AS43" s="137" t="e">
        <f>IF(SUM($P43:AR43)&gt;0,IF($M43-AS$7&gt;0,AR43*(1+$N43),0),IF(0&lt;=AS$9,IF(AO43&gt;0,PMT(AP43,AO43,-AQ43),PMT(AP43,1,-AQ43)),0))</f>
        <v>#REF!</v>
      </c>
      <c r="AT43" s="137" t="e">
        <f>IF(SUM($P43:AS43)&gt;0,IF($M43-AT$7&gt;0,AS43*(1+$N43),0),IF(0&lt;=AT$9,IF(AP43&gt;0,PMT(AQ43,AP43,-AR43),PMT(AQ43,1,-AR43)),0))</f>
        <v>#REF!</v>
      </c>
      <c r="AU43" s="137" t="e">
        <f>IF(SUM($P43:AT43)&gt;0,IF($M43-AU$7&gt;0,AT43*(1+$N43),0),IF(0&lt;=AU$9,IF(AQ43&gt;0,PMT(AR43,AQ43,-AS43),PMT(AR43,1,-AS43)),0))</f>
        <v>#REF!</v>
      </c>
      <c r="AV43" s="137" t="e">
        <f>IF(SUM($P43:AU43)&gt;0,IF($M43-AV$7&gt;0,AU43*(1+$N43),0),IF(0&lt;=AV$9,IF(AR43&gt;0,PMT(AS43,AR43,-AT43),PMT(AS43,1,-AT43)),0))</f>
        <v>#REF!</v>
      </c>
      <c r="AW43" s="137" t="e">
        <f>IF(SUM($P43:AV43)&gt;0,IF($M43-AW$7&gt;0,AV43*(1+$N43),0),IF(0&lt;=AW$9,IF(AS43&gt;0,PMT(AT43,AS43,-AU43),PMT(AT43,1,-AU43)),0))</f>
        <v>#REF!</v>
      </c>
      <c r="AX43" s="137" t="e">
        <f>IF(SUM($P43:AW43)&gt;0,IF($M43-AX$7&gt;0,AW43*(1+$N43),0),IF(0&lt;=AX$9,IF(AT43&gt;0,PMT(AU43,AT43,-AV43),PMT(AU43,1,-AV43)),0))</f>
        <v>#REF!</v>
      </c>
      <c r="AY43" s="137" t="e">
        <f>IF(SUM($P43:AX43)&gt;0,IF($M43-AY$7&gt;0,AX43*(1+$N43),0),IF(0&lt;=AY$9,IF(AU43&gt;0,PMT(AV43,AU43,-AW43),PMT(AV43,1,-AW43)),0))</f>
        <v>#REF!</v>
      </c>
      <c r="AZ43" s="137" t="e">
        <f>IF(SUM($P43:AY43)&gt;0,IF($M43-AZ$7&gt;0,AY43*(1+$N43),0),IF(0&lt;=AZ$9,IF(AV43&gt;0,PMT(AW43,AV43,-AX43),PMT(AW43,1,-AX43)),0))</f>
        <v>#REF!</v>
      </c>
      <c r="BA43" s="137" t="e">
        <f>IF(SUM($P43:AZ43)&gt;0,IF($M43-BA$7&gt;0,AZ43*(1+$N43),0),IF(0&lt;=BA$9,IF(AW43&gt;0,PMT(AX43,AW43,-AY43),PMT(AX43,1,-AY43)),0))</f>
        <v>#REF!</v>
      </c>
      <c r="BB43" s="137" t="e">
        <f>IF(SUM($P43:BA43)&gt;0,IF($M43-BB$7&gt;0,BA43*(1+$N43),0),IF(0&lt;=BB$9,IF(AX43&gt;0,PMT(AY43,AX43,-AZ43),PMT(AY43,1,-AZ43)),0))</f>
        <v>#REF!</v>
      </c>
      <c r="BC43" s="137" t="e">
        <f>IF(SUM($P43:BB43)&gt;0,IF($M43-BC$7&gt;0,BB43*(1+$N43),0),IF(0&lt;=BC$9,IF(AY43&gt;0,PMT(AZ43,AY43,-BA43),PMT(AZ43,1,-BA43)),0))</f>
        <v>#REF!</v>
      </c>
      <c r="BD43" s="137" t="e">
        <f>IF(SUM($P43:BC43)&gt;0,IF($M43-BD$7&gt;0,BC43*(1+$N43),0),IF(0&lt;=BD$9,IF(AZ43&gt;0,PMT(BA43,AZ43,-BB43),PMT(BA43,1,-BB43)),0))</f>
        <v>#REF!</v>
      </c>
      <c r="BE43" s="137" t="e">
        <f>IF(SUM($P43:BD43)&gt;0,IF($M43-BE$7&gt;0,BD43*(1+$N43),0),IF(0&lt;=BE$9,IF(BA43&gt;0,PMT(BB43,BA43,-BC43),PMT(BB43,1,-BC43)),0))</f>
        <v>#REF!</v>
      </c>
      <c r="BF43" s="137" t="e">
        <f>IF(SUM($P43:BE43)&gt;0,IF($M43-BF$7&gt;0,BE43*(1+$N43),0),IF(0&lt;=BF$9,IF(BB43&gt;0,PMT(BC43,BB43,-BD43),PMT(BC43,1,-BD43)),0))</f>
        <v>#REF!</v>
      </c>
      <c r="BG43" s="137" t="e">
        <f>IF(SUM($P43:BF43)&gt;0,IF($M43-BG$7&gt;0,BF43*(1+$N43),0),IF(0&lt;=BG$9,IF(BC43&gt;0,PMT(BD43,BC43,-BE43),PMT(BD43,1,-BE43)),0))</f>
        <v>#REF!</v>
      </c>
      <c r="BH43" s="137" t="e">
        <f>IF(SUM($P43:BG43)&gt;0,IF($M43-BH$7&gt;0,BG43*(1+$N43),0),IF(0&lt;=BH$9,IF(BD43&gt;0,PMT(BE43,BD43,-BF43),PMT(BE43,1,-BF43)),0))</f>
        <v>#REF!</v>
      </c>
      <c r="BI43" s="137" t="e">
        <f>IF(SUM($P43:BH43)&gt;0,IF($M43-BI$7&gt;0,BH43*(1+$N43),0),IF(0&lt;=BI$9,IF(BE43&gt;0,PMT(BF43,BE43,-BG43),PMT(BF43,1,-BG43)),0))</f>
        <v>#REF!</v>
      </c>
      <c r="BJ43" s="191" t="e">
        <f t="shared" si="13"/>
        <v>#REF!</v>
      </c>
    </row>
    <row r="44" spans="1:62">
      <c r="A44" s="193">
        <f t="shared" si="11"/>
        <v>2052</v>
      </c>
      <c r="B44" s="132">
        <v>599295.9646835028</v>
      </c>
      <c r="C44" s="194">
        <f t="shared" si="6"/>
        <v>359577.57881010167</v>
      </c>
      <c r="D44" s="194">
        <f t="shared" si="7"/>
        <v>239718.38587340113</v>
      </c>
      <c r="E44" s="195">
        <f t="shared" si="8"/>
        <v>599295.9646835028</v>
      </c>
      <c r="F44" s="196">
        <f>C44*VLOOKUP($F$9,'GI Factors'!A:M,4,FALSE)+D44*VLOOKUP($F$9,'GI Factors'!A:M,7,FALSE)</f>
        <v>606569.72533272812</v>
      </c>
      <c r="G44" s="193">
        <f t="shared" si="12"/>
        <v>2052</v>
      </c>
      <c r="H44" s="197">
        <f>C44*VLOOKUP($G44,'GI Factors'!A:M,4,FALSE)</f>
        <v>1118533.9434722289</v>
      </c>
      <c r="I44" s="197">
        <f>D44*VLOOKUP($G44,'GI Factors'!A:M,7,FALSE)</f>
        <v>375122.23306602956</v>
      </c>
      <c r="J44" s="189">
        <f t="shared" si="9"/>
        <v>1493656.1765382586</v>
      </c>
      <c r="K44" s="190" t="e">
        <f>IF(SUM($J$10:J44)&gt;$K$7,$K$7-SUM($K$10:K43),J44)</f>
        <v>#REF!</v>
      </c>
      <c r="L44" s="190" t="e">
        <f t="shared" si="10"/>
        <v>#REF!</v>
      </c>
      <c r="M44" s="140">
        <f t="shared" si="4"/>
        <v>31</v>
      </c>
      <c r="N44" s="141">
        <f t="shared" si="1"/>
        <v>2.9496408238104142E-2</v>
      </c>
      <c r="O44" s="137" t="e">
        <f t="shared" si="2"/>
        <v>#REF!</v>
      </c>
      <c r="P44" s="142" t="e">
        <f t="shared" si="5"/>
        <v>#REF!</v>
      </c>
      <c r="Q44" s="137" t="e">
        <f>IF(SUM($P44:P44)&gt;0,IF($M44-Q$7&gt;0,P44*(1+$N44),0),IF(0&lt;=Q$9,IF(M44&gt;0,PMT(N44,M44,-O44),PMT(N44,1,-O44)),0))</f>
        <v>#REF!</v>
      </c>
      <c r="R44" s="137" t="e">
        <f>IF(SUM($P44:Q44)&gt;0,IF($M44-R$7&gt;0,Q44*(1+$N44),0),IF(0&lt;=R$9,IF(N44&gt;0,PMT(O44,N44,-P44),PMT(O44,1,-P44)),0))</f>
        <v>#REF!</v>
      </c>
      <c r="S44" s="138" t="e">
        <f>IF(SUM($P44:R44)&gt;0,IF($M44-S$7&gt;0,R44*(1+$N44),0),IF(0&lt;=S$9,IF(O44&gt;0,PMT(P44,O44,-Q44),PMT(P44,1,-Q44)),0))</f>
        <v>#REF!</v>
      </c>
      <c r="T44" s="137" t="e">
        <f>IF(SUM($P44:S44)&gt;0,IF($M44-T$7&gt;0,S44*(1+$N44),0),IF(0&lt;=T$9,IF(P44&gt;0,PMT(Q44,P44,-R44),PMT(Q44,1,-R44)),0))</f>
        <v>#REF!</v>
      </c>
      <c r="U44" s="137" t="e">
        <f>IF(SUM($P44:T44)&gt;0,IF($M44-U$7&gt;0,T44*(1+$N44),0),IF(0&lt;=U$9,IF(Q44&gt;0,PMT(R44,Q44,-S44),PMT(R44,1,-S44)),0))</f>
        <v>#REF!</v>
      </c>
      <c r="V44" s="137" t="e">
        <f>IF(SUM($P44:U44)&gt;0,IF($M44-V$7&gt;0,U44*(1+$N44),0),IF(0&lt;=V$9,IF(R44&gt;0,PMT(S44,R44,-T44),PMT(S44,1,-T44)),0))</f>
        <v>#REF!</v>
      </c>
      <c r="W44" s="137" t="e">
        <f>IF(SUM($P44:V44)&gt;0,IF($M44-W$7&gt;0,V44*(1+$N44),0),IF(0&lt;=W$9,IF(S44&gt;0,PMT(T44,S44,-U44),PMT(T44,1,-U44)),0))</f>
        <v>#REF!</v>
      </c>
      <c r="X44" s="137" t="e">
        <f>IF(SUM($P44:W44)&gt;0,IF($M44-X$7&gt;0,W44*(1+$N44),0),IF(0&lt;=X$9,IF(T44&gt;0,PMT(U44,T44,-V44),PMT(U44,1,-V44)),0))</f>
        <v>#REF!</v>
      </c>
      <c r="Y44" s="137" t="e">
        <f>IF(SUM($P44:X44)&gt;0,IF($M44-Y$7&gt;0,X44*(1+$N44),0),IF(0&lt;=Y$9,IF(U44&gt;0,PMT(V44,U44,-W44),PMT(V44,1,-W44)),0))</f>
        <v>#REF!</v>
      </c>
      <c r="Z44" s="137" t="e">
        <f>IF(SUM($P44:Y44)&gt;0,IF($M44-Z$7&gt;0,Y44*(1+$N44),0),IF(0&lt;=Z$9,IF(V44&gt;0,PMT(W44,V44,-X44),PMT(W44,1,-X44)),0))</f>
        <v>#REF!</v>
      </c>
      <c r="AA44" s="137" t="e">
        <f>IF(SUM($P44:Z44)&gt;0,IF($M44-AA$7&gt;0,Z44*(1+$N44),0),IF(0&lt;=AA$9,IF(W44&gt;0,PMT(X44,W44,-Y44),PMT(X44,1,-Y44)),0))</f>
        <v>#REF!</v>
      </c>
      <c r="AB44" s="137" t="e">
        <f>IF(SUM($P44:AA44)&gt;0,IF($M44-AB$7&gt;0,AA44*(1+$N44),0),IF(0&lt;=AB$9,IF(X44&gt;0,PMT(Y44,X44,-Z44),PMT(Y44,1,-Z44)),0))</f>
        <v>#REF!</v>
      </c>
      <c r="AC44" s="137" t="e">
        <f>IF(SUM($P44:AB44)&gt;0,IF($M44-AC$7&gt;0,AB44*(1+$N44),0),IF(0&lt;=AC$9,IF(Y44&gt;0,PMT(Z44,Y44,-AA44),PMT(Z44,1,-AA44)),0))</f>
        <v>#REF!</v>
      </c>
      <c r="AD44" s="137" t="e">
        <f>IF(SUM($P44:AC44)&gt;0,IF($M44-AD$7&gt;0,AC44*(1+$N44),0),IF(0&lt;=AD$9,IF(Z44&gt;0,PMT(AA44,Z44,-AB44),PMT(AA44,1,-AB44)),0))</f>
        <v>#REF!</v>
      </c>
      <c r="AE44" s="137" t="e">
        <f>IF(SUM($P44:AD44)&gt;0,IF($M44-AE$7&gt;0,AD44*(1+$N44),0),IF(0&lt;=AE$9,IF(AA44&gt;0,PMT(AB44,AA44,-AC44),PMT(AB44,1,-AC44)),0))</f>
        <v>#REF!</v>
      </c>
      <c r="AF44" s="137" t="e">
        <f>IF(SUM($P44:AE44)&gt;0,IF($M44-AF$7&gt;0,AE44*(1+$N44),0),IF(0&lt;=AF$9,IF(AB44&gt;0,PMT(AC44,AB44,-AD44),PMT(AC44,1,-AD44)),0))</f>
        <v>#REF!</v>
      </c>
      <c r="AG44" s="137" t="e">
        <f>IF(SUM($P44:AF44)&gt;0,IF($M44-AG$7&gt;0,AF44*(1+$N44),0),IF(0&lt;=AG$9,IF(AC44&gt;0,PMT(AD44,AC44,-AE44),PMT(AD44,1,-AE44)),0))</f>
        <v>#REF!</v>
      </c>
      <c r="AH44" s="137" t="e">
        <f>IF(SUM($P44:AG44)&gt;0,IF($M44-AH$7&gt;0,AG44*(1+$N44),0),IF(0&lt;=AH$9,IF(AD44&gt;0,PMT(AE44,AD44,-AF44),PMT(AE44,1,-AF44)),0))</f>
        <v>#REF!</v>
      </c>
      <c r="AI44" s="137" t="e">
        <f>IF(SUM($P44:AH44)&gt;0,IF($M44-AI$7&gt;0,AH44*(1+$N44),0),IF(0&lt;=AI$9,IF(AE44&gt;0,PMT(AF44,AE44,-AG44),PMT(AF44,1,-AG44)),0))</f>
        <v>#REF!</v>
      </c>
      <c r="AJ44" s="137" t="e">
        <f>IF(SUM($P44:AI44)&gt;0,IF($M44-AJ$7&gt;0,AI44*(1+$N44),0),IF(0&lt;=AJ$9,IF(AF44&gt;0,PMT(AG44,AF44,-AH44),PMT(AG44,1,-AH44)),0))</f>
        <v>#REF!</v>
      </c>
      <c r="AK44" s="137" t="e">
        <f>IF(SUM($P44:AJ44)&gt;0,IF($M44-AK$7&gt;0,AJ44*(1+$N44),0),IF(0&lt;=AK$9,IF(AG44&gt;0,PMT(AH44,AG44,-AI44),PMT(AH44,1,-AI44)),0))</f>
        <v>#REF!</v>
      </c>
      <c r="AL44" s="137" t="e">
        <f>IF(SUM($P44:AK44)&gt;0,IF($M44-AL$7&gt;0,AK44*(1+$N44),0),IF(0&lt;=AL$9,IF(AH44&gt;0,PMT(AI44,AH44,-AJ44),PMT(AI44,1,-AJ44)),0))</f>
        <v>#REF!</v>
      </c>
      <c r="AM44" s="137" t="e">
        <f>IF(SUM($P44:AL44)&gt;0,IF($M44-AM$7&gt;0,AL44*(1+$N44),0),IF(0&lt;=AM$9,IF(AI44&gt;0,PMT(AJ44,AI44,-AK44),PMT(AJ44,1,-AK44)),0))</f>
        <v>#REF!</v>
      </c>
      <c r="AN44" s="137" t="e">
        <f>IF(SUM($P44:AM44)&gt;0,IF($M44-AN$7&gt;0,AM44*(1+$N44),0),IF(0&lt;=AN$9,IF(AJ44&gt;0,PMT(AK44,AJ44,-AL44),PMT(AK44,1,-AL44)),0))</f>
        <v>#REF!</v>
      </c>
      <c r="AO44" s="137" t="e">
        <f>IF(SUM($P44:AN44)&gt;0,IF($M44-AO$7&gt;0,AN44*(1+$N44),0),IF(0&lt;=AO$9,IF(AK44&gt;0,PMT(AL44,AK44,-AM44),PMT(AL44,1,-AM44)),0))</f>
        <v>#REF!</v>
      </c>
      <c r="AP44" s="137" t="e">
        <f>IF(SUM($P44:AO44)&gt;0,IF($M44-AP$7&gt;0,AO44*(1+$N44),0),IF(0&lt;=AP$9,IF(AL44&gt;0,PMT(AM44,AL44,-AN44),PMT(AM44,1,-AN44)),0))</f>
        <v>#REF!</v>
      </c>
      <c r="AQ44" s="137" t="e">
        <f>IF(SUM($P44:AP44)&gt;0,IF($M44-AQ$7&gt;0,AP44*(1+$N44),0),IF(0&lt;=AQ$9,IF(AM44&gt;0,PMT(AN44,AM44,-AO44),PMT(AN44,1,-AO44)),0))</f>
        <v>#REF!</v>
      </c>
      <c r="AR44" s="137" t="e">
        <f>IF(SUM($P44:AQ44)&gt;0,IF($M44-AR$7&gt;0,AQ44*(1+$N44),0),IF(0&lt;=AR$9,IF(AN44&gt;0,PMT(AO44,AN44,-AP44),PMT(AO44,1,-AP44)),0))</f>
        <v>#REF!</v>
      </c>
      <c r="AS44" s="137" t="e">
        <f>IF(SUM($P44:AR44)&gt;0,IF($M44-AS$7&gt;0,AR44*(1+$N44),0),IF(0&lt;=AS$9,IF(AO44&gt;0,PMT(AP44,AO44,-AQ44),PMT(AP44,1,-AQ44)),0))</f>
        <v>#REF!</v>
      </c>
      <c r="AT44" s="137" t="e">
        <f>IF(SUM($P44:AS44)&gt;0,IF($M44-AT$7&gt;0,AS44*(1+$N44),0),IF(0&lt;=AT$9,IF(AP44&gt;0,PMT(AQ44,AP44,-AR44),PMT(AQ44,1,-AR44)),0))</f>
        <v>#REF!</v>
      </c>
      <c r="AU44" s="137" t="e">
        <f>IF(SUM($P44:AT44)&gt;0,IF($M44-AU$7&gt;0,AT44*(1+$N44),0),IF(0&lt;=AU$9,IF(AQ44&gt;0,PMT(AR44,AQ44,-AS44),PMT(AR44,1,-AS44)),0))</f>
        <v>#REF!</v>
      </c>
      <c r="AV44" s="137" t="e">
        <f>IF(SUM($P44:AU44)&gt;0,IF($M44-AV$7&gt;0,AU44*(1+$N44),0),IF(0&lt;=AV$9,IF(AR44&gt;0,PMT(AS44,AR44,-AT44),PMT(AS44,1,-AT44)),0))</f>
        <v>#REF!</v>
      </c>
      <c r="AW44" s="137" t="e">
        <f>IF(SUM($P44:AV44)&gt;0,IF($M44-AW$7&gt;0,AV44*(1+$N44),0),IF(0&lt;=AW$9,IF(AS44&gt;0,PMT(AT44,AS44,-AU44),PMT(AT44,1,-AU44)),0))</f>
        <v>#REF!</v>
      </c>
      <c r="AX44" s="137" t="e">
        <f>IF(SUM($P44:AW44)&gt;0,IF($M44-AX$7&gt;0,AW44*(1+$N44),0),IF(0&lt;=AX$9,IF(AT44&gt;0,PMT(AU44,AT44,-AV44),PMT(AU44,1,-AV44)),0))</f>
        <v>#REF!</v>
      </c>
      <c r="AY44" s="137" t="e">
        <f>IF(SUM($P44:AX44)&gt;0,IF($M44-AY$7&gt;0,AX44*(1+$N44),0),IF(0&lt;=AY$9,IF(AU44&gt;0,PMT(AV44,AU44,-AW44),PMT(AV44,1,-AW44)),0))</f>
        <v>#REF!</v>
      </c>
      <c r="AZ44" s="137" t="e">
        <f>IF(SUM($P44:AY44)&gt;0,IF($M44-AZ$7&gt;0,AY44*(1+$N44),0),IF(0&lt;=AZ$9,IF(AV44&gt;0,PMT(AW44,AV44,-AX44),PMT(AW44,1,-AX44)),0))</f>
        <v>#REF!</v>
      </c>
      <c r="BA44" s="137" t="e">
        <f>IF(SUM($P44:AZ44)&gt;0,IF($M44-BA$7&gt;0,AZ44*(1+$N44),0),IF(0&lt;=BA$9,IF(AW44&gt;0,PMT(AX44,AW44,-AY44),PMT(AX44,1,-AY44)),0))</f>
        <v>#REF!</v>
      </c>
      <c r="BB44" s="137" t="e">
        <f>IF(SUM($P44:BA44)&gt;0,IF($M44-BB$7&gt;0,BA44*(1+$N44),0),IF(0&lt;=BB$9,IF(AX44&gt;0,PMT(AY44,AX44,-AZ44),PMT(AY44,1,-AZ44)),0))</f>
        <v>#REF!</v>
      </c>
      <c r="BC44" s="137" t="e">
        <f>IF(SUM($P44:BB44)&gt;0,IF($M44-BC$7&gt;0,BB44*(1+$N44),0),IF(0&lt;=BC$9,IF(AY44&gt;0,PMT(AZ44,AY44,-BA44),PMT(AZ44,1,-BA44)),0))</f>
        <v>#REF!</v>
      </c>
      <c r="BD44" s="137" t="e">
        <f>IF(SUM($P44:BC44)&gt;0,IF($M44-BD$7&gt;0,BC44*(1+$N44),0),IF(0&lt;=BD$9,IF(AZ44&gt;0,PMT(BA44,AZ44,-BB44),PMT(BA44,1,-BB44)),0))</f>
        <v>#REF!</v>
      </c>
      <c r="BE44" s="137" t="e">
        <f>IF(SUM($P44:BD44)&gt;0,IF($M44-BE$7&gt;0,BD44*(1+$N44),0),IF(0&lt;=BE$9,IF(BA44&gt;0,PMT(BB44,BA44,-BC44),PMT(BB44,1,-BC44)),0))</f>
        <v>#REF!</v>
      </c>
      <c r="BF44" s="137" t="e">
        <f>IF(SUM($P44:BE44)&gt;0,IF($M44-BF$7&gt;0,BE44*(1+$N44),0),IF(0&lt;=BF$9,IF(BB44&gt;0,PMT(BC44,BB44,-BD44),PMT(BC44,1,-BD44)),0))</f>
        <v>#REF!</v>
      </c>
      <c r="BG44" s="137" t="e">
        <f>IF(SUM($P44:BF44)&gt;0,IF($M44-BG$7&gt;0,BF44*(1+$N44),0),IF(0&lt;=BG$9,IF(BC44&gt;0,PMT(BD44,BC44,-BE44),PMT(BD44,1,-BE44)),0))</f>
        <v>#REF!</v>
      </c>
      <c r="BH44" s="137" t="e">
        <f>IF(SUM($P44:BG44)&gt;0,IF($M44-BH$7&gt;0,BG44*(1+$N44),0),IF(0&lt;=BH$9,IF(BD44&gt;0,PMT(BE44,BD44,-BF44),PMT(BE44,1,-BF44)),0))</f>
        <v>#REF!</v>
      </c>
      <c r="BI44" s="137" t="e">
        <f>IF(SUM($P44:BH44)&gt;0,IF($M44-BI$7&gt;0,BH44*(1+$N44),0),IF(0&lt;=BI$9,IF(BE44&gt;0,PMT(BF44,BE44,-BG44),PMT(BF44,1,-BG44)),0))</f>
        <v>#REF!</v>
      </c>
      <c r="BJ44" s="191" t="e">
        <f t="shared" si="13"/>
        <v>#REF!</v>
      </c>
    </row>
    <row r="45" spans="1:62">
      <c r="A45" s="193">
        <f t="shared" si="11"/>
        <v>2053</v>
      </c>
      <c r="B45" s="132">
        <v>599295.9646835028</v>
      </c>
      <c r="C45" s="194">
        <f t="shared" si="6"/>
        <v>359577.57881010167</v>
      </c>
      <c r="D45" s="194">
        <f t="shared" si="7"/>
        <v>239718.38587340113</v>
      </c>
      <c r="E45" s="195">
        <f t="shared" si="8"/>
        <v>599295.9646835028</v>
      </c>
      <c r="F45" s="196">
        <f>C45*VLOOKUP($F$9,'GI Factors'!A:M,4,FALSE)+D45*VLOOKUP($F$9,'GI Factors'!A:M,7,FALSE)</f>
        <v>606569.72533272812</v>
      </c>
      <c r="G45" s="193">
        <f t="shared" si="12"/>
        <v>2053</v>
      </c>
      <c r="H45" s="197">
        <f>C45*VLOOKUP($G45,'GI Factors'!A:M,4,FALSE)</f>
        <v>1160745.4988325208</v>
      </c>
      <c r="I45" s="197">
        <f>D45*VLOOKUP($G45,'GI Factors'!A:M,7,FALSE)</f>
        <v>381643.60310445237</v>
      </c>
      <c r="J45" s="189">
        <f t="shared" si="9"/>
        <v>1542389.1019369732</v>
      </c>
      <c r="K45" s="190" t="e">
        <f>IF(SUM($J$10:J45)&gt;$K$7,$K$7-SUM($K$10:K44),J45)</f>
        <v>#REF!</v>
      </c>
      <c r="L45" s="190" t="e">
        <f t="shared" si="10"/>
        <v>#REF!</v>
      </c>
      <c r="M45" s="140">
        <f t="shared" si="4"/>
        <v>32</v>
      </c>
      <c r="N45" s="141">
        <f t="shared" si="1"/>
        <v>2.959408301386739E-2</v>
      </c>
      <c r="O45" s="137" t="e">
        <f t="shared" si="2"/>
        <v>#REF!</v>
      </c>
      <c r="P45" s="142" t="e">
        <f t="shared" si="5"/>
        <v>#REF!</v>
      </c>
      <c r="Q45" s="137" t="e">
        <f>IF(SUM($P45:P45)&gt;0,IF($M45-Q$7&gt;0,P45*(1+$N45),0),IF(0&lt;=Q$9,IF(M45&gt;0,PMT(N45,M45,-O45),PMT(N45,1,-O45)),0))</f>
        <v>#REF!</v>
      </c>
      <c r="R45" s="137" t="e">
        <f>IF(SUM($P45:Q45)&gt;0,IF($M45-R$7&gt;0,Q45*(1+$N45),0),IF(0&lt;=R$9,IF(N45&gt;0,PMT(O45,N45,-P45),PMT(O45,1,-P45)),0))</f>
        <v>#REF!</v>
      </c>
      <c r="S45" s="138" t="e">
        <f>IF(SUM($P45:R45)&gt;0,IF($M45-S$7&gt;0,R45*(1+$N45),0),IF(0&lt;=S$9,IF(O45&gt;0,PMT(P45,O45,-Q45),PMT(P45,1,-Q45)),0))</f>
        <v>#REF!</v>
      </c>
      <c r="T45" s="137" t="e">
        <f>IF(SUM($P45:S45)&gt;0,IF($M45-T$7&gt;0,S45*(1+$N45),0),IF(0&lt;=T$9,IF(P45&gt;0,PMT(Q45,P45,-R45),PMT(Q45,1,-R45)),0))</f>
        <v>#REF!</v>
      </c>
      <c r="U45" s="137" t="e">
        <f>IF(SUM($P45:T45)&gt;0,IF($M45-U$7&gt;0,T45*(1+$N45),0),IF(0&lt;=U$9,IF(Q45&gt;0,PMT(R45,Q45,-S45),PMT(R45,1,-S45)),0))</f>
        <v>#REF!</v>
      </c>
      <c r="V45" s="137" t="e">
        <f>IF(SUM($P45:U45)&gt;0,IF($M45-V$7&gt;0,U45*(1+$N45),0),IF(0&lt;=V$9,IF(R45&gt;0,PMT(S45,R45,-T45),PMT(S45,1,-T45)),0))</f>
        <v>#REF!</v>
      </c>
      <c r="W45" s="137" t="e">
        <f>IF(SUM($P45:V45)&gt;0,IF($M45-W$7&gt;0,V45*(1+$N45),0),IF(0&lt;=W$9,IF(S45&gt;0,PMT(T45,S45,-U45),PMT(T45,1,-U45)),0))</f>
        <v>#REF!</v>
      </c>
      <c r="X45" s="137" t="e">
        <f>IF(SUM($P45:W45)&gt;0,IF($M45-X$7&gt;0,W45*(1+$N45),0),IF(0&lt;=X$9,IF(T45&gt;0,PMT(U45,T45,-V45),PMT(U45,1,-V45)),0))</f>
        <v>#REF!</v>
      </c>
      <c r="Y45" s="137" t="e">
        <f>IF(SUM($P45:X45)&gt;0,IF($M45-Y$7&gt;0,X45*(1+$N45),0),IF(0&lt;=Y$9,IF(U45&gt;0,PMT(V45,U45,-W45),PMT(V45,1,-W45)),0))</f>
        <v>#REF!</v>
      </c>
      <c r="Z45" s="137" t="e">
        <f>IF(SUM($P45:Y45)&gt;0,IF($M45-Z$7&gt;0,Y45*(1+$N45),0),IF(0&lt;=Z$9,IF(V45&gt;0,PMT(W45,V45,-X45),PMT(W45,1,-X45)),0))</f>
        <v>#REF!</v>
      </c>
      <c r="AA45" s="137" t="e">
        <f>IF(SUM($P45:Z45)&gt;0,IF($M45-AA$7&gt;0,Z45*(1+$N45),0),IF(0&lt;=AA$9,IF(W45&gt;0,PMT(X45,W45,-Y45),PMT(X45,1,-Y45)),0))</f>
        <v>#REF!</v>
      </c>
      <c r="AB45" s="137" t="e">
        <f>IF(SUM($P45:AA45)&gt;0,IF($M45-AB$7&gt;0,AA45*(1+$N45),0),IF(0&lt;=AB$9,IF(X45&gt;0,PMT(Y45,X45,-Z45),PMT(Y45,1,-Z45)),0))</f>
        <v>#REF!</v>
      </c>
      <c r="AC45" s="137" t="e">
        <f>IF(SUM($P45:AB45)&gt;0,IF($M45-AC$7&gt;0,AB45*(1+$N45),0),IF(0&lt;=AC$9,IF(Y45&gt;0,PMT(Z45,Y45,-AA45),PMT(Z45,1,-AA45)),0))</f>
        <v>#REF!</v>
      </c>
      <c r="AD45" s="137" t="e">
        <f>IF(SUM($P45:AC45)&gt;0,IF($M45-AD$7&gt;0,AC45*(1+$N45),0),IF(0&lt;=AD$9,IF(Z45&gt;0,PMT(AA45,Z45,-AB45),PMT(AA45,1,-AB45)),0))</f>
        <v>#REF!</v>
      </c>
      <c r="AE45" s="137" t="e">
        <f>IF(SUM($P45:AD45)&gt;0,IF($M45-AE$7&gt;0,AD45*(1+$N45),0),IF(0&lt;=AE$9,IF(AA45&gt;0,PMT(AB45,AA45,-AC45),PMT(AB45,1,-AC45)),0))</f>
        <v>#REF!</v>
      </c>
      <c r="AF45" s="137" t="e">
        <f>IF(SUM($P45:AE45)&gt;0,IF($M45-AF$7&gt;0,AE45*(1+$N45),0),IF(0&lt;=AF$9,IF(AB45&gt;0,PMT(AC45,AB45,-AD45),PMT(AC45,1,-AD45)),0))</f>
        <v>#REF!</v>
      </c>
      <c r="AG45" s="137" t="e">
        <f>IF(SUM($P45:AF45)&gt;0,IF($M45-AG$7&gt;0,AF45*(1+$N45),0),IF(0&lt;=AG$9,IF(AC45&gt;0,PMT(AD45,AC45,-AE45),PMT(AD45,1,-AE45)),0))</f>
        <v>#REF!</v>
      </c>
      <c r="AH45" s="137" t="e">
        <f>IF(SUM($P45:AG45)&gt;0,IF($M45-AH$7&gt;0,AG45*(1+$N45),0),IF(0&lt;=AH$9,IF(AD45&gt;0,PMT(AE45,AD45,-AF45),PMT(AE45,1,-AF45)),0))</f>
        <v>#REF!</v>
      </c>
      <c r="AI45" s="137" t="e">
        <f>IF(SUM($P45:AH45)&gt;0,IF($M45-AI$7&gt;0,AH45*(1+$N45),0),IF(0&lt;=AI$9,IF(AE45&gt;0,PMT(AF45,AE45,-AG45),PMT(AF45,1,-AG45)),0))</f>
        <v>#REF!</v>
      </c>
      <c r="AJ45" s="137" t="e">
        <f>IF(SUM($P45:AI45)&gt;0,IF($M45-AJ$7&gt;0,AI45*(1+$N45),0),IF(0&lt;=AJ$9,IF(AF45&gt;0,PMT(AG45,AF45,-AH45),PMT(AG45,1,-AH45)),0))</f>
        <v>#REF!</v>
      </c>
      <c r="AK45" s="137" t="e">
        <f>IF(SUM($P45:AJ45)&gt;0,IF($M45-AK$7&gt;0,AJ45*(1+$N45),0),IF(0&lt;=AK$9,IF(AG45&gt;0,PMT(AH45,AG45,-AI45),PMT(AH45,1,-AI45)),0))</f>
        <v>#REF!</v>
      </c>
      <c r="AL45" s="137" t="e">
        <f>IF(SUM($P45:AK45)&gt;0,IF($M45-AL$7&gt;0,AK45*(1+$N45),0),IF(0&lt;=AL$9,IF(AH45&gt;0,PMT(AI45,AH45,-AJ45),PMT(AI45,1,-AJ45)),0))</f>
        <v>#REF!</v>
      </c>
      <c r="AM45" s="137" t="e">
        <f>IF(SUM($P45:AL45)&gt;0,IF($M45-AM$7&gt;0,AL45*(1+$N45),0),IF(0&lt;=AM$9,IF(AI45&gt;0,PMT(AJ45,AI45,-AK45),PMT(AJ45,1,-AK45)),0))</f>
        <v>#REF!</v>
      </c>
      <c r="AN45" s="137" t="e">
        <f>IF(SUM($P45:AM45)&gt;0,IF($M45-AN$7&gt;0,AM45*(1+$N45),0),IF(0&lt;=AN$9,IF(AJ45&gt;0,PMT(AK45,AJ45,-AL45),PMT(AK45,1,-AL45)),0))</f>
        <v>#REF!</v>
      </c>
      <c r="AO45" s="137" t="e">
        <f>IF(SUM($P45:AN45)&gt;0,IF($M45-AO$7&gt;0,AN45*(1+$N45),0),IF(0&lt;=AO$9,IF(AK45&gt;0,PMT(AL45,AK45,-AM45),PMT(AL45,1,-AM45)),0))</f>
        <v>#REF!</v>
      </c>
      <c r="AP45" s="137" t="e">
        <f>IF(SUM($P45:AO45)&gt;0,IF($M45-AP$7&gt;0,AO45*(1+$N45),0),IF(0&lt;=AP$9,IF(AL45&gt;0,PMT(AM45,AL45,-AN45),PMT(AM45,1,-AN45)),0))</f>
        <v>#REF!</v>
      </c>
      <c r="AQ45" s="137" t="e">
        <f>IF(SUM($P45:AP45)&gt;0,IF($M45-AQ$7&gt;0,AP45*(1+$N45),0),IF(0&lt;=AQ$9,IF(AM45&gt;0,PMT(AN45,AM45,-AO45),PMT(AN45,1,-AO45)),0))</f>
        <v>#REF!</v>
      </c>
      <c r="AR45" s="137" t="e">
        <f>IF(SUM($P45:AQ45)&gt;0,IF($M45-AR$7&gt;0,AQ45*(1+$N45),0),IF(0&lt;=AR$9,IF(AN45&gt;0,PMT(AO45,AN45,-AP45),PMT(AO45,1,-AP45)),0))</f>
        <v>#REF!</v>
      </c>
      <c r="AS45" s="137" t="e">
        <f>IF(SUM($P45:AR45)&gt;0,IF($M45-AS$7&gt;0,AR45*(1+$N45),0),IF(0&lt;=AS$9,IF(AO45&gt;0,PMT(AP45,AO45,-AQ45),PMT(AP45,1,-AQ45)),0))</f>
        <v>#REF!</v>
      </c>
      <c r="AT45" s="137" t="e">
        <f>IF(SUM($P45:AS45)&gt;0,IF($M45-AT$7&gt;0,AS45*(1+$N45),0),IF(0&lt;=AT$9,IF(AP45&gt;0,PMT(AQ45,AP45,-AR45),PMT(AQ45,1,-AR45)),0))</f>
        <v>#REF!</v>
      </c>
      <c r="AU45" s="137" t="e">
        <f>IF(SUM($P45:AT45)&gt;0,IF($M45-AU$7&gt;0,AT45*(1+$N45),0),IF(0&lt;=AU$9,IF(AQ45&gt;0,PMT(AR45,AQ45,-AS45),PMT(AR45,1,-AS45)),0))</f>
        <v>#REF!</v>
      </c>
      <c r="AV45" s="137" t="e">
        <f>IF(SUM($P45:AU45)&gt;0,IF($M45-AV$7&gt;0,AU45*(1+$N45),0),IF(0&lt;=AV$9,IF(AR45&gt;0,PMT(AS45,AR45,-AT45),PMT(AS45,1,-AT45)),0))</f>
        <v>#REF!</v>
      </c>
      <c r="AW45" s="137" t="e">
        <f>IF(SUM($P45:AV45)&gt;0,IF($M45-AW$7&gt;0,AV45*(1+$N45),0),IF(0&lt;=AW$9,IF(AS45&gt;0,PMT(AT45,AS45,-AU45),PMT(AT45,1,-AU45)),0))</f>
        <v>#REF!</v>
      </c>
      <c r="AX45" s="137" t="e">
        <f>IF(SUM($P45:AW45)&gt;0,IF($M45-AX$7&gt;0,AW45*(1+$N45),0),IF(0&lt;=AX$9,IF(AT45&gt;0,PMT(AU45,AT45,-AV45),PMT(AU45,1,-AV45)),0))</f>
        <v>#REF!</v>
      </c>
      <c r="AY45" s="137" t="e">
        <f>IF(SUM($P45:AX45)&gt;0,IF($M45-AY$7&gt;0,AX45*(1+$N45),0),IF(0&lt;=AY$9,IF(AU45&gt;0,PMT(AV45,AU45,-AW45),PMT(AV45,1,-AW45)),0))</f>
        <v>#REF!</v>
      </c>
      <c r="AZ45" s="137" t="e">
        <f>IF(SUM($P45:AY45)&gt;0,IF($M45-AZ$7&gt;0,AY45*(1+$N45),0),IF(0&lt;=AZ$9,IF(AV45&gt;0,PMT(AW45,AV45,-AX45),PMT(AW45,1,-AX45)),0))</f>
        <v>#REF!</v>
      </c>
      <c r="BA45" s="137" t="e">
        <f>IF(SUM($P45:AZ45)&gt;0,IF($M45-BA$7&gt;0,AZ45*(1+$N45),0),IF(0&lt;=BA$9,IF(AW45&gt;0,PMT(AX45,AW45,-AY45),PMT(AX45,1,-AY45)),0))</f>
        <v>#REF!</v>
      </c>
      <c r="BB45" s="137" t="e">
        <f>IF(SUM($P45:BA45)&gt;0,IF($M45-BB$7&gt;0,BA45*(1+$N45),0),IF(0&lt;=BB$9,IF(AX45&gt;0,PMT(AY45,AX45,-AZ45),PMT(AY45,1,-AZ45)),0))</f>
        <v>#REF!</v>
      </c>
      <c r="BC45" s="137" t="e">
        <f>IF(SUM($P45:BB45)&gt;0,IF($M45-BC$7&gt;0,BB45*(1+$N45),0),IF(0&lt;=BC$9,IF(AY45&gt;0,PMT(AZ45,AY45,-BA45),PMT(AZ45,1,-BA45)),0))</f>
        <v>#REF!</v>
      </c>
      <c r="BD45" s="137" t="e">
        <f>IF(SUM($P45:BC45)&gt;0,IF($M45-BD$7&gt;0,BC45*(1+$N45),0),IF(0&lt;=BD$9,IF(AZ45&gt;0,PMT(BA45,AZ45,-BB45),PMT(BA45,1,-BB45)),0))</f>
        <v>#REF!</v>
      </c>
      <c r="BE45" s="137" t="e">
        <f>IF(SUM($P45:BD45)&gt;0,IF($M45-BE$7&gt;0,BD45*(1+$N45),0),IF(0&lt;=BE$9,IF(BA45&gt;0,PMT(BB45,BA45,-BC45),PMT(BB45,1,-BC45)),0))</f>
        <v>#REF!</v>
      </c>
      <c r="BF45" s="137" t="e">
        <f>IF(SUM($P45:BE45)&gt;0,IF($M45-BF$7&gt;0,BE45*(1+$N45),0),IF(0&lt;=BF$9,IF(BB45&gt;0,PMT(BC45,BB45,-BD45),PMT(BC45,1,-BD45)),0))</f>
        <v>#REF!</v>
      </c>
      <c r="BG45" s="137" t="e">
        <f>IF(SUM($P45:BF45)&gt;0,IF($M45-BG$7&gt;0,BF45*(1+$N45),0),IF(0&lt;=BG$9,IF(BC45&gt;0,PMT(BD45,BC45,-BE45),PMT(BD45,1,-BE45)),0))</f>
        <v>#REF!</v>
      </c>
      <c r="BH45" s="137" t="e">
        <f>IF(SUM($P45:BG45)&gt;0,IF($M45-BH$7&gt;0,BG45*(1+$N45),0),IF(0&lt;=BH$9,IF(BD45&gt;0,PMT(BE45,BD45,-BF45),PMT(BE45,1,-BF45)),0))</f>
        <v>#REF!</v>
      </c>
      <c r="BI45" s="137" t="e">
        <f>IF(SUM($P45:BH45)&gt;0,IF($M45-BI$7&gt;0,BH45*(1+$N45),0),IF(0&lt;=BI$9,IF(BE45&gt;0,PMT(BF45,BE45,-BG45),PMT(BF45,1,-BG45)),0))</f>
        <v>#REF!</v>
      </c>
      <c r="BJ45" s="191" t="e">
        <f t="shared" si="13"/>
        <v>#REF!</v>
      </c>
    </row>
    <row r="46" spans="1:62">
      <c r="A46" s="193">
        <f t="shared" si="11"/>
        <v>2054</v>
      </c>
      <c r="B46" s="132">
        <v>599295.9646835028</v>
      </c>
      <c r="C46" s="194">
        <f t="shared" si="6"/>
        <v>359577.57881010167</v>
      </c>
      <c r="D46" s="194">
        <f t="shared" si="7"/>
        <v>239718.38587340113</v>
      </c>
      <c r="E46" s="195">
        <f t="shared" si="8"/>
        <v>599295.9646835028</v>
      </c>
      <c r="F46" s="196">
        <f>C46*VLOOKUP($F$9,'GI Factors'!A:M,4,FALSE)+D46*VLOOKUP($F$9,'GI Factors'!A:M,7,FALSE)</f>
        <v>606569.72533272812</v>
      </c>
      <c r="G46" s="193">
        <f t="shared" si="12"/>
        <v>2054</v>
      </c>
      <c r="H46" s="197">
        <f>C46*VLOOKUP($G46,'GI Factors'!A:M,4,FALSE)</f>
        <v>1204550.045998143</v>
      </c>
      <c r="I46" s="197">
        <f>D46*VLOOKUP($G46,'GI Factors'!A:M,7,FALSE)</f>
        <v>388278.34490127634</v>
      </c>
      <c r="J46" s="189">
        <f t="shared" si="9"/>
        <v>1592828.3908994193</v>
      </c>
      <c r="K46" s="190" t="e">
        <f>IF(SUM($J$10:J46)&gt;$K$7,$K$7-SUM($K$10:K45),J46)</f>
        <v>#REF!</v>
      </c>
      <c r="L46" s="190" t="e">
        <f t="shared" si="10"/>
        <v>#REF!</v>
      </c>
      <c r="M46" s="140">
        <f t="shared" si="4"/>
        <v>33</v>
      </c>
      <c r="N46" s="141">
        <f t="shared" si="1"/>
        <v>2.9688126330288868E-2</v>
      </c>
      <c r="O46" s="137" t="e">
        <f t="shared" si="2"/>
        <v>#REF!</v>
      </c>
      <c r="P46" s="142" t="e">
        <f t="shared" si="5"/>
        <v>#REF!</v>
      </c>
      <c r="Q46" s="137" t="e">
        <f>IF(SUM($P46:P46)&gt;0,IF($M46-Q$7&gt;0,P46*(1+$N46),0),IF(0&lt;=Q$9,IF(M46&gt;0,PMT(N46,M46,-O46),PMT(N46,1,-O46)),0))</f>
        <v>#REF!</v>
      </c>
      <c r="R46" s="137" t="e">
        <f>IF(SUM($P46:Q46)&gt;0,IF($M46-R$7&gt;0,Q46*(1+$N46),0),IF(0&lt;=R$9,IF(N46&gt;0,PMT(O46,N46,-P46),PMT(O46,1,-P46)),0))</f>
        <v>#REF!</v>
      </c>
      <c r="S46" s="138" t="e">
        <f>IF(SUM($P46:R46)&gt;0,IF($M46-S$7&gt;0,R46*(1+$N46),0),IF(0&lt;=S$9,IF(O46&gt;0,PMT(P46,O46,-Q46),PMT(P46,1,-Q46)),0))</f>
        <v>#REF!</v>
      </c>
      <c r="T46" s="137" t="e">
        <f>IF(SUM($P46:S46)&gt;0,IF($M46-T$7&gt;0,S46*(1+$N46),0),IF(0&lt;=T$9,IF(P46&gt;0,PMT(Q46,P46,-R46),PMT(Q46,1,-R46)),0))</f>
        <v>#REF!</v>
      </c>
      <c r="U46" s="137" t="e">
        <f>IF(SUM($P46:T46)&gt;0,IF($M46-U$7&gt;0,T46*(1+$N46),0),IF(0&lt;=U$9,IF(Q46&gt;0,PMT(R46,Q46,-S46),PMT(R46,1,-S46)),0))</f>
        <v>#REF!</v>
      </c>
      <c r="V46" s="137" t="e">
        <f>IF(SUM($P46:U46)&gt;0,IF($M46-V$7&gt;0,U46*(1+$N46),0),IF(0&lt;=V$9,IF(R46&gt;0,PMT(S46,R46,-T46),PMT(S46,1,-T46)),0))</f>
        <v>#REF!</v>
      </c>
      <c r="W46" s="137" t="e">
        <f>IF(SUM($P46:V46)&gt;0,IF($M46-W$7&gt;0,V46*(1+$N46),0),IF(0&lt;=W$9,IF(S46&gt;0,PMT(T46,S46,-U46),PMT(T46,1,-U46)),0))</f>
        <v>#REF!</v>
      </c>
      <c r="X46" s="137" t="e">
        <f>IF(SUM($P46:W46)&gt;0,IF($M46-X$7&gt;0,W46*(1+$N46),0),IF(0&lt;=X$9,IF(T46&gt;0,PMT(U46,T46,-V46),PMT(U46,1,-V46)),0))</f>
        <v>#REF!</v>
      </c>
      <c r="Y46" s="137" t="e">
        <f>IF(SUM($P46:X46)&gt;0,IF($M46-Y$7&gt;0,X46*(1+$N46),0),IF(0&lt;=Y$9,IF(U46&gt;0,PMT(V46,U46,-W46),PMT(V46,1,-W46)),0))</f>
        <v>#REF!</v>
      </c>
      <c r="Z46" s="137" t="e">
        <f>IF(SUM($P46:Y46)&gt;0,IF($M46-Z$7&gt;0,Y46*(1+$N46),0),IF(0&lt;=Z$9,IF(V46&gt;0,PMT(W46,V46,-X46),PMT(W46,1,-X46)),0))</f>
        <v>#REF!</v>
      </c>
      <c r="AA46" s="137" t="e">
        <f>IF(SUM($P46:Z46)&gt;0,IF($M46-AA$7&gt;0,Z46*(1+$N46),0),IF(0&lt;=AA$9,IF(W46&gt;0,PMT(X46,W46,-Y46),PMT(X46,1,-Y46)),0))</f>
        <v>#REF!</v>
      </c>
      <c r="AB46" s="137" t="e">
        <f>IF(SUM($P46:AA46)&gt;0,IF($M46-AB$7&gt;0,AA46*(1+$N46),0),IF(0&lt;=AB$9,IF(X46&gt;0,PMT(Y46,X46,-Z46),PMT(Y46,1,-Z46)),0))</f>
        <v>#REF!</v>
      </c>
      <c r="AC46" s="137" t="e">
        <f>IF(SUM($P46:AB46)&gt;0,IF($M46-AC$7&gt;0,AB46*(1+$N46),0),IF(0&lt;=AC$9,IF(Y46&gt;0,PMT(Z46,Y46,-AA46),PMT(Z46,1,-AA46)),0))</f>
        <v>#REF!</v>
      </c>
      <c r="AD46" s="137" t="e">
        <f>IF(SUM($P46:AC46)&gt;0,IF($M46-AD$7&gt;0,AC46*(1+$N46),0),IF(0&lt;=AD$9,IF(Z46&gt;0,PMT(AA46,Z46,-AB46),PMT(AA46,1,-AB46)),0))</f>
        <v>#REF!</v>
      </c>
      <c r="AE46" s="137" t="e">
        <f>IF(SUM($P46:AD46)&gt;0,IF($M46-AE$7&gt;0,AD46*(1+$N46),0),IF(0&lt;=AE$9,IF(AA46&gt;0,PMT(AB46,AA46,-AC46),PMT(AB46,1,-AC46)),0))</f>
        <v>#REF!</v>
      </c>
      <c r="AF46" s="137" t="e">
        <f>IF(SUM($P46:AE46)&gt;0,IF($M46-AF$7&gt;0,AE46*(1+$N46),0),IF(0&lt;=AF$9,IF(AB46&gt;0,PMT(AC46,AB46,-AD46),PMT(AC46,1,-AD46)),0))</f>
        <v>#REF!</v>
      </c>
      <c r="AG46" s="137" t="e">
        <f>IF(SUM($P46:AF46)&gt;0,IF($M46-AG$7&gt;0,AF46*(1+$N46),0),IF(0&lt;=AG$9,IF(AC46&gt;0,PMT(AD46,AC46,-AE46),PMT(AD46,1,-AE46)),0))</f>
        <v>#REF!</v>
      </c>
      <c r="AH46" s="137" t="e">
        <f>IF(SUM($P46:AG46)&gt;0,IF($M46-AH$7&gt;0,AG46*(1+$N46),0),IF(0&lt;=AH$9,IF(AD46&gt;0,PMT(AE46,AD46,-AF46),PMT(AE46,1,-AF46)),0))</f>
        <v>#REF!</v>
      </c>
      <c r="AI46" s="137" t="e">
        <f>IF(SUM($P46:AH46)&gt;0,IF($M46-AI$7&gt;0,AH46*(1+$N46),0),IF(0&lt;=AI$9,IF(AE46&gt;0,PMT(AF46,AE46,-AG46),PMT(AF46,1,-AG46)),0))</f>
        <v>#REF!</v>
      </c>
      <c r="AJ46" s="137" t="e">
        <f>IF(SUM($P46:AI46)&gt;0,IF($M46-AJ$7&gt;0,AI46*(1+$N46),0),IF(0&lt;=AJ$9,IF(AF46&gt;0,PMT(AG46,AF46,-AH46),PMT(AG46,1,-AH46)),0))</f>
        <v>#REF!</v>
      </c>
      <c r="AK46" s="137" t="e">
        <f>IF(SUM($P46:AJ46)&gt;0,IF($M46-AK$7&gt;0,AJ46*(1+$N46),0),IF(0&lt;=AK$9,IF(AG46&gt;0,PMT(AH46,AG46,-AI46),PMT(AH46,1,-AI46)),0))</f>
        <v>#REF!</v>
      </c>
      <c r="AL46" s="137" t="e">
        <f>IF(SUM($P46:AK46)&gt;0,IF($M46-AL$7&gt;0,AK46*(1+$N46),0),IF(0&lt;=AL$9,IF(AH46&gt;0,PMT(AI46,AH46,-AJ46),PMT(AI46,1,-AJ46)),0))</f>
        <v>#REF!</v>
      </c>
      <c r="AM46" s="137" t="e">
        <f>IF(SUM($P46:AL46)&gt;0,IF($M46-AM$7&gt;0,AL46*(1+$N46),0),IF(0&lt;=AM$9,IF(AI46&gt;0,PMT(AJ46,AI46,-AK46),PMT(AJ46,1,-AK46)),0))</f>
        <v>#REF!</v>
      </c>
      <c r="AN46" s="137" t="e">
        <f>IF(SUM($P46:AM46)&gt;0,IF($M46-AN$7&gt;0,AM46*(1+$N46),0),IF(0&lt;=AN$9,IF(AJ46&gt;0,PMT(AK46,AJ46,-AL46),PMT(AK46,1,-AL46)),0))</f>
        <v>#REF!</v>
      </c>
      <c r="AO46" s="137" t="e">
        <f>IF(SUM($P46:AN46)&gt;0,IF($M46-AO$7&gt;0,AN46*(1+$N46),0),IF(0&lt;=AO$9,IF(AK46&gt;0,PMT(AL46,AK46,-AM46),PMT(AL46,1,-AM46)),0))</f>
        <v>#REF!</v>
      </c>
      <c r="AP46" s="137" t="e">
        <f>IF(SUM($P46:AO46)&gt;0,IF($M46-AP$7&gt;0,AO46*(1+$N46),0),IF(0&lt;=AP$9,IF(AL46&gt;0,PMT(AM46,AL46,-AN46),PMT(AM46,1,-AN46)),0))</f>
        <v>#REF!</v>
      </c>
      <c r="AQ46" s="137" t="e">
        <f>IF(SUM($P46:AP46)&gt;0,IF($M46-AQ$7&gt;0,AP46*(1+$N46),0),IF(0&lt;=AQ$9,IF(AM46&gt;0,PMT(AN46,AM46,-AO46),PMT(AN46,1,-AO46)),0))</f>
        <v>#REF!</v>
      </c>
      <c r="AR46" s="137" t="e">
        <f>IF(SUM($P46:AQ46)&gt;0,IF($M46-AR$7&gt;0,AQ46*(1+$N46),0),IF(0&lt;=AR$9,IF(AN46&gt;0,PMT(AO46,AN46,-AP46),PMT(AO46,1,-AP46)),0))</f>
        <v>#REF!</v>
      </c>
      <c r="AS46" s="137" t="e">
        <f>IF(SUM($P46:AR46)&gt;0,IF($M46-AS$7&gt;0,AR46*(1+$N46),0),IF(0&lt;=AS$9,IF(AO46&gt;0,PMT(AP46,AO46,-AQ46),PMT(AP46,1,-AQ46)),0))</f>
        <v>#REF!</v>
      </c>
      <c r="AT46" s="137" t="e">
        <f>IF(SUM($P46:AS46)&gt;0,IF($M46-AT$7&gt;0,AS46*(1+$N46),0),IF(0&lt;=AT$9,IF(AP46&gt;0,PMT(AQ46,AP46,-AR46),PMT(AQ46,1,-AR46)),0))</f>
        <v>#REF!</v>
      </c>
      <c r="AU46" s="137" t="e">
        <f>IF(SUM($P46:AT46)&gt;0,IF($M46-AU$7&gt;0,AT46*(1+$N46),0),IF(0&lt;=AU$9,IF(AQ46&gt;0,PMT(AR46,AQ46,-AS46),PMT(AR46,1,-AS46)),0))</f>
        <v>#REF!</v>
      </c>
      <c r="AV46" s="137" t="e">
        <f>IF(SUM($P46:AU46)&gt;0,IF($M46-AV$7&gt;0,AU46*(1+$N46),0),IF(0&lt;=AV$9,IF(AR46&gt;0,PMT(AS46,AR46,-AT46),PMT(AS46,1,-AT46)),0))</f>
        <v>#REF!</v>
      </c>
      <c r="AW46" s="137" t="e">
        <f>IF(SUM($P46:AV46)&gt;0,IF($M46-AW$7&gt;0,AV46*(1+$N46),0),IF(0&lt;=AW$9,IF(AS46&gt;0,PMT(AT46,AS46,-AU46),PMT(AT46,1,-AU46)),0))</f>
        <v>#REF!</v>
      </c>
      <c r="AX46" s="137" t="e">
        <f>IF(SUM($P46:AW46)&gt;0,IF($M46-AX$7&gt;0,AW46*(1+$N46),0),IF(0&lt;=AX$9,IF(AT46&gt;0,PMT(AU46,AT46,-AV46),PMT(AU46,1,-AV46)),0))</f>
        <v>#REF!</v>
      </c>
      <c r="AY46" s="137" t="e">
        <f>IF(SUM($P46:AX46)&gt;0,IF($M46-AY$7&gt;0,AX46*(1+$N46),0),IF(0&lt;=AY$9,IF(AU46&gt;0,PMT(AV46,AU46,-AW46),PMT(AV46,1,-AW46)),0))</f>
        <v>#REF!</v>
      </c>
      <c r="AZ46" s="137" t="e">
        <f>IF(SUM($P46:AY46)&gt;0,IF($M46-AZ$7&gt;0,AY46*(1+$N46),0),IF(0&lt;=AZ$9,IF(AV46&gt;0,PMT(AW46,AV46,-AX46),PMT(AW46,1,-AX46)),0))</f>
        <v>#REF!</v>
      </c>
      <c r="BA46" s="137" t="e">
        <f>IF(SUM($P46:AZ46)&gt;0,IF($M46-BA$7&gt;0,AZ46*(1+$N46),0),IF(0&lt;=BA$9,IF(AW46&gt;0,PMT(AX46,AW46,-AY46),PMT(AX46,1,-AY46)),0))</f>
        <v>#REF!</v>
      </c>
      <c r="BB46" s="137" t="e">
        <f>IF(SUM($P46:BA46)&gt;0,IF($M46-BB$7&gt;0,BA46*(1+$N46),0),IF(0&lt;=BB$9,IF(AX46&gt;0,PMT(AY46,AX46,-AZ46),PMT(AY46,1,-AZ46)),0))</f>
        <v>#REF!</v>
      </c>
      <c r="BC46" s="137" t="e">
        <f>IF(SUM($P46:BB46)&gt;0,IF($M46-BC$7&gt;0,BB46*(1+$N46),0),IF(0&lt;=BC$9,IF(AY46&gt;0,PMT(AZ46,AY46,-BA46),PMT(AZ46,1,-BA46)),0))</f>
        <v>#REF!</v>
      </c>
      <c r="BD46" s="137" t="e">
        <f>IF(SUM($P46:BC46)&gt;0,IF($M46-BD$7&gt;0,BC46*(1+$N46),0),IF(0&lt;=BD$9,IF(AZ46&gt;0,PMT(BA46,AZ46,-BB46),PMT(BA46,1,-BB46)),0))</f>
        <v>#REF!</v>
      </c>
      <c r="BE46" s="137" t="e">
        <f>IF(SUM($P46:BD46)&gt;0,IF($M46-BE$7&gt;0,BD46*(1+$N46),0),IF(0&lt;=BE$9,IF(BA46&gt;0,PMT(BB46,BA46,-BC46),PMT(BB46,1,-BC46)),0))</f>
        <v>#REF!</v>
      </c>
      <c r="BF46" s="137" t="e">
        <f>IF(SUM($P46:BE46)&gt;0,IF($M46-BF$7&gt;0,BE46*(1+$N46),0),IF(0&lt;=BF$9,IF(BB46&gt;0,PMT(BC46,BB46,-BD46),PMT(BC46,1,-BD46)),0))</f>
        <v>#REF!</v>
      </c>
      <c r="BG46" s="137" t="e">
        <f>IF(SUM($P46:BF46)&gt;0,IF($M46-BG$7&gt;0,BF46*(1+$N46),0),IF(0&lt;=BG$9,IF(BC46&gt;0,PMT(BD46,BC46,-BE46),PMT(BD46,1,-BE46)),0))</f>
        <v>#REF!</v>
      </c>
      <c r="BH46" s="137" t="e">
        <f>IF(SUM($P46:BG46)&gt;0,IF($M46-BH$7&gt;0,BG46*(1+$N46),0),IF(0&lt;=BH$9,IF(BD46&gt;0,PMT(BE46,BD46,-BF46),PMT(BE46,1,-BF46)),0))</f>
        <v>#REF!</v>
      </c>
      <c r="BI46" s="137" t="e">
        <f>IF(SUM($P46:BH46)&gt;0,IF($M46-BI$7&gt;0,BH46*(1+$N46),0),IF(0&lt;=BI$9,IF(BE46&gt;0,PMT(BF46,BE46,-BG46),PMT(BF46,1,-BG46)),0))</f>
        <v>#REF!</v>
      </c>
      <c r="BJ46" s="191" t="e">
        <f t="shared" si="13"/>
        <v>#REF!</v>
      </c>
    </row>
    <row r="47" spans="1:62">
      <c r="A47" s="193">
        <f t="shared" si="11"/>
        <v>2055</v>
      </c>
      <c r="B47" s="132">
        <v>606216.0896835028</v>
      </c>
      <c r="C47" s="194">
        <f t="shared" si="6"/>
        <v>363729.65381010168</v>
      </c>
      <c r="D47" s="194">
        <f t="shared" si="7"/>
        <v>242486.43587340112</v>
      </c>
      <c r="E47" s="195">
        <f t="shared" si="8"/>
        <v>606216.0896835028</v>
      </c>
      <c r="F47" s="196">
        <f>C47*VLOOKUP($F$9,'GI Factors'!A:M,4,FALSE)+D47*VLOOKUP($F$9,'GI Factors'!A:M,7,FALSE)</f>
        <v>613573.84110836987</v>
      </c>
      <c r="G47" s="193">
        <f t="shared" si="12"/>
        <v>2055</v>
      </c>
      <c r="H47" s="197">
        <f>C47*VLOOKUP($G47,'GI Factors'!A:M,4,FALSE)</f>
        <v>1264441.654350695</v>
      </c>
      <c r="I47" s="197">
        <f>D47*VLOOKUP($G47,'GI Factors'!A:M,7,FALSE)</f>
        <v>399589.8585804812</v>
      </c>
      <c r="J47" s="189">
        <f t="shared" si="9"/>
        <v>1664031.5129311762</v>
      </c>
      <c r="K47" s="190" t="e">
        <f>IF(SUM($J$10:J47)&gt;$K$7,$K$7-SUM($K$10:K46),J47)</f>
        <v>#REF!</v>
      </c>
      <c r="L47" s="190" t="e">
        <f t="shared" si="10"/>
        <v>#REF!</v>
      </c>
      <c r="M47" s="140">
        <f t="shared" si="4"/>
        <v>34</v>
      </c>
      <c r="N47" s="141">
        <f t="shared" si="1"/>
        <v>2.9778836268587693E-2</v>
      </c>
      <c r="O47" s="137" t="e">
        <f t="shared" si="2"/>
        <v>#REF!</v>
      </c>
      <c r="P47" s="142" t="e">
        <f t="shared" si="5"/>
        <v>#REF!</v>
      </c>
      <c r="Q47" s="137" t="e">
        <f>IF(SUM($P47:P47)&gt;0,IF($M47-Q$7&gt;0,P47*(1+$N47),0),IF(0&lt;=Q$9,IF(M47&gt;0,PMT(N47,M47,-O47),PMT(N47,1,-O47)),0))</f>
        <v>#REF!</v>
      </c>
      <c r="R47" s="137" t="e">
        <f>IF(SUM($P47:Q47)&gt;0,IF($M47-R$7&gt;0,Q47*(1+$N47),0),IF(0&lt;=R$9,IF(N47&gt;0,PMT(O47,N47,-P47),PMT(O47,1,-P47)),0))</f>
        <v>#REF!</v>
      </c>
      <c r="S47" s="138" t="e">
        <f>IF(SUM($P47:R47)&gt;0,IF($M47-S$7&gt;0,R47*(1+$N47),0),IF(0&lt;=S$9,IF(O47&gt;0,PMT(P47,O47,-Q47),PMT(P47,1,-Q47)),0))</f>
        <v>#REF!</v>
      </c>
      <c r="T47" s="137" t="e">
        <f>IF(SUM($P47:S47)&gt;0,IF($M47-T$7&gt;0,S47*(1+$N47),0),IF(0&lt;=T$9,IF(P47&gt;0,PMT(Q47,P47,-R47),PMT(Q47,1,-R47)),0))</f>
        <v>#REF!</v>
      </c>
      <c r="U47" s="137" t="e">
        <f>IF(SUM($P47:T47)&gt;0,IF($M47-U$7&gt;0,T47*(1+$N47),0),IF(0&lt;=U$9,IF(Q47&gt;0,PMT(R47,Q47,-S47),PMT(R47,1,-S47)),0))</f>
        <v>#REF!</v>
      </c>
      <c r="V47" s="137" t="e">
        <f>IF(SUM($P47:U47)&gt;0,IF($M47-V$7&gt;0,U47*(1+$N47),0),IF(0&lt;=V$9,IF(R47&gt;0,PMT(S47,R47,-T47),PMT(S47,1,-T47)),0))</f>
        <v>#REF!</v>
      </c>
      <c r="W47" s="137" t="e">
        <f>IF(SUM($P47:V47)&gt;0,IF($M47-W$7&gt;0,V47*(1+$N47),0),IF(0&lt;=W$9,IF(S47&gt;0,PMT(T47,S47,-U47),PMT(T47,1,-U47)),0))</f>
        <v>#REF!</v>
      </c>
      <c r="X47" s="137" t="e">
        <f>IF(SUM($P47:W47)&gt;0,IF($M47-X$7&gt;0,W47*(1+$N47),0),IF(0&lt;=X$9,IF(T47&gt;0,PMT(U47,T47,-V47),PMT(U47,1,-V47)),0))</f>
        <v>#REF!</v>
      </c>
      <c r="Y47" s="137" t="e">
        <f>IF(SUM($P47:X47)&gt;0,IF($M47-Y$7&gt;0,X47*(1+$N47),0),IF(0&lt;=Y$9,IF(U47&gt;0,PMT(V47,U47,-W47),PMT(V47,1,-W47)),0))</f>
        <v>#REF!</v>
      </c>
      <c r="Z47" s="137" t="e">
        <f>IF(SUM($P47:Y47)&gt;0,IF($M47-Z$7&gt;0,Y47*(1+$N47),0),IF(0&lt;=Z$9,IF(V47&gt;0,PMT(W47,V47,-X47),PMT(W47,1,-X47)),0))</f>
        <v>#REF!</v>
      </c>
      <c r="AA47" s="137" t="e">
        <f>IF(SUM($P47:Z47)&gt;0,IF($M47-AA$7&gt;0,Z47*(1+$N47),0),IF(0&lt;=AA$9,IF(W47&gt;0,PMT(X47,W47,-Y47),PMT(X47,1,-Y47)),0))</f>
        <v>#REF!</v>
      </c>
      <c r="AB47" s="137" t="e">
        <f>IF(SUM($P47:AA47)&gt;0,IF($M47-AB$7&gt;0,AA47*(1+$N47),0),IF(0&lt;=AB$9,IF(X47&gt;0,PMT(Y47,X47,-Z47),PMT(Y47,1,-Z47)),0))</f>
        <v>#REF!</v>
      </c>
      <c r="AC47" s="137" t="e">
        <f>IF(SUM($P47:AB47)&gt;0,IF($M47-AC$7&gt;0,AB47*(1+$N47),0),IF(0&lt;=AC$9,IF(Y47&gt;0,PMT(Z47,Y47,-AA47),PMT(Z47,1,-AA47)),0))</f>
        <v>#REF!</v>
      </c>
      <c r="AD47" s="137" t="e">
        <f>IF(SUM($P47:AC47)&gt;0,IF($M47-AD$7&gt;0,AC47*(1+$N47),0),IF(0&lt;=AD$9,IF(Z47&gt;0,PMT(AA47,Z47,-AB47),PMT(AA47,1,-AB47)),0))</f>
        <v>#REF!</v>
      </c>
      <c r="AE47" s="137" t="e">
        <f>IF(SUM($P47:AD47)&gt;0,IF($M47-AE$7&gt;0,AD47*(1+$N47),0),IF(0&lt;=AE$9,IF(AA47&gt;0,PMT(AB47,AA47,-AC47),PMT(AB47,1,-AC47)),0))</f>
        <v>#REF!</v>
      </c>
      <c r="AF47" s="137" t="e">
        <f>IF(SUM($P47:AE47)&gt;0,IF($M47-AF$7&gt;0,AE47*(1+$N47),0),IF(0&lt;=AF$9,IF(AB47&gt;0,PMT(AC47,AB47,-AD47),PMT(AC47,1,-AD47)),0))</f>
        <v>#REF!</v>
      </c>
      <c r="AG47" s="137" t="e">
        <f>IF(SUM($P47:AF47)&gt;0,IF($M47-AG$7&gt;0,AF47*(1+$N47),0),IF(0&lt;=AG$9,IF(AC47&gt;0,PMT(AD47,AC47,-AE47),PMT(AD47,1,-AE47)),0))</f>
        <v>#REF!</v>
      </c>
      <c r="AH47" s="137" t="e">
        <f>IF(SUM($P47:AG47)&gt;0,IF($M47-AH$7&gt;0,AG47*(1+$N47),0),IF(0&lt;=AH$9,IF(AD47&gt;0,PMT(AE47,AD47,-AF47),PMT(AE47,1,-AF47)),0))</f>
        <v>#REF!</v>
      </c>
      <c r="AI47" s="137" t="e">
        <f>IF(SUM($P47:AH47)&gt;0,IF($M47-AI$7&gt;0,AH47*(1+$N47),0),IF(0&lt;=AI$9,IF(AE47&gt;0,PMT(AF47,AE47,-AG47),PMT(AF47,1,-AG47)),0))</f>
        <v>#REF!</v>
      </c>
      <c r="AJ47" s="137" t="e">
        <f>IF(SUM($P47:AI47)&gt;0,IF($M47-AJ$7&gt;0,AI47*(1+$N47),0),IF(0&lt;=AJ$9,IF(AF47&gt;0,PMT(AG47,AF47,-AH47),PMT(AG47,1,-AH47)),0))</f>
        <v>#REF!</v>
      </c>
      <c r="AK47" s="137" t="e">
        <f>IF(SUM($P47:AJ47)&gt;0,IF($M47-AK$7&gt;0,AJ47*(1+$N47),0),IF(0&lt;=AK$9,IF(AG47&gt;0,PMT(AH47,AG47,-AI47),PMT(AH47,1,-AI47)),0))</f>
        <v>#REF!</v>
      </c>
      <c r="AL47" s="137" t="e">
        <f>IF(SUM($P47:AK47)&gt;0,IF($M47-AL$7&gt;0,AK47*(1+$N47),0),IF(0&lt;=AL$9,IF(AH47&gt;0,PMT(AI47,AH47,-AJ47),PMT(AI47,1,-AJ47)),0))</f>
        <v>#REF!</v>
      </c>
      <c r="AM47" s="137" t="e">
        <f>IF(SUM($P47:AL47)&gt;0,IF($M47-AM$7&gt;0,AL47*(1+$N47),0),IF(0&lt;=AM$9,IF(AI47&gt;0,PMT(AJ47,AI47,-AK47),PMT(AJ47,1,-AK47)),0))</f>
        <v>#REF!</v>
      </c>
      <c r="AN47" s="137" t="e">
        <f>IF(SUM($P47:AM47)&gt;0,IF($M47-AN$7&gt;0,AM47*(1+$N47),0),IF(0&lt;=AN$9,IF(AJ47&gt;0,PMT(AK47,AJ47,-AL47),PMT(AK47,1,-AL47)),0))</f>
        <v>#REF!</v>
      </c>
      <c r="AO47" s="137" t="e">
        <f>IF(SUM($P47:AN47)&gt;0,IF($M47-AO$7&gt;0,AN47*(1+$N47),0),IF(0&lt;=AO$9,IF(AK47&gt;0,PMT(AL47,AK47,-AM47),PMT(AL47,1,-AM47)),0))</f>
        <v>#REF!</v>
      </c>
      <c r="AP47" s="137" t="e">
        <f>IF(SUM($P47:AO47)&gt;0,IF($M47-AP$7&gt;0,AO47*(1+$N47),0),IF(0&lt;=AP$9,IF(AL47&gt;0,PMT(AM47,AL47,-AN47),PMT(AM47,1,-AN47)),0))</f>
        <v>#REF!</v>
      </c>
      <c r="AQ47" s="137" t="e">
        <f>IF(SUM($P47:AP47)&gt;0,IF($M47-AQ$7&gt;0,AP47*(1+$N47),0),IF(0&lt;=AQ$9,IF(AM47&gt;0,PMT(AN47,AM47,-AO47),PMT(AN47,1,-AO47)),0))</f>
        <v>#REF!</v>
      </c>
      <c r="AR47" s="137" t="e">
        <f>IF(SUM($P47:AQ47)&gt;0,IF($M47-AR$7&gt;0,AQ47*(1+$N47),0),IF(0&lt;=AR$9,IF(AN47&gt;0,PMT(AO47,AN47,-AP47),PMT(AO47,1,-AP47)),0))</f>
        <v>#REF!</v>
      </c>
      <c r="AS47" s="137" t="e">
        <f>IF(SUM($P47:AR47)&gt;0,IF($M47-AS$7&gt;0,AR47*(1+$N47),0),IF(0&lt;=AS$9,IF(AO47&gt;0,PMT(AP47,AO47,-AQ47),PMT(AP47,1,-AQ47)),0))</f>
        <v>#REF!</v>
      </c>
      <c r="AT47" s="137" t="e">
        <f>IF(SUM($P47:AS47)&gt;0,IF($M47-AT$7&gt;0,AS47*(1+$N47),0),IF(0&lt;=AT$9,IF(AP47&gt;0,PMT(AQ47,AP47,-AR47),PMT(AQ47,1,-AR47)),0))</f>
        <v>#REF!</v>
      </c>
      <c r="AU47" s="137" t="e">
        <f>IF(SUM($P47:AT47)&gt;0,IF($M47-AU$7&gt;0,AT47*(1+$N47),0),IF(0&lt;=AU$9,IF(AQ47&gt;0,PMT(AR47,AQ47,-AS47),PMT(AR47,1,-AS47)),0))</f>
        <v>#REF!</v>
      </c>
      <c r="AV47" s="137" t="e">
        <f>IF(SUM($P47:AU47)&gt;0,IF($M47-AV$7&gt;0,AU47*(1+$N47),0),IF(0&lt;=AV$9,IF(AR47&gt;0,PMT(AS47,AR47,-AT47),PMT(AS47,1,-AT47)),0))</f>
        <v>#REF!</v>
      </c>
      <c r="AW47" s="137" t="e">
        <f>IF(SUM($P47:AV47)&gt;0,IF($M47-AW$7&gt;0,AV47*(1+$N47),0),IF(0&lt;=AW$9,IF(AS47&gt;0,PMT(AT47,AS47,-AU47),PMT(AT47,1,-AU47)),0))</f>
        <v>#REF!</v>
      </c>
      <c r="AX47" s="137" t="e">
        <f>IF(SUM($P47:AW47)&gt;0,IF($M47-AX$7&gt;0,AW47*(1+$N47),0),IF(0&lt;=AX$9,IF(AT47&gt;0,PMT(AU47,AT47,-AV47),PMT(AU47,1,-AV47)),0))</f>
        <v>#REF!</v>
      </c>
      <c r="AY47" s="137" t="e">
        <f>IF(SUM($P47:AX47)&gt;0,IF($M47-AY$7&gt;0,AX47*(1+$N47),0),IF(0&lt;=AY$9,IF(AU47&gt;0,PMT(AV47,AU47,-AW47),PMT(AV47,1,-AW47)),0))</f>
        <v>#REF!</v>
      </c>
      <c r="AZ47" s="137" t="e">
        <f>IF(SUM($P47:AY47)&gt;0,IF($M47-AZ$7&gt;0,AY47*(1+$N47),0),IF(0&lt;=AZ$9,IF(AV47&gt;0,PMT(AW47,AV47,-AX47),PMT(AW47,1,-AX47)),0))</f>
        <v>#REF!</v>
      </c>
      <c r="BA47" s="137" t="e">
        <f>IF(SUM($P47:AZ47)&gt;0,IF($M47-BA$7&gt;0,AZ47*(1+$N47),0),IF(0&lt;=BA$9,IF(AW47&gt;0,PMT(AX47,AW47,-AY47),PMT(AX47,1,-AY47)),0))</f>
        <v>#REF!</v>
      </c>
      <c r="BB47" s="137" t="e">
        <f>IF(SUM($P47:BA47)&gt;0,IF($M47-BB$7&gt;0,BA47*(1+$N47),0),IF(0&lt;=BB$9,IF(AX47&gt;0,PMT(AY47,AX47,-AZ47),PMT(AY47,1,-AZ47)),0))</f>
        <v>#REF!</v>
      </c>
      <c r="BC47" s="137" t="e">
        <f>IF(SUM($P47:BB47)&gt;0,IF($M47-BC$7&gt;0,BB47*(1+$N47),0),IF(0&lt;=BC$9,IF(AY47&gt;0,PMT(AZ47,AY47,-BA47),PMT(AZ47,1,-BA47)),0))</f>
        <v>#REF!</v>
      </c>
      <c r="BD47" s="137" t="e">
        <f>IF(SUM($P47:BC47)&gt;0,IF($M47-BD$7&gt;0,BC47*(1+$N47),0),IF(0&lt;=BD$9,IF(AZ47&gt;0,PMT(BA47,AZ47,-BB47),PMT(BA47,1,-BB47)),0))</f>
        <v>#REF!</v>
      </c>
      <c r="BE47" s="137" t="e">
        <f>IF(SUM($P47:BD47)&gt;0,IF($M47-BE$7&gt;0,BD47*(1+$N47),0),IF(0&lt;=BE$9,IF(BA47&gt;0,PMT(BB47,BA47,-BC47),PMT(BB47,1,-BC47)),0))</f>
        <v>#REF!</v>
      </c>
      <c r="BF47" s="137" t="e">
        <f>IF(SUM($P47:BE47)&gt;0,IF($M47-BF$7&gt;0,BE47*(1+$N47),0),IF(0&lt;=BF$9,IF(BB47&gt;0,PMT(BC47,BB47,-BD47),PMT(BC47,1,-BD47)),0))</f>
        <v>#REF!</v>
      </c>
      <c r="BG47" s="137" t="e">
        <f>IF(SUM($P47:BF47)&gt;0,IF($M47-BG$7&gt;0,BF47*(1+$N47),0),IF(0&lt;=BG$9,IF(BC47&gt;0,PMT(BD47,BC47,-BE47),PMT(BD47,1,-BE47)),0))</f>
        <v>#REF!</v>
      </c>
      <c r="BH47" s="137" t="e">
        <f>IF(SUM($P47:BG47)&gt;0,IF($M47-BH$7&gt;0,BG47*(1+$N47),0),IF(0&lt;=BH$9,IF(BD47&gt;0,PMT(BE47,BD47,-BF47),PMT(BE47,1,-BF47)),0))</f>
        <v>#REF!</v>
      </c>
      <c r="BI47" s="137" t="e">
        <f>IF(SUM($P47:BH47)&gt;0,IF($M47-BI$7&gt;0,BH47*(1+$N47),0),IF(0&lt;=BI$9,IF(BE47&gt;0,PMT(BF47,BE47,-BG47),PMT(BF47,1,-BG47)),0))</f>
        <v>#REF!</v>
      </c>
      <c r="BJ47" s="191" t="e">
        <f t="shared" si="13"/>
        <v>#REF!</v>
      </c>
    </row>
    <row r="48" spans="1:62">
      <c r="A48" s="193">
        <f t="shared" si="11"/>
        <v>2056</v>
      </c>
      <c r="B48" s="132">
        <v>599295.9646835028</v>
      </c>
      <c r="C48" s="194">
        <f t="shared" si="6"/>
        <v>359577.57881010167</v>
      </c>
      <c r="D48" s="194">
        <f t="shared" si="7"/>
        <v>239718.38587340113</v>
      </c>
      <c r="E48" s="195">
        <f t="shared" si="8"/>
        <v>599295.9646835028</v>
      </c>
      <c r="F48" s="196">
        <f>C48*VLOOKUP($F$9,'GI Factors'!A:M,4,FALSE)+D48*VLOOKUP($F$9,'GI Factors'!A:M,7,FALSE)</f>
        <v>606569.72533272812</v>
      </c>
      <c r="G48" s="193">
        <f t="shared" si="12"/>
        <v>2056</v>
      </c>
      <c r="H48" s="197">
        <f>C48*VLOOKUP($G48,'GI Factors'!A:M,4,FALSE)</f>
        <v>1297180.8515797202</v>
      </c>
      <c r="I48" s="197">
        <f>D48*VLOOKUP($G48,'GI Factors'!A:M,7,FALSE)</f>
        <v>401895.86174898222</v>
      </c>
      <c r="J48" s="189">
        <f t="shared" si="9"/>
        <v>1699076.7133287024</v>
      </c>
      <c r="K48" s="190" t="e">
        <f>IF(SUM($J$10:J48)&gt;$K$7,$K$7-SUM($K$10:K47),J48)</f>
        <v>#REF!</v>
      </c>
      <c r="L48" s="190" t="e">
        <f t="shared" si="10"/>
        <v>#REF!</v>
      </c>
      <c r="M48" s="140">
        <f t="shared" si="4"/>
        <v>35</v>
      </c>
      <c r="N48" s="141">
        <f t="shared" si="1"/>
        <v>2.9866476777902065E-2</v>
      </c>
      <c r="O48" s="137" t="e">
        <f t="shared" si="2"/>
        <v>#REF!</v>
      </c>
      <c r="P48" s="142" t="e">
        <f t="shared" si="5"/>
        <v>#REF!</v>
      </c>
      <c r="Q48" s="137" t="e">
        <f>IF(SUM($P48:P48)&gt;0,IF($M48-Q$7&gt;0,P48*(1+$N48),0),IF(0&lt;=Q$9,IF(M48&gt;0,PMT(N48,M48,-O48),PMT(N48,1,-O48)),0))</f>
        <v>#REF!</v>
      </c>
      <c r="R48" s="137" t="e">
        <f>IF(SUM($P48:Q48)&gt;0,IF($M48-R$7&gt;0,Q48*(1+$N48),0),IF(0&lt;=R$9,IF(N48&gt;0,PMT(O48,N48,-P48),PMT(O48,1,-P48)),0))</f>
        <v>#REF!</v>
      </c>
      <c r="S48" s="138" t="e">
        <f>IF(SUM($P48:R48)&gt;0,IF($M48-S$7&gt;0,R48*(1+$N48),0),IF(0&lt;=S$9,IF(O48&gt;0,PMT(P48,O48,-Q48),PMT(P48,1,-Q48)),0))</f>
        <v>#REF!</v>
      </c>
      <c r="T48" s="137" t="e">
        <f>IF(SUM($P48:S48)&gt;0,IF($M48-T$7&gt;0,S48*(1+$N48),0),IF(0&lt;=T$9,IF(P48&gt;0,PMT(Q48,P48,-R48),PMT(Q48,1,-R48)),0))</f>
        <v>#REF!</v>
      </c>
      <c r="U48" s="137" t="e">
        <f>IF(SUM($P48:T48)&gt;0,IF($M48-U$7&gt;0,T48*(1+$N48),0),IF(0&lt;=U$9,IF(Q48&gt;0,PMT(R48,Q48,-S48),PMT(R48,1,-S48)),0))</f>
        <v>#REF!</v>
      </c>
      <c r="V48" s="137" t="e">
        <f>IF(SUM($P48:U48)&gt;0,IF($M48-V$7&gt;0,U48*(1+$N48),0),IF(0&lt;=V$9,IF(R48&gt;0,PMT(S48,R48,-T48),PMT(S48,1,-T48)),0))</f>
        <v>#REF!</v>
      </c>
      <c r="W48" s="137" t="e">
        <f>IF(SUM($P48:V48)&gt;0,IF($M48-W$7&gt;0,V48*(1+$N48),0),IF(0&lt;=W$9,IF(S48&gt;0,PMT(T48,S48,-U48),PMT(T48,1,-U48)),0))</f>
        <v>#REF!</v>
      </c>
      <c r="X48" s="137" t="e">
        <f>IF(SUM($P48:W48)&gt;0,IF($M48-X$7&gt;0,W48*(1+$N48),0),IF(0&lt;=X$9,IF(T48&gt;0,PMT(U48,T48,-V48),PMT(U48,1,-V48)),0))</f>
        <v>#REF!</v>
      </c>
      <c r="Y48" s="137" t="e">
        <f>IF(SUM($P48:X48)&gt;0,IF($M48-Y$7&gt;0,X48*(1+$N48),0),IF(0&lt;=Y$9,IF(U48&gt;0,PMT(V48,U48,-W48),PMT(V48,1,-W48)),0))</f>
        <v>#REF!</v>
      </c>
      <c r="Z48" s="137" t="e">
        <f>IF(SUM($P48:Y48)&gt;0,IF($M48-Z$7&gt;0,Y48*(1+$N48),0),IF(0&lt;=Z$9,IF(V48&gt;0,PMT(W48,V48,-X48),PMT(W48,1,-X48)),0))</f>
        <v>#REF!</v>
      </c>
      <c r="AA48" s="137" t="e">
        <f>IF(SUM($P48:Z48)&gt;0,IF($M48-AA$7&gt;0,Z48*(1+$N48),0),IF(0&lt;=AA$9,IF(W48&gt;0,PMT(X48,W48,-Y48),PMT(X48,1,-Y48)),0))</f>
        <v>#REF!</v>
      </c>
      <c r="AB48" s="137" t="e">
        <f>IF(SUM($P48:AA48)&gt;0,IF($M48-AB$7&gt;0,AA48*(1+$N48),0),IF(0&lt;=AB$9,IF(X48&gt;0,PMT(Y48,X48,-Z48),PMT(Y48,1,-Z48)),0))</f>
        <v>#REF!</v>
      </c>
      <c r="AC48" s="137" t="e">
        <f>IF(SUM($P48:AB48)&gt;0,IF($M48-AC$7&gt;0,AB48*(1+$N48),0),IF(0&lt;=AC$9,IF(Y48&gt;0,PMT(Z48,Y48,-AA48),PMT(Z48,1,-AA48)),0))</f>
        <v>#REF!</v>
      </c>
      <c r="AD48" s="137" t="e">
        <f>IF(SUM($P48:AC48)&gt;0,IF($M48-AD$7&gt;0,AC48*(1+$N48),0),IF(0&lt;=AD$9,IF(Z48&gt;0,PMT(AA48,Z48,-AB48),PMT(AA48,1,-AB48)),0))</f>
        <v>#REF!</v>
      </c>
      <c r="AE48" s="137" t="e">
        <f>IF(SUM($P48:AD48)&gt;0,IF($M48-AE$7&gt;0,AD48*(1+$N48),0),IF(0&lt;=AE$9,IF(AA48&gt;0,PMT(AB48,AA48,-AC48),PMT(AB48,1,-AC48)),0))</f>
        <v>#REF!</v>
      </c>
      <c r="AF48" s="137" t="e">
        <f>IF(SUM($P48:AE48)&gt;0,IF($M48-AF$7&gt;0,AE48*(1+$N48),0),IF(0&lt;=AF$9,IF(AB48&gt;0,PMT(AC48,AB48,-AD48),PMT(AC48,1,-AD48)),0))</f>
        <v>#REF!</v>
      </c>
      <c r="AG48" s="137" t="e">
        <f>IF(SUM($P48:AF48)&gt;0,IF($M48-AG$7&gt;0,AF48*(1+$N48),0),IF(0&lt;=AG$9,IF(AC48&gt;0,PMT(AD48,AC48,-AE48),PMT(AD48,1,-AE48)),0))</f>
        <v>#REF!</v>
      </c>
      <c r="AH48" s="137" t="e">
        <f>IF(SUM($P48:AG48)&gt;0,IF($M48-AH$7&gt;0,AG48*(1+$N48),0),IF(0&lt;=AH$9,IF(AD48&gt;0,PMT(AE48,AD48,-AF48),PMT(AE48,1,-AF48)),0))</f>
        <v>#REF!</v>
      </c>
      <c r="AI48" s="137" t="e">
        <f>IF(SUM($P48:AH48)&gt;0,IF($M48-AI$7&gt;0,AH48*(1+$N48),0),IF(0&lt;=AI$9,IF(AE48&gt;0,PMT(AF48,AE48,-AG48),PMT(AF48,1,-AG48)),0))</f>
        <v>#REF!</v>
      </c>
      <c r="AJ48" s="137" t="e">
        <f>IF(SUM($P48:AI48)&gt;0,IF($M48-AJ$7&gt;0,AI48*(1+$N48),0),IF(0&lt;=AJ$9,IF(AF48&gt;0,PMT(AG48,AF48,-AH48),PMT(AG48,1,-AH48)),0))</f>
        <v>#REF!</v>
      </c>
      <c r="AK48" s="137" t="e">
        <f>IF(SUM($P48:AJ48)&gt;0,IF($M48-AK$7&gt;0,AJ48*(1+$N48),0),IF(0&lt;=AK$9,IF(AG48&gt;0,PMT(AH48,AG48,-AI48),PMT(AH48,1,-AI48)),0))</f>
        <v>#REF!</v>
      </c>
      <c r="AL48" s="137" t="e">
        <f>IF(SUM($P48:AK48)&gt;0,IF($M48-AL$7&gt;0,AK48*(1+$N48),0),IF(0&lt;=AL$9,IF(AH48&gt;0,PMT(AI48,AH48,-AJ48),PMT(AI48,1,-AJ48)),0))</f>
        <v>#REF!</v>
      </c>
      <c r="AM48" s="137" t="e">
        <f>IF(SUM($P48:AL48)&gt;0,IF($M48-AM$7&gt;0,AL48*(1+$N48),0),IF(0&lt;=AM$9,IF(AI48&gt;0,PMT(AJ48,AI48,-AK48),PMT(AJ48,1,-AK48)),0))</f>
        <v>#REF!</v>
      </c>
      <c r="AN48" s="137" t="e">
        <f>IF(SUM($P48:AM48)&gt;0,IF($M48-AN$7&gt;0,AM48*(1+$N48),0),IF(0&lt;=AN$9,IF(AJ48&gt;0,PMT(AK48,AJ48,-AL48),PMT(AK48,1,-AL48)),0))</f>
        <v>#REF!</v>
      </c>
      <c r="AO48" s="137" t="e">
        <f>IF(SUM($P48:AN48)&gt;0,IF($M48-AO$7&gt;0,AN48*(1+$N48),0),IF(0&lt;=AO$9,IF(AK48&gt;0,PMT(AL48,AK48,-AM48),PMT(AL48,1,-AM48)),0))</f>
        <v>#REF!</v>
      </c>
      <c r="AP48" s="137" t="e">
        <f>IF(SUM($P48:AO48)&gt;0,IF($M48-AP$7&gt;0,AO48*(1+$N48),0),IF(0&lt;=AP$9,IF(AL48&gt;0,PMT(AM48,AL48,-AN48),PMT(AM48,1,-AN48)),0))</f>
        <v>#REF!</v>
      </c>
      <c r="AQ48" s="137" t="e">
        <f>IF(SUM($P48:AP48)&gt;0,IF($M48-AQ$7&gt;0,AP48*(1+$N48),0),IF(0&lt;=AQ$9,IF(AM48&gt;0,PMT(AN48,AM48,-AO48),PMT(AN48,1,-AO48)),0))</f>
        <v>#REF!</v>
      </c>
      <c r="AR48" s="137" t="e">
        <f>IF(SUM($P48:AQ48)&gt;0,IF($M48-AR$7&gt;0,AQ48*(1+$N48),0),IF(0&lt;=AR$9,IF(AN48&gt;0,PMT(AO48,AN48,-AP48),PMT(AO48,1,-AP48)),0))</f>
        <v>#REF!</v>
      </c>
      <c r="AS48" s="137" t="e">
        <f>IF(SUM($P48:AR48)&gt;0,IF($M48-AS$7&gt;0,AR48*(1+$N48),0),IF(0&lt;=AS$9,IF(AO48&gt;0,PMT(AP48,AO48,-AQ48),PMT(AP48,1,-AQ48)),0))</f>
        <v>#REF!</v>
      </c>
      <c r="AT48" s="137" t="e">
        <f>IF(SUM($P48:AS48)&gt;0,IF($M48-AT$7&gt;0,AS48*(1+$N48),0),IF(0&lt;=AT$9,IF(AP48&gt;0,PMT(AQ48,AP48,-AR48),PMT(AQ48,1,-AR48)),0))</f>
        <v>#REF!</v>
      </c>
      <c r="AU48" s="137" t="e">
        <f>IF(SUM($P48:AT48)&gt;0,IF($M48-AU$7&gt;0,AT48*(1+$N48),0),IF(0&lt;=AU$9,IF(AQ48&gt;0,PMT(AR48,AQ48,-AS48),PMT(AR48,1,-AS48)),0))</f>
        <v>#REF!</v>
      </c>
      <c r="AV48" s="137" t="e">
        <f>IF(SUM($P48:AU48)&gt;0,IF($M48-AV$7&gt;0,AU48*(1+$N48),0),IF(0&lt;=AV$9,IF(AR48&gt;0,PMT(AS48,AR48,-AT48),PMT(AS48,1,-AT48)),0))</f>
        <v>#REF!</v>
      </c>
      <c r="AW48" s="137" t="e">
        <f>IF(SUM($P48:AV48)&gt;0,IF($M48-AW$7&gt;0,AV48*(1+$N48),0),IF(0&lt;=AW$9,IF(AS48&gt;0,PMT(AT48,AS48,-AU48),PMT(AT48,1,-AU48)),0))</f>
        <v>#REF!</v>
      </c>
      <c r="AX48" s="137" t="e">
        <f>IF(SUM($P48:AW48)&gt;0,IF($M48-AX$7&gt;0,AW48*(1+$N48),0),IF(0&lt;=AX$9,IF(AT48&gt;0,PMT(AU48,AT48,-AV48),PMT(AU48,1,-AV48)),0))</f>
        <v>#REF!</v>
      </c>
      <c r="AY48" s="137" t="e">
        <f>IF(SUM($P48:AX48)&gt;0,IF($M48-AY$7&gt;0,AX48*(1+$N48),0),IF(0&lt;=AY$9,IF(AU48&gt;0,PMT(AV48,AU48,-AW48),PMT(AV48,1,-AW48)),0))</f>
        <v>#REF!</v>
      </c>
      <c r="AZ48" s="137" t="e">
        <f>IF(SUM($P48:AY48)&gt;0,IF($M48-AZ$7&gt;0,AY48*(1+$N48),0),IF(0&lt;=AZ$9,IF(AV48&gt;0,PMT(AW48,AV48,-AX48),PMT(AW48,1,-AX48)),0))</f>
        <v>#REF!</v>
      </c>
      <c r="BA48" s="137" t="e">
        <f>IF(SUM($P48:AZ48)&gt;0,IF($M48-BA$7&gt;0,AZ48*(1+$N48),0),IF(0&lt;=BA$9,IF(AW48&gt;0,PMT(AX48,AW48,-AY48),PMT(AX48,1,-AY48)),0))</f>
        <v>#REF!</v>
      </c>
      <c r="BB48" s="137" t="e">
        <f>IF(SUM($P48:BA48)&gt;0,IF($M48-BB$7&gt;0,BA48*(1+$N48),0),IF(0&lt;=BB$9,IF(AX48&gt;0,PMT(AY48,AX48,-AZ48),PMT(AY48,1,-AZ48)),0))</f>
        <v>#REF!</v>
      </c>
      <c r="BC48" s="137" t="e">
        <f>IF(SUM($P48:BB48)&gt;0,IF($M48-BC$7&gt;0,BB48*(1+$N48),0),IF(0&lt;=BC$9,IF(AY48&gt;0,PMT(AZ48,AY48,-BA48),PMT(AZ48,1,-BA48)),0))</f>
        <v>#REF!</v>
      </c>
      <c r="BD48" s="137" t="e">
        <f>IF(SUM($P48:BC48)&gt;0,IF($M48-BD$7&gt;0,BC48*(1+$N48),0),IF(0&lt;=BD$9,IF(AZ48&gt;0,PMT(BA48,AZ48,-BB48),PMT(BA48,1,-BB48)),0))</f>
        <v>#REF!</v>
      </c>
      <c r="BE48" s="137" t="e">
        <f>IF(SUM($P48:BD48)&gt;0,IF($M48-BE$7&gt;0,BD48*(1+$N48),0),IF(0&lt;=BE$9,IF(BA48&gt;0,PMT(BB48,BA48,-BC48),PMT(BB48,1,-BC48)),0))</f>
        <v>#REF!</v>
      </c>
      <c r="BF48" s="137" t="e">
        <f>IF(SUM($P48:BE48)&gt;0,IF($M48-BF$7&gt;0,BE48*(1+$N48),0),IF(0&lt;=BF$9,IF(BB48&gt;0,PMT(BC48,BB48,-BD48),PMT(BC48,1,-BD48)),0))</f>
        <v>#REF!</v>
      </c>
      <c r="BG48" s="137" t="e">
        <f>IF(SUM($P48:BF48)&gt;0,IF($M48-BG$7&gt;0,BF48*(1+$N48),0),IF(0&lt;=BG$9,IF(BC48&gt;0,PMT(BD48,BC48,-BE48),PMT(BD48,1,-BE48)),0))</f>
        <v>#REF!</v>
      </c>
      <c r="BH48" s="137" t="e">
        <f>IF(SUM($P48:BG48)&gt;0,IF($M48-BH$7&gt;0,BG48*(1+$N48),0),IF(0&lt;=BH$9,IF(BD48&gt;0,PMT(BE48,BD48,-BF48),PMT(BE48,1,-BF48)),0))</f>
        <v>#REF!</v>
      </c>
      <c r="BI48" s="137" t="e">
        <f>IF(SUM($P48:BH48)&gt;0,IF($M48-BI$7&gt;0,BH48*(1+$N48),0),IF(0&lt;=BI$9,IF(BE48&gt;0,PMT(BF48,BE48,-BG48),PMT(BF48,1,-BG48)),0))</f>
        <v>#REF!</v>
      </c>
      <c r="BJ48" s="191" t="e">
        <f t="shared" si="13"/>
        <v>#REF!</v>
      </c>
    </row>
    <row r="49" spans="1:62">
      <c r="A49" s="193">
        <f t="shared" si="11"/>
        <v>2057</v>
      </c>
      <c r="B49" s="132">
        <v>599295.9646835028</v>
      </c>
      <c r="C49" s="194">
        <f t="shared" si="6"/>
        <v>359577.57881010167</v>
      </c>
      <c r="D49" s="194">
        <f t="shared" si="7"/>
        <v>239718.38587340113</v>
      </c>
      <c r="E49" s="195">
        <f t="shared" si="8"/>
        <v>599295.9646835028</v>
      </c>
      <c r="F49" s="196">
        <f>C49*VLOOKUP($F$9,'GI Factors'!A:M,4,FALSE)+D49*VLOOKUP($F$9,'GI Factors'!A:M,7,FALSE)</f>
        <v>606569.72533272812</v>
      </c>
      <c r="G49" s="193">
        <f t="shared" si="12"/>
        <v>2057</v>
      </c>
      <c r="H49" s="197">
        <f>C49*VLOOKUP($G49,'GI Factors'!A:M,4,FALSE)</f>
        <v>1346134.2352908938</v>
      </c>
      <c r="I49" s="197">
        <f>D49*VLOOKUP($G49,'GI Factors'!A:M,7,FALSE)</f>
        <v>408882.68204474065</v>
      </c>
      <c r="J49" s="189">
        <f t="shared" si="9"/>
        <v>1755016.9173356346</v>
      </c>
      <c r="K49" s="190" t="e">
        <f>IF(SUM($J$10:J49)&gt;$K$7,$K$7-SUM($K$10:K48),J49)</f>
        <v>#REF!</v>
      </c>
      <c r="L49" s="190" t="e">
        <f t="shared" si="10"/>
        <v>#REF!</v>
      </c>
      <c r="M49" s="140">
        <f t="shared" si="4"/>
        <v>36</v>
      </c>
      <c r="N49" s="141">
        <f t="shared" si="1"/>
        <v>2.9951282422221618E-2</v>
      </c>
      <c r="O49" s="137" t="e">
        <f t="shared" si="2"/>
        <v>#REF!</v>
      </c>
      <c r="P49" s="142" t="e">
        <f t="shared" si="5"/>
        <v>#REF!</v>
      </c>
      <c r="Q49" s="137" t="e">
        <f>IF(SUM($P49:P49)&gt;0,IF($M49-Q$7&gt;0,P49*(1+$N49),0),IF(0&lt;=Q$9,IF(M49&gt;0,PMT(N49,M49,-O49),PMT(N49,1,-O49)),0))</f>
        <v>#REF!</v>
      </c>
      <c r="R49" s="137" t="e">
        <f>IF(SUM($P49:Q49)&gt;0,IF($M49-R$7&gt;0,Q49*(1+$N49),0),IF(0&lt;=R$9,IF(N49&gt;0,PMT(O49,N49,-P49),PMT(O49,1,-P49)),0))</f>
        <v>#REF!</v>
      </c>
      <c r="S49" s="138" t="e">
        <f>IF(SUM($P49:R49)&gt;0,IF($M49-S$7&gt;0,R49*(1+$N49),0),IF(0&lt;=S$9,IF(O49&gt;0,PMT(P49,O49,-Q49),PMT(P49,1,-Q49)),0))</f>
        <v>#REF!</v>
      </c>
      <c r="T49" s="137" t="e">
        <f>IF(SUM($P49:S49)&gt;0,IF($M49-T$7&gt;0,S49*(1+$N49),0),IF(0&lt;=T$9,IF(P49&gt;0,PMT(Q49,P49,-R49),PMT(Q49,1,-R49)),0))</f>
        <v>#REF!</v>
      </c>
      <c r="U49" s="137" t="e">
        <f>IF(SUM($P49:T49)&gt;0,IF($M49-U$7&gt;0,T49*(1+$N49),0),IF(0&lt;=U$9,IF(Q49&gt;0,PMT(R49,Q49,-S49),PMT(R49,1,-S49)),0))</f>
        <v>#REF!</v>
      </c>
      <c r="V49" s="137" t="e">
        <f>IF(SUM($P49:U49)&gt;0,IF($M49-V$7&gt;0,U49*(1+$N49),0),IF(0&lt;=V$9,IF(R49&gt;0,PMT(S49,R49,-T49),PMT(S49,1,-T49)),0))</f>
        <v>#REF!</v>
      </c>
      <c r="W49" s="137" t="e">
        <f>IF(SUM($P49:V49)&gt;0,IF($M49-W$7&gt;0,V49*(1+$N49),0),IF(0&lt;=W$9,IF(S49&gt;0,PMT(T49,S49,-U49),PMT(T49,1,-U49)),0))</f>
        <v>#REF!</v>
      </c>
      <c r="X49" s="137" t="e">
        <f>IF(SUM($P49:W49)&gt;0,IF($M49-X$7&gt;0,W49*(1+$N49),0),IF(0&lt;=X$9,IF(T49&gt;0,PMT(U49,T49,-V49),PMT(U49,1,-V49)),0))</f>
        <v>#REF!</v>
      </c>
      <c r="Y49" s="137" t="e">
        <f>IF(SUM($P49:X49)&gt;0,IF($M49-Y$7&gt;0,X49*(1+$N49),0),IF(0&lt;=Y$9,IF(U49&gt;0,PMT(V49,U49,-W49),PMT(V49,1,-W49)),0))</f>
        <v>#REF!</v>
      </c>
      <c r="Z49" s="137" t="e">
        <f>IF(SUM($P49:Y49)&gt;0,IF($M49-Z$7&gt;0,Y49*(1+$N49),0),IF(0&lt;=Z$9,IF(V49&gt;0,PMT(W49,V49,-X49),PMT(W49,1,-X49)),0))</f>
        <v>#REF!</v>
      </c>
      <c r="AA49" s="137" t="e">
        <f>IF(SUM($P49:Z49)&gt;0,IF($M49-AA$7&gt;0,Z49*(1+$N49),0),IF(0&lt;=AA$9,IF(W49&gt;0,PMT(X49,W49,-Y49),PMT(X49,1,-Y49)),0))</f>
        <v>#REF!</v>
      </c>
      <c r="AB49" s="137" t="e">
        <f>IF(SUM($P49:AA49)&gt;0,IF($M49-AB$7&gt;0,AA49*(1+$N49),0),IF(0&lt;=AB$9,IF(X49&gt;0,PMT(Y49,X49,-Z49),PMT(Y49,1,-Z49)),0))</f>
        <v>#REF!</v>
      </c>
      <c r="AC49" s="137" t="e">
        <f>IF(SUM($P49:AB49)&gt;0,IF($M49-AC$7&gt;0,AB49*(1+$N49),0),IF(0&lt;=AC$9,IF(Y49&gt;0,PMT(Z49,Y49,-AA49),PMT(Z49,1,-AA49)),0))</f>
        <v>#REF!</v>
      </c>
      <c r="AD49" s="137" t="e">
        <f>IF(SUM($P49:AC49)&gt;0,IF($M49-AD$7&gt;0,AC49*(1+$N49),0),IF(0&lt;=AD$9,IF(Z49&gt;0,PMT(AA49,Z49,-AB49),PMT(AA49,1,-AB49)),0))</f>
        <v>#REF!</v>
      </c>
      <c r="AE49" s="137" t="e">
        <f>IF(SUM($P49:AD49)&gt;0,IF($M49-AE$7&gt;0,AD49*(1+$N49),0),IF(0&lt;=AE$9,IF(AA49&gt;0,PMT(AB49,AA49,-AC49),PMT(AB49,1,-AC49)),0))</f>
        <v>#REF!</v>
      </c>
      <c r="AF49" s="137" t="e">
        <f>IF(SUM($P49:AE49)&gt;0,IF($M49-AF$7&gt;0,AE49*(1+$N49),0),IF(0&lt;=AF$9,IF(AB49&gt;0,PMT(AC49,AB49,-AD49),PMT(AC49,1,-AD49)),0))</f>
        <v>#REF!</v>
      </c>
      <c r="AG49" s="137" t="e">
        <f>IF(SUM($P49:AF49)&gt;0,IF($M49-AG$7&gt;0,AF49*(1+$N49),0),IF(0&lt;=AG$9,IF(AC49&gt;0,PMT(AD49,AC49,-AE49),PMT(AD49,1,-AE49)),0))</f>
        <v>#REF!</v>
      </c>
      <c r="AH49" s="137" t="e">
        <f>IF(SUM($P49:AG49)&gt;0,IF($M49-AH$7&gt;0,AG49*(1+$N49),0),IF(0&lt;=AH$9,IF(AD49&gt;0,PMT(AE49,AD49,-AF49),PMT(AE49,1,-AF49)),0))</f>
        <v>#REF!</v>
      </c>
      <c r="AI49" s="137" t="e">
        <f>IF(SUM($P49:AH49)&gt;0,IF($M49-AI$7&gt;0,AH49*(1+$N49),0),IF(0&lt;=AI$9,IF(AE49&gt;0,PMT(AF49,AE49,-AG49),PMT(AF49,1,-AG49)),0))</f>
        <v>#REF!</v>
      </c>
      <c r="AJ49" s="137" t="e">
        <f>IF(SUM($P49:AI49)&gt;0,IF($M49-AJ$7&gt;0,AI49*(1+$N49),0),IF(0&lt;=AJ$9,IF(AF49&gt;0,PMT(AG49,AF49,-AH49),PMT(AG49,1,-AH49)),0))</f>
        <v>#REF!</v>
      </c>
      <c r="AK49" s="137" t="e">
        <f>IF(SUM($P49:AJ49)&gt;0,IF($M49-AK$7&gt;0,AJ49*(1+$N49),0),IF(0&lt;=AK$9,IF(AG49&gt;0,PMT(AH49,AG49,-AI49),PMT(AH49,1,-AI49)),0))</f>
        <v>#REF!</v>
      </c>
      <c r="AL49" s="137" t="e">
        <f>IF(SUM($P49:AK49)&gt;0,IF($M49-AL$7&gt;0,AK49*(1+$N49),0),IF(0&lt;=AL$9,IF(AH49&gt;0,PMT(AI49,AH49,-AJ49),PMT(AI49,1,-AJ49)),0))</f>
        <v>#REF!</v>
      </c>
      <c r="AM49" s="137" t="e">
        <f>IF(SUM($P49:AL49)&gt;0,IF($M49-AM$7&gt;0,AL49*(1+$N49),0),IF(0&lt;=AM$9,IF(AI49&gt;0,PMT(AJ49,AI49,-AK49),PMT(AJ49,1,-AK49)),0))</f>
        <v>#REF!</v>
      </c>
      <c r="AN49" s="137" t="e">
        <f>IF(SUM($P49:AM49)&gt;0,IF($M49-AN$7&gt;0,AM49*(1+$N49),0),IF(0&lt;=AN$9,IF(AJ49&gt;0,PMT(AK49,AJ49,-AL49),PMT(AK49,1,-AL49)),0))</f>
        <v>#REF!</v>
      </c>
      <c r="AO49" s="137" t="e">
        <f>IF(SUM($P49:AN49)&gt;0,IF($M49-AO$7&gt;0,AN49*(1+$N49),0),IF(0&lt;=AO$9,IF(AK49&gt;0,PMT(AL49,AK49,-AM49),PMT(AL49,1,-AM49)),0))</f>
        <v>#REF!</v>
      </c>
      <c r="AP49" s="137" t="e">
        <f>IF(SUM($P49:AO49)&gt;0,IF($M49-AP$7&gt;0,AO49*(1+$N49),0),IF(0&lt;=AP$9,IF(AL49&gt;0,PMT(AM49,AL49,-AN49),PMT(AM49,1,-AN49)),0))</f>
        <v>#REF!</v>
      </c>
      <c r="AQ49" s="137" t="e">
        <f>IF(SUM($P49:AP49)&gt;0,IF($M49-AQ$7&gt;0,AP49*(1+$N49),0),IF(0&lt;=AQ$9,IF(AM49&gt;0,PMT(AN49,AM49,-AO49),PMT(AN49,1,-AO49)),0))</f>
        <v>#REF!</v>
      </c>
      <c r="AR49" s="137" t="e">
        <f>IF(SUM($P49:AQ49)&gt;0,IF($M49-AR$7&gt;0,AQ49*(1+$N49),0),IF(0&lt;=AR$9,IF(AN49&gt;0,PMT(AO49,AN49,-AP49),PMT(AO49,1,-AP49)),0))</f>
        <v>#REF!</v>
      </c>
      <c r="AS49" s="137" t="e">
        <f>IF(SUM($P49:AR49)&gt;0,IF($M49-AS$7&gt;0,AR49*(1+$N49),0),IF(0&lt;=AS$9,IF(AO49&gt;0,PMT(AP49,AO49,-AQ49),PMT(AP49,1,-AQ49)),0))</f>
        <v>#REF!</v>
      </c>
      <c r="AT49" s="137" t="e">
        <f>IF(SUM($P49:AS49)&gt;0,IF($M49-AT$7&gt;0,AS49*(1+$N49),0),IF(0&lt;=AT$9,IF(AP49&gt;0,PMT(AQ49,AP49,-AR49),PMT(AQ49,1,-AR49)),0))</f>
        <v>#REF!</v>
      </c>
      <c r="AU49" s="137" t="e">
        <f>IF(SUM($P49:AT49)&gt;0,IF($M49-AU$7&gt;0,AT49*(1+$N49),0),IF(0&lt;=AU$9,IF(AQ49&gt;0,PMT(AR49,AQ49,-AS49),PMT(AR49,1,-AS49)),0))</f>
        <v>#REF!</v>
      </c>
      <c r="AV49" s="137" t="e">
        <f>IF(SUM($P49:AU49)&gt;0,IF($M49-AV$7&gt;0,AU49*(1+$N49),0),IF(0&lt;=AV$9,IF(AR49&gt;0,PMT(AS49,AR49,-AT49),PMT(AS49,1,-AT49)),0))</f>
        <v>#REF!</v>
      </c>
      <c r="AW49" s="137" t="e">
        <f>IF(SUM($P49:AV49)&gt;0,IF($M49-AW$7&gt;0,AV49*(1+$N49),0),IF(0&lt;=AW$9,IF(AS49&gt;0,PMT(AT49,AS49,-AU49),PMT(AT49,1,-AU49)),0))</f>
        <v>#REF!</v>
      </c>
      <c r="AX49" s="137" t="e">
        <f>IF(SUM($P49:AW49)&gt;0,IF($M49-AX$7&gt;0,AW49*(1+$N49),0),IF(0&lt;=AX$9,IF(AT49&gt;0,PMT(AU49,AT49,-AV49),PMT(AU49,1,-AV49)),0))</f>
        <v>#REF!</v>
      </c>
      <c r="AY49" s="137" t="e">
        <f>IF(SUM($P49:AX49)&gt;0,IF($M49-AY$7&gt;0,AX49*(1+$N49),0),IF(0&lt;=AY$9,IF(AU49&gt;0,PMT(AV49,AU49,-AW49),PMT(AV49,1,-AW49)),0))</f>
        <v>#REF!</v>
      </c>
      <c r="AZ49" s="137" t="e">
        <f>IF(SUM($P49:AY49)&gt;0,IF($M49-AZ$7&gt;0,AY49*(1+$N49),0),IF(0&lt;=AZ$9,IF(AV49&gt;0,PMT(AW49,AV49,-AX49),PMT(AW49,1,-AX49)),0))</f>
        <v>#REF!</v>
      </c>
      <c r="BA49" s="137" t="e">
        <f>IF(SUM($P49:AZ49)&gt;0,IF($M49-BA$7&gt;0,AZ49*(1+$N49),0),IF(0&lt;=BA$9,IF(AW49&gt;0,PMT(AX49,AW49,-AY49),PMT(AX49,1,-AY49)),0))</f>
        <v>#REF!</v>
      </c>
      <c r="BB49" s="137" t="e">
        <f>IF(SUM($P49:BA49)&gt;0,IF($M49-BB$7&gt;0,BA49*(1+$N49),0),IF(0&lt;=BB$9,IF(AX49&gt;0,PMT(AY49,AX49,-AZ49),PMT(AY49,1,-AZ49)),0))</f>
        <v>#REF!</v>
      </c>
      <c r="BC49" s="137" t="e">
        <f>IF(SUM($P49:BB49)&gt;0,IF($M49-BC$7&gt;0,BB49*(1+$N49),0),IF(0&lt;=BC$9,IF(AY49&gt;0,PMT(AZ49,AY49,-BA49),PMT(AZ49,1,-BA49)),0))</f>
        <v>#REF!</v>
      </c>
      <c r="BD49" s="137" t="e">
        <f>IF(SUM($P49:BC49)&gt;0,IF($M49-BD$7&gt;0,BC49*(1+$N49),0),IF(0&lt;=BD$9,IF(AZ49&gt;0,PMT(BA49,AZ49,-BB49),PMT(BA49,1,-BB49)),0))</f>
        <v>#REF!</v>
      </c>
      <c r="BE49" s="137" t="e">
        <f>IF(SUM($P49:BD49)&gt;0,IF($M49-BE$7&gt;0,BD49*(1+$N49),0),IF(0&lt;=BE$9,IF(BA49&gt;0,PMT(BB49,BA49,-BC49),PMT(BB49,1,-BC49)),0))</f>
        <v>#REF!</v>
      </c>
      <c r="BF49" s="137" t="e">
        <f>IF(SUM($P49:BE49)&gt;0,IF($M49-BF$7&gt;0,BE49*(1+$N49),0),IF(0&lt;=BF$9,IF(BB49&gt;0,PMT(BC49,BB49,-BD49),PMT(BC49,1,-BD49)),0))</f>
        <v>#REF!</v>
      </c>
      <c r="BG49" s="137" t="e">
        <f>IF(SUM($P49:BF49)&gt;0,IF($M49-BG$7&gt;0,BF49*(1+$N49),0),IF(0&lt;=BG$9,IF(BC49&gt;0,PMT(BD49,BC49,-BE49),PMT(BD49,1,-BE49)),0))</f>
        <v>#REF!</v>
      </c>
      <c r="BH49" s="137" t="e">
        <f>IF(SUM($P49:BG49)&gt;0,IF($M49-BH$7&gt;0,BG49*(1+$N49),0),IF(0&lt;=BH$9,IF(BD49&gt;0,PMT(BE49,BD49,-BF49),PMT(BE49,1,-BF49)),0))</f>
        <v>#REF!</v>
      </c>
      <c r="BI49" s="137" t="e">
        <f>IF(SUM($P49:BH49)&gt;0,IF($M49-BI$7&gt;0,BH49*(1+$N49),0),IF(0&lt;=BI$9,IF(BE49&gt;0,PMT(BF49,BE49,-BG49),PMT(BF49,1,-BG49)),0))</f>
        <v>#REF!</v>
      </c>
      <c r="BJ49" s="191" t="e">
        <f t="shared" si="13"/>
        <v>#REF!</v>
      </c>
    </row>
    <row r="50" spans="1:62">
      <c r="A50" s="193">
        <f t="shared" si="11"/>
        <v>2058</v>
      </c>
      <c r="B50" s="132">
        <v>599295.9646835028</v>
      </c>
      <c r="C50" s="194">
        <f t="shared" si="6"/>
        <v>359577.57881010167</v>
      </c>
      <c r="D50" s="194">
        <f t="shared" si="7"/>
        <v>239718.38587340113</v>
      </c>
      <c r="E50" s="195">
        <f t="shared" si="8"/>
        <v>599295.9646835028</v>
      </c>
      <c r="F50" s="196">
        <f>C50*VLOOKUP($F$9,'GI Factors'!A:M,4,FALSE)+D50*VLOOKUP($F$9,'GI Factors'!A:M,7,FALSE)</f>
        <v>606569.72533272812</v>
      </c>
      <c r="G50" s="193">
        <f t="shared" si="12"/>
        <v>2058</v>
      </c>
      <c r="H50" s="197">
        <f>C50*VLOOKUP($G50,'GI Factors'!A:M,4,FALSE)</f>
        <v>1396935.0358629122</v>
      </c>
      <c r="I50" s="197">
        <f>D50*VLOOKUP($G50,'GI Factors'!A:M,7,FALSE)</f>
        <v>415990.96579034097</v>
      </c>
      <c r="J50" s="189">
        <f t="shared" si="9"/>
        <v>1812926.0016532531</v>
      </c>
      <c r="K50" s="190" t="e">
        <f>IF(SUM($J$10:J50)&gt;$K$7,$K$7-SUM($K$10:K49),J50)</f>
        <v>#REF!</v>
      </c>
      <c r="L50" s="190" t="e">
        <f t="shared" si="10"/>
        <v>#REF!</v>
      </c>
      <c r="M50" s="140">
        <f t="shared" si="4"/>
        <v>37</v>
      </c>
      <c r="N50" s="141">
        <f t="shared" si="1"/>
        <v>3.0033462357967229E-2</v>
      </c>
      <c r="O50" s="137" t="e">
        <f t="shared" si="2"/>
        <v>#REF!</v>
      </c>
      <c r="P50" s="142" t="e">
        <f t="shared" si="5"/>
        <v>#REF!</v>
      </c>
      <c r="Q50" s="137" t="e">
        <f>IF(SUM($P50:P50)&gt;0,IF($M50-Q$7&gt;0,P50*(1+$N50),0),IF(0&lt;=Q$9,IF(M50&gt;0,PMT(N50,M50,-O50),PMT(N50,1,-O50)),0))</f>
        <v>#REF!</v>
      </c>
      <c r="R50" s="137" t="e">
        <f>IF(SUM($P50:Q50)&gt;0,IF($M50-R$7&gt;0,Q50*(1+$N50),0),IF(0&lt;=R$9,IF(N50&gt;0,PMT(O50,N50,-P50),PMT(O50,1,-P50)),0))</f>
        <v>#REF!</v>
      </c>
      <c r="S50" s="138" t="e">
        <f>IF(SUM($P50:R50)&gt;0,IF($M50-S$7&gt;0,R50*(1+$N50),0),IF(0&lt;=S$9,IF(O50&gt;0,PMT(P50,O50,-Q50),PMT(P50,1,-Q50)),0))</f>
        <v>#REF!</v>
      </c>
      <c r="T50" s="137" t="e">
        <f>IF(SUM($P50:S50)&gt;0,IF($M50-T$7&gt;0,S50*(1+$N50),0),IF(0&lt;=T$9,IF(P50&gt;0,PMT(Q50,P50,-R50),PMT(Q50,1,-R50)),0))</f>
        <v>#REF!</v>
      </c>
      <c r="U50" s="137" t="e">
        <f>IF(SUM($P50:T50)&gt;0,IF($M50-U$7&gt;0,T50*(1+$N50),0),IF(0&lt;=U$9,IF(Q50&gt;0,PMT(R50,Q50,-S50),PMT(R50,1,-S50)),0))</f>
        <v>#REF!</v>
      </c>
      <c r="V50" s="137" t="e">
        <f>IF(SUM($P50:U50)&gt;0,IF($M50-V$7&gt;0,U50*(1+$N50),0),IF(0&lt;=V$9,IF(R50&gt;0,PMT(S50,R50,-T50),PMT(S50,1,-T50)),0))</f>
        <v>#REF!</v>
      </c>
      <c r="W50" s="137" t="e">
        <f>IF(SUM($P50:V50)&gt;0,IF($M50-W$7&gt;0,V50*(1+$N50),0),IF(0&lt;=W$9,IF(S50&gt;0,PMT(T50,S50,-U50),PMT(T50,1,-U50)),0))</f>
        <v>#REF!</v>
      </c>
      <c r="X50" s="137" t="e">
        <f>IF(SUM($P50:W50)&gt;0,IF($M50-X$7&gt;0,W50*(1+$N50),0),IF(0&lt;=X$9,IF(T50&gt;0,PMT(U50,T50,-V50),PMT(U50,1,-V50)),0))</f>
        <v>#REF!</v>
      </c>
      <c r="Y50" s="137" t="e">
        <f>IF(SUM($P50:X50)&gt;0,IF($M50-Y$7&gt;0,X50*(1+$N50),0),IF(0&lt;=Y$9,IF(U50&gt;0,PMT(V50,U50,-W50),PMT(V50,1,-W50)),0))</f>
        <v>#REF!</v>
      </c>
      <c r="Z50" s="137" t="e">
        <f>IF(SUM($P50:Y50)&gt;0,IF($M50-Z$7&gt;0,Y50*(1+$N50),0),IF(0&lt;=Z$9,IF(V50&gt;0,PMT(W50,V50,-X50),PMT(W50,1,-X50)),0))</f>
        <v>#REF!</v>
      </c>
      <c r="AA50" s="137" t="e">
        <f>IF(SUM($P50:Z50)&gt;0,IF($M50-AA$7&gt;0,Z50*(1+$N50),0),IF(0&lt;=AA$9,IF(W50&gt;0,PMT(X50,W50,-Y50),PMT(X50,1,-Y50)),0))</f>
        <v>#REF!</v>
      </c>
      <c r="AB50" s="137" t="e">
        <f>IF(SUM($P50:AA50)&gt;0,IF($M50-AB$7&gt;0,AA50*(1+$N50),0),IF(0&lt;=AB$9,IF(X50&gt;0,PMT(Y50,X50,-Z50),PMT(Y50,1,-Z50)),0))</f>
        <v>#REF!</v>
      </c>
      <c r="AC50" s="137" t="e">
        <f>IF(SUM($P50:AB50)&gt;0,IF($M50-AC$7&gt;0,AB50*(1+$N50),0),IF(0&lt;=AC$9,IF(Y50&gt;0,PMT(Z50,Y50,-AA50),PMT(Z50,1,-AA50)),0))</f>
        <v>#REF!</v>
      </c>
      <c r="AD50" s="137" t="e">
        <f>IF(SUM($P50:AC50)&gt;0,IF($M50-AD$7&gt;0,AC50*(1+$N50),0),IF(0&lt;=AD$9,IF(Z50&gt;0,PMT(AA50,Z50,-AB50),PMT(AA50,1,-AB50)),0))</f>
        <v>#REF!</v>
      </c>
      <c r="AE50" s="137" t="e">
        <f>IF(SUM($P50:AD50)&gt;0,IF($M50-AE$7&gt;0,AD50*(1+$N50),0),IF(0&lt;=AE$9,IF(AA50&gt;0,PMT(AB50,AA50,-AC50),PMT(AB50,1,-AC50)),0))</f>
        <v>#REF!</v>
      </c>
      <c r="AF50" s="137" t="e">
        <f>IF(SUM($P50:AE50)&gt;0,IF($M50-AF$7&gt;0,AE50*(1+$N50),0),IF(0&lt;=AF$9,IF(AB50&gt;0,PMT(AC50,AB50,-AD50),PMT(AC50,1,-AD50)),0))</f>
        <v>#REF!</v>
      </c>
      <c r="AG50" s="137" t="e">
        <f>IF(SUM($P50:AF50)&gt;0,IF($M50-AG$7&gt;0,AF50*(1+$N50),0),IF(0&lt;=AG$9,IF(AC50&gt;0,PMT(AD50,AC50,-AE50),PMT(AD50,1,-AE50)),0))</f>
        <v>#REF!</v>
      </c>
      <c r="AH50" s="137" t="e">
        <f>IF(SUM($P50:AG50)&gt;0,IF($M50-AH$7&gt;0,AG50*(1+$N50),0),IF(0&lt;=AH$9,IF(AD50&gt;0,PMT(AE50,AD50,-AF50),PMT(AE50,1,-AF50)),0))</f>
        <v>#REF!</v>
      </c>
      <c r="AI50" s="137" t="e">
        <f>IF(SUM($P50:AH50)&gt;0,IF($M50-AI$7&gt;0,AH50*(1+$N50),0),IF(0&lt;=AI$9,IF(AE50&gt;0,PMT(AF50,AE50,-AG50),PMT(AF50,1,-AG50)),0))</f>
        <v>#REF!</v>
      </c>
      <c r="AJ50" s="137" t="e">
        <f>IF(SUM($P50:AI50)&gt;0,IF($M50-AJ$7&gt;0,AI50*(1+$N50),0),IF(0&lt;=AJ$9,IF(AF50&gt;0,PMT(AG50,AF50,-AH50),PMT(AG50,1,-AH50)),0))</f>
        <v>#REF!</v>
      </c>
      <c r="AK50" s="137" t="e">
        <f>IF(SUM($P50:AJ50)&gt;0,IF($M50-AK$7&gt;0,AJ50*(1+$N50),0),IF(0&lt;=AK$9,IF(AG50&gt;0,PMT(AH50,AG50,-AI50),PMT(AH50,1,-AI50)),0))</f>
        <v>#REF!</v>
      </c>
      <c r="AL50" s="137" t="e">
        <f>IF(SUM($P50:AK50)&gt;0,IF($M50-AL$7&gt;0,AK50*(1+$N50),0),IF(0&lt;=AL$9,IF(AH50&gt;0,PMT(AI50,AH50,-AJ50),PMT(AI50,1,-AJ50)),0))</f>
        <v>#REF!</v>
      </c>
      <c r="AM50" s="137" t="e">
        <f>IF(SUM($P50:AL50)&gt;0,IF($M50-AM$7&gt;0,AL50*(1+$N50),0),IF(0&lt;=AM$9,IF(AI50&gt;0,PMT(AJ50,AI50,-AK50),PMT(AJ50,1,-AK50)),0))</f>
        <v>#REF!</v>
      </c>
      <c r="AN50" s="137" t="e">
        <f>IF(SUM($P50:AM50)&gt;0,IF($M50-AN$7&gt;0,AM50*(1+$N50),0),IF(0&lt;=AN$9,IF(AJ50&gt;0,PMT(AK50,AJ50,-AL50),PMT(AK50,1,-AL50)),0))</f>
        <v>#REF!</v>
      </c>
      <c r="AO50" s="137" t="e">
        <f>IF(SUM($P50:AN50)&gt;0,IF($M50-AO$7&gt;0,AN50*(1+$N50),0),IF(0&lt;=AO$9,IF(AK50&gt;0,PMT(AL50,AK50,-AM50),PMT(AL50,1,-AM50)),0))</f>
        <v>#REF!</v>
      </c>
      <c r="AP50" s="137" t="e">
        <f>IF(SUM($P50:AO50)&gt;0,IF($M50-AP$7&gt;0,AO50*(1+$N50),0),IF(0&lt;=AP$9,IF(AL50&gt;0,PMT(AM50,AL50,-AN50),PMT(AM50,1,-AN50)),0))</f>
        <v>#REF!</v>
      </c>
      <c r="AQ50" s="137" t="e">
        <f>IF(SUM($P50:AP50)&gt;0,IF($M50-AQ$7&gt;0,AP50*(1+$N50),0),IF(0&lt;=AQ$9,IF(AM50&gt;0,PMT(AN50,AM50,-AO50),PMT(AN50,1,-AO50)),0))</f>
        <v>#REF!</v>
      </c>
      <c r="AR50" s="137" t="e">
        <f>IF(SUM($P50:AQ50)&gt;0,IF($M50-AR$7&gt;0,AQ50*(1+$N50),0),IF(0&lt;=AR$9,IF(AN50&gt;0,PMT(AO50,AN50,-AP50),PMT(AO50,1,-AP50)),0))</f>
        <v>#REF!</v>
      </c>
      <c r="AS50" s="137" t="e">
        <f>IF(SUM($P50:AR50)&gt;0,IF($M50-AS$7&gt;0,AR50*(1+$N50),0),IF(0&lt;=AS$9,IF(AO50&gt;0,PMT(AP50,AO50,-AQ50),PMT(AP50,1,-AQ50)),0))</f>
        <v>#REF!</v>
      </c>
      <c r="AT50" s="137" t="e">
        <f>IF(SUM($P50:AS50)&gt;0,IF($M50-AT$7&gt;0,AS50*(1+$N50),0),IF(0&lt;=AT$9,IF(AP50&gt;0,PMT(AQ50,AP50,-AR50),PMT(AQ50,1,-AR50)),0))</f>
        <v>#REF!</v>
      </c>
      <c r="AU50" s="137" t="e">
        <f>IF(SUM($P50:AT50)&gt;0,IF($M50-AU$7&gt;0,AT50*(1+$N50),0),IF(0&lt;=AU$9,IF(AQ50&gt;0,PMT(AR50,AQ50,-AS50),PMT(AR50,1,-AS50)),0))</f>
        <v>#REF!</v>
      </c>
      <c r="AV50" s="137" t="e">
        <f>IF(SUM($P50:AU50)&gt;0,IF($M50-AV$7&gt;0,AU50*(1+$N50),0),IF(0&lt;=AV$9,IF(AR50&gt;0,PMT(AS50,AR50,-AT50),PMT(AS50,1,-AT50)),0))</f>
        <v>#REF!</v>
      </c>
      <c r="AW50" s="137" t="e">
        <f>IF(SUM($P50:AV50)&gt;0,IF($M50-AW$7&gt;0,AV50*(1+$N50),0),IF(0&lt;=AW$9,IF(AS50&gt;0,PMT(AT50,AS50,-AU50),PMT(AT50,1,-AU50)),0))</f>
        <v>#REF!</v>
      </c>
      <c r="AX50" s="137" t="e">
        <f>IF(SUM($P50:AW50)&gt;0,IF($M50-AX$7&gt;0,AW50*(1+$N50),0),IF(0&lt;=AX$9,IF(AT50&gt;0,PMT(AU50,AT50,-AV50),PMT(AU50,1,-AV50)),0))</f>
        <v>#REF!</v>
      </c>
      <c r="AY50" s="137" t="e">
        <f>IF(SUM($P50:AX50)&gt;0,IF($M50-AY$7&gt;0,AX50*(1+$N50),0),IF(0&lt;=AY$9,IF(AU50&gt;0,PMT(AV50,AU50,-AW50),PMT(AV50,1,-AW50)),0))</f>
        <v>#REF!</v>
      </c>
      <c r="AZ50" s="137" t="e">
        <f>IF(SUM($P50:AY50)&gt;0,IF($M50-AZ$7&gt;0,AY50*(1+$N50),0),IF(0&lt;=AZ$9,IF(AV50&gt;0,PMT(AW50,AV50,-AX50),PMT(AW50,1,-AX50)),0))</f>
        <v>#REF!</v>
      </c>
      <c r="BA50" s="137" t="e">
        <f>IF(SUM($P50:AZ50)&gt;0,IF($M50-BA$7&gt;0,AZ50*(1+$N50),0),IF(0&lt;=BA$9,IF(AW50&gt;0,PMT(AX50,AW50,-AY50),PMT(AX50,1,-AY50)),0))</f>
        <v>#REF!</v>
      </c>
      <c r="BB50" s="137" t="e">
        <f>IF(SUM($P50:BA50)&gt;0,IF($M50-BB$7&gt;0,BA50*(1+$N50),0),IF(0&lt;=BB$9,IF(AX50&gt;0,PMT(AY50,AX50,-AZ50),PMT(AY50,1,-AZ50)),0))</f>
        <v>#REF!</v>
      </c>
      <c r="BC50" s="137" t="e">
        <f>IF(SUM($P50:BB50)&gt;0,IF($M50-BC$7&gt;0,BB50*(1+$N50),0),IF(0&lt;=BC$9,IF(AY50&gt;0,PMT(AZ50,AY50,-BA50),PMT(AZ50,1,-BA50)),0))</f>
        <v>#REF!</v>
      </c>
      <c r="BD50" s="137" t="e">
        <f>IF(SUM($P50:BC50)&gt;0,IF($M50-BD$7&gt;0,BC50*(1+$N50),0),IF(0&lt;=BD$9,IF(AZ50&gt;0,PMT(BA50,AZ50,-BB50),PMT(BA50,1,-BB50)),0))</f>
        <v>#REF!</v>
      </c>
      <c r="BE50" s="137" t="e">
        <f>IF(SUM($P50:BD50)&gt;0,IF($M50-BE$7&gt;0,BD50*(1+$N50),0),IF(0&lt;=BE$9,IF(BA50&gt;0,PMT(BB50,BA50,-BC50),PMT(BB50,1,-BC50)),0))</f>
        <v>#REF!</v>
      </c>
      <c r="BF50" s="137" t="e">
        <f>IF(SUM($P50:BE50)&gt;0,IF($M50-BF$7&gt;0,BE50*(1+$N50),0),IF(0&lt;=BF$9,IF(BB50&gt;0,PMT(BC50,BB50,-BD50),PMT(BC50,1,-BD50)),0))</f>
        <v>#REF!</v>
      </c>
      <c r="BG50" s="137" t="e">
        <f>IF(SUM($P50:BF50)&gt;0,IF($M50-BG$7&gt;0,BF50*(1+$N50),0),IF(0&lt;=BG$9,IF(BC50&gt;0,PMT(BD50,BC50,-BE50),PMT(BD50,1,-BE50)),0))</f>
        <v>#REF!</v>
      </c>
      <c r="BH50" s="137" t="e">
        <f>IF(SUM($P50:BG50)&gt;0,IF($M50-BH$7&gt;0,BG50*(1+$N50),0),IF(0&lt;=BH$9,IF(BD50&gt;0,PMT(BE50,BD50,-BF50),PMT(BE50,1,-BF50)),0))</f>
        <v>#REF!</v>
      </c>
      <c r="BI50" s="137" t="e">
        <f>IF(SUM($P50:BH50)&gt;0,IF($M50-BI$7&gt;0,BH50*(1+$N50),0),IF(0&lt;=BI$9,IF(BE50&gt;0,PMT(BF50,BE50,-BG50),PMT(BF50,1,-BG50)),0))</f>
        <v>#REF!</v>
      </c>
      <c r="BJ50" s="191" t="e">
        <f t="shared" si="13"/>
        <v>#REF!</v>
      </c>
    </row>
    <row r="51" spans="1:62">
      <c r="A51" s="193">
        <f t="shared" si="11"/>
        <v>2059</v>
      </c>
      <c r="B51" s="132">
        <v>599295.9646835028</v>
      </c>
      <c r="C51" s="194">
        <f t="shared" si="6"/>
        <v>359577.57881010167</v>
      </c>
      <c r="D51" s="194">
        <f t="shared" si="7"/>
        <v>239718.38587340113</v>
      </c>
      <c r="E51" s="195">
        <f t="shared" si="8"/>
        <v>599295.9646835028</v>
      </c>
      <c r="F51" s="196">
        <f>C51*VLOOKUP($F$9,'GI Factors'!A:M,4,FALSE)+D51*VLOOKUP($F$9,'GI Factors'!A:M,7,FALSE)</f>
        <v>606569.72533272812</v>
      </c>
      <c r="G51" s="193">
        <f t="shared" si="12"/>
        <v>2059</v>
      </c>
      <c r="H51" s="197">
        <f>C51*VLOOKUP($G51,'GI Factors'!A:M,4,FALSE)</f>
        <v>1449652.9716441098</v>
      </c>
      <c r="I51" s="197">
        <f>D51*VLOOKUP($G51,'GI Factors'!A:M,7,FALSE)</f>
        <v>423222.82458577049</v>
      </c>
      <c r="J51" s="189">
        <f t="shared" si="9"/>
        <v>1872875.7962298803</v>
      </c>
      <c r="K51" s="190" t="e">
        <f>IF(SUM($J$10:J51)&gt;$K$7,$K$7-SUM($K$10:K50),J51)</f>
        <v>#REF!</v>
      </c>
      <c r="L51" s="190" t="e">
        <f t="shared" si="10"/>
        <v>#REF!</v>
      </c>
      <c r="M51" s="140">
        <f t="shared" si="4"/>
        <v>38</v>
      </c>
      <c r="N51" s="141">
        <f t="shared" si="1"/>
        <v>3.0113203683831271E-2</v>
      </c>
      <c r="O51" s="137" t="e">
        <f t="shared" si="2"/>
        <v>#REF!</v>
      </c>
      <c r="P51" s="142" t="e">
        <f t="shared" si="5"/>
        <v>#REF!</v>
      </c>
      <c r="Q51" s="137" t="e">
        <f>IF(SUM($P51:P51)&gt;0,IF($M51-Q$7&gt;0,P51*(1+$N51),0),IF(0&lt;=Q$9,IF(M51&gt;0,PMT(N51,M51,-O51),PMT(N51,1,-O51)),0))</f>
        <v>#REF!</v>
      </c>
      <c r="R51" s="137" t="e">
        <f>IF(SUM($P51:Q51)&gt;0,IF($M51-R$7&gt;0,Q51*(1+$N51),0),IF(0&lt;=R$9,IF(N51&gt;0,PMT(O51,N51,-P51),PMT(O51,1,-P51)),0))</f>
        <v>#REF!</v>
      </c>
      <c r="S51" s="138" t="e">
        <f>IF(SUM($P51:R51)&gt;0,IF($M51-S$7&gt;0,R51*(1+$N51),0),IF(0&lt;=S$9,IF(O51&gt;0,PMT(P51,O51,-Q51),PMT(P51,1,-Q51)),0))</f>
        <v>#REF!</v>
      </c>
      <c r="T51" s="137" t="e">
        <f>IF(SUM($P51:S51)&gt;0,IF($M51-T$7&gt;0,S51*(1+$N51),0),IF(0&lt;=T$9,IF(P51&gt;0,PMT(Q51,P51,-R51),PMT(Q51,1,-R51)),0))</f>
        <v>#REF!</v>
      </c>
      <c r="U51" s="137" t="e">
        <f>IF(SUM($P51:T51)&gt;0,IF($M51-U$7&gt;0,T51*(1+$N51),0),IF(0&lt;=U$9,IF(Q51&gt;0,PMT(R51,Q51,-S51),PMT(R51,1,-S51)),0))</f>
        <v>#REF!</v>
      </c>
      <c r="V51" s="137" t="e">
        <f>IF(SUM($P51:U51)&gt;0,IF($M51-V$7&gt;0,U51*(1+$N51),0),IF(0&lt;=V$9,IF(R51&gt;0,PMT(S51,R51,-T51),PMT(S51,1,-T51)),0))</f>
        <v>#REF!</v>
      </c>
      <c r="W51" s="137" t="e">
        <f>IF(SUM($P51:V51)&gt;0,IF($M51-W$7&gt;0,V51*(1+$N51),0),IF(0&lt;=W$9,IF(S51&gt;0,PMT(T51,S51,-U51),PMT(T51,1,-U51)),0))</f>
        <v>#REF!</v>
      </c>
      <c r="X51" s="137" t="e">
        <f>IF(SUM($P51:W51)&gt;0,IF($M51-X$7&gt;0,W51*(1+$N51),0),IF(0&lt;=X$9,IF(T51&gt;0,PMT(U51,T51,-V51),PMT(U51,1,-V51)),0))</f>
        <v>#REF!</v>
      </c>
      <c r="Y51" s="137" t="e">
        <f>IF(SUM($P51:X51)&gt;0,IF($M51-Y$7&gt;0,X51*(1+$N51),0),IF(0&lt;=Y$9,IF(U51&gt;0,PMT(V51,U51,-W51),PMT(V51,1,-W51)),0))</f>
        <v>#REF!</v>
      </c>
      <c r="Z51" s="137" t="e">
        <f>IF(SUM($P51:Y51)&gt;0,IF($M51-Z$7&gt;0,Y51*(1+$N51),0),IF(0&lt;=Z$9,IF(V51&gt;0,PMT(W51,V51,-X51),PMT(W51,1,-X51)),0))</f>
        <v>#REF!</v>
      </c>
      <c r="AA51" s="137" t="e">
        <f>IF(SUM($P51:Z51)&gt;0,IF($M51-AA$7&gt;0,Z51*(1+$N51),0),IF(0&lt;=AA$9,IF(W51&gt;0,PMT(X51,W51,-Y51),PMT(X51,1,-Y51)),0))</f>
        <v>#REF!</v>
      </c>
      <c r="AB51" s="137" t="e">
        <f>IF(SUM($P51:AA51)&gt;0,IF($M51-AB$7&gt;0,AA51*(1+$N51),0),IF(0&lt;=AB$9,IF(X51&gt;0,PMT(Y51,X51,-Z51),PMT(Y51,1,-Z51)),0))</f>
        <v>#REF!</v>
      </c>
      <c r="AC51" s="137" t="e">
        <f>IF(SUM($P51:AB51)&gt;0,IF($M51-AC$7&gt;0,AB51*(1+$N51),0),IF(0&lt;=AC$9,IF(Y51&gt;0,PMT(Z51,Y51,-AA51),PMT(Z51,1,-AA51)),0))</f>
        <v>#REF!</v>
      </c>
      <c r="AD51" s="137" t="e">
        <f>IF(SUM($P51:AC51)&gt;0,IF($M51-AD$7&gt;0,AC51*(1+$N51),0),IF(0&lt;=AD$9,IF(Z51&gt;0,PMT(AA51,Z51,-AB51),PMT(AA51,1,-AB51)),0))</f>
        <v>#REF!</v>
      </c>
      <c r="AE51" s="137" t="e">
        <f>IF(SUM($P51:AD51)&gt;0,IF($M51-AE$7&gt;0,AD51*(1+$N51),0),IF(0&lt;=AE$9,IF(AA51&gt;0,PMT(AB51,AA51,-AC51),PMT(AB51,1,-AC51)),0))</f>
        <v>#REF!</v>
      </c>
      <c r="AF51" s="137" t="e">
        <f>IF(SUM($P51:AE51)&gt;0,IF($M51-AF$7&gt;0,AE51*(1+$N51),0),IF(0&lt;=AF$9,IF(AB51&gt;0,PMT(AC51,AB51,-AD51),PMT(AC51,1,-AD51)),0))</f>
        <v>#REF!</v>
      </c>
      <c r="AG51" s="137" t="e">
        <f>IF(SUM($P51:AF51)&gt;0,IF($M51-AG$7&gt;0,AF51*(1+$N51),0),IF(0&lt;=AG$9,IF(AC51&gt;0,PMT(AD51,AC51,-AE51),PMT(AD51,1,-AE51)),0))</f>
        <v>#REF!</v>
      </c>
      <c r="AH51" s="137" t="e">
        <f>IF(SUM($P51:AG51)&gt;0,IF($M51-AH$7&gt;0,AG51*(1+$N51),0),IF(0&lt;=AH$9,IF(AD51&gt;0,PMT(AE51,AD51,-AF51),PMT(AE51,1,-AF51)),0))</f>
        <v>#REF!</v>
      </c>
      <c r="AI51" s="137" t="e">
        <f>IF(SUM($P51:AH51)&gt;0,IF($M51-AI$7&gt;0,AH51*(1+$N51),0),IF(0&lt;=AI$9,IF(AE51&gt;0,PMT(AF51,AE51,-AG51),PMT(AF51,1,-AG51)),0))</f>
        <v>#REF!</v>
      </c>
      <c r="AJ51" s="137" t="e">
        <f>IF(SUM($P51:AI51)&gt;0,IF($M51-AJ$7&gt;0,AI51*(1+$N51),0),IF(0&lt;=AJ$9,IF(AF51&gt;0,PMT(AG51,AF51,-AH51),PMT(AG51,1,-AH51)),0))</f>
        <v>#REF!</v>
      </c>
      <c r="AK51" s="137" t="e">
        <f>IF(SUM($P51:AJ51)&gt;0,IF($M51-AK$7&gt;0,AJ51*(1+$N51),0),IF(0&lt;=AK$9,IF(AG51&gt;0,PMT(AH51,AG51,-AI51),PMT(AH51,1,-AI51)),0))</f>
        <v>#REF!</v>
      </c>
      <c r="AL51" s="137" t="e">
        <f>IF(SUM($P51:AK51)&gt;0,IF($M51-AL$7&gt;0,AK51*(1+$N51),0),IF(0&lt;=AL$9,IF(AH51&gt;0,PMT(AI51,AH51,-AJ51),PMT(AI51,1,-AJ51)),0))</f>
        <v>#REF!</v>
      </c>
      <c r="AM51" s="137" t="e">
        <f>IF(SUM($P51:AL51)&gt;0,IF($M51-AM$7&gt;0,AL51*(1+$N51),0),IF(0&lt;=AM$9,IF(AI51&gt;0,PMT(AJ51,AI51,-AK51),PMT(AJ51,1,-AK51)),0))</f>
        <v>#REF!</v>
      </c>
      <c r="AN51" s="137" t="e">
        <f>IF(SUM($P51:AM51)&gt;0,IF($M51-AN$7&gt;0,AM51*(1+$N51),0),IF(0&lt;=AN$9,IF(AJ51&gt;0,PMT(AK51,AJ51,-AL51),PMT(AK51,1,-AL51)),0))</f>
        <v>#REF!</v>
      </c>
      <c r="AO51" s="137" t="e">
        <f>IF(SUM($P51:AN51)&gt;0,IF($M51-AO$7&gt;0,AN51*(1+$N51),0),IF(0&lt;=AO$9,IF(AK51&gt;0,PMT(AL51,AK51,-AM51),PMT(AL51,1,-AM51)),0))</f>
        <v>#REF!</v>
      </c>
      <c r="AP51" s="137" t="e">
        <f>IF(SUM($P51:AO51)&gt;0,IF($M51-AP$7&gt;0,AO51*(1+$N51),0),IF(0&lt;=AP$9,IF(AL51&gt;0,PMT(AM51,AL51,-AN51),PMT(AM51,1,-AN51)),0))</f>
        <v>#REF!</v>
      </c>
      <c r="AQ51" s="137" t="e">
        <f>IF(SUM($P51:AP51)&gt;0,IF($M51-AQ$7&gt;0,AP51*(1+$N51),0),IF(0&lt;=AQ$9,IF(AM51&gt;0,PMT(AN51,AM51,-AO51),PMT(AN51,1,-AO51)),0))</f>
        <v>#REF!</v>
      </c>
      <c r="AR51" s="137" t="e">
        <f>IF(SUM($P51:AQ51)&gt;0,IF($M51-AR$7&gt;0,AQ51*(1+$N51),0),IF(0&lt;=AR$9,IF(AN51&gt;0,PMT(AO51,AN51,-AP51),PMT(AO51,1,-AP51)),0))</f>
        <v>#REF!</v>
      </c>
      <c r="AS51" s="137" t="e">
        <f>IF(SUM($P51:AR51)&gt;0,IF($M51-AS$7&gt;0,AR51*(1+$N51),0),IF(0&lt;=AS$9,IF(AO51&gt;0,PMT(AP51,AO51,-AQ51),PMT(AP51,1,-AQ51)),0))</f>
        <v>#REF!</v>
      </c>
      <c r="AT51" s="137" t="e">
        <f>IF(SUM($P51:AS51)&gt;0,IF($M51-AT$7&gt;0,AS51*(1+$N51),0),IF(0&lt;=AT$9,IF(AP51&gt;0,PMT(AQ51,AP51,-AR51),PMT(AQ51,1,-AR51)),0))</f>
        <v>#REF!</v>
      </c>
      <c r="AU51" s="137" t="e">
        <f>IF(SUM($P51:AT51)&gt;0,IF($M51-AU$7&gt;0,AT51*(1+$N51),0),IF(0&lt;=AU$9,IF(AQ51&gt;0,PMT(AR51,AQ51,-AS51),PMT(AR51,1,-AS51)),0))</f>
        <v>#REF!</v>
      </c>
      <c r="AV51" s="137" t="e">
        <f>IF(SUM($P51:AU51)&gt;0,IF($M51-AV$7&gt;0,AU51*(1+$N51),0),IF(0&lt;=AV$9,IF(AR51&gt;0,PMT(AS51,AR51,-AT51),PMT(AS51,1,-AT51)),0))</f>
        <v>#REF!</v>
      </c>
      <c r="AW51" s="137" t="e">
        <f>IF(SUM($P51:AV51)&gt;0,IF($M51-AW$7&gt;0,AV51*(1+$N51),0),IF(0&lt;=AW$9,IF(AS51&gt;0,PMT(AT51,AS51,-AU51),PMT(AT51,1,-AU51)),0))</f>
        <v>#REF!</v>
      </c>
      <c r="AX51" s="137" t="e">
        <f>IF(SUM($P51:AW51)&gt;0,IF($M51-AX$7&gt;0,AW51*(1+$N51),0),IF(0&lt;=AX$9,IF(AT51&gt;0,PMT(AU51,AT51,-AV51),PMT(AU51,1,-AV51)),0))</f>
        <v>#REF!</v>
      </c>
      <c r="AY51" s="137" t="e">
        <f>IF(SUM($P51:AX51)&gt;0,IF($M51-AY$7&gt;0,AX51*(1+$N51),0),IF(0&lt;=AY$9,IF(AU51&gt;0,PMT(AV51,AU51,-AW51),PMT(AV51,1,-AW51)),0))</f>
        <v>#REF!</v>
      </c>
      <c r="AZ51" s="137" t="e">
        <f>IF(SUM($P51:AY51)&gt;0,IF($M51-AZ$7&gt;0,AY51*(1+$N51),0),IF(0&lt;=AZ$9,IF(AV51&gt;0,PMT(AW51,AV51,-AX51),PMT(AW51,1,-AX51)),0))</f>
        <v>#REF!</v>
      </c>
      <c r="BA51" s="137" t="e">
        <f>IF(SUM($P51:AZ51)&gt;0,IF($M51-BA$7&gt;0,AZ51*(1+$N51),0),IF(0&lt;=BA$9,IF(AW51&gt;0,PMT(AX51,AW51,-AY51),PMT(AX51,1,-AY51)),0))</f>
        <v>#REF!</v>
      </c>
      <c r="BB51" s="137" t="e">
        <f>IF(SUM($P51:BA51)&gt;0,IF($M51-BB$7&gt;0,BA51*(1+$N51),0),IF(0&lt;=BB$9,IF(AX51&gt;0,PMT(AY51,AX51,-AZ51),PMT(AY51,1,-AZ51)),0))</f>
        <v>#REF!</v>
      </c>
      <c r="BC51" s="137" t="e">
        <f>IF(SUM($P51:BB51)&gt;0,IF($M51-BC$7&gt;0,BB51*(1+$N51),0),IF(0&lt;=BC$9,IF(AY51&gt;0,PMT(AZ51,AY51,-BA51),PMT(AZ51,1,-BA51)),0))</f>
        <v>#REF!</v>
      </c>
      <c r="BD51" s="137" t="e">
        <f>IF(SUM($P51:BC51)&gt;0,IF($M51-BD$7&gt;0,BC51*(1+$N51),0),IF(0&lt;=BD$9,IF(AZ51&gt;0,PMT(BA51,AZ51,-BB51),PMT(BA51,1,-BB51)),0))</f>
        <v>#REF!</v>
      </c>
      <c r="BE51" s="137" t="e">
        <f>IF(SUM($P51:BD51)&gt;0,IF($M51-BE$7&gt;0,BD51*(1+$N51),0),IF(0&lt;=BE$9,IF(BA51&gt;0,PMT(BB51,BA51,-BC51),PMT(BB51,1,-BC51)),0))</f>
        <v>#REF!</v>
      </c>
      <c r="BF51" s="137" t="e">
        <f>IF(SUM($P51:BE51)&gt;0,IF($M51-BF$7&gt;0,BE51*(1+$N51),0),IF(0&lt;=BF$9,IF(BB51&gt;0,PMT(BC51,BB51,-BD51),PMT(BC51,1,-BD51)),0))</f>
        <v>#REF!</v>
      </c>
      <c r="BG51" s="137" t="e">
        <f>IF(SUM($P51:BF51)&gt;0,IF($M51-BG$7&gt;0,BF51*(1+$N51),0),IF(0&lt;=BG$9,IF(BC51&gt;0,PMT(BD51,BC51,-BE51),PMT(BD51,1,-BE51)),0))</f>
        <v>#REF!</v>
      </c>
      <c r="BH51" s="137" t="e">
        <f>IF(SUM($P51:BG51)&gt;0,IF($M51-BH$7&gt;0,BG51*(1+$N51),0),IF(0&lt;=BH$9,IF(BD51&gt;0,PMT(BE51,BD51,-BF51),PMT(BE51,1,-BF51)),0))</f>
        <v>#REF!</v>
      </c>
      <c r="BI51" s="137" t="e">
        <f>IF(SUM($P51:BH51)&gt;0,IF($M51-BI$7&gt;0,BH51*(1+$N51),0),IF(0&lt;=BI$9,IF(BE51&gt;0,PMT(BF51,BE51,-BG51),PMT(BF51,1,-BG51)),0))</f>
        <v>#REF!</v>
      </c>
      <c r="BJ51" s="191" t="e">
        <f t="shared" si="13"/>
        <v>#REF!</v>
      </c>
    </row>
    <row r="52" spans="1:62">
      <c r="A52" s="193">
        <f t="shared" si="11"/>
        <v>2060</v>
      </c>
      <c r="B52" s="132">
        <v>606216.0896835028</v>
      </c>
      <c r="C52" s="194">
        <f t="shared" si="6"/>
        <v>363729.65381010168</v>
      </c>
      <c r="D52" s="194">
        <f t="shared" si="7"/>
        <v>242486.43587340112</v>
      </c>
      <c r="E52" s="195">
        <f t="shared" si="8"/>
        <v>606216.0896835028</v>
      </c>
      <c r="F52" s="196">
        <f>C52*VLOOKUP($F$9,'GI Factors'!A:M,4,FALSE)+D52*VLOOKUP($F$9,'GI Factors'!A:M,7,FALSE)</f>
        <v>613573.84110836987</v>
      </c>
      <c r="G52" s="193">
        <f t="shared" si="12"/>
        <v>2060</v>
      </c>
      <c r="H52" s="197">
        <f>C52*VLOOKUP($G52,'GI Factors'!A:M,4,FALSE)</f>
        <v>1521731.3782767521</v>
      </c>
      <c r="I52" s="197">
        <f>D52*VLOOKUP($G52,'GI Factors'!A:M,7,FALSE)</f>
        <v>435552.35785106471</v>
      </c>
      <c r="J52" s="189">
        <f t="shared" si="9"/>
        <v>1957283.7361278168</v>
      </c>
      <c r="K52" s="190" t="e">
        <f>IF(SUM($J$10:J52)&gt;$K$7,$K$7-SUM($K$10:K51),J52)</f>
        <v>#REF!</v>
      </c>
      <c r="L52" s="190" t="e">
        <f t="shared" si="10"/>
        <v>#REF!</v>
      </c>
      <c r="M52" s="140">
        <f t="shared" si="4"/>
        <v>39</v>
      </c>
      <c r="N52" s="141">
        <f t="shared" si="1"/>
        <v>3.0190674275468558E-2</v>
      </c>
      <c r="O52" s="137" t="e">
        <f t="shared" si="2"/>
        <v>#REF!</v>
      </c>
      <c r="P52" s="142" t="e">
        <f t="shared" si="5"/>
        <v>#REF!</v>
      </c>
      <c r="Q52" s="137" t="e">
        <f>IF(SUM($P52:P52)&gt;0,IF($M52-Q$7&gt;0,P52*(1+$N52),0),IF(0&lt;=Q$9,IF(M52&gt;0,PMT(N52,M52,-O52),PMT(N52,1,-O52)),0))</f>
        <v>#REF!</v>
      </c>
      <c r="R52" s="137" t="e">
        <f>IF(SUM($P52:Q52)&gt;0,IF($M52-R$7&gt;0,Q52*(1+$N52),0),IF(0&lt;=R$9,IF(N52&gt;0,PMT(O52,N52,-P52),PMT(O52,1,-P52)),0))</f>
        <v>#REF!</v>
      </c>
      <c r="S52" s="138" t="e">
        <f>IF(SUM($P52:R52)&gt;0,IF($M52-S$7&gt;0,R52*(1+$N52),0),IF(0&lt;=S$9,IF(O52&gt;0,PMT(P52,O52,-Q52),PMT(P52,1,-Q52)),0))</f>
        <v>#REF!</v>
      </c>
      <c r="T52" s="137" t="e">
        <f>IF(SUM($P52:S52)&gt;0,IF($M52-T$7&gt;0,S52*(1+$N52),0),IF(0&lt;=T$9,IF(P52&gt;0,PMT(Q52,P52,-R52),PMT(Q52,1,-R52)),0))</f>
        <v>#REF!</v>
      </c>
      <c r="U52" s="137" t="e">
        <f>IF(SUM($P52:T52)&gt;0,IF($M52-U$7&gt;0,T52*(1+$N52),0),IF(0&lt;=U$9,IF(Q52&gt;0,PMT(R52,Q52,-S52),PMT(R52,1,-S52)),0))</f>
        <v>#REF!</v>
      </c>
      <c r="V52" s="137" t="e">
        <f>IF(SUM($P52:U52)&gt;0,IF($M52-V$7&gt;0,U52*(1+$N52),0),IF(0&lt;=V$9,IF(R52&gt;0,PMT(S52,R52,-T52),PMT(S52,1,-T52)),0))</f>
        <v>#REF!</v>
      </c>
      <c r="W52" s="137" t="e">
        <f>IF(SUM($P52:V52)&gt;0,IF($M52-W$7&gt;0,V52*(1+$N52),0),IF(0&lt;=W$9,IF(S52&gt;0,PMT(T52,S52,-U52),PMT(T52,1,-U52)),0))</f>
        <v>#REF!</v>
      </c>
      <c r="X52" s="137" t="e">
        <f>IF(SUM($P52:W52)&gt;0,IF($M52-X$7&gt;0,W52*(1+$N52),0),IF(0&lt;=X$9,IF(T52&gt;0,PMT(U52,T52,-V52),PMT(U52,1,-V52)),0))</f>
        <v>#REF!</v>
      </c>
      <c r="Y52" s="137" t="e">
        <f>IF(SUM($P52:X52)&gt;0,IF($M52-Y$7&gt;0,X52*(1+$N52),0),IF(0&lt;=Y$9,IF(U52&gt;0,PMT(V52,U52,-W52),PMT(V52,1,-W52)),0))</f>
        <v>#REF!</v>
      </c>
      <c r="Z52" s="137" t="e">
        <f>IF(SUM($P52:Y52)&gt;0,IF($M52-Z$7&gt;0,Y52*(1+$N52),0),IF(0&lt;=Z$9,IF(V52&gt;0,PMT(W52,V52,-X52),PMT(W52,1,-X52)),0))</f>
        <v>#REF!</v>
      </c>
      <c r="AA52" s="137" t="e">
        <f>IF(SUM($P52:Z52)&gt;0,IF($M52-AA$7&gt;0,Z52*(1+$N52),0),IF(0&lt;=AA$9,IF(W52&gt;0,PMT(X52,W52,-Y52),PMT(X52,1,-Y52)),0))</f>
        <v>#REF!</v>
      </c>
      <c r="AB52" s="137" t="e">
        <f>IF(SUM($P52:AA52)&gt;0,IF($M52-AB$7&gt;0,AA52*(1+$N52),0),IF(0&lt;=AB$9,IF(X52&gt;0,PMT(Y52,X52,-Z52),PMT(Y52,1,-Z52)),0))</f>
        <v>#REF!</v>
      </c>
      <c r="AC52" s="137" t="e">
        <f>IF(SUM($P52:AB52)&gt;0,IF($M52-AC$7&gt;0,AB52*(1+$N52),0),IF(0&lt;=AC$9,IF(Y52&gt;0,PMT(Z52,Y52,-AA52),PMT(Z52,1,-AA52)),0))</f>
        <v>#REF!</v>
      </c>
      <c r="AD52" s="137" t="e">
        <f>IF(SUM($P52:AC52)&gt;0,IF($M52-AD$7&gt;0,AC52*(1+$N52),0),IF(0&lt;=AD$9,IF(Z52&gt;0,PMT(AA52,Z52,-AB52),PMT(AA52,1,-AB52)),0))</f>
        <v>#REF!</v>
      </c>
      <c r="AE52" s="137" t="e">
        <f>IF(SUM($P52:AD52)&gt;0,IF($M52-AE$7&gt;0,AD52*(1+$N52),0),IF(0&lt;=AE$9,IF(AA52&gt;0,PMT(AB52,AA52,-AC52),PMT(AB52,1,-AC52)),0))</f>
        <v>#REF!</v>
      </c>
      <c r="AF52" s="137" t="e">
        <f>IF(SUM($P52:AE52)&gt;0,IF($M52-AF$7&gt;0,AE52*(1+$N52),0),IF(0&lt;=AF$9,IF(AB52&gt;0,PMT(AC52,AB52,-AD52),PMT(AC52,1,-AD52)),0))</f>
        <v>#REF!</v>
      </c>
      <c r="AG52" s="137" t="e">
        <f>IF(SUM($P52:AF52)&gt;0,IF($M52-AG$7&gt;0,AF52*(1+$N52),0),IF(0&lt;=AG$9,IF(AC52&gt;0,PMT(AD52,AC52,-AE52),PMT(AD52,1,-AE52)),0))</f>
        <v>#REF!</v>
      </c>
      <c r="AH52" s="137" t="e">
        <f>IF(SUM($P52:AG52)&gt;0,IF($M52-AH$7&gt;0,AG52*(1+$N52),0),IF(0&lt;=AH$9,IF(AD52&gt;0,PMT(AE52,AD52,-AF52),PMT(AE52,1,-AF52)),0))</f>
        <v>#REF!</v>
      </c>
      <c r="AI52" s="137" t="e">
        <f>IF(SUM($P52:AH52)&gt;0,IF($M52-AI$7&gt;0,AH52*(1+$N52),0),IF(0&lt;=AI$9,IF(AE52&gt;0,PMT(AF52,AE52,-AG52),PMT(AF52,1,-AG52)),0))</f>
        <v>#REF!</v>
      </c>
      <c r="AJ52" s="137" t="e">
        <f>IF(SUM($P52:AI52)&gt;0,IF($M52-AJ$7&gt;0,AI52*(1+$N52),0),IF(0&lt;=AJ$9,IF(AF52&gt;0,PMT(AG52,AF52,-AH52),PMT(AG52,1,-AH52)),0))</f>
        <v>#REF!</v>
      </c>
      <c r="AK52" s="137" t="e">
        <f>IF(SUM($P52:AJ52)&gt;0,IF($M52-AK$7&gt;0,AJ52*(1+$N52),0),IF(0&lt;=AK$9,IF(AG52&gt;0,PMT(AH52,AG52,-AI52),PMT(AH52,1,-AI52)),0))</f>
        <v>#REF!</v>
      </c>
      <c r="AL52" s="137" t="e">
        <f>IF(SUM($P52:AK52)&gt;0,IF($M52-AL$7&gt;0,AK52*(1+$N52),0),IF(0&lt;=AL$9,IF(AH52&gt;0,PMT(AI52,AH52,-AJ52),PMT(AI52,1,-AJ52)),0))</f>
        <v>#REF!</v>
      </c>
      <c r="AM52" s="137" t="e">
        <f>IF(SUM($P52:AL52)&gt;0,IF($M52-AM$7&gt;0,AL52*(1+$N52),0),IF(0&lt;=AM$9,IF(AI52&gt;0,PMT(AJ52,AI52,-AK52),PMT(AJ52,1,-AK52)),0))</f>
        <v>#REF!</v>
      </c>
      <c r="AN52" s="137" t="e">
        <f>IF(SUM($P52:AM52)&gt;0,IF($M52-AN$7&gt;0,AM52*(1+$N52),0),IF(0&lt;=AN$9,IF(AJ52&gt;0,PMT(AK52,AJ52,-AL52),PMT(AK52,1,-AL52)),0))</f>
        <v>#REF!</v>
      </c>
      <c r="AO52" s="137" t="e">
        <f>IF(SUM($P52:AN52)&gt;0,IF($M52-AO$7&gt;0,AN52*(1+$N52),0),IF(0&lt;=AO$9,IF(AK52&gt;0,PMT(AL52,AK52,-AM52),PMT(AL52,1,-AM52)),0))</f>
        <v>#REF!</v>
      </c>
      <c r="AP52" s="137" t="e">
        <f>IF(SUM($P52:AO52)&gt;0,IF($M52-AP$7&gt;0,AO52*(1+$N52),0),IF(0&lt;=AP$9,IF(AL52&gt;0,PMT(AM52,AL52,-AN52),PMT(AM52,1,-AN52)),0))</f>
        <v>#REF!</v>
      </c>
      <c r="AQ52" s="137" t="e">
        <f>IF(SUM($P52:AP52)&gt;0,IF($M52-AQ$7&gt;0,AP52*(1+$N52),0),IF(0&lt;=AQ$9,IF(AM52&gt;0,PMT(AN52,AM52,-AO52),PMT(AN52,1,-AO52)),0))</f>
        <v>#REF!</v>
      </c>
      <c r="AR52" s="137" t="e">
        <f>IF(SUM($P52:AQ52)&gt;0,IF($M52-AR$7&gt;0,AQ52*(1+$N52),0),IF(0&lt;=AR$9,IF(AN52&gt;0,PMT(AO52,AN52,-AP52),PMT(AO52,1,-AP52)),0))</f>
        <v>#REF!</v>
      </c>
      <c r="AS52" s="137" t="e">
        <f>IF(SUM($P52:AR52)&gt;0,IF($M52-AS$7&gt;0,AR52*(1+$N52),0),IF(0&lt;=AS$9,IF(AO52&gt;0,PMT(AP52,AO52,-AQ52),PMT(AP52,1,-AQ52)),0))</f>
        <v>#REF!</v>
      </c>
      <c r="AT52" s="137" t="e">
        <f>IF(SUM($P52:AS52)&gt;0,IF($M52-AT$7&gt;0,AS52*(1+$N52),0),IF(0&lt;=AT$9,IF(AP52&gt;0,PMT(AQ52,AP52,-AR52),PMT(AQ52,1,-AR52)),0))</f>
        <v>#REF!</v>
      </c>
      <c r="AU52" s="137" t="e">
        <f>IF(SUM($P52:AT52)&gt;0,IF($M52-AU$7&gt;0,AT52*(1+$N52),0),IF(0&lt;=AU$9,IF(AQ52&gt;0,PMT(AR52,AQ52,-AS52),PMT(AR52,1,-AS52)),0))</f>
        <v>#REF!</v>
      </c>
      <c r="AV52" s="137" t="e">
        <f>IF(SUM($P52:AU52)&gt;0,IF($M52-AV$7&gt;0,AU52*(1+$N52),0),IF(0&lt;=AV$9,IF(AR52&gt;0,PMT(AS52,AR52,-AT52),PMT(AS52,1,-AT52)),0))</f>
        <v>#REF!</v>
      </c>
      <c r="AW52" s="137" t="e">
        <f>IF(SUM($P52:AV52)&gt;0,IF($M52-AW$7&gt;0,AV52*(1+$N52),0),IF(0&lt;=AW$9,IF(AS52&gt;0,PMT(AT52,AS52,-AU52),PMT(AT52,1,-AU52)),0))</f>
        <v>#REF!</v>
      </c>
      <c r="AX52" s="137" t="e">
        <f>IF(SUM($P52:AW52)&gt;0,IF($M52-AX$7&gt;0,AW52*(1+$N52),0),IF(0&lt;=AX$9,IF(AT52&gt;0,PMT(AU52,AT52,-AV52),PMT(AU52,1,-AV52)),0))</f>
        <v>#REF!</v>
      </c>
      <c r="AY52" s="137" t="e">
        <f>IF(SUM($P52:AX52)&gt;0,IF($M52-AY$7&gt;0,AX52*(1+$N52),0),IF(0&lt;=AY$9,IF(AU52&gt;0,PMT(AV52,AU52,-AW52),PMT(AV52,1,-AW52)),0))</f>
        <v>#REF!</v>
      </c>
      <c r="AZ52" s="137" t="e">
        <f>IF(SUM($P52:AY52)&gt;0,IF($M52-AZ$7&gt;0,AY52*(1+$N52),0),IF(0&lt;=AZ$9,IF(AV52&gt;0,PMT(AW52,AV52,-AX52),PMT(AW52,1,-AX52)),0))</f>
        <v>#REF!</v>
      </c>
      <c r="BA52" s="137" t="e">
        <f>IF(SUM($P52:AZ52)&gt;0,IF($M52-BA$7&gt;0,AZ52*(1+$N52),0),IF(0&lt;=BA$9,IF(AW52&gt;0,PMT(AX52,AW52,-AY52),PMT(AX52,1,-AY52)),0))</f>
        <v>#REF!</v>
      </c>
      <c r="BB52" s="137" t="e">
        <f>IF(SUM($P52:BA52)&gt;0,IF($M52-BB$7&gt;0,BA52*(1+$N52),0),IF(0&lt;=BB$9,IF(AX52&gt;0,PMT(AY52,AX52,-AZ52),PMT(AY52,1,-AZ52)),0))</f>
        <v>#REF!</v>
      </c>
      <c r="BC52" s="137" t="e">
        <f>IF(SUM($P52:BB52)&gt;0,IF($M52-BC$7&gt;0,BB52*(1+$N52),0),IF(0&lt;=BC$9,IF(AY52&gt;0,PMT(AZ52,AY52,-BA52),PMT(AZ52,1,-BA52)),0))</f>
        <v>#REF!</v>
      </c>
      <c r="BD52" s="137" t="e">
        <f>IF(SUM($P52:BC52)&gt;0,IF($M52-BD$7&gt;0,BC52*(1+$N52),0),IF(0&lt;=BD$9,IF(AZ52&gt;0,PMT(BA52,AZ52,-BB52),PMT(BA52,1,-BB52)),0))</f>
        <v>#REF!</v>
      </c>
      <c r="BE52" s="137" t="e">
        <f>IF(SUM($P52:BD52)&gt;0,IF($M52-BE$7&gt;0,BD52*(1+$N52),0),IF(0&lt;=BE$9,IF(BA52&gt;0,PMT(BB52,BA52,-BC52),PMT(BB52,1,-BC52)),0))</f>
        <v>#REF!</v>
      </c>
      <c r="BF52" s="137" t="e">
        <f>IF(SUM($P52:BE52)&gt;0,IF($M52-BF$7&gt;0,BE52*(1+$N52),0),IF(0&lt;=BF$9,IF(BB52&gt;0,PMT(BC52,BB52,-BD52),PMT(BC52,1,-BD52)),0))</f>
        <v>#REF!</v>
      </c>
      <c r="BG52" s="137" t="e">
        <f>IF(SUM($P52:BF52)&gt;0,IF($M52-BG$7&gt;0,BF52*(1+$N52),0),IF(0&lt;=BG$9,IF(BC52&gt;0,PMT(BD52,BC52,-BE52),PMT(BD52,1,-BE52)),0))</f>
        <v>#REF!</v>
      </c>
      <c r="BH52" s="137" t="e">
        <f>IF(SUM($P52:BG52)&gt;0,IF($M52-BH$7&gt;0,BG52*(1+$N52),0),IF(0&lt;=BH$9,IF(BD52&gt;0,PMT(BE52,BD52,-BF52),PMT(BE52,1,-BF52)),0))</f>
        <v>#REF!</v>
      </c>
      <c r="BI52" s="137" t="e">
        <f>IF(SUM($P52:BH52)&gt;0,IF($M52-BI$7&gt;0,BH52*(1+$N52),0),IF(0&lt;=BI$9,IF(BE52&gt;0,PMT(BF52,BE52,-BG52),PMT(BF52,1,-BG52)),0))</f>
        <v>#REF!</v>
      </c>
      <c r="BJ52" s="191" t="e">
        <f t="shared" si="13"/>
        <v>#REF!</v>
      </c>
    </row>
    <row r="53" spans="1:62">
      <c r="A53" s="193">
        <f t="shared" si="11"/>
        <v>2061</v>
      </c>
      <c r="B53" s="132">
        <v>599295.9646835028</v>
      </c>
      <c r="C53" s="194">
        <f t="shared" si="6"/>
        <v>359577.57881010167</v>
      </c>
      <c r="D53" s="194">
        <f t="shared" si="7"/>
        <v>239718.38587340113</v>
      </c>
      <c r="E53" s="195">
        <f t="shared" si="8"/>
        <v>599295.9646835028</v>
      </c>
      <c r="F53" s="196">
        <f>C53*VLOOKUP($F$9,'GI Factors'!A:M,4,FALSE)+D53*VLOOKUP($F$9,'GI Factors'!A:M,7,FALSE)</f>
        <v>606569.72533272812</v>
      </c>
      <c r="G53" s="193">
        <f t="shared" si="12"/>
        <v>2061</v>
      </c>
      <c r="H53" s="197">
        <f>C53*VLOOKUP($G53,'GI Factors'!A:M,4,FALSE)</f>
        <v>1561132.3767740552</v>
      </c>
      <c r="I53" s="197">
        <f>D53*VLOOKUP($G53,'GI Factors'!A:M,7,FALSE)</f>
        <v>438065.8979114173</v>
      </c>
      <c r="J53" s="189">
        <f t="shared" si="9"/>
        <v>1999198.2746854725</v>
      </c>
      <c r="K53" s="190" t="e">
        <f>IF(SUM($J$10:J53)&gt;$K$7,$K$7-SUM($K$10:K52),J53)</f>
        <v>#REF!</v>
      </c>
      <c r="L53" s="190" t="e">
        <f t="shared" si="10"/>
        <v>#REF!</v>
      </c>
      <c r="M53" s="140">
        <f t="shared" si="4"/>
        <v>40</v>
      </c>
      <c r="N53" s="141">
        <f t="shared" si="1"/>
        <v>3.0266025195120595E-2</v>
      </c>
      <c r="O53" s="137" t="e">
        <f t="shared" si="2"/>
        <v>#REF!</v>
      </c>
      <c r="P53" s="142" t="e">
        <f t="shared" si="5"/>
        <v>#REF!</v>
      </c>
      <c r="Q53" s="137" t="e">
        <f>IF(SUM($P53:P53)&gt;0,IF($M53-Q$7&gt;0,P53*(1+$N53),0),IF(0&lt;=Q$9,IF(M53&gt;0,PMT(N53,M53,-O53),PMT(N53,1,-O53)),0))</f>
        <v>#REF!</v>
      </c>
      <c r="R53" s="137" t="e">
        <f>IF(SUM($P53:Q53)&gt;0,IF($M53-R$7&gt;0,Q53*(1+$N53),0),IF(0&lt;=R$9,IF(N53&gt;0,PMT(O53,N53,-P53),PMT(O53,1,-P53)),0))</f>
        <v>#REF!</v>
      </c>
      <c r="S53" s="138" t="e">
        <f>IF(SUM($P53:R53)&gt;0,IF($M53-S$7&gt;0,R53*(1+$N53),0),IF(0&lt;=S$9,IF(O53&gt;0,PMT(P53,O53,-Q53),PMT(P53,1,-Q53)),0))</f>
        <v>#REF!</v>
      </c>
      <c r="T53" s="137" t="e">
        <f>IF(SUM($P53:S53)&gt;0,IF($M53-T$7&gt;0,S53*(1+$N53),0),IF(0&lt;=T$9,IF(P53&gt;0,PMT(Q53,P53,-R53),PMT(Q53,1,-R53)),0))</f>
        <v>#REF!</v>
      </c>
      <c r="U53" s="137" t="e">
        <f>IF(SUM($P53:T53)&gt;0,IF($M53-U$7&gt;0,T53*(1+$N53),0),IF(0&lt;=U$9,IF(Q53&gt;0,PMT(R53,Q53,-S53),PMT(R53,1,-S53)),0))</f>
        <v>#REF!</v>
      </c>
      <c r="V53" s="137" t="e">
        <f>IF(SUM($P53:U53)&gt;0,IF($M53-V$7&gt;0,U53*(1+$N53),0),IF(0&lt;=V$9,IF(R53&gt;0,PMT(S53,R53,-T53),PMT(S53,1,-T53)),0))</f>
        <v>#REF!</v>
      </c>
      <c r="W53" s="137" t="e">
        <f>IF(SUM($P53:V53)&gt;0,IF($M53-W$7&gt;0,V53*(1+$N53),0),IF(0&lt;=W$9,IF(S53&gt;0,PMT(T53,S53,-U53),PMT(T53,1,-U53)),0))</f>
        <v>#REF!</v>
      </c>
      <c r="X53" s="137" t="e">
        <f>IF(SUM($P53:W53)&gt;0,IF($M53-X$7&gt;0,W53*(1+$N53),0),IF(0&lt;=X$9,IF(T53&gt;0,PMT(U53,T53,-V53),PMT(U53,1,-V53)),0))</f>
        <v>#REF!</v>
      </c>
      <c r="Y53" s="137" t="e">
        <f>IF(SUM($P53:X53)&gt;0,IF($M53-Y$7&gt;0,X53*(1+$N53),0),IF(0&lt;=Y$9,IF(U53&gt;0,PMT(V53,U53,-W53),PMT(V53,1,-W53)),0))</f>
        <v>#REF!</v>
      </c>
      <c r="Z53" s="137" t="e">
        <f>IF(SUM($P53:Y53)&gt;0,IF($M53-Z$7&gt;0,Y53*(1+$N53),0),IF(0&lt;=Z$9,IF(V53&gt;0,PMT(W53,V53,-X53),PMT(W53,1,-X53)),0))</f>
        <v>#REF!</v>
      </c>
      <c r="AA53" s="137" t="e">
        <f>IF(SUM($P53:Z53)&gt;0,IF($M53-AA$7&gt;0,Z53*(1+$N53),0),IF(0&lt;=AA$9,IF(W53&gt;0,PMT(X53,W53,-Y53),PMT(X53,1,-Y53)),0))</f>
        <v>#REF!</v>
      </c>
      <c r="AB53" s="137" t="e">
        <f>IF(SUM($P53:AA53)&gt;0,IF($M53-AB$7&gt;0,AA53*(1+$N53),0),IF(0&lt;=AB$9,IF(X53&gt;0,PMT(Y53,X53,-Z53),PMT(Y53,1,-Z53)),0))</f>
        <v>#REF!</v>
      </c>
      <c r="AC53" s="137" t="e">
        <f>IF(SUM($P53:AB53)&gt;0,IF($M53-AC$7&gt;0,AB53*(1+$N53),0),IF(0&lt;=AC$9,IF(Y53&gt;0,PMT(Z53,Y53,-AA53),PMT(Z53,1,-AA53)),0))</f>
        <v>#REF!</v>
      </c>
      <c r="AD53" s="137" t="e">
        <f>IF(SUM($P53:AC53)&gt;0,IF($M53-AD$7&gt;0,AC53*(1+$N53),0),IF(0&lt;=AD$9,IF(Z53&gt;0,PMT(AA53,Z53,-AB53),PMT(AA53,1,-AB53)),0))</f>
        <v>#REF!</v>
      </c>
      <c r="AE53" s="137" t="e">
        <f>IF(SUM($P53:AD53)&gt;0,IF($M53-AE$7&gt;0,AD53*(1+$N53),0),IF(0&lt;=AE$9,IF(AA53&gt;0,PMT(AB53,AA53,-AC53),PMT(AB53,1,-AC53)),0))</f>
        <v>#REF!</v>
      </c>
      <c r="AF53" s="137" t="e">
        <f>IF(SUM($P53:AE53)&gt;0,IF($M53-AF$7&gt;0,AE53*(1+$N53),0),IF(0&lt;=AF$9,IF(AB53&gt;0,PMT(AC53,AB53,-AD53),PMT(AC53,1,-AD53)),0))</f>
        <v>#REF!</v>
      </c>
      <c r="AG53" s="137" t="e">
        <f>IF(SUM($P53:AF53)&gt;0,IF($M53-AG$7&gt;0,AF53*(1+$N53),0),IF(0&lt;=AG$9,IF(AC53&gt;0,PMT(AD53,AC53,-AE53),PMT(AD53,1,-AE53)),0))</f>
        <v>#REF!</v>
      </c>
      <c r="AH53" s="137" t="e">
        <f>IF(SUM($P53:AG53)&gt;0,IF($M53-AH$7&gt;0,AG53*(1+$N53),0),IF(0&lt;=AH$9,IF(AD53&gt;0,PMT(AE53,AD53,-AF53),PMT(AE53,1,-AF53)),0))</f>
        <v>#REF!</v>
      </c>
      <c r="AI53" s="137" t="e">
        <f>IF(SUM($P53:AH53)&gt;0,IF($M53-AI$7&gt;0,AH53*(1+$N53),0),IF(0&lt;=AI$9,IF(AE53&gt;0,PMT(AF53,AE53,-AG53),PMT(AF53,1,-AG53)),0))</f>
        <v>#REF!</v>
      </c>
      <c r="AJ53" s="137" t="e">
        <f>IF(SUM($P53:AI53)&gt;0,IF($M53-AJ$7&gt;0,AI53*(1+$N53),0),IF(0&lt;=AJ$9,IF(AF53&gt;0,PMT(AG53,AF53,-AH53),PMT(AG53,1,-AH53)),0))</f>
        <v>#REF!</v>
      </c>
      <c r="AK53" s="137" t="e">
        <f>IF(SUM($P53:AJ53)&gt;0,IF($M53-AK$7&gt;0,AJ53*(1+$N53),0),IF(0&lt;=AK$9,IF(AG53&gt;0,PMT(AH53,AG53,-AI53),PMT(AH53,1,-AI53)),0))</f>
        <v>#REF!</v>
      </c>
      <c r="AL53" s="137" t="e">
        <f>IF(SUM($P53:AK53)&gt;0,IF($M53-AL$7&gt;0,AK53*(1+$N53),0),IF(0&lt;=AL$9,IF(AH53&gt;0,PMT(AI53,AH53,-AJ53),PMT(AI53,1,-AJ53)),0))</f>
        <v>#REF!</v>
      </c>
      <c r="AM53" s="137" t="e">
        <f>IF(SUM($P53:AL53)&gt;0,IF($M53-AM$7&gt;0,AL53*(1+$N53),0),IF(0&lt;=AM$9,IF(AI53&gt;0,PMT(AJ53,AI53,-AK53),PMT(AJ53,1,-AK53)),0))</f>
        <v>#REF!</v>
      </c>
      <c r="AN53" s="137" t="e">
        <f>IF(SUM($P53:AM53)&gt;0,IF($M53-AN$7&gt;0,AM53*(1+$N53),0),IF(0&lt;=AN$9,IF(AJ53&gt;0,PMT(AK53,AJ53,-AL53),PMT(AK53,1,-AL53)),0))</f>
        <v>#REF!</v>
      </c>
      <c r="AO53" s="137" t="e">
        <f>IF(SUM($P53:AN53)&gt;0,IF($M53-AO$7&gt;0,AN53*(1+$N53),0),IF(0&lt;=AO$9,IF(AK53&gt;0,PMT(AL53,AK53,-AM53),PMT(AL53,1,-AM53)),0))</f>
        <v>#REF!</v>
      </c>
      <c r="AP53" s="137" t="e">
        <f>IF(SUM($P53:AO53)&gt;0,IF($M53-AP$7&gt;0,AO53*(1+$N53),0),IF(0&lt;=AP$9,IF(AL53&gt;0,PMT(AM53,AL53,-AN53),PMT(AM53,1,-AN53)),0))</f>
        <v>#REF!</v>
      </c>
      <c r="AQ53" s="137" t="e">
        <f>IF(SUM($P53:AP53)&gt;0,IF($M53-AQ$7&gt;0,AP53*(1+$N53),0),IF(0&lt;=AQ$9,IF(AM53&gt;0,PMT(AN53,AM53,-AO53),PMT(AN53,1,-AO53)),0))</f>
        <v>#REF!</v>
      </c>
      <c r="AR53" s="137" t="e">
        <f>IF(SUM($P53:AQ53)&gt;0,IF($M53-AR$7&gt;0,AQ53*(1+$N53),0),IF(0&lt;=AR$9,IF(AN53&gt;0,PMT(AO53,AN53,-AP53),PMT(AO53,1,-AP53)),0))</f>
        <v>#REF!</v>
      </c>
      <c r="AS53" s="137" t="e">
        <f>IF(SUM($P53:AR53)&gt;0,IF($M53-AS$7&gt;0,AR53*(1+$N53),0),IF(0&lt;=AS$9,IF(AO53&gt;0,PMT(AP53,AO53,-AQ53),PMT(AP53,1,-AQ53)),0))</f>
        <v>#REF!</v>
      </c>
      <c r="AT53" s="137" t="e">
        <f>IF(SUM($P53:AS53)&gt;0,IF($M53-AT$7&gt;0,AS53*(1+$N53),0),IF(0&lt;=AT$9,IF(AP53&gt;0,PMT(AQ53,AP53,-AR53),PMT(AQ53,1,-AR53)),0))</f>
        <v>#REF!</v>
      </c>
      <c r="AU53" s="137" t="e">
        <f>IF(SUM($P53:AT53)&gt;0,IF($M53-AU$7&gt;0,AT53*(1+$N53),0),IF(0&lt;=AU$9,IF(AQ53&gt;0,PMT(AR53,AQ53,-AS53),PMT(AR53,1,-AS53)),0))</f>
        <v>#REF!</v>
      </c>
      <c r="AV53" s="137" t="e">
        <f>IF(SUM($P53:AU53)&gt;0,IF($M53-AV$7&gt;0,AU53*(1+$N53),0),IF(0&lt;=AV$9,IF(AR53&gt;0,PMT(AS53,AR53,-AT53),PMT(AS53,1,-AT53)),0))</f>
        <v>#REF!</v>
      </c>
      <c r="AW53" s="137" t="e">
        <f>IF(SUM($P53:AV53)&gt;0,IF($M53-AW$7&gt;0,AV53*(1+$N53),0),IF(0&lt;=AW$9,IF(AS53&gt;0,PMT(AT53,AS53,-AU53),PMT(AT53,1,-AU53)),0))</f>
        <v>#REF!</v>
      </c>
      <c r="AX53" s="137" t="e">
        <f>IF(SUM($P53:AW53)&gt;0,IF($M53-AX$7&gt;0,AW53*(1+$N53),0),IF(0&lt;=AX$9,IF(AT53&gt;0,PMT(AU53,AT53,-AV53),PMT(AU53,1,-AV53)),0))</f>
        <v>#REF!</v>
      </c>
      <c r="AY53" s="137" t="e">
        <f>IF(SUM($P53:AX53)&gt;0,IF($M53-AY$7&gt;0,AX53*(1+$N53),0),IF(0&lt;=AY$9,IF(AU53&gt;0,PMT(AV53,AU53,-AW53),PMT(AV53,1,-AW53)),0))</f>
        <v>#REF!</v>
      </c>
      <c r="AZ53" s="137" t="e">
        <f>IF(SUM($P53:AY53)&gt;0,IF($M53-AZ$7&gt;0,AY53*(1+$N53),0),IF(0&lt;=AZ$9,IF(AV53&gt;0,PMT(AW53,AV53,-AX53),PMT(AW53,1,-AX53)),0))</f>
        <v>#REF!</v>
      </c>
      <c r="BA53" s="137" t="e">
        <f>IF(SUM($P53:AZ53)&gt;0,IF($M53-BA$7&gt;0,AZ53*(1+$N53),0),IF(0&lt;=BA$9,IF(AW53&gt;0,PMT(AX53,AW53,-AY53),PMT(AX53,1,-AY53)),0))</f>
        <v>#REF!</v>
      </c>
      <c r="BB53" s="137" t="e">
        <f>IF(SUM($P53:BA53)&gt;0,IF($M53-BB$7&gt;0,BA53*(1+$N53),0),IF(0&lt;=BB$9,IF(AX53&gt;0,PMT(AY53,AX53,-AZ53),PMT(AY53,1,-AZ53)),0))</f>
        <v>#REF!</v>
      </c>
      <c r="BC53" s="137" t="e">
        <f>IF(SUM($P53:BB53)&gt;0,IF($M53-BC$7&gt;0,BB53*(1+$N53),0),IF(0&lt;=BC$9,IF(AY53&gt;0,PMT(AZ53,AY53,-BA53),PMT(AZ53,1,-BA53)),0))</f>
        <v>#REF!</v>
      </c>
      <c r="BD53" s="137" t="e">
        <f>IF(SUM($P53:BC53)&gt;0,IF($M53-BD$7&gt;0,BC53*(1+$N53),0),IF(0&lt;=BD$9,IF(AZ53&gt;0,PMT(BA53,AZ53,-BB53),PMT(BA53,1,-BB53)),0))</f>
        <v>#REF!</v>
      </c>
      <c r="BE53" s="137" t="e">
        <f>IF(SUM($P53:BD53)&gt;0,IF($M53-BE$7&gt;0,BD53*(1+$N53),0),IF(0&lt;=BE$9,IF(BA53&gt;0,PMT(BB53,BA53,-BC53),PMT(BB53,1,-BC53)),0))</f>
        <v>#REF!</v>
      </c>
      <c r="BF53" s="137" t="e">
        <f>IF(SUM($P53:BE53)&gt;0,IF($M53-BF$7&gt;0,BE53*(1+$N53),0),IF(0&lt;=BF$9,IF(BB53&gt;0,PMT(BC53,BB53,-BD53),PMT(BC53,1,-BD53)),0))</f>
        <v>#REF!</v>
      </c>
      <c r="BG53" s="137" t="e">
        <f>IF(SUM($P53:BF53)&gt;0,IF($M53-BG$7&gt;0,BF53*(1+$N53),0),IF(0&lt;=BG$9,IF(BC53&gt;0,PMT(BD53,BC53,-BE53),PMT(BD53,1,-BE53)),0))</f>
        <v>#REF!</v>
      </c>
      <c r="BH53" s="137" t="e">
        <f>IF(SUM($P53:BG53)&gt;0,IF($M53-BH$7&gt;0,BG53*(1+$N53),0),IF(0&lt;=BH$9,IF(BD53&gt;0,PMT(BE53,BD53,-BF53),PMT(BE53,1,-BF53)),0))</f>
        <v>#REF!</v>
      </c>
      <c r="BI53" s="137" t="e">
        <f>IF(SUM($P53:BH53)&gt;0,IF($M53-BI$7&gt;0,BH53*(1+$N53),0),IF(0&lt;=BI$9,IF(BE53&gt;0,PMT(BF53,BE53,-BG53),PMT(BF53,1,-BG53)),0))</f>
        <v>#REF!</v>
      </c>
      <c r="BJ53" s="191" t="e">
        <f t="shared" si="13"/>
        <v>#REF!</v>
      </c>
    </row>
    <row r="54" spans="1:62">
      <c r="A54" s="193">
        <f t="shared" si="11"/>
        <v>2062</v>
      </c>
      <c r="B54" s="132">
        <v>598299.46668350277</v>
      </c>
      <c r="C54" s="194">
        <f t="shared" si="6"/>
        <v>358979.68001010164</v>
      </c>
      <c r="D54" s="194">
        <f t="shared" si="7"/>
        <v>239319.78667340113</v>
      </c>
      <c r="E54" s="195">
        <f t="shared" si="8"/>
        <v>598299.46668350277</v>
      </c>
      <c r="F54" s="196">
        <f>C54*VLOOKUP($F$9,'GI Factors'!A:M,4,FALSE)+D54*VLOOKUP($F$9,'GI Factors'!A:M,7,FALSE)</f>
        <v>605561.13266103575</v>
      </c>
      <c r="G54" s="193">
        <f t="shared" si="12"/>
        <v>2062</v>
      </c>
      <c r="H54" s="197">
        <f>C54*VLOOKUP($G54,'GI Factors'!A:M,4,FALSE)</f>
        <v>1617353.0557314737</v>
      </c>
      <c r="I54" s="197">
        <f>D54*VLOOKUP($G54,'GI Factors'!A:M,7,FALSE)</f>
        <v>444940.45094412292</v>
      </c>
      <c r="J54" s="189">
        <f t="shared" si="9"/>
        <v>2062293.5066755966</v>
      </c>
      <c r="K54" s="190" t="e">
        <f>IF(SUM($J$10:J54)&gt;$K$7,$K$7-SUM($K$10:K53),J54)</f>
        <v>#REF!</v>
      </c>
      <c r="L54" s="190" t="e">
        <f t="shared" si="10"/>
        <v>#REF!</v>
      </c>
      <c r="M54" s="140">
        <f t="shared" si="4"/>
        <v>41</v>
      </c>
      <c r="N54" s="141">
        <f t="shared" si="1"/>
        <v>3.0339392748695713E-2</v>
      </c>
      <c r="O54" s="137" t="e">
        <f t="shared" si="2"/>
        <v>#REF!</v>
      </c>
      <c r="P54" s="142" t="e">
        <f t="shared" si="5"/>
        <v>#REF!</v>
      </c>
      <c r="Q54" s="137" t="e">
        <f>IF(SUM($P54:P54)&gt;0,IF($M54-Q$7&gt;0,P54*(1+$N54),0),IF(0&lt;=Q$9,IF(M54&gt;0,PMT(N54,M54,-O54),PMT(N54,1,-O54)),0))</f>
        <v>#REF!</v>
      </c>
      <c r="R54" s="137" t="e">
        <f>IF(SUM($P54:Q54)&gt;0,IF($M54-R$7&gt;0,Q54*(1+$N54),0),IF(0&lt;=R$9,IF(N54&gt;0,PMT(O54,N54,-P54),PMT(O54,1,-P54)),0))</f>
        <v>#REF!</v>
      </c>
      <c r="S54" s="138" t="e">
        <f>IF(SUM($P54:R54)&gt;0,IF($M54-S$7&gt;0,R54*(1+$N54),0),IF(0&lt;=S$9,IF(O54&gt;0,PMT(P54,O54,-Q54),PMT(P54,1,-Q54)),0))</f>
        <v>#REF!</v>
      </c>
      <c r="T54" s="137" t="e">
        <f>IF(SUM($P54:S54)&gt;0,IF($M54-T$7&gt;0,S54*(1+$N54),0),IF(0&lt;=T$9,IF(P54&gt;0,PMT(Q54,P54,-R54),PMT(Q54,1,-R54)),0))</f>
        <v>#REF!</v>
      </c>
      <c r="U54" s="137" t="e">
        <f>IF(SUM($P54:T54)&gt;0,IF($M54-U$7&gt;0,T54*(1+$N54),0),IF(0&lt;=U$9,IF(Q54&gt;0,PMT(R54,Q54,-S54),PMT(R54,1,-S54)),0))</f>
        <v>#REF!</v>
      </c>
      <c r="V54" s="137" t="e">
        <f>IF(SUM($P54:U54)&gt;0,IF($M54-V$7&gt;0,U54*(1+$N54),0),IF(0&lt;=V$9,IF(R54&gt;0,PMT(S54,R54,-T54),PMT(S54,1,-T54)),0))</f>
        <v>#REF!</v>
      </c>
      <c r="W54" s="137" t="e">
        <f>IF(SUM($P54:V54)&gt;0,IF($M54-W$7&gt;0,V54*(1+$N54),0),IF(0&lt;=W$9,IF(S54&gt;0,PMT(T54,S54,-U54),PMT(T54,1,-U54)),0))</f>
        <v>#REF!</v>
      </c>
      <c r="X54" s="137" t="e">
        <f>IF(SUM($P54:W54)&gt;0,IF($M54-X$7&gt;0,W54*(1+$N54),0),IF(0&lt;=X$9,IF(T54&gt;0,PMT(U54,T54,-V54),PMT(U54,1,-V54)),0))</f>
        <v>#REF!</v>
      </c>
      <c r="Y54" s="137" t="e">
        <f>IF(SUM($P54:X54)&gt;0,IF($M54-Y$7&gt;0,X54*(1+$N54),0),IF(0&lt;=Y$9,IF(U54&gt;0,PMT(V54,U54,-W54),PMT(V54,1,-W54)),0))</f>
        <v>#REF!</v>
      </c>
      <c r="Z54" s="137" t="e">
        <f>IF(SUM($P54:Y54)&gt;0,IF($M54-Z$7&gt;0,Y54*(1+$N54),0),IF(0&lt;=Z$9,IF(V54&gt;0,PMT(W54,V54,-X54),PMT(W54,1,-X54)),0))</f>
        <v>#REF!</v>
      </c>
      <c r="AA54" s="137" t="e">
        <f>IF(SUM($P54:Z54)&gt;0,IF($M54-AA$7&gt;0,Z54*(1+$N54),0),IF(0&lt;=AA$9,IF(W54&gt;0,PMT(X54,W54,-Y54),PMT(X54,1,-Y54)),0))</f>
        <v>#REF!</v>
      </c>
      <c r="AB54" s="137" t="e">
        <f>IF(SUM($P54:AA54)&gt;0,IF($M54-AB$7&gt;0,AA54*(1+$N54),0),IF(0&lt;=AB$9,IF(X54&gt;0,PMT(Y54,X54,-Z54),PMT(Y54,1,-Z54)),0))</f>
        <v>#REF!</v>
      </c>
      <c r="AC54" s="137" t="e">
        <f>IF(SUM($P54:AB54)&gt;0,IF($M54-AC$7&gt;0,AB54*(1+$N54),0),IF(0&lt;=AC$9,IF(Y54&gt;0,PMT(Z54,Y54,-AA54),PMT(Z54,1,-AA54)),0))</f>
        <v>#REF!</v>
      </c>
      <c r="AD54" s="137" t="e">
        <f>IF(SUM($P54:AC54)&gt;0,IF($M54-AD$7&gt;0,AC54*(1+$N54),0),IF(0&lt;=AD$9,IF(Z54&gt;0,PMT(AA54,Z54,-AB54),PMT(AA54,1,-AB54)),0))</f>
        <v>#REF!</v>
      </c>
      <c r="AE54" s="137" t="e">
        <f>IF(SUM($P54:AD54)&gt;0,IF($M54-AE$7&gt;0,AD54*(1+$N54),0),IF(0&lt;=AE$9,IF(AA54&gt;0,PMT(AB54,AA54,-AC54),PMT(AB54,1,-AC54)),0))</f>
        <v>#REF!</v>
      </c>
      <c r="AF54" s="137" t="e">
        <f>IF(SUM($P54:AE54)&gt;0,IF($M54-AF$7&gt;0,AE54*(1+$N54),0),IF(0&lt;=AF$9,IF(AB54&gt;0,PMT(AC54,AB54,-AD54),PMT(AC54,1,-AD54)),0))</f>
        <v>#REF!</v>
      </c>
      <c r="AG54" s="137" t="e">
        <f>IF(SUM($P54:AF54)&gt;0,IF($M54-AG$7&gt;0,AF54*(1+$N54),0),IF(0&lt;=AG$9,IF(AC54&gt;0,PMT(AD54,AC54,-AE54),PMT(AD54,1,-AE54)),0))</f>
        <v>#REF!</v>
      </c>
      <c r="AH54" s="137" t="e">
        <f>IF(SUM($P54:AG54)&gt;0,IF($M54-AH$7&gt;0,AG54*(1+$N54),0),IF(0&lt;=AH$9,IF(AD54&gt;0,PMT(AE54,AD54,-AF54),PMT(AE54,1,-AF54)),0))</f>
        <v>#REF!</v>
      </c>
      <c r="AI54" s="137" t="e">
        <f>IF(SUM($P54:AH54)&gt;0,IF($M54-AI$7&gt;0,AH54*(1+$N54),0),IF(0&lt;=AI$9,IF(AE54&gt;0,PMT(AF54,AE54,-AG54),PMT(AF54,1,-AG54)),0))</f>
        <v>#REF!</v>
      </c>
      <c r="AJ54" s="137" t="e">
        <f>IF(SUM($P54:AI54)&gt;0,IF($M54-AJ$7&gt;0,AI54*(1+$N54),0),IF(0&lt;=AJ$9,IF(AF54&gt;0,PMT(AG54,AF54,-AH54),PMT(AG54,1,-AH54)),0))</f>
        <v>#REF!</v>
      </c>
      <c r="AK54" s="137" t="e">
        <f>IF(SUM($P54:AJ54)&gt;0,IF($M54-AK$7&gt;0,AJ54*(1+$N54),0),IF(0&lt;=AK$9,IF(AG54&gt;0,PMT(AH54,AG54,-AI54),PMT(AH54,1,-AI54)),0))</f>
        <v>#REF!</v>
      </c>
      <c r="AL54" s="137" t="e">
        <f>IF(SUM($P54:AK54)&gt;0,IF($M54-AL$7&gt;0,AK54*(1+$N54),0),IF(0&lt;=AL$9,IF(AH54&gt;0,PMT(AI54,AH54,-AJ54),PMT(AI54,1,-AJ54)),0))</f>
        <v>#REF!</v>
      </c>
      <c r="AM54" s="137" t="e">
        <f>IF(SUM($P54:AL54)&gt;0,IF($M54-AM$7&gt;0,AL54*(1+$N54),0),IF(0&lt;=AM$9,IF(AI54&gt;0,PMT(AJ54,AI54,-AK54),PMT(AJ54,1,-AK54)),0))</f>
        <v>#REF!</v>
      </c>
      <c r="AN54" s="137" t="e">
        <f>IF(SUM($P54:AM54)&gt;0,IF($M54-AN$7&gt;0,AM54*(1+$N54),0),IF(0&lt;=AN$9,IF(AJ54&gt;0,PMT(AK54,AJ54,-AL54),PMT(AK54,1,-AL54)),0))</f>
        <v>#REF!</v>
      </c>
      <c r="AO54" s="137" t="e">
        <f>IF(SUM($P54:AN54)&gt;0,IF($M54-AO$7&gt;0,AN54*(1+$N54),0),IF(0&lt;=AO$9,IF(AK54&gt;0,PMT(AL54,AK54,-AM54),PMT(AL54,1,-AM54)),0))</f>
        <v>#REF!</v>
      </c>
      <c r="AP54" s="137" t="e">
        <f>IF(SUM($P54:AO54)&gt;0,IF($M54-AP$7&gt;0,AO54*(1+$N54),0),IF(0&lt;=AP$9,IF(AL54&gt;0,PMT(AM54,AL54,-AN54),PMT(AM54,1,-AN54)),0))</f>
        <v>#REF!</v>
      </c>
      <c r="AQ54" s="137" t="e">
        <f>IF(SUM($P54:AP54)&gt;0,IF($M54-AQ$7&gt;0,AP54*(1+$N54),0),IF(0&lt;=AQ$9,IF(AM54&gt;0,PMT(AN54,AM54,-AO54),PMT(AN54,1,-AO54)),0))</f>
        <v>#REF!</v>
      </c>
      <c r="AR54" s="137" t="e">
        <f>IF(SUM($P54:AQ54)&gt;0,IF($M54-AR$7&gt;0,AQ54*(1+$N54),0),IF(0&lt;=AR$9,IF(AN54&gt;0,PMT(AO54,AN54,-AP54),PMT(AO54,1,-AP54)),0))</f>
        <v>#REF!</v>
      </c>
      <c r="AS54" s="137" t="e">
        <f>IF(SUM($P54:AR54)&gt;0,IF($M54-AS$7&gt;0,AR54*(1+$N54),0),IF(0&lt;=AS$9,IF(AO54&gt;0,PMT(AP54,AO54,-AQ54),PMT(AP54,1,-AQ54)),0))</f>
        <v>#REF!</v>
      </c>
      <c r="AT54" s="137" t="e">
        <f>IF(SUM($P54:AS54)&gt;0,IF($M54-AT$7&gt;0,AS54*(1+$N54),0),IF(0&lt;=AT$9,IF(AP54&gt;0,PMT(AQ54,AP54,-AR54),PMT(AQ54,1,-AR54)),0))</f>
        <v>#REF!</v>
      </c>
      <c r="AU54" s="137" t="e">
        <f>IF(SUM($P54:AT54)&gt;0,IF($M54-AU$7&gt;0,AT54*(1+$N54),0),IF(0&lt;=AU$9,IF(AQ54&gt;0,PMT(AR54,AQ54,-AS54),PMT(AR54,1,-AS54)),0))</f>
        <v>#REF!</v>
      </c>
      <c r="AV54" s="137" t="e">
        <f>IF(SUM($P54:AU54)&gt;0,IF($M54-AV$7&gt;0,AU54*(1+$N54),0),IF(0&lt;=AV$9,IF(AR54&gt;0,PMT(AS54,AR54,-AT54),PMT(AS54,1,-AT54)),0))</f>
        <v>#REF!</v>
      </c>
      <c r="AW54" s="137" t="e">
        <f>IF(SUM($P54:AV54)&gt;0,IF($M54-AW$7&gt;0,AV54*(1+$N54),0),IF(0&lt;=AW$9,IF(AS54&gt;0,PMT(AT54,AS54,-AU54),PMT(AT54,1,-AU54)),0))</f>
        <v>#REF!</v>
      </c>
      <c r="AX54" s="137" t="e">
        <f>IF(SUM($P54:AW54)&gt;0,IF($M54-AX$7&gt;0,AW54*(1+$N54),0),IF(0&lt;=AX$9,IF(AT54&gt;0,PMT(AU54,AT54,-AV54),PMT(AU54,1,-AV54)),0))</f>
        <v>#REF!</v>
      </c>
      <c r="AY54" s="137" t="e">
        <f>IF(SUM($P54:AX54)&gt;0,IF($M54-AY$7&gt;0,AX54*(1+$N54),0),IF(0&lt;=AY$9,IF(AU54&gt;0,PMT(AV54,AU54,-AW54),PMT(AV54,1,-AW54)),0))</f>
        <v>#REF!</v>
      </c>
      <c r="AZ54" s="137" t="e">
        <f>IF(SUM($P54:AY54)&gt;0,IF($M54-AZ$7&gt;0,AY54*(1+$N54),0),IF(0&lt;=AZ$9,IF(AV54&gt;0,PMT(AW54,AV54,-AX54),PMT(AW54,1,-AX54)),0))</f>
        <v>#REF!</v>
      </c>
      <c r="BA54" s="137" t="e">
        <f>IF(SUM($P54:AZ54)&gt;0,IF($M54-BA$7&gt;0,AZ54*(1+$N54),0),IF(0&lt;=BA$9,IF(AW54&gt;0,PMT(AX54,AW54,-AY54),PMT(AX54,1,-AY54)),0))</f>
        <v>#REF!</v>
      </c>
      <c r="BB54" s="137" t="e">
        <f>IF(SUM($P54:BA54)&gt;0,IF($M54-BB$7&gt;0,BA54*(1+$N54),0),IF(0&lt;=BB$9,IF(AX54&gt;0,PMT(AY54,AX54,-AZ54),PMT(AY54,1,-AZ54)),0))</f>
        <v>#REF!</v>
      </c>
      <c r="BC54" s="137" t="e">
        <f>IF(SUM($P54:BB54)&gt;0,IF($M54-BC$7&gt;0,BB54*(1+$N54),0),IF(0&lt;=BC$9,IF(AY54&gt;0,PMT(AZ54,AY54,-BA54),PMT(AZ54,1,-BA54)),0))</f>
        <v>#REF!</v>
      </c>
      <c r="BD54" s="137" t="e">
        <f>IF(SUM($P54:BC54)&gt;0,IF($M54-BD$7&gt;0,BC54*(1+$N54),0),IF(0&lt;=BD$9,IF(AZ54&gt;0,PMT(BA54,AZ54,-BB54),PMT(BA54,1,-BB54)),0))</f>
        <v>#REF!</v>
      </c>
      <c r="BE54" s="137" t="e">
        <f>IF(SUM($P54:BD54)&gt;0,IF($M54-BE$7&gt;0,BD54*(1+$N54),0),IF(0&lt;=BE$9,IF(BA54&gt;0,PMT(BB54,BA54,-BC54),PMT(BB54,1,-BC54)),0))</f>
        <v>#REF!</v>
      </c>
      <c r="BF54" s="137" t="e">
        <f>IF(SUM($P54:BE54)&gt;0,IF($M54-BF$7&gt;0,BE54*(1+$N54),0),IF(0&lt;=BF$9,IF(BB54&gt;0,PMT(BC54,BB54,-BD54),PMT(BC54,1,-BD54)),0))</f>
        <v>#REF!</v>
      </c>
      <c r="BG54" s="137" t="e">
        <f>IF(SUM($P54:BF54)&gt;0,IF($M54-BG$7&gt;0,BF54*(1+$N54),0),IF(0&lt;=BG$9,IF(BC54&gt;0,PMT(BD54,BC54,-BE54),PMT(BD54,1,-BE54)),0))</f>
        <v>#REF!</v>
      </c>
      <c r="BH54" s="137" t="e">
        <f>IF(SUM($P54:BG54)&gt;0,IF($M54-BH$7&gt;0,BG54*(1+$N54),0),IF(0&lt;=BH$9,IF(BD54&gt;0,PMT(BE54,BD54,-BF54),PMT(BE54,1,-BF54)),0))</f>
        <v>#REF!</v>
      </c>
      <c r="BI54" s="137" t="e">
        <f>IF(SUM($P54:BH54)&gt;0,IF($M54-BI$7&gt;0,BH54*(1+$N54),0),IF(0&lt;=BI$9,IF(BE54&gt;0,PMT(BF54,BE54,-BG54),PMT(BF54,1,-BG54)),0))</f>
        <v>#REF!</v>
      </c>
      <c r="BJ54" s="191" t="e">
        <f t="shared" si="13"/>
        <v>#REF!</v>
      </c>
    </row>
    <row r="55" spans="1:62">
      <c r="A55" s="193">
        <f t="shared" si="11"/>
        <v>2063</v>
      </c>
      <c r="B55" s="132">
        <v>319424.90377473645</v>
      </c>
      <c r="C55" s="194">
        <f t="shared" si="6"/>
        <v>191654.94226484187</v>
      </c>
      <c r="D55" s="194">
        <f t="shared" si="7"/>
        <v>127769.96150989458</v>
      </c>
      <c r="E55" s="195">
        <f t="shared" si="8"/>
        <v>319424.90377473645</v>
      </c>
      <c r="F55" s="196">
        <f>C55*VLOOKUP($F$9,'GI Factors'!A:M,4,FALSE)+D55*VLOOKUP($F$9,'GI Factors'!A:M,7,FALSE)</f>
        <v>323301.82007716189</v>
      </c>
      <c r="G55" s="193">
        <f t="shared" si="12"/>
        <v>2063</v>
      </c>
      <c r="H55" s="197">
        <f>C55*VLOOKUP($G55,'GI Factors'!A:M,4,FALSE)</f>
        <v>896071.84260124713</v>
      </c>
      <c r="I55" s="197">
        <f>D55*VLOOKUP($G55,'GI Factors'!A:M,7,FALSE)</f>
        <v>241678.06209641491</v>
      </c>
      <c r="J55" s="189">
        <f t="shared" si="9"/>
        <v>1137749.904697662</v>
      </c>
      <c r="K55" s="190" t="e">
        <f>IF(SUM($J$10:J55)&gt;$K$7,$K$7-SUM($K$10:K54),J55)</f>
        <v>#REF!</v>
      </c>
      <c r="L55" s="190" t="e">
        <f t="shared" si="10"/>
        <v>#REF!</v>
      </c>
      <c r="M55" s="140">
        <f t="shared" si="4"/>
        <v>42</v>
      </c>
      <c r="N55" s="141">
        <f t="shared" si="1"/>
        <v>3.0410900249017134E-2</v>
      </c>
      <c r="O55" s="137" t="e">
        <f t="shared" si="2"/>
        <v>#REF!</v>
      </c>
      <c r="P55" s="142" t="e">
        <f t="shared" si="5"/>
        <v>#REF!</v>
      </c>
      <c r="Q55" s="137" t="e">
        <f>IF(SUM($P55:P55)&gt;0,IF($M55-Q$7&gt;0,P55*(1+$N55),0),IF(0&lt;=Q$9,IF(M55&gt;0,PMT(N55,M55,-O55),PMT(N55,1,-O55)),0))</f>
        <v>#REF!</v>
      </c>
      <c r="R55" s="137" t="e">
        <f>IF(SUM($P55:Q55)&gt;0,IF($M55-R$7&gt;0,Q55*(1+$N55),0),IF(0&lt;=R$9,IF(N55&gt;0,PMT(O55,N55,-P55),PMT(O55,1,-P55)),0))</f>
        <v>#REF!</v>
      </c>
      <c r="S55" s="138" t="e">
        <f>IF(SUM($P55:R55)&gt;0,IF($M55-S$7&gt;0,R55*(1+$N55),0),IF(0&lt;=S$9,IF(O55&gt;0,PMT(P55,O55,-Q55),PMT(P55,1,-Q55)),0))</f>
        <v>#REF!</v>
      </c>
      <c r="T55" s="137" t="e">
        <f>IF(SUM($P55:S55)&gt;0,IF($M55-T$7&gt;0,S55*(1+$N55),0),IF(0&lt;=T$9,IF(P55&gt;0,PMT(Q55,P55,-R55),PMT(Q55,1,-R55)),0))</f>
        <v>#REF!</v>
      </c>
      <c r="U55" s="137" t="e">
        <f>IF(SUM($P55:T55)&gt;0,IF($M55-U$7&gt;0,T55*(1+$N55),0),IF(0&lt;=U$9,IF(Q55&gt;0,PMT(R55,Q55,-S55),PMT(R55,1,-S55)),0))</f>
        <v>#REF!</v>
      </c>
      <c r="V55" s="137" t="e">
        <f>IF(SUM($P55:U55)&gt;0,IF($M55-V$7&gt;0,U55*(1+$N55),0),IF(0&lt;=V$9,IF(R55&gt;0,PMT(S55,R55,-T55),PMT(S55,1,-T55)),0))</f>
        <v>#REF!</v>
      </c>
      <c r="W55" s="137" t="e">
        <f>IF(SUM($P55:V55)&gt;0,IF($M55-W$7&gt;0,V55*(1+$N55),0),IF(0&lt;=W$9,IF(S55&gt;0,PMT(T55,S55,-U55),PMT(T55,1,-U55)),0))</f>
        <v>#REF!</v>
      </c>
      <c r="X55" s="137" t="e">
        <f>IF(SUM($P55:W55)&gt;0,IF($M55-X$7&gt;0,W55*(1+$N55),0),IF(0&lt;=X$9,IF(T55&gt;0,PMT(U55,T55,-V55),PMT(U55,1,-V55)),0))</f>
        <v>#REF!</v>
      </c>
      <c r="Y55" s="137" t="e">
        <f>IF(SUM($P55:X55)&gt;0,IF($M55-Y$7&gt;0,X55*(1+$N55),0),IF(0&lt;=Y$9,IF(U55&gt;0,PMT(V55,U55,-W55),PMT(V55,1,-W55)),0))</f>
        <v>#REF!</v>
      </c>
      <c r="Z55" s="137" t="e">
        <f>IF(SUM($P55:Y55)&gt;0,IF($M55-Z$7&gt;0,Y55*(1+$N55),0),IF(0&lt;=Z$9,IF(V55&gt;0,PMT(W55,V55,-X55),PMT(W55,1,-X55)),0))</f>
        <v>#REF!</v>
      </c>
      <c r="AA55" s="137" t="e">
        <f>IF(SUM($P55:Z55)&gt;0,IF($M55-AA$7&gt;0,Z55*(1+$N55),0),IF(0&lt;=AA$9,IF(W55&gt;0,PMT(X55,W55,-Y55),PMT(X55,1,-Y55)),0))</f>
        <v>#REF!</v>
      </c>
      <c r="AB55" s="137" t="e">
        <f>IF(SUM($P55:AA55)&gt;0,IF($M55-AB$7&gt;0,AA55*(1+$N55),0),IF(0&lt;=AB$9,IF(X55&gt;0,PMT(Y55,X55,-Z55),PMT(Y55,1,-Z55)),0))</f>
        <v>#REF!</v>
      </c>
      <c r="AC55" s="137" t="e">
        <f>IF(SUM($P55:AB55)&gt;0,IF($M55-AC$7&gt;0,AB55*(1+$N55),0),IF(0&lt;=AC$9,IF(Y55&gt;0,PMT(Z55,Y55,-AA55),PMT(Z55,1,-AA55)),0))</f>
        <v>#REF!</v>
      </c>
      <c r="AD55" s="137" t="e">
        <f>IF(SUM($P55:AC55)&gt;0,IF($M55-AD$7&gt;0,AC55*(1+$N55),0),IF(0&lt;=AD$9,IF(Z55&gt;0,PMT(AA55,Z55,-AB55),PMT(AA55,1,-AB55)),0))</f>
        <v>#REF!</v>
      </c>
      <c r="AE55" s="137" t="e">
        <f>IF(SUM($P55:AD55)&gt;0,IF($M55-AE$7&gt;0,AD55*(1+$N55),0),IF(0&lt;=AE$9,IF(AA55&gt;0,PMT(AB55,AA55,-AC55),PMT(AB55,1,-AC55)),0))</f>
        <v>#REF!</v>
      </c>
      <c r="AF55" s="137" t="e">
        <f>IF(SUM($P55:AE55)&gt;0,IF($M55-AF$7&gt;0,AE55*(1+$N55),0),IF(0&lt;=AF$9,IF(AB55&gt;0,PMT(AC55,AB55,-AD55),PMT(AC55,1,-AD55)),0))</f>
        <v>#REF!</v>
      </c>
      <c r="AG55" s="137" t="e">
        <f>IF(SUM($P55:AF55)&gt;0,IF($M55-AG$7&gt;0,AF55*(1+$N55),0),IF(0&lt;=AG$9,IF(AC55&gt;0,PMT(AD55,AC55,-AE55),PMT(AD55,1,-AE55)),0))</f>
        <v>#REF!</v>
      </c>
      <c r="AH55" s="137" t="e">
        <f>IF(SUM($P55:AG55)&gt;0,IF($M55-AH$7&gt;0,AG55*(1+$N55),0),IF(0&lt;=AH$9,IF(AD55&gt;0,PMT(AE55,AD55,-AF55),PMT(AE55,1,-AF55)),0))</f>
        <v>#REF!</v>
      </c>
      <c r="AI55" s="137" t="e">
        <f>IF(SUM($P55:AH55)&gt;0,IF($M55-AI$7&gt;0,AH55*(1+$N55),0),IF(0&lt;=AI$9,IF(AE55&gt;0,PMT(AF55,AE55,-AG55),PMT(AF55,1,-AG55)),0))</f>
        <v>#REF!</v>
      </c>
      <c r="AJ55" s="137" t="e">
        <f>IF(SUM($P55:AI55)&gt;0,IF($M55-AJ$7&gt;0,AI55*(1+$N55),0),IF(0&lt;=AJ$9,IF(AF55&gt;0,PMT(AG55,AF55,-AH55),PMT(AG55,1,-AH55)),0))</f>
        <v>#REF!</v>
      </c>
      <c r="AK55" s="137" t="e">
        <f>IF(SUM($P55:AJ55)&gt;0,IF($M55-AK$7&gt;0,AJ55*(1+$N55),0),IF(0&lt;=AK$9,IF(AG55&gt;0,PMT(AH55,AG55,-AI55),PMT(AH55,1,-AI55)),0))</f>
        <v>#REF!</v>
      </c>
      <c r="AL55" s="137" t="e">
        <f>IF(SUM($P55:AK55)&gt;0,IF($M55-AL$7&gt;0,AK55*(1+$N55),0),IF(0&lt;=AL$9,IF(AH55&gt;0,PMT(AI55,AH55,-AJ55),PMT(AI55,1,-AJ55)),0))</f>
        <v>#REF!</v>
      </c>
      <c r="AM55" s="137" t="e">
        <f>IF(SUM($P55:AL55)&gt;0,IF($M55-AM$7&gt;0,AL55*(1+$N55),0),IF(0&lt;=AM$9,IF(AI55&gt;0,PMT(AJ55,AI55,-AK55),PMT(AJ55,1,-AK55)),0))</f>
        <v>#REF!</v>
      </c>
      <c r="AN55" s="137" t="e">
        <f>IF(SUM($P55:AM55)&gt;0,IF($M55-AN$7&gt;0,AM55*(1+$N55),0),IF(0&lt;=AN$9,IF(AJ55&gt;0,PMT(AK55,AJ55,-AL55),PMT(AK55,1,-AL55)),0))</f>
        <v>#REF!</v>
      </c>
      <c r="AO55" s="137" t="e">
        <f>IF(SUM($P55:AN55)&gt;0,IF($M55-AO$7&gt;0,AN55*(1+$N55),0),IF(0&lt;=AO$9,IF(AK55&gt;0,PMT(AL55,AK55,-AM55),PMT(AL55,1,-AM55)),0))</f>
        <v>#REF!</v>
      </c>
      <c r="AP55" s="137" t="e">
        <f>IF(SUM($P55:AO55)&gt;0,IF($M55-AP$7&gt;0,AO55*(1+$N55),0),IF(0&lt;=AP$9,IF(AL55&gt;0,PMT(AM55,AL55,-AN55),PMT(AM55,1,-AN55)),0))</f>
        <v>#REF!</v>
      </c>
      <c r="AQ55" s="137" t="e">
        <f>IF(SUM($P55:AP55)&gt;0,IF($M55-AQ$7&gt;0,AP55*(1+$N55),0),IF(0&lt;=AQ$9,IF(AM55&gt;0,PMT(AN55,AM55,-AO55),PMT(AN55,1,-AO55)),0))</f>
        <v>#REF!</v>
      </c>
      <c r="AR55" s="137" t="e">
        <f>IF(SUM($P55:AQ55)&gt;0,IF($M55-AR$7&gt;0,AQ55*(1+$N55),0),IF(0&lt;=AR$9,IF(AN55&gt;0,PMT(AO55,AN55,-AP55),PMT(AO55,1,-AP55)),0))</f>
        <v>#REF!</v>
      </c>
      <c r="AS55" s="137" t="e">
        <f>IF(SUM($P55:AR55)&gt;0,IF($M55-AS$7&gt;0,AR55*(1+$N55),0),IF(0&lt;=AS$9,IF(AO55&gt;0,PMT(AP55,AO55,-AQ55),PMT(AP55,1,-AQ55)),0))</f>
        <v>#REF!</v>
      </c>
      <c r="AT55" s="137" t="e">
        <f>IF(SUM($P55:AS55)&gt;0,IF($M55-AT$7&gt;0,AS55*(1+$N55),0),IF(0&lt;=AT$9,IF(AP55&gt;0,PMT(AQ55,AP55,-AR55),PMT(AQ55,1,-AR55)),0))</f>
        <v>#REF!</v>
      </c>
      <c r="AU55" s="137" t="e">
        <f>IF(SUM($P55:AT55)&gt;0,IF($M55-AU$7&gt;0,AT55*(1+$N55),0),IF(0&lt;=AU$9,IF(AQ55&gt;0,PMT(AR55,AQ55,-AS55),PMT(AR55,1,-AS55)),0))</f>
        <v>#REF!</v>
      </c>
      <c r="AV55" s="137" t="e">
        <f>IF(SUM($P55:AU55)&gt;0,IF($M55-AV$7&gt;0,AU55*(1+$N55),0),IF(0&lt;=AV$9,IF(AR55&gt;0,PMT(AS55,AR55,-AT55),PMT(AS55,1,-AT55)),0))</f>
        <v>#REF!</v>
      </c>
      <c r="AW55" s="137" t="e">
        <f>IF(SUM($P55:AV55)&gt;0,IF($M55-AW$7&gt;0,AV55*(1+$N55),0),IF(0&lt;=AW$9,IF(AS55&gt;0,PMT(AT55,AS55,-AU55),PMT(AT55,1,-AU55)),0))</f>
        <v>#REF!</v>
      </c>
      <c r="AX55" s="137" t="e">
        <f>IF(SUM($P55:AW55)&gt;0,IF($M55-AX$7&gt;0,AW55*(1+$N55),0),IF(0&lt;=AX$9,IF(AT55&gt;0,PMT(AU55,AT55,-AV55),PMT(AU55,1,-AV55)),0))</f>
        <v>#REF!</v>
      </c>
      <c r="AY55" s="137" t="e">
        <f>IF(SUM($P55:AX55)&gt;0,IF($M55-AY$7&gt;0,AX55*(1+$N55),0),IF(0&lt;=AY$9,IF(AU55&gt;0,PMT(AV55,AU55,-AW55),PMT(AV55,1,-AW55)),0))</f>
        <v>#REF!</v>
      </c>
      <c r="AZ55" s="137" t="e">
        <f>IF(SUM($P55:AY55)&gt;0,IF($M55-AZ$7&gt;0,AY55*(1+$N55),0),IF(0&lt;=AZ$9,IF(AV55&gt;0,PMT(AW55,AV55,-AX55),PMT(AW55,1,-AX55)),0))</f>
        <v>#REF!</v>
      </c>
      <c r="BA55" s="137" t="e">
        <f>IF(SUM($P55:AZ55)&gt;0,IF($M55-BA$7&gt;0,AZ55*(1+$N55),0),IF(0&lt;=BA$9,IF(AW55&gt;0,PMT(AX55,AW55,-AY55),PMT(AX55,1,-AY55)),0))</f>
        <v>#REF!</v>
      </c>
      <c r="BB55" s="137" t="e">
        <f>IF(SUM($P55:BA55)&gt;0,IF($M55-BB$7&gt;0,BA55*(1+$N55),0),IF(0&lt;=BB$9,IF(AX55&gt;0,PMT(AY55,AX55,-AZ55),PMT(AY55,1,-AZ55)),0))</f>
        <v>#REF!</v>
      </c>
      <c r="BC55" s="137" t="e">
        <f>IF(SUM($P55:BB55)&gt;0,IF($M55-BC$7&gt;0,BB55*(1+$N55),0),IF(0&lt;=BC$9,IF(AY55&gt;0,PMT(AZ55,AY55,-BA55),PMT(AZ55,1,-BA55)),0))</f>
        <v>#REF!</v>
      </c>
      <c r="BD55" s="137" t="e">
        <f>IF(SUM($P55:BC55)&gt;0,IF($M55-BD$7&gt;0,BC55*(1+$N55),0),IF(0&lt;=BD$9,IF(AZ55&gt;0,PMT(BA55,AZ55,-BB55),PMT(BA55,1,-BB55)),0))</f>
        <v>#REF!</v>
      </c>
      <c r="BE55" s="137" t="e">
        <f>IF(SUM($P55:BD55)&gt;0,IF($M55-BE$7&gt;0,BD55*(1+$N55),0),IF(0&lt;=BE$9,IF(BA55&gt;0,PMT(BB55,BA55,-BC55),PMT(BB55,1,-BC55)),0))</f>
        <v>#REF!</v>
      </c>
      <c r="BF55" s="137" t="e">
        <f>IF(SUM($P55:BE55)&gt;0,IF($M55-BF$7&gt;0,BE55*(1+$N55),0),IF(0&lt;=BF$9,IF(BB55&gt;0,PMT(BC55,BB55,-BD55),PMT(BC55,1,-BD55)),0))</f>
        <v>#REF!</v>
      </c>
      <c r="BG55" s="137" t="e">
        <f>IF(SUM($P55:BF55)&gt;0,IF($M55-BG$7&gt;0,BF55*(1+$N55),0),IF(0&lt;=BG$9,IF(BC55&gt;0,PMT(BD55,BC55,-BE55),PMT(BD55,1,-BE55)),0))</f>
        <v>#REF!</v>
      </c>
      <c r="BH55" s="137" t="e">
        <f>IF(SUM($P55:BG55)&gt;0,IF($M55-BH$7&gt;0,BG55*(1+$N55),0),IF(0&lt;=BH$9,IF(BD55&gt;0,PMT(BE55,BD55,-BF55),PMT(BE55,1,-BF55)),0))</f>
        <v>#REF!</v>
      </c>
      <c r="BI55" s="137" t="e">
        <f>IF(SUM($P55:BH55)&gt;0,IF($M55-BI$7&gt;0,BH55*(1+$N55),0),IF(0&lt;=BI$9,IF(BE55&gt;0,PMT(BF55,BE55,-BG55),PMT(BF55,1,-BG55)),0))</f>
        <v>#REF!</v>
      </c>
      <c r="BJ55" s="191" t="e">
        <f t="shared" si="13"/>
        <v>#REF!</v>
      </c>
    </row>
    <row r="56" spans="1:62">
      <c r="A56" s="193">
        <f t="shared" si="11"/>
        <v>2064</v>
      </c>
      <c r="B56" s="132">
        <v>173739.51085239771</v>
      </c>
      <c r="C56" s="194">
        <f t="shared" si="6"/>
        <v>104243.70651143862</v>
      </c>
      <c r="D56" s="194">
        <f t="shared" si="7"/>
        <v>69495.80434095909</v>
      </c>
      <c r="E56" s="195">
        <f t="shared" si="8"/>
        <v>173739.51085239771</v>
      </c>
      <c r="F56" s="196">
        <f>C56*VLOOKUP($F$9,'GI Factors'!A:M,4,FALSE)+D56*VLOOKUP($F$9,'GI Factors'!A:M,7,FALSE)</f>
        <v>175848.21788819635</v>
      </c>
      <c r="G56" s="193">
        <f t="shared" si="12"/>
        <v>2064</v>
      </c>
      <c r="H56" s="197">
        <f>C56*VLOOKUP($G56,'GI Factors'!A:M,4,FALSE)</f>
        <v>505778.6498702938</v>
      </c>
      <c r="I56" s="197">
        <f>D56*VLOOKUP($G56,'GI Factors'!A:M,7,FALSE)</f>
        <v>133737.20237473145</v>
      </c>
      <c r="J56" s="189">
        <f t="shared" si="9"/>
        <v>639515.85224502522</v>
      </c>
      <c r="K56" s="190" t="e">
        <f>IF(SUM($J$10:J56)&gt;$K$7,$K$7-SUM($K$10:K55),J56)</f>
        <v>#REF!</v>
      </c>
      <c r="L56" s="190" t="e">
        <f t="shared" si="10"/>
        <v>#REF!</v>
      </c>
      <c r="M56" s="140">
        <f t="shared" si="4"/>
        <v>43</v>
      </c>
      <c r="N56" s="141">
        <f t="shared" si="1"/>
        <v>3.0480659533039963E-2</v>
      </c>
      <c r="O56" s="137" t="e">
        <f t="shared" si="2"/>
        <v>#REF!</v>
      </c>
      <c r="P56" s="142" t="e">
        <f t="shared" si="5"/>
        <v>#REF!</v>
      </c>
      <c r="Q56" s="137" t="e">
        <f>IF(SUM($P56:P56)&gt;0,IF($M56-Q$7&gt;0,P56*(1+$N56),0),IF(0&lt;=Q$9,IF(M56&gt;0,PMT(N56,M56,-O56),PMT(N56,1,-O56)),0))</f>
        <v>#REF!</v>
      </c>
      <c r="R56" s="137" t="e">
        <f>IF(SUM($P56:Q56)&gt;0,IF($M56-R$7&gt;0,Q56*(1+$N56),0),IF(0&lt;=R$9,IF(N56&gt;0,PMT(O56,N56,-P56),PMT(O56,1,-P56)),0))</f>
        <v>#REF!</v>
      </c>
      <c r="S56" s="138" t="e">
        <f>IF(SUM($P56:R56)&gt;0,IF($M56-S$7&gt;0,R56*(1+$N56),0),IF(0&lt;=S$9,IF(O56&gt;0,PMT(P56,O56,-Q56),PMT(P56,1,-Q56)),0))</f>
        <v>#REF!</v>
      </c>
      <c r="T56" s="137" t="e">
        <f>IF(SUM($P56:S56)&gt;0,IF($M56-T$7&gt;0,S56*(1+$N56),0),IF(0&lt;=T$9,IF(P56&gt;0,PMT(Q56,P56,-R56),PMT(Q56,1,-R56)),0))</f>
        <v>#REF!</v>
      </c>
      <c r="U56" s="137" t="e">
        <f>IF(SUM($P56:T56)&gt;0,IF($M56-U$7&gt;0,T56*(1+$N56),0),IF(0&lt;=U$9,IF(Q56&gt;0,PMT(R56,Q56,-S56),PMT(R56,1,-S56)),0))</f>
        <v>#REF!</v>
      </c>
      <c r="V56" s="137" t="e">
        <f>IF(SUM($P56:U56)&gt;0,IF($M56-V$7&gt;0,U56*(1+$N56),0),IF(0&lt;=V$9,IF(R56&gt;0,PMT(S56,R56,-T56),PMT(S56,1,-T56)),0))</f>
        <v>#REF!</v>
      </c>
      <c r="W56" s="137" t="e">
        <f>IF(SUM($P56:V56)&gt;0,IF($M56-W$7&gt;0,V56*(1+$N56),0),IF(0&lt;=W$9,IF(S56&gt;0,PMT(T56,S56,-U56),PMT(T56,1,-U56)),0))</f>
        <v>#REF!</v>
      </c>
      <c r="X56" s="137" t="e">
        <f>IF(SUM($P56:W56)&gt;0,IF($M56-X$7&gt;0,W56*(1+$N56),0),IF(0&lt;=X$9,IF(T56&gt;0,PMT(U56,T56,-V56),PMT(U56,1,-V56)),0))</f>
        <v>#REF!</v>
      </c>
      <c r="Y56" s="137" t="e">
        <f>IF(SUM($P56:X56)&gt;0,IF($M56-Y$7&gt;0,X56*(1+$N56),0),IF(0&lt;=Y$9,IF(U56&gt;0,PMT(V56,U56,-W56),PMT(V56,1,-W56)),0))</f>
        <v>#REF!</v>
      </c>
      <c r="Z56" s="137" t="e">
        <f>IF(SUM($P56:Y56)&gt;0,IF($M56-Z$7&gt;0,Y56*(1+$N56),0),IF(0&lt;=Z$9,IF(V56&gt;0,PMT(W56,V56,-X56),PMT(W56,1,-X56)),0))</f>
        <v>#REF!</v>
      </c>
      <c r="AA56" s="137" t="e">
        <f>IF(SUM($P56:Z56)&gt;0,IF($M56-AA$7&gt;0,Z56*(1+$N56),0),IF(0&lt;=AA$9,IF(W56&gt;0,PMT(X56,W56,-Y56),PMT(X56,1,-Y56)),0))</f>
        <v>#REF!</v>
      </c>
      <c r="AB56" s="137" t="e">
        <f>IF(SUM($P56:AA56)&gt;0,IF($M56-AB$7&gt;0,AA56*(1+$N56),0),IF(0&lt;=AB$9,IF(X56&gt;0,PMT(Y56,X56,-Z56),PMT(Y56,1,-Z56)),0))</f>
        <v>#REF!</v>
      </c>
      <c r="AC56" s="137" t="e">
        <f>IF(SUM($P56:AB56)&gt;0,IF($M56-AC$7&gt;0,AB56*(1+$N56),0),IF(0&lt;=AC$9,IF(Y56&gt;0,PMT(Z56,Y56,-AA56),PMT(Z56,1,-AA56)),0))</f>
        <v>#REF!</v>
      </c>
      <c r="AD56" s="137" t="e">
        <f>IF(SUM($P56:AC56)&gt;0,IF($M56-AD$7&gt;0,AC56*(1+$N56),0),IF(0&lt;=AD$9,IF(Z56&gt;0,PMT(AA56,Z56,-AB56),PMT(AA56,1,-AB56)),0))</f>
        <v>#REF!</v>
      </c>
      <c r="AE56" s="137" t="e">
        <f>IF(SUM($P56:AD56)&gt;0,IF($M56-AE$7&gt;0,AD56*(1+$N56),0),IF(0&lt;=AE$9,IF(AA56&gt;0,PMT(AB56,AA56,-AC56),PMT(AB56,1,-AC56)),0))</f>
        <v>#REF!</v>
      </c>
      <c r="AF56" s="137" t="e">
        <f>IF(SUM($P56:AE56)&gt;0,IF($M56-AF$7&gt;0,AE56*(1+$N56),0),IF(0&lt;=AF$9,IF(AB56&gt;0,PMT(AC56,AB56,-AD56),PMT(AC56,1,-AD56)),0))</f>
        <v>#REF!</v>
      </c>
      <c r="AG56" s="137" t="e">
        <f>IF(SUM($P56:AF56)&gt;0,IF($M56-AG$7&gt;0,AF56*(1+$N56),0),IF(0&lt;=AG$9,IF(AC56&gt;0,PMT(AD56,AC56,-AE56),PMT(AD56,1,-AE56)),0))</f>
        <v>#REF!</v>
      </c>
      <c r="AH56" s="137" t="e">
        <f>IF(SUM($P56:AG56)&gt;0,IF($M56-AH$7&gt;0,AG56*(1+$N56),0),IF(0&lt;=AH$9,IF(AD56&gt;0,PMT(AE56,AD56,-AF56),PMT(AE56,1,-AF56)),0))</f>
        <v>#REF!</v>
      </c>
      <c r="AI56" s="137" t="e">
        <f>IF(SUM($P56:AH56)&gt;0,IF($M56-AI$7&gt;0,AH56*(1+$N56),0),IF(0&lt;=AI$9,IF(AE56&gt;0,PMT(AF56,AE56,-AG56),PMT(AF56,1,-AG56)),0))</f>
        <v>#REF!</v>
      </c>
      <c r="AJ56" s="137" t="e">
        <f>IF(SUM($P56:AI56)&gt;0,IF($M56-AJ$7&gt;0,AI56*(1+$N56),0),IF(0&lt;=AJ$9,IF(AF56&gt;0,PMT(AG56,AF56,-AH56),PMT(AG56,1,-AH56)),0))</f>
        <v>#REF!</v>
      </c>
      <c r="AK56" s="137" t="e">
        <f>IF(SUM($P56:AJ56)&gt;0,IF($M56-AK$7&gt;0,AJ56*(1+$N56),0),IF(0&lt;=AK$9,IF(AG56&gt;0,PMT(AH56,AG56,-AI56),PMT(AH56,1,-AI56)),0))</f>
        <v>#REF!</v>
      </c>
      <c r="AL56" s="137" t="e">
        <f>IF(SUM($P56:AK56)&gt;0,IF($M56-AL$7&gt;0,AK56*(1+$N56),0),IF(0&lt;=AL$9,IF(AH56&gt;0,PMT(AI56,AH56,-AJ56),PMT(AI56,1,-AJ56)),0))</f>
        <v>#REF!</v>
      </c>
      <c r="AM56" s="137" t="e">
        <f>IF(SUM($P56:AL56)&gt;0,IF($M56-AM$7&gt;0,AL56*(1+$N56),0),IF(0&lt;=AM$9,IF(AI56&gt;0,PMT(AJ56,AI56,-AK56),PMT(AJ56,1,-AK56)),0))</f>
        <v>#REF!</v>
      </c>
      <c r="AN56" s="137" t="e">
        <f>IF(SUM($P56:AM56)&gt;0,IF($M56-AN$7&gt;0,AM56*(1+$N56),0),IF(0&lt;=AN$9,IF(AJ56&gt;0,PMT(AK56,AJ56,-AL56),PMT(AK56,1,-AL56)),0))</f>
        <v>#REF!</v>
      </c>
      <c r="AO56" s="137" t="e">
        <f>IF(SUM($P56:AN56)&gt;0,IF($M56-AO$7&gt;0,AN56*(1+$N56),0),IF(0&lt;=AO$9,IF(AK56&gt;0,PMT(AL56,AK56,-AM56),PMT(AL56,1,-AM56)),0))</f>
        <v>#REF!</v>
      </c>
      <c r="AP56" s="137" t="e">
        <f>IF(SUM($P56:AO56)&gt;0,IF($M56-AP$7&gt;0,AO56*(1+$N56),0),IF(0&lt;=AP$9,IF(AL56&gt;0,PMT(AM56,AL56,-AN56),PMT(AM56,1,-AN56)),0))</f>
        <v>#REF!</v>
      </c>
      <c r="AQ56" s="137" t="e">
        <f>IF(SUM($P56:AP56)&gt;0,IF($M56-AQ$7&gt;0,AP56*(1+$N56),0),IF(0&lt;=AQ$9,IF(AM56&gt;0,PMT(AN56,AM56,-AO56),PMT(AN56,1,-AO56)),0))</f>
        <v>#REF!</v>
      </c>
      <c r="AR56" s="137" t="e">
        <f>IF(SUM($P56:AQ56)&gt;0,IF($M56-AR$7&gt;0,AQ56*(1+$N56),0),IF(0&lt;=AR$9,IF(AN56&gt;0,PMT(AO56,AN56,-AP56),PMT(AO56,1,-AP56)),0))</f>
        <v>#REF!</v>
      </c>
      <c r="AS56" s="137" t="e">
        <f>IF(SUM($P56:AR56)&gt;0,IF($M56-AS$7&gt;0,AR56*(1+$N56),0),IF(0&lt;=AS$9,IF(AO56&gt;0,PMT(AP56,AO56,-AQ56),PMT(AP56,1,-AQ56)),0))</f>
        <v>#REF!</v>
      </c>
      <c r="AT56" s="137" t="e">
        <f>IF(SUM($P56:AS56)&gt;0,IF($M56-AT$7&gt;0,AS56*(1+$N56),0),IF(0&lt;=AT$9,IF(AP56&gt;0,PMT(AQ56,AP56,-AR56),PMT(AQ56,1,-AR56)),0))</f>
        <v>#REF!</v>
      </c>
      <c r="AU56" s="137" t="e">
        <f>IF(SUM($P56:AT56)&gt;0,IF($M56-AU$7&gt;0,AT56*(1+$N56),0),IF(0&lt;=AU$9,IF(AQ56&gt;0,PMT(AR56,AQ56,-AS56),PMT(AR56,1,-AS56)),0))</f>
        <v>#REF!</v>
      </c>
      <c r="AV56" s="137" t="e">
        <f>IF(SUM($P56:AU56)&gt;0,IF($M56-AV$7&gt;0,AU56*(1+$N56),0),IF(0&lt;=AV$9,IF(AR56&gt;0,PMT(AS56,AR56,-AT56),PMT(AS56,1,-AT56)),0))</f>
        <v>#REF!</v>
      </c>
      <c r="AW56" s="137" t="e">
        <f>IF(SUM($P56:AV56)&gt;0,IF($M56-AW$7&gt;0,AV56*(1+$N56),0),IF(0&lt;=AW$9,IF(AS56&gt;0,PMT(AT56,AS56,-AU56),PMT(AT56,1,-AU56)),0))</f>
        <v>#REF!</v>
      </c>
      <c r="AX56" s="137" t="e">
        <f>IF(SUM($P56:AW56)&gt;0,IF($M56-AX$7&gt;0,AW56*(1+$N56),0),IF(0&lt;=AX$9,IF(AT56&gt;0,PMT(AU56,AT56,-AV56),PMT(AU56,1,-AV56)),0))</f>
        <v>#REF!</v>
      </c>
      <c r="AY56" s="137" t="e">
        <f>IF(SUM($P56:AX56)&gt;0,IF($M56-AY$7&gt;0,AX56*(1+$N56),0),IF(0&lt;=AY$9,IF(AU56&gt;0,PMT(AV56,AU56,-AW56),PMT(AV56,1,-AW56)),0))</f>
        <v>#REF!</v>
      </c>
      <c r="AZ56" s="137" t="e">
        <f>IF(SUM($P56:AY56)&gt;0,IF($M56-AZ$7&gt;0,AY56*(1+$N56),0),IF(0&lt;=AZ$9,IF(AV56&gt;0,PMT(AW56,AV56,-AX56),PMT(AW56,1,-AX56)),0))</f>
        <v>#REF!</v>
      </c>
      <c r="BA56" s="137" t="e">
        <f>IF(SUM($P56:AZ56)&gt;0,IF($M56-BA$7&gt;0,AZ56*(1+$N56),0),IF(0&lt;=BA$9,IF(AW56&gt;0,PMT(AX56,AW56,-AY56),PMT(AX56,1,-AY56)),0))</f>
        <v>#REF!</v>
      </c>
      <c r="BB56" s="137" t="e">
        <f>IF(SUM($P56:BA56)&gt;0,IF($M56-BB$7&gt;0,BA56*(1+$N56),0),IF(0&lt;=BB$9,IF(AX56&gt;0,PMT(AY56,AX56,-AZ56),PMT(AY56,1,-AZ56)),0))</f>
        <v>#REF!</v>
      </c>
      <c r="BC56" s="137" t="e">
        <f>IF(SUM($P56:BB56)&gt;0,IF($M56-BC$7&gt;0,BB56*(1+$N56),0),IF(0&lt;=BC$9,IF(AY56&gt;0,PMT(AZ56,AY56,-BA56),PMT(AZ56,1,-BA56)),0))</f>
        <v>#REF!</v>
      </c>
      <c r="BD56" s="137" t="e">
        <f>IF(SUM($P56:BC56)&gt;0,IF($M56-BD$7&gt;0,BC56*(1+$N56),0),IF(0&lt;=BD$9,IF(AZ56&gt;0,PMT(BA56,AZ56,-BB56),PMT(BA56,1,-BB56)),0))</f>
        <v>#REF!</v>
      </c>
      <c r="BE56" s="137" t="e">
        <f>IF(SUM($P56:BD56)&gt;0,IF($M56-BE$7&gt;0,BD56*(1+$N56),0),IF(0&lt;=BE$9,IF(BA56&gt;0,PMT(BB56,BA56,-BC56),PMT(BB56,1,-BC56)),0))</f>
        <v>#REF!</v>
      </c>
      <c r="BF56" s="137" t="e">
        <f>IF(SUM($P56:BE56)&gt;0,IF($M56-BF$7&gt;0,BE56*(1+$N56),0),IF(0&lt;=BF$9,IF(BB56&gt;0,PMT(BC56,BB56,-BD56),PMT(BC56,1,-BD56)),0))</f>
        <v>#REF!</v>
      </c>
      <c r="BG56" s="137" t="e">
        <f>IF(SUM($P56:BF56)&gt;0,IF($M56-BG$7&gt;0,BF56*(1+$N56),0),IF(0&lt;=BG$9,IF(BC56&gt;0,PMT(BD56,BC56,-BE56),PMT(BD56,1,-BE56)),0))</f>
        <v>#REF!</v>
      </c>
      <c r="BH56" s="137" t="e">
        <f>IF(SUM($P56:BG56)&gt;0,IF($M56-BH$7&gt;0,BG56*(1+$N56),0),IF(0&lt;=BH$9,IF(BD56&gt;0,PMT(BE56,BD56,-BF56),PMT(BE56,1,-BF56)),0))</f>
        <v>#REF!</v>
      </c>
      <c r="BI56" s="137" t="e">
        <f>IF(SUM($P56:BH56)&gt;0,IF($M56-BI$7&gt;0,BH56*(1+$N56),0),IF(0&lt;=BI$9,IF(BE56&gt;0,PMT(BF56,BE56,-BG56),PMT(BF56,1,-BG56)),0))</f>
        <v>#REF!</v>
      </c>
      <c r="BJ56" s="191" t="e">
        <f t="shared" si="13"/>
        <v>#REF!</v>
      </c>
    </row>
    <row r="57" spans="1:62">
      <c r="A57" s="193">
        <f t="shared" si="11"/>
        <v>2065</v>
      </c>
      <c r="B57" s="132">
        <v>173739.51085239771</v>
      </c>
      <c r="C57" s="194">
        <f t="shared" si="6"/>
        <v>104243.70651143862</v>
      </c>
      <c r="D57" s="194">
        <f t="shared" si="7"/>
        <v>69495.80434095909</v>
      </c>
      <c r="E57" s="195">
        <f t="shared" si="8"/>
        <v>173739.51085239771</v>
      </c>
      <c r="F57" s="196">
        <f>C57*VLOOKUP($F$9,'GI Factors'!A:M,4,FALSE)+D57*VLOOKUP($F$9,'GI Factors'!A:M,7,FALSE)</f>
        <v>175848.21788819635</v>
      </c>
      <c r="G57" s="193">
        <f t="shared" si="12"/>
        <v>2065</v>
      </c>
      <c r="H57" s="197">
        <f>C57*VLOOKUP($G57,'GI Factors'!A:M,4,FALSE)</f>
        <v>524865.86989043769</v>
      </c>
      <c r="I57" s="197">
        <f>D57*VLOOKUP($G57,'GI Factors'!A:M,7,FALSE)</f>
        <v>136062.17729680054</v>
      </c>
      <c r="J57" s="189">
        <f t="shared" si="9"/>
        <v>660928.04718723823</v>
      </c>
      <c r="K57" s="190" t="e">
        <f>IF(SUM($J$10:J57)&gt;$K$7,$K$7-SUM($K$10:K56),J57)</f>
        <v>#REF!</v>
      </c>
      <c r="L57" s="190" t="e">
        <f t="shared" si="10"/>
        <v>#REF!</v>
      </c>
      <c r="M57" s="140">
        <f t="shared" si="4"/>
        <v>44</v>
      </c>
      <c r="N57" s="141">
        <f t="shared" si="1"/>
        <v>3.0548772272149631E-2</v>
      </c>
      <c r="O57" s="137" t="e">
        <f t="shared" si="2"/>
        <v>#REF!</v>
      </c>
      <c r="P57" s="142" t="e">
        <f t="shared" si="5"/>
        <v>#REF!</v>
      </c>
      <c r="Q57" s="137" t="e">
        <f>IF(SUM($P57:P57)&gt;0,IF($M57-Q$7&gt;0,P57*(1+$N57),0),IF(0&lt;=Q$9,IF(M57&gt;0,PMT(N57,M57,-O57),PMT(N57,1,-O57)),0))</f>
        <v>#REF!</v>
      </c>
      <c r="R57" s="137" t="e">
        <f>IF(SUM($P57:Q57)&gt;0,IF($M57-R$7&gt;0,Q57*(1+$N57),0),IF(0&lt;=R$9,IF(N57&gt;0,PMT(O57,N57,-P57),PMT(O57,1,-P57)),0))</f>
        <v>#REF!</v>
      </c>
      <c r="S57" s="138" t="e">
        <f>IF(SUM($P57:R57)&gt;0,IF($M57-S$7&gt;0,R57*(1+$N57),0),IF(0&lt;=S$9,IF(O57&gt;0,PMT(P57,O57,-Q57),PMT(P57,1,-Q57)),0))</f>
        <v>#REF!</v>
      </c>
      <c r="T57" s="137" t="e">
        <f>IF(SUM($P57:S57)&gt;0,IF($M57-T$7&gt;0,S57*(1+$N57),0),IF(0&lt;=T$9,IF(P57&gt;0,PMT(Q57,P57,-R57),PMT(Q57,1,-R57)),0))</f>
        <v>#REF!</v>
      </c>
      <c r="U57" s="137" t="e">
        <f>IF(SUM($P57:T57)&gt;0,IF($M57-U$7&gt;0,T57*(1+$N57),0),IF(0&lt;=U$9,IF(Q57&gt;0,PMT(R57,Q57,-S57),PMT(R57,1,-S57)),0))</f>
        <v>#REF!</v>
      </c>
      <c r="V57" s="137" t="e">
        <f>IF(SUM($P57:U57)&gt;0,IF($M57-V$7&gt;0,U57*(1+$N57),0),IF(0&lt;=V$9,IF(R57&gt;0,PMT(S57,R57,-T57),PMT(S57,1,-T57)),0))</f>
        <v>#REF!</v>
      </c>
      <c r="W57" s="137" t="e">
        <f>IF(SUM($P57:V57)&gt;0,IF($M57-W$7&gt;0,V57*(1+$N57),0),IF(0&lt;=W$9,IF(S57&gt;0,PMT(T57,S57,-U57),PMT(T57,1,-U57)),0))</f>
        <v>#REF!</v>
      </c>
      <c r="X57" s="137" t="e">
        <f>IF(SUM($P57:W57)&gt;0,IF($M57-X$7&gt;0,W57*(1+$N57),0),IF(0&lt;=X$9,IF(T57&gt;0,PMT(U57,T57,-V57),PMT(U57,1,-V57)),0))</f>
        <v>#REF!</v>
      </c>
      <c r="Y57" s="137" t="e">
        <f>IF(SUM($P57:X57)&gt;0,IF($M57-Y$7&gt;0,X57*(1+$N57),0),IF(0&lt;=Y$9,IF(U57&gt;0,PMT(V57,U57,-W57),PMT(V57,1,-W57)),0))</f>
        <v>#REF!</v>
      </c>
      <c r="Z57" s="137" t="e">
        <f>IF(SUM($P57:Y57)&gt;0,IF($M57-Z$7&gt;0,Y57*(1+$N57),0),IF(0&lt;=Z$9,IF(V57&gt;0,PMT(W57,V57,-X57),PMT(W57,1,-X57)),0))</f>
        <v>#REF!</v>
      </c>
      <c r="AA57" s="137" t="e">
        <f>IF(SUM($P57:Z57)&gt;0,IF($M57-AA$7&gt;0,Z57*(1+$N57),0),IF(0&lt;=AA$9,IF(W57&gt;0,PMT(X57,W57,-Y57),PMT(X57,1,-Y57)),0))</f>
        <v>#REF!</v>
      </c>
      <c r="AB57" s="137" t="e">
        <f>IF(SUM($P57:AA57)&gt;0,IF($M57-AB$7&gt;0,AA57*(1+$N57),0),IF(0&lt;=AB$9,IF(X57&gt;0,PMT(Y57,X57,-Z57),PMT(Y57,1,-Z57)),0))</f>
        <v>#REF!</v>
      </c>
      <c r="AC57" s="137" t="e">
        <f>IF(SUM($P57:AB57)&gt;0,IF($M57-AC$7&gt;0,AB57*(1+$N57),0),IF(0&lt;=AC$9,IF(Y57&gt;0,PMT(Z57,Y57,-AA57),PMT(Z57,1,-AA57)),0))</f>
        <v>#REF!</v>
      </c>
      <c r="AD57" s="137" t="e">
        <f>IF(SUM($P57:AC57)&gt;0,IF($M57-AD$7&gt;0,AC57*(1+$N57),0),IF(0&lt;=AD$9,IF(Z57&gt;0,PMT(AA57,Z57,-AB57),PMT(AA57,1,-AB57)),0))</f>
        <v>#REF!</v>
      </c>
      <c r="AE57" s="137" t="e">
        <f>IF(SUM($P57:AD57)&gt;0,IF($M57-AE$7&gt;0,AD57*(1+$N57),0),IF(0&lt;=AE$9,IF(AA57&gt;0,PMT(AB57,AA57,-AC57),PMT(AB57,1,-AC57)),0))</f>
        <v>#REF!</v>
      </c>
      <c r="AF57" s="137" t="e">
        <f>IF(SUM($P57:AE57)&gt;0,IF($M57-AF$7&gt;0,AE57*(1+$N57),0),IF(0&lt;=AF$9,IF(AB57&gt;0,PMT(AC57,AB57,-AD57),PMT(AC57,1,-AD57)),0))</f>
        <v>#REF!</v>
      </c>
      <c r="AG57" s="137" t="e">
        <f>IF(SUM($P57:AF57)&gt;0,IF($M57-AG$7&gt;0,AF57*(1+$N57),0),IF(0&lt;=AG$9,IF(AC57&gt;0,PMT(AD57,AC57,-AE57),PMT(AD57,1,-AE57)),0))</f>
        <v>#REF!</v>
      </c>
      <c r="AH57" s="137" t="e">
        <f>IF(SUM($P57:AG57)&gt;0,IF($M57-AH$7&gt;0,AG57*(1+$N57),0),IF(0&lt;=AH$9,IF(AD57&gt;0,PMT(AE57,AD57,-AF57),PMT(AE57,1,-AF57)),0))</f>
        <v>#REF!</v>
      </c>
      <c r="AI57" s="137" t="e">
        <f>IF(SUM($P57:AH57)&gt;0,IF($M57-AI$7&gt;0,AH57*(1+$N57),0),IF(0&lt;=AI$9,IF(AE57&gt;0,PMT(AF57,AE57,-AG57),PMT(AF57,1,-AG57)),0))</f>
        <v>#REF!</v>
      </c>
      <c r="AJ57" s="137" t="e">
        <f>IF(SUM($P57:AI57)&gt;0,IF($M57-AJ$7&gt;0,AI57*(1+$N57),0),IF(0&lt;=AJ$9,IF(AF57&gt;0,PMT(AG57,AF57,-AH57),PMT(AG57,1,-AH57)),0))</f>
        <v>#REF!</v>
      </c>
      <c r="AK57" s="137" t="e">
        <f>IF(SUM($P57:AJ57)&gt;0,IF($M57-AK$7&gt;0,AJ57*(1+$N57),0),IF(0&lt;=AK$9,IF(AG57&gt;0,PMT(AH57,AG57,-AI57),PMT(AH57,1,-AI57)),0))</f>
        <v>#REF!</v>
      </c>
      <c r="AL57" s="137" t="e">
        <f>IF(SUM($P57:AK57)&gt;0,IF($M57-AL$7&gt;0,AK57*(1+$N57),0),IF(0&lt;=AL$9,IF(AH57&gt;0,PMT(AI57,AH57,-AJ57),PMT(AI57,1,-AJ57)),0))</f>
        <v>#REF!</v>
      </c>
      <c r="AM57" s="137" t="e">
        <f>IF(SUM($P57:AL57)&gt;0,IF($M57-AM$7&gt;0,AL57*(1+$N57),0),IF(0&lt;=AM$9,IF(AI57&gt;0,PMT(AJ57,AI57,-AK57),PMT(AJ57,1,-AK57)),0))</f>
        <v>#REF!</v>
      </c>
      <c r="AN57" s="137" t="e">
        <f>IF(SUM($P57:AM57)&gt;0,IF($M57-AN$7&gt;0,AM57*(1+$N57),0),IF(0&lt;=AN$9,IF(AJ57&gt;0,PMT(AK57,AJ57,-AL57),PMT(AK57,1,-AL57)),0))</f>
        <v>#REF!</v>
      </c>
      <c r="AO57" s="137" t="e">
        <f>IF(SUM($P57:AN57)&gt;0,IF($M57-AO$7&gt;0,AN57*(1+$N57),0),IF(0&lt;=AO$9,IF(AK57&gt;0,PMT(AL57,AK57,-AM57),PMT(AL57,1,-AM57)),0))</f>
        <v>#REF!</v>
      </c>
      <c r="AP57" s="137" t="e">
        <f>IF(SUM($P57:AO57)&gt;0,IF($M57-AP$7&gt;0,AO57*(1+$N57),0),IF(0&lt;=AP$9,IF(AL57&gt;0,PMT(AM57,AL57,-AN57),PMT(AM57,1,-AN57)),0))</f>
        <v>#REF!</v>
      </c>
      <c r="AQ57" s="137" t="e">
        <f>IF(SUM($P57:AP57)&gt;0,IF($M57-AQ$7&gt;0,AP57*(1+$N57),0),IF(0&lt;=AQ$9,IF(AM57&gt;0,PMT(AN57,AM57,-AO57),PMT(AN57,1,-AO57)),0))</f>
        <v>#REF!</v>
      </c>
      <c r="AR57" s="137" t="e">
        <f>IF(SUM($P57:AQ57)&gt;0,IF($M57-AR$7&gt;0,AQ57*(1+$N57),0),IF(0&lt;=AR$9,IF(AN57&gt;0,PMT(AO57,AN57,-AP57),PMT(AO57,1,-AP57)),0))</f>
        <v>#REF!</v>
      </c>
      <c r="AS57" s="137" t="e">
        <f>IF(SUM($P57:AR57)&gt;0,IF($M57-AS$7&gt;0,AR57*(1+$N57),0),IF(0&lt;=AS$9,IF(AO57&gt;0,PMT(AP57,AO57,-AQ57),PMT(AP57,1,-AQ57)),0))</f>
        <v>#REF!</v>
      </c>
      <c r="AT57" s="137" t="e">
        <f>IF(SUM($P57:AS57)&gt;0,IF($M57-AT$7&gt;0,AS57*(1+$N57),0),IF(0&lt;=AT$9,IF(AP57&gt;0,PMT(AQ57,AP57,-AR57),PMT(AQ57,1,-AR57)),0))</f>
        <v>#REF!</v>
      </c>
      <c r="AU57" s="137" t="e">
        <f>IF(SUM($P57:AT57)&gt;0,IF($M57-AU$7&gt;0,AT57*(1+$N57),0),IF(0&lt;=AU$9,IF(AQ57&gt;0,PMT(AR57,AQ57,-AS57),PMT(AR57,1,-AS57)),0))</f>
        <v>#REF!</v>
      </c>
      <c r="AV57" s="137" t="e">
        <f>IF(SUM($P57:AU57)&gt;0,IF($M57-AV$7&gt;0,AU57*(1+$N57),0),IF(0&lt;=AV$9,IF(AR57&gt;0,PMT(AS57,AR57,-AT57),PMT(AS57,1,-AT57)),0))</f>
        <v>#REF!</v>
      </c>
      <c r="AW57" s="137" t="e">
        <f>IF(SUM($P57:AV57)&gt;0,IF($M57-AW$7&gt;0,AV57*(1+$N57),0),IF(0&lt;=AW$9,IF(AS57&gt;0,PMT(AT57,AS57,-AU57),PMT(AT57,1,-AU57)),0))</f>
        <v>#REF!</v>
      </c>
      <c r="AX57" s="137" t="e">
        <f>IF(SUM($P57:AW57)&gt;0,IF($M57-AX$7&gt;0,AW57*(1+$N57),0),IF(0&lt;=AX$9,IF(AT57&gt;0,PMT(AU57,AT57,-AV57),PMT(AU57,1,-AV57)),0))</f>
        <v>#REF!</v>
      </c>
      <c r="AY57" s="137" t="e">
        <f>IF(SUM($P57:AX57)&gt;0,IF($M57-AY$7&gt;0,AX57*(1+$N57),0),IF(0&lt;=AY$9,IF(AU57&gt;0,PMT(AV57,AU57,-AW57),PMT(AV57,1,-AW57)),0))</f>
        <v>#REF!</v>
      </c>
      <c r="AZ57" s="137" t="e">
        <f>IF(SUM($P57:AY57)&gt;0,IF($M57-AZ$7&gt;0,AY57*(1+$N57),0),IF(0&lt;=AZ$9,IF(AV57&gt;0,PMT(AW57,AV57,-AX57),PMT(AW57,1,-AX57)),0))</f>
        <v>#REF!</v>
      </c>
      <c r="BA57" s="137" t="e">
        <f>IF(SUM($P57:AZ57)&gt;0,IF($M57-BA$7&gt;0,AZ57*(1+$N57),0),IF(0&lt;=BA$9,IF(AW57&gt;0,PMT(AX57,AW57,-AY57),PMT(AX57,1,-AY57)),0))</f>
        <v>#REF!</v>
      </c>
      <c r="BB57" s="137" t="e">
        <f>IF(SUM($P57:BA57)&gt;0,IF($M57-BB$7&gt;0,BA57*(1+$N57),0),IF(0&lt;=BB$9,IF(AX57&gt;0,PMT(AY57,AX57,-AZ57),PMT(AY57,1,-AZ57)),0))</f>
        <v>#REF!</v>
      </c>
      <c r="BC57" s="137" t="e">
        <f>IF(SUM($P57:BB57)&gt;0,IF($M57-BC$7&gt;0,BB57*(1+$N57),0),IF(0&lt;=BC$9,IF(AY57&gt;0,PMT(AZ57,AY57,-BA57),PMT(AZ57,1,-BA57)),0))</f>
        <v>#REF!</v>
      </c>
      <c r="BD57" s="137" t="e">
        <f>IF(SUM($P57:BC57)&gt;0,IF($M57-BD$7&gt;0,BC57*(1+$N57),0),IF(0&lt;=BD$9,IF(AZ57&gt;0,PMT(BA57,AZ57,-BB57),PMT(BA57,1,-BB57)),0))</f>
        <v>#REF!</v>
      </c>
      <c r="BE57" s="137" t="e">
        <f>IF(SUM($P57:BD57)&gt;0,IF($M57-BE$7&gt;0,BD57*(1+$N57),0),IF(0&lt;=BE$9,IF(BA57&gt;0,PMT(BB57,BA57,-BC57),PMT(BB57,1,-BC57)),0))</f>
        <v>#REF!</v>
      </c>
      <c r="BF57" s="137" t="e">
        <f>IF(SUM($P57:BE57)&gt;0,IF($M57-BF$7&gt;0,BE57*(1+$N57),0),IF(0&lt;=BF$9,IF(BB57&gt;0,PMT(BC57,BB57,-BD57),PMT(BC57,1,-BD57)),0))</f>
        <v>#REF!</v>
      </c>
      <c r="BG57" s="137" t="e">
        <f>IF(SUM($P57:BF57)&gt;0,IF($M57-BG$7&gt;0,BF57*(1+$N57),0),IF(0&lt;=BG$9,IF(BC57&gt;0,PMT(BD57,BC57,-BE57),PMT(BD57,1,-BE57)),0))</f>
        <v>#REF!</v>
      </c>
      <c r="BH57" s="137" t="e">
        <f>IF(SUM($P57:BG57)&gt;0,IF($M57-BH$7&gt;0,BG57*(1+$N57),0),IF(0&lt;=BH$9,IF(BD57&gt;0,PMT(BE57,BD57,-BF57),PMT(BE57,1,-BF57)),0))</f>
        <v>#REF!</v>
      </c>
      <c r="BI57" s="137" t="e">
        <f>IF(SUM($P57:BH57)&gt;0,IF($M57-BI$7&gt;0,BH57*(1+$N57),0),IF(0&lt;=BI$9,IF(BE57&gt;0,PMT(BF57,BE57,-BG57),PMT(BF57,1,-BG57)),0))</f>
        <v>#REF!</v>
      </c>
      <c r="BJ57" s="191" t="e">
        <f t="shared" si="13"/>
        <v>#REF!</v>
      </c>
    </row>
    <row r="58" spans="1:62">
      <c r="A58" s="193">
        <f t="shared" si="11"/>
        <v>2066</v>
      </c>
      <c r="B58" s="132">
        <v>199463.92218573106</v>
      </c>
      <c r="C58" s="194">
        <f t="shared" si="6"/>
        <v>119678.35331143864</v>
      </c>
      <c r="D58" s="194">
        <f t="shared" si="7"/>
        <v>79785.568874292425</v>
      </c>
      <c r="E58" s="195">
        <f t="shared" si="8"/>
        <v>199463.92218573106</v>
      </c>
      <c r="F58" s="196">
        <f>C58*VLOOKUP($F$9,'GI Factors'!A:M,4,FALSE)+D58*VLOOKUP($F$9,'GI Factors'!A:M,7,FALSE)</f>
        <v>201884.85093151516</v>
      </c>
      <c r="G58" s="193">
        <f t="shared" si="12"/>
        <v>2066</v>
      </c>
      <c r="H58" s="197">
        <f>C58*VLOOKUP($G58,'GI Factors'!A:M,4,FALSE)</f>
        <v>625319.44470946689</v>
      </c>
      <c r="I58" s="197">
        <f>D58*VLOOKUP($G58,'GI Factors'!A:M,7,FALSE)</f>
        <v>158923.58701388989</v>
      </c>
      <c r="J58" s="189">
        <f t="shared" si="9"/>
        <v>784243.03172335681</v>
      </c>
      <c r="K58" s="190" t="e">
        <f>IF(SUM($J$10:J58)&gt;$K$7,$K$7-SUM($K$10:K57),J58)</f>
        <v>#REF!</v>
      </c>
      <c r="L58" s="190" t="e">
        <f t="shared" si="10"/>
        <v>#REF!</v>
      </c>
      <c r="M58" s="140">
        <f t="shared" si="4"/>
        <v>45</v>
      </c>
      <c r="N58" s="141">
        <f t="shared" si="1"/>
        <v>3.0615331107714475E-2</v>
      </c>
      <c r="O58" s="137" t="e">
        <f t="shared" si="2"/>
        <v>#REF!</v>
      </c>
      <c r="P58" s="142" t="e">
        <f t="shared" si="5"/>
        <v>#REF!</v>
      </c>
      <c r="Q58" s="137" t="e">
        <f>IF(SUM($P58:P58)&gt;0,IF($M58-Q$7&gt;0,P58*(1+$N58),0),IF(0&lt;=Q$9,IF(M58&gt;0,PMT(N58,M58,-O58),PMT(N58,1,-O58)),0))</f>
        <v>#REF!</v>
      </c>
      <c r="R58" s="137" t="e">
        <f>IF(SUM($P58:Q58)&gt;0,IF($M58-R$7&gt;0,Q58*(1+$N58),0),IF(0&lt;=R$9,IF(N58&gt;0,PMT(O58,N58,-P58),PMT(O58,1,-P58)),0))</f>
        <v>#REF!</v>
      </c>
      <c r="S58" s="138" t="e">
        <f>IF(SUM($P58:R58)&gt;0,IF($M58-S$7&gt;0,R58*(1+$N58),0),IF(0&lt;=S$9,IF(O58&gt;0,PMT(P58,O58,-Q58),PMT(P58,1,-Q58)),0))</f>
        <v>#REF!</v>
      </c>
      <c r="T58" s="137" t="e">
        <f>IF(SUM($P58:S58)&gt;0,IF($M58-T$7&gt;0,S58*(1+$N58),0),IF(0&lt;=T$9,IF(P58&gt;0,PMT(Q58,P58,-R58),PMT(Q58,1,-R58)),0))</f>
        <v>#REF!</v>
      </c>
      <c r="U58" s="137" t="e">
        <f>IF(SUM($P58:T58)&gt;0,IF($M58-U$7&gt;0,T58*(1+$N58),0),IF(0&lt;=U$9,IF(Q58&gt;0,PMT(R58,Q58,-S58),PMT(R58,1,-S58)),0))</f>
        <v>#REF!</v>
      </c>
      <c r="V58" s="137" t="e">
        <f>IF(SUM($P58:U58)&gt;0,IF($M58-V$7&gt;0,U58*(1+$N58),0),IF(0&lt;=V$9,IF(R58&gt;0,PMT(S58,R58,-T58),PMT(S58,1,-T58)),0))</f>
        <v>#REF!</v>
      </c>
      <c r="W58" s="137" t="e">
        <f>IF(SUM($P58:V58)&gt;0,IF($M58-W$7&gt;0,V58*(1+$N58),0),IF(0&lt;=W$9,IF(S58&gt;0,PMT(T58,S58,-U58),PMT(T58,1,-U58)),0))</f>
        <v>#REF!</v>
      </c>
      <c r="X58" s="137" t="e">
        <f>IF(SUM($P58:W58)&gt;0,IF($M58-X$7&gt;0,W58*(1+$N58),0),IF(0&lt;=X$9,IF(T58&gt;0,PMT(U58,T58,-V58),PMT(U58,1,-V58)),0))</f>
        <v>#REF!</v>
      </c>
      <c r="Y58" s="137" t="e">
        <f>IF(SUM($P58:X58)&gt;0,IF($M58-Y$7&gt;0,X58*(1+$N58),0),IF(0&lt;=Y$9,IF(U58&gt;0,PMT(V58,U58,-W58),PMT(V58,1,-W58)),0))</f>
        <v>#REF!</v>
      </c>
      <c r="Z58" s="137" t="e">
        <f>IF(SUM($P58:Y58)&gt;0,IF($M58-Z$7&gt;0,Y58*(1+$N58),0),IF(0&lt;=Z$9,IF(V58&gt;0,PMT(W58,V58,-X58),PMT(W58,1,-X58)),0))</f>
        <v>#REF!</v>
      </c>
      <c r="AA58" s="137" t="e">
        <f>IF(SUM($P58:Z58)&gt;0,IF($M58-AA$7&gt;0,Z58*(1+$N58),0),IF(0&lt;=AA$9,IF(W58&gt;0,PMT(X58,W58,-Y58),PMT(X58,1,-Y58)),0))</f>
        <v>#REF!</v>
      </c>
      <c r="AB58" s="137" t="e">
        <f>IF(SUM($P58:AA58)&gt;0,IF($M58-AB$7&gt;0,AA58*(1+$N58),0),IF(0&lt;=AB$9,IF(X58&gt;0,PMT(Y58,X58,-Z58),PMT(Y58,1,-Z58)),0))</f>
        <v>#REF!</v>
      </c>
      <c r="AC58" s="137" t="e">
        <f>IF(SUM($P58:AB58)&gt;0,IF($M58-AC$7&gt;0,AB58*(1+$N58),0),IF(0&lt;=AC$9,IF(Y58&gt;0,PMT(Z58,Y58,-AA58),PMT(Z58,1,-AA58)),0))</f>
        <v>#REF!</v>
      </c>
      <c r="AD58" s="137" t="e">
        <f>IF(SUM($P58:AC58)&gt;0,IF($M58-AD$7&gt;0,AC58*(1+$N58),0),IF(0&lt;=AD$9,IF(Z58&gt;0,PMT(AA58,Z58,-AB58),PMT(AA58,1,-AB58)),0))</f>
        <v>#REF!</v>
      </c>
      <c r="AE58" s="137" t="e">
        <f>IF(SUM($P58:AD58)&gt;0,IF($M58-AE$7&gt;0,AD58*(1+$N58),0),IF(0&lt;=AE$9,IF(AA58&gt;0,PMT(AB58,AA58,-AC58),PMT(AB58,1,-AC58)),0))</f>
        <v>#REF!</v>
      </c>
      <c r="AF58" s="137" t="e">
        <f>IF(SUM($P58:AE58)&gt;0,IF($M58-AF$7&gt;0,AE58*(1+$N58),0),IF(0&lt;=AF$9,IF(AB58&gt;0,PMT(AC58,AB58,-AD58),PMT(AC58,1,-AD58)),0))</f>
        <v>#REF!</v>
      </c>
      <c r="AG58" s="137" t="e">
        <f>IF(SUM($P58:AF58)&gt;0,IF($M58-AG$7&gt;0,AF58*(1+$N58),0),IF(0&lt;=AG$9,IF(AC58&gt;0,PMT(AD58,AC58,-AE58),PMT(AD58,1,-AE58)),0))</f>
        <v>#REF!</v>
      </c>
      <c r="AH58" s="137" t="e">
        <f>IF(SUM($P58:AG58)&gt;0,IF($M58-AH$7&gt;0,AG58*(1+$N58),0),IF(0&lt;=AH$9,IF(AD58&gt;0,PMT(AE58,AD58,-AF58),PMT(AE58,1,-AF58)),0))</f>
        <v>#REF!</v>
      </c>
      <c r="AI58" s="137" t="e">
        <f>IF(SUM($P58:AH58)&gt;0,IF($M58-AI$7&gt;0,AH58*(1+$N58),0),IF(0&lt;=AI$9,IF(AE58&gt;0,PMT(AF58,AE58,-AG58),PMT(AF58,1,-AG58)),0))</f>
        <v>#REF!</v>
      </c>
      <c r="AJ58" s="137" t="e">
        <f>IF(SUM($P58:AI58)&gt;0,IF($M58-AJ$7&gt;0,AI58*(1+$N58),0),IF(0&lt;=AJ$9,IF(AF58&gt;0,PMT(AG58,AF58,-AH58),PMT(AG58,1,-AH58)),0))</f>
        <v>#REF!</v>
      </c>
      <c r="AK58" s="137" t="e">
        <f>IF(SUM($P58:AJ58)&gt;0,IF($M58-AK$7&gt;0,AJ58*(1+$N58),0),IF(0&lt;=AK$9,IF(AG58&gt;0,PMT(AH58,AG58,-AI58),PMT(AH58,1,-AI58)),0))</f>
        <v>#REF!</v>
      </c>
      <c r="AL58" s="137" t="e">
        <f>IF(SUM($P58:AK58)&gt;0,IF($M58-AL$7&gt;0,AK58*(1+$N58),0),IF(0&lt;=AL$9,IF(AH58&gt;0,PMT(AI58,AH58,-AJ58),PMT(AI58,1,-AJ58)),0))</f>
        <v>#REF!</v>
      </c>
      <c r="AM58" s="137" t="e">
        <f>IF(SUM($P58:AL58)&gt;0,IF($M58-AM$7&gt;0,AL58*(1+$N58),0),IF(0&lt;=AM$9,IF(AI58&gt;0,PMT(AJ58,AI58,-AK58),PMT(AJ58,1,-AK58)),0))</f>
        <v>#REF!</v>
      </c>
      <c r="AN58" s="137" t="e">
        <f>IF(SUM($P58:AM58)&gt;0,IF($M58-AN$7&gt;0,AM58*(1+$N58),0),IF(0&lt;=AN$9,IF(AJ58&gt;0,PMT(AK58,AJ58,-AL58),PMT(AK58,1,-AL58)),0))</f>
        <v>#REF!</v>
      </c>
      <c r="AO58" s="137" t="e">
        <f>IF(SUM($P58:AN58)&gt;0,IF($M58-AO$7&gt;0,AN58*(1+$N58),0),IF(0&lt;=AO$9,IF(AK58&gt;0,PMT(AL58,AK58,-AM58),PMT(AL58,1,-AM58)),0))</f>
        <v>#REF!</v>
      </c>
      <c r="AP58" s="137" t="e">
        <f>IF(SUM($P58:AO58)&gt;0,IF($M58-AP$7&gt;0,AO58*(1+$N58),0),IF(0&lt;=AP$9,IF(AL58&gt;0,PMT(AM58,AL58,-AN58),PMT(AM58,1,-AN58)),0))</f>
        <v>#REF!</v>
      </c>
      <c r="AQ58" s="137" t="e">
        <f>IF(SUM($P58:AP58)&gt;0,IF($M58-AQ$7&gt;0,AP58*(1+$N58),0),IF(0&lt;=AQ$9,IF(AM58&gt;0,PMT(AN58,AM58,-AO58),PMT(AN58,1,-AO58)),0))</f>
        <v>#REF!</v>
      </c>
      <c r="AR58" s="137" t="e">
        <f>IF(SUM($P58:AQ58)&gt;0,IF($M58-AR$7&gt;0,AQ58*(1+$N58),0),IF(0&lt;=AR$9,IF(AN58&gt;0,PMT(AO58,AN58,-AP58),PMT(AO58,1,-AP58)),0))</f>
        <v>#REF!</v>
      </c>
      <c r="AS58" s="137" t="e">
        <f>IF(SUM($P58:AR58)&gt;0,IF($M58-AS$7&gt;0,AR58*(1+$N58),0),IF(0&lt;=AS$9,IF(AO58&gt;0,PMT(AP58,AO58,-AQ58),PMT(AP58,1,-AQ58)),0))</f>
        <v>#REF!</v>
      </c>
      <c r="AT58" s="137" t="e">
        <f>IF(SUM($P58:AS58)&gt;0,IF($M58-AT$7&gt;0,AS58*(1+$N58),0),IF(0&lt;=AT$9,IF(AP58&gt;0,PMT(AQ58,AP58,-AR58),PMT(AQ58,1,-AR58)),0))</f>
        <v>#REF!</v>
      </c>
      <c r="AU58" s="137" t="e">
        <f>IF(SUM($P58:AT58)&gt;0,IF($M58-AU$7&gt;0,AT58*(1+$N58),0),IF(0&lt;=AU$9,IF(AQ58&gt;0,PMT(AR58,AQ58,-AS58),PMT(AR58,1,-AS58)),0))</f>
        <v>#REF!</v>
      </c>
      <c r="AV58" s="137" t="e">
        <f>IF(SUM($P58:AU58)&gt;0,IF($M58-AV$7&gt;0,AU58*(1+$N58),0),IF(0&lt;=AV$9,IF(AR58&gt;0,PMT(AS58,AR58,-AT58),PMT(AS58,1,-AT58)),0))</f>
        <v>#REF!</v>
      </c>
      <c r="AW58" s="137" t="e">
        <f>IF(SUM($P58:AV58)&gt;0,IF($M58-AW$7&gt;0,AV58*(1+$N58),0),IF(0&lt;=AW$9,IF(AS58&gt;0,PMT(AT58,AS58,-AU58),PMT(AT58,1,-AU58)),0))</f>
        <v>#REF!</v>
      </c>
      <c r="AX58" s="137" t="e">
        <f>IF(SUM($P58:AW58)&gt;0,IF($M58-AX$7&gt;0,AW58*(1+$N58),0),IF(0&lt;=AX$9,IF(AT58&gt;0,PMT(AU58,AT58,-AV58),PMT(AU58,1,-AV58)),0))</f>
        <v>#REF!</v>
      </c>
      <c r="AY58" s="137" t="e">
        <f>IF(SUM($P58:AX58)&gt;0,IF($M58-AY$7&gt;0,AX58*(1+$N58),0),IF(0&lt;=AY$9,IF(AU58&gt;0,PMT(AV58,AU58,-AW58),PMT(AV58,1,-AW58)),0))</f>
        <v>#REF!</v>
      </c>
      <c r="AZ58" s="137" t="e">
        <f>IF(SUM($P58:AY58)&gt;0,IF($M58-AZ$7&gt;0,AY58*(1+$N58),0),IF(0&lt;=AZ$9,IF(AV58&gt;0,PMT(AW58,AV58,-AX58),PMT(AW58,1,-AX58)),0))</f>
        <v>#REF!</v>
      </c>
      <c r="BA58" s="137" t="e">
        <f>IF(SUM($P58:AZ58)&gt;0,IF($M58-BA$7&gt;0,AZ58*(1+$N58),0),IF(0&lt;=BA$9,IF(AW58&gt;0,PMT(AX58,AW58,-AY58),PMT(AX58,1,-AY58)),0))</f>
        <v>#REF!</v>
      </c>
      <c r="BB58" s="137" t="e">
        <f>IF(SUM($P58:BA58)&gt;0,IF($M58-BB$7&gt;0,BA58*(1+$N58),0),IF(0&lt;=BB$9,IF(AX58&gt;0,PMT(AY58,AX58,-AZ58),PMT(AY58,1,-AZ58)),0))</f>
        <v>#REF!</v>
      </c>
      <c r="BC58" s="137" t="e">
        <f>IF(SUM($P58:BB58)&gt;0,IF($M58-BC$7&gt;0,BB58*(1+$N58),0),IF(0&lt;=BC$9,IF(AY58&gt;0,PMT(AZ58,AY58,-BA58),PMT(AZ58,1,-BA58)),0))</f>
        <v>#REF!</v>
      </c>
      <c r="BD58" s="137" t="e">
        <f>IF(SUM($P58:BC58)&gt;0,IF($M58-BD$7&gt;0,BC58*(1+$N58),0),IF(0&lt;=BD$9,IF(AZ58&gt;0,PMT(BA58,AZ58,-BB58),PMT(BA58,1,-BB58)),0))</f>
        <v>#REF!</v>
      </c>
      <c r="BE58" s="137" t="e">
        <f>IF(SUM($P58:BD58)&gt;0,IF($M58-BE$7&gt;0,BD58*(1+$N58),0),IF(0&lt;=BE$9,IF(BA58&gt;0,PMT(BB58,BA58,-BC58),PMT(BB58,1,-BC58)),0))</f>
        <v>#REF!</v>
      </c>
      <c r="BF58" s="137" t="e">
        <f>IF(SUM($P58:BE58)&gt;0,IF($M58-BF$7&gt;0,BE58*(1+$N58),0),IF(0&lt;=BF$9,IF(BB58&gt;0,PMT(BC58,BB58,-BD58),PMT(BC58,1,-BD58)),0))</f>
        <v>#REF!</v>
      </c>
      <c r="BG58" s="137" t="e">
        <f>IF(SUM($P58:BF58)&gt;0,IF($M58-BG$7&gt;0,BF58*(1+$N58),0),IF(0&lt;=BG$9,IF(BC58&gt;0,PMT(BD58,BC58,-BE58),PMT(BD58,1,-BE58)),0))</f>
        <v>#REF!</v>
      </c>
      <c r="BH58" s="137" t="e">
        <f>IF(SUM($P58:BG58)&gt;0,IF($M58-BH$7&gt;0,BG58*(1+$N58),0),IF(0&lt;=BH$9,IF(BD58&gt;0,PMT(BE58,BD58,-BF58),PMT(BE58,1,-BF58)),0))</f>
        <v>#REF!</v>
      </c>
      <c r="BI58" s="137" t="e">
        <f>IF(SUM($P58:BH58)&gt;0,IF($M58-BI$7&gt;0,BH58*(1+$N58),0),IF(0&lt;=BI$9,IF(BE58&gt;0,PMT(BF58,BE58,-BG58),PMT(BF58,1,-BG58)),0))</f>
        <v>#REF!</v>
      </c>
      <c r="BJ58" s="191" t="e">
        <f t="shared" si="13"/>
        <v>#REF!</v>
      </c>
    </row>
    <row r="59" spans="1:62">
      <c r="A59" s="193">
        <f t="shared" si="11"/>
        <v>2067</v>
      </c>
      <c r="B59" s="132">
        <v>1133.5995164999997</v>
      </c>
      <c r="C59" s="194">
        <f>+B59*$C$7</f>
        <v>680.15970989999983</v>
      </c>
      <c r="D59" s="194">
        <f t="shared" si="7"/>
        <v>453.43980659999988</v>
      </c>
      <c r="E59" s="195">
        <f t="shared" ref="E59" si="24">SUM(C59:D59)</f>
        <v>1133.5995164999997</v>
      </c>
      <c r="F59" s="196">
        <f>C59*VLOOKUP($F$9,'GI Factors'!A:M,4,FALSE)+D59*VLOOKUP($F$9,'GI Factors'!A:M,7,FALSE)</f>
        <v>1147.3582134394212</v>
      </c>
      <c r="G59" s="193">
        <f t="shared" si="12"/>
        <v>2067</v>
      </c>
      <c r="H59" s="197">
        <f>C59*VLOOKUP($G59,'GI Factors'!A:M,4,FALSE)</f>
        <v>3687.9503981242838</v>
      </c>
      <c r="I59" s="197">
        <f>D59*VLOOKUP($G59,'GI Factors'!A:M,7,FALSE)</f>
        <v>918.90124205961934</v>
      </c>
      <c r="J59" s="189">
        <f t="shared" si="9"/>
        <v>4606.8516401839033</v>
      </c>
      <c r="K59" s="190" t="e">
        <f>IF(SUM($J$10:J59)&gt;$K$7,$K$7-SUM($K$10:K58),J59)</f>
        <v>#REF!</v>
      </c>
      <c r="L59" s="190" t="e">
        <f t="shared" si="10"/>
        <v>#REF!</v>
      </c>
      <c r="M59" s="140">
        <f t="shared" si="4"/>
        <v>46</v>
      </c>
      <c r="N59" s="141">
        <f t="shared" si="1"/>
        <v>3.0680420638502112E-2</v>
      </c>
      <c r="O59" s="137" t="e">
        <f t="shared" si="2"/>
        <v>#REF!</v>
      </c>
      <c r="P59" s="142" t="e">
        <f t="shared" si="5"/>
        <v>#REF!</v>
      </c>
      <c r="Q59" s="137" t="e">
        <f>IF(SUM($P59:P59)&gt;0,IF($M59-Q$7&gt;0,P59*(1+$N59),0),IF(0&lt;=Q$9,IF(M59&gt;0,PMT(N59,M59,-O59),PMT(N59,1,-O59)),0))</f>
        <v>#REF!</v>
      </c>
      <c r="R59" s="137" t="e">
        <f>IF(SUM($P59:Q59)&gt;0,IF($M59-R$7&gt;0,Q59*(1+$N59),0),IF(0&lt;=R$9,IF(N59&gt;0,PMT(O59,N59,-P59),PMT(O59,1,-P59)),0))</f>
        <v>#REF!</v>
      </c>
      <c r="S59" s="138" t="e">
        <f>IF(SUM($P59:R59)&gt;0,IF($M59-S$7&gt;0,R59*(1+$N59),0),IF(0&lt;=S$9,IF(O59&gt;0,PMT(P59,O59,-Q59),PMT(P59,1,-Q59)),0))</f>
        <v>#REF!</v>
      </c>
      <c r="T59" s="137" t="e">
        <f>IF(SUM($P59:S59)&gt;0,IF($M59-T$7&gt;0,S59*(1+$N59),0),IF(0&lt;=T$9,IF(P59&gt;0,PMT(Q59,P59,-R59),PMT(Q59,1,-R59)),0))</f>
        <v>#REF!</v>
      </c>
      <c r="U59" s="137" t="e">
        <f>IF(SUM($P59:T59)&gt;0,IF($M59-U$7&gt;0,T59*(1+$N59),0),IF(0&lt;=U$9,IF(Q59&gt;0,PMT(R59,Q59,-S59),PMT(R59,1,-S59)),0))</f>
        <v>#REF!</v>
      </c>
      <c r="V59" s="137" t="e">
        <f>IF(SUM($P59:U59)&gt;0,IF($M59-V$7&gt;0,U59*(1+$N59),0),IF(0&lt;=V$9,IF(R59&gt;0,PMT(S59,R59,-T59),PMT(S59,1,-T59)),0))</f>
        <v>#REF!</v>
      </c>
      <c r="W59" s="137" t="e">
        <f>IF(SUM($P59:V59)&gt;0,IF($M59-W$7&gt;0,V59*(1+$N59),0),IF(0&lt;=W$9,IF(S59&gt;0,PMT(T59,S59,-U59),PMT(T59,1,-U59)),0))</f>
        <v>#REF!</v>
      </c>
      <c r="X59" s="137" t="e">
        <f>IF(SUM($P59:W59)&gt;0,IF($M59-X$7&gt;0,W59*(1+$N59),0),IF(0&lt;=X$9,IF(T59&gt;0,PMT(U59,T59,-V59),PMT(U59,1,-V59)),0))</f>
        <v>#REF!</v>
      </c>
      <c r="Y59" s="137" t="e">
        <f>IF(SUM($P59:X59)&gt;0,IF($M59-Y$7&gt;0,X59*(1+$N59),0),IF(0&lt;=Y$9,IF(U59&gt;0,PMT(V59,U59,-W59),PMT(V59,1,-W59)),0))</f>
        <v>#REF!</v>
      </c>
      <c r="Z59" s="137" t="e">
        <f>IF(SUM($P59:Y59)&gt;0,IF($M59-Z$7&gt;0,Y59*(1+$N59),0),IF(0&lt;=Z$9,IF(V59&gt;0,PMT(W59,V59,-X59),PMT(W59,1,-X59)),0))</f>
        <v>#REF!</v>
      </c>
      <c r="AA59" s="137" t="e">
        <f>IF(SUM($P59:Z59)&gt;0,IF($M59-AA$7&gt;0,Z59*(1+$N59),0),IF(0&lt;=AA$9,IF(W59&gt;0,PMT(X59,W59,-Y59),PMT(X59,1,-Y59)),0))</f>
        <v>#REF!</v>
      </c>
      <c r="AB59" s="137" t="e">
        <f>IF(SUM($P59:AA59)&gt;0,IF($M59-AB$7&gt;0,AA59*(1+$N59),0),IF(0&lt;=AB$9,IF(X59&gt;0,PMT(Y59,X59,-Z59),PMT(Y59,1,-Z59)),0))</f>
        <v>#REF!</v>
      </c>
      <c r="AC59" s="137" t="e">
        <f>IF(SUM($P59:AB59)&gt;0,IF($M59-AC$7&gt;0,AB59*(1+$N59),0),IF(0&lt;=AC$9,IF(Y59&gt;0,PMT(Z59,Y59,-AA59),PMT(Z59,1,-AA59)),0))</f>
        <v>#REF!</v>
      </c>
      <c r="AD59" s="137" t="e">
        <f>IF(SUM($P59:AC59)&gt;0,IF($M59-AD$7&gt;0,AC59*(1+$N59),0),IF(0&lt;=AD$9,IF(Z59&gt;0,PMT(AA59,Z59,-AB59),PMT(AA59,1,-AB59)),0))</f>
        <v>#REF!</v>
      </c>
      <c r="AE59" s="137" t="e">
        <f>IF(SUM($P59:AD59)&gt;0,IF($M59-AE$7&gt;0,AD59*(1+$N59),0),IF(0&lt;=AE$9,IF(AA59&gt;0,PMT(AB59,AA59,-AC59),PMT(AB59,1,-AC59)),0))</f>
        <v>#REF!</v>
      </c>
      <c r="AF59" s="137" t="e">
        <f>IF(SUM($P59:AE59)&gt;0,IF($M59-AF$7&gt;0,AE59*(1+$N59),0),IF(0&lt;=AF$9,IF(AB59&gt;0,PMT(AC59,AB59,-AD59),PMT(AC59,1,-AD59)),0))</f>
        <v>#REF!</v>
      </c>
      <c r="AG59" s="137" t="e">
        <f>IF(SUM($P59:AF59)&gt;0,IF($M59-AG$7&gt;0,AF59*(1+$N59),0),IF(0&lt;=AG$9,IF(AC59&gt;0,PMT(AD59,AC59,-AE59),PMT(AD59,1,-AE59)),0))</f>
        <v>#REF!</v>
      </c>
      <c r="AH59" s="137" t="e">
        <f>IF(SUM($P59:AG59)&gt;0,IF($M59-AH$7&gt;0,AG59*(1+$N59),0),IF(0&lt;=AH$9,IF(AD59&gt;0,PMT(AE59,AD59,-AF59),PMT(AE59,1,-AF59)),0))</f>
        <v>#REF!</v>
      </c>
      <c r="AI59" s="137" t="e">
        <f>IF(SUM($P59:AH59)&gt;0,IF($M59-AI$7&gt;0,AH59*(1+$N59),0),IF(0&lt;=AI$9,IF(AE59&gt;0,PMT(AF59,AE59,-AG59),PMT(AF59,1,-AG59)),0))</f>
        <v>#REF!</v>
      </c>
      <c r="AJ59" s="137" t="e">
        <f>IF(SUM($P59:AI59)&gt;0,IF($M59-AJ$7&gt;0,AI59*(1+$N59),0),IF(0&lt;=AJ$9,IF(AF59&gt;0,PMT(AG59,AF59,-AH59),PMT(AG59,1,-AH59)),0))</f>
        <v>#REF!</v>
      </c>
      <c r="AK59" s="137" t="e">
        <f>IF(SUM($P59:AJ59)&gt;0,IF($M59-AK$7&gt;0,AJ59*(1+$N59),0),IF(0&lt;=AK$9,IF(AG59&gt;0,PMT(AH59,AG59,-AI59),PMT(AH59,1,-AI59)),0))</f>
        <v>#REF!</v>
      </c>
      <c r="AL59" s="137" t="e">
        <f>IF(SUM($P59:AK59)&gt;0,IF($M59-AL$7&gt;0,AK59*(1+$N59),0),IF(0&lt;=AL$9,IF(AH59&gt;0,PMT(AI59,AH59,-AJ59),PMT(AI59,1,-AJ59)),0))</f>
        <v>#REF!</v>
      </c>
      <c r="AM59" s="137" t="e">
        <f>IF(SUM($P59:AL59)&gt;0,IF($M59-AM$7&gt;0,AL59*(1+$N59),0),IF(0&lt;=AM$9,IF(AI59&gt;0,PMT(AJ59,AI59,-AK59),PMT(AJ59,1,-AK59)),0))</f>
        <v>#REF!</v>
      </c>
      <c r="AN59" s="137" t="e">
        <f>IF(SUM($P59:AM59)&gt;0,IF($M59-AN$7&gt;0,AM59*(1+$N59),0),IF(0&lt;=AN$9,IF(AJ59&gt;0,PMT(AK59,AJ59,-AL59),PMT(AK59,1,-AL59)),0))</f>
        <v>#REF!</v>
      </c>
      <c r="AO59" s="137" t="e">
        <f>IF(SUM($P59:AN59)&gt;0,IF($M59-AO$7&gt;0,AN59*(1+$N59),0),IF(0&lt;=AO$9,IF(AK59&gt;0,PMT(AL59,AK59,-AM59),PMT(AL59,1,-AM59)),0))</f>
        <v>#REF!</v>
      </c>
      <c r="AP59" s="137" t="e">
        <f>IF(SUM($P59:AO59)&gt;0,IF($M59-AP$7&gt;0,AO59*(1+$N59),0),IF(0&lt;=AP$9,IF(AL59&gt;0,PMT(AM59,AL59,-AN59),PMT(AM59,1,-AN59)),0))</f>
        <v>#REF!</v>
      </c>
      <c r="AQ59" s="137" t="e">
        <f>IF(SUM($P59:AP59)&gt;0,IF($M59-AQ$7&gt;0,AP59*(1+$N59),0),IF(0&lt;=AQ$9,IF(AM59&gt;0,PMT(AN59,AM59,-AO59),PMT(AN59,1,-AO59)),0))</f>
        <v>#REF!</v>
      </c>
      <c r="AR59" s="137" t="e">
        <f>IF(SUM($P59:AQ59)&gt;0,IF($M59-AR$7&gt;0,AQ59*(1+$N59),0),IF(0&lt;=AR$9,IF(AN59&gt;0,PMT(AO59,AN59,-AP59),PMT(AO59,1,-AP59)),0))</f>
        <v>#REF!</v>
      </c>
      <c r="AS59" s="137" t="e">
        <f>IF(SUM($P59:AR59)&gt;0,IF($M59-AS$7&gt;0,AR59*(1+$N59),0),IF(0&lt;=AS$9,IF(AO59&gt;0,PMT(AP59,AO59,-AQ59),PMT(AP59,1,-AQ59)),0))</f>
        <v>#REF!</v>
      </c>
      <c r="AT59" s="137" t="e">
        <f>IF(SUM($P59:AS59)&gt;0,IF($M59-AT$7&gt;0,AS59*(1+$N59),0),IF(0&lt;=AT$9,IF(AP59&gt;0,PMT(AQ59,AP59,-AR59),PMT(AQ59,1,-AR59)),0))</f>
        <v>#REF!</v>
      </c>
      <c r="AU59" s="137" t="e">
        <f>IF(SUM($P59:AT59)&gt;0,IF($M59-AU$7&gt;0,AT59*(1+$N59),0),IF(0&lt;=AU$9,IF(AQ59&gt;0,PMT(AR59,AQ59,-AS59),PMT(AR59,1,-AS59)),0))</f>
        <v>#REF!</v>
      </c>
      <c r="AV59" s="137" t="e">
        <f>IF(SUM($P59:AU59)&gt;0,IF($M59-AV$7&gt;0,AU59*(1+$N59),0),IF(0&lt;=AV$9,IF(AR59&gt;0,PMT(AS59,AR59,-AT59),PMT(AS59,1,-AT59)),0))</f>
        <v>#REF!</v>
      </c>
      <c r="AW59" s="137" t="e">
        <f>IF(SUM($P59:AV59)&gt;0,IF($M59-AW$7&gt;0,AV59*(1+$N59),0),IF(0&lt;=AW$9,IF(AS59&gt;0,PMT(AT59,AS59,-AU59),PMT(AT59,1,-AU59)),0))</f>
        <v>#REF!</v>
      </c>
      <c r="AX59" s="137" t="e">
        <f>IF(SUM($P59:AW59)&gt;0,IF($M59-AX$7&gt;0,AW59*(1+$N59),0),IF(0&lt;=AX$9,IF(AT59&gt;0,PMT(AU59,AT59,-AV59),PMT(AU59,1,-AV59)),0))</f>
        <v>#REF!</v>
      </c>
      <c r="AY59" s="137" t="e">
        <f>IF(SUM($P59:AX59)&gt;0,IF($M59-AY$7&gt;0,AX59*(1+$N59),0),IF(0&lt;=AY$9,IF(AU59&gt;0,PMT(AV59,AU59,-AW59),PMT(AV59,1,-AW59)),0))</f>
        <v>#REF!</v>
      </c>
      <c r="AZ59" s="137" t="e">
        <f>IF(SUM($P59:AY59)&gt;0,IF($M59-AZ$7&gt;0,AY59*(1+$N59),0),IF(0&lt;=AZ$9,IF(AV59&gt;0,PMT(AW59,AV59,-AX59),PMT(AW59,1,-AX59)),0))</f>
        <v>#REF!</v>
      </c>
      <c r="BA59" s="137" t="e">
        <f>IF(SUM($P59:AZ59)&gt;0,IF($M59-BA$7&gt;0,AZ59*(1+$N59),0),IF(0&lt;=BA$9,IF(AW59&gt;0,PMT(AX59,AW59,-AY59),PMT(AX59,1,-AY59)),0))</f>
        <v>#REF!</v>
      </c>
      <c r="BB59" s="137" t="e">
        <f>IF(SUM($P59:BA59)&gt;0,IF($M59-BB$7&gt;0,BA59*(1+$N59),0),IF(0&lt;=BB$9,IF(AX59&gt;0,PMT(AY59,AX59,-AZ59),PMT(AY59,1,-AZ59)),0))</f>
        <v>#REF!</v>
      </c>
      <c r="BC59" s="137" t="e">
        <f>IF(SUM($P59:BB59)&gt;0,IF($M59-BC$7&gt;0,BB59*(1+$N59),0),IF(0&lt;=BC$9,IF(AY59&gt;0,PMT(AZ59,AY59,-BA59),PMT(AZ59,1,-BA59)),0))</f>
        <v>#REF!</v>
      </c>
      <c r="BD59" s="137" t="e">
        <f>IF(SUM($P59:BC59)&gt;0,IF($M59-BD$7&gt;0,BC59*(1+$N59),0),IF(0&lt;=BD$9,IF(AZ59&gt;0,PMT(BA59,AZ59,-BB59),PMT(BA59,1,-BB59)),0))</f>
        <v>#REF!</v>
      </c>
      <c r="BE59" s="137" t="e">
        <f>IF(SUM($P59:BD59)&gt;0,IF($M59-BE$7&gt;0,BD59*(1+$N59),0),IF(0&lt;=BE$9,IF(BA59&gt;0,PMT(BB59,BA59,-BC59),PMT(BB59,1,-BC59)),0))</f>
        <v>#REF!</v>
      </c>
      <c r="BF59" s="137" t="e">
        <f>IF(SUM($P59:BE59)&gt;0,IF($M59-BF$7&gt;0,BE59*(1+$N59),0),IF(0&lt;=BF$9,IF(BB59&gt;0,PMT(BC59,BB59,-BD59),PMT(BC59,1,-BD59)),0))</f>
        <v>#REF!</v>
      </c>
      <c r="BG59" s="137" t="e">
        <f>IF(SUM($P59:BF59)&gt;0,IF($M59-BG$7&gt;0,BF59*(1+$N59),0),IF(0&lt;=BG$9,IF(BC59&gt;0,PMT(BD59,BC59,-BE59),PMT(BD59,1,-BE59)),0))</f>
        <v>#REF!</v>
      </c>
      <c r="BH59" s="137" t="e">
        <f>IF(SUM($P59:BG59)&gt;0,IF($M59-BH$7&gt;0,BG59*(1+$N59),0),IF(0&lt;=BH$9,IF(BD59&gt;0,PMT(BE59,BD59,-BF59),PMT(BE59,1,-BF59)),0))</f>
        <v>#REF!</v>
      </c>
      <c r="BI59" s="137" t="e">
        <f>IF(SUM($P59:BH59)&gt;0,IF($M59-BI$7&gt;0,BH59*(1+$N59),0),IF(0&lt;=BI$9,IF(BE59&gt;0,PMT(BF59,BE59,-BG59),PMT(BF59,1,-BG59)),0))</f>
        <v>#REF!</v>
      </c>
      <c r="BJ59" s="191" t="e">
        <f t="shared" si="13"/>
        <v>#REF!</v>
      </c>
    </row>
    <row r="60" spans="1:62">
      <c r="A60" s="198"/>
      <c r="B60" s="132"/>
      <c r="C60" s="194"/>
      <c r="D60" s="194"/>
      <c r="E60" s="194"/>
      <c r="F60" s="199"/>
      <c r="G60" s="198"/>
      <c r="H60" s="200"/>
      <c r="I60" s="200"/>
      <c r="J60" s="200"/>
      <c r="K60" s="200"/>
      <c r="L60" s="200"/>
    </row>
    <row r="61" spans="1:62" ht="13.5" thickBot="1">
      <c r="A61" s="202" t="s">
        <v>156</v>
      </c>
      <c r="B61" s="203">
        <f>SUM(B10:B60)</f>
        <v>124466931.09955163</v>
      </c>
      <c r="C61" s="203">
        <f>SUM(C10:C60)</f>
        <v>74680158.659730881</v>
      </c>
      <c r="D61" s="203">
        <f>SUM(D10:D60)</f>
        <v>49786772.439820647</v>
      </c>
      <c r="E61" s="204">
        <f>SUM(E10:E60)</f>
        <v>124466931.09955163</v>
      </c>
      <c r="F61" s="204">
        <f>SUM(F10:F60)</f>
        <v>125977608.15882367</v>
      </c>
      <c r="G61" s="202" t="s">
        <v>156</v>
      </c>
      <c r="H61" s="203">
        <f>SUM(H10:H60)</f>
        <v>108138913.18409173</v>
      </c>
      <c r="I61" s="203">
        <f>SUM(I10:I60)</f>
        <v>58576341.947446048</v>
      </c>
      <c r="J61" s="203">
        <f>SUM(J10:J60)</f>
        <v>166715255.13153771</v>
      </c>
      <c r="K61" s="203" t="e">
        <f>SUM(K10:K60)</f>
        <v>#REF!</v>
      </c>
      <c r="L61" s="203" t="e">
        <f>SUM(L10:L60)</f>
        <v>#REF!</v>
      </c>
      <c r="M61" s="184" t="s">
        <v>159</v>
      </c>
      <c r="N61" s="143" t="s">
        <v>159</v>
      </c>
      <c r="O61" s="203" t="e">
        <f t="shared" ref="O61:BI61" si="25">SUM(O10:O60)</f>
        <v>#REF!</v>
      </c>
      <c r="P61" s="203" t="e">
        <f t="shared" si="25"/>
        <v>#REF!</v>
      </c>
      <c r="Q61" s="203" t="e">
        <f t="shared" si="25"/>
        <v>#REF!</v>
      </c>
      <c r="R61" s="203" t="e">
        <f t="shared" si="25"/>
        <v>#REF!</v>
      </c>
      <c r="S61" s="203" t="e">
        <f t="shared" si="25"/>
        <v>#REF!</v>
      </c>
      <c r="T61" s="203" t="e">
        <f t="shared" si="25"/>
        <v>#REF!</v>
      </c>
      <c r="U61" s="203" t="e">
        <f t="shared" si="25"/>
        <v>#REF!</v>
      </c>
      <c r="V61" s="203" t="e">
        <f t="shared" si="25"/>
        <v>#REF!</v>
      </c>
      <c r="W61" s="203" t="e">
        <f t="shared" si="25"/>
        <v>#REF!</v>
      </c>
      <c r="X61" s="203" t="e">
        <f t="shared" si="25"/>
        <v>#REF!</v>
      </c>
      <c r="Y61" s="203" t="e">
        <f t="shared" si="25"/>
        <v>#REF!</v>
      </c>
      <c r="Z61" s="203" t="e">
        <f t="shared" si="25"/>
        <v>#REF!</v>
      </c>
      <c r="AA61" s="203" t="e">
        <f t="shared" si="25"/>
        <v>#REF!</v>
      </c>
      <c r="AB61" s="203" t="e">
        <f t="shared" si="25"/>
        <v>#REF!</v>
      </c>
      <c r="AC61" s="203" t="e">
        <f t="shared" si="25"/>
        <v>#REF!</v>
      </c>
      <c r="AD61" s="203" t="e">
        <f t="shared" si="25"/>
        <v>#REF!</v>
      </c>
      <c r="AE61" s="203" t="e">
        <f t="shared" si="25"/>
        <v>#REF!</v>
      </c>
      <c r="AF61" s="203" t="e">
        <f t="shared" si="25"/>
        <v>#REF!</v>
      </c>
      <c r="AG61" s="203" t="e">
        <f t="shared" si="25"/>
        <v>#REF!</v>
      </c>
      <c r="AH61" s="203" t="e">
        <f t="shared" si="25"/>
        <v>#REF!</v>
      </c>
      <c r="AI61" s="203" t="e">
        <f t="shared" si="25"/>
        <v>#REF!</v>
      </c>
      <c r="AJ61" s="203" t="e">
        <f t="shared" si="25"/>
        <v>#REF!</v>
      </c>
      <c r="AK61" s="203" t="e">
        <f t="shared" si="25"/>
        <v>#REF!</v>
      </c>
      <c r="AL61" s="203" t="e">
        <f t="shared" si="25"/>
        <v>#REF!</v>
      </c>
      <c r="AM61" s="203" t="e">
        <f t="shared" si="25"/>
        <v>#REF!</v>
      </c>
      <c r="AN61" s="203" t="e">
        <f t="shared" si="25"/>
        <v>#REF!</v>
      </c>
      <c r="AO61" s="203" t="e">
        <f t="shared" si="25"/>
        <v>#REF!</v>
      </c>
      <c r="AP61" s="203" t="e">
        <f t="shared" si="25"/>
        <v>#REF!</v>
      </c>
      <c r="AQ61" s="203" t="e">
        <f t="shared" si="25"/>
        <v>#REF!</v>
      </c>
      <c r="AR61" s="203" t="e">
        <f t="shared" si="25"/>
        <v>#REF!</v>
      </c>
      <c r="AS61" s="203" t="e">
        <f t="shared" si="25"/>
        <v>#REF!</v>
      </c>
      <c r="AT61" s="203" t="e">
        <f t="shared" si="25"/>
        <v>#REF!</v>
      </c>
      <c r="AU61" s="203" t="e">
        <f t="shared" si="25"/>
        <v>#REF!</v>
      </c>
      <c r="AV61" s="203" t="e">
        <f t="shared" si="25"/>
        <v>#REF!</v>
      </c>
      <c r="AW61" s="203" t="e">
        <f t="shared" si="25"/>
        <v>#REF!</v>
      </c>
      <c r="AX61" s="203" t="e">
        <f t="shared" si="25"/>
        <v>#REF!</v>
      </c>
      <c r="AY61" s="203" t="e">
        <f t="shared" si="25"/>
        <v>#REF!</v>
      </c>
      <c r="AZ61" s="203" t="e">
        <f t="shared" si="25"/>
        <v>#REF!</v>
      </c>
      <c r="BA61" s="203" t="e">
        <f t="shared" si="25"/>
        <v>#REF!</v>
      </c>
      <c r="BB61" s="203" t="e">
        <f t="shared" si="25"/>
        <v>#REF!</v>
      </c>
      <c r="BC61" s="203" t="e">
        <f t="shared" si="25"/>
        <v>#REF!</v>
      </c>
      <c r="BD61" s="203" t="e">
        <f t="shared" si="25"/>
        <v>#REF!</v>
      </c>
      <c r="BE61" s="203" t="e">
        <f t="shared" si="25"/>
        <v>#REF!</v>
      </c>
      <c r="BF61" s="203" t="e">
        <f t="shared" si="25"/>
        <v>#REF!</v>
      </c>
      <c r="BG61" s="203" t="e">
        <f t="shared" si="25"/>
        <v>#REF!</v>
      </c>
      <c r="BH61" s="203" t="e">
        <f t="shared" si="25"/>
        <v>#REF!</v>
      </c>
      <c r="BI61" s="203" t="e">
        <f t="shared" si="25"/>
        <v>#REF!</v>
      </c>
    </row>
    <row r="62" spans="1:62" ht="13.5" thickTop="1"/>
    <row r="63" spans="1:62">
      <c r="R63" s="183" t="s">
        <v>157</v>
      </c>
      <c r="S63" s="207" t="e">
        <f>AVERAGE(P61:S61)</f>
        <v>#REF!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63"/>
  <sheetViews>
    <sheetView zoomScale="80" zoomScaleNormal="80" workbookViewId="0">
      <pane ySplit="9" topLeftCell="A10" activePane="bottomLeft" state="frozen"/>
      <selection activeCell="D2" sqref="D2"/>
      <selection pane="bottomLeft"/>
    </sheetView>
  </sheetViews>
  <sheetFormatPr defaultColWidth="9.7109375" defaultRowHeight="12.75"/>
  <cols>
    <col min="1" max="1" width="7.140625" style="205" bestFit="1" customWidth="1"/>
    <col min="2" max="2" width="17.5703125" style="205" bestFit="1" customWidth="1"/>
    <col min="3" max="3" width="13.140625" style="205" bestFit="1" customWidth="1"/>
    <col min="4" max="4" width="14.5703125" style="205" bestFit="1" customWidth="1"/>
    <col min="5" max="5" width="14.42578125" style="205" bestFit="1" customWidth="1"/>
    <col min="6" max="6" width="16.28515625" style="206" bestFit="1" customWidth="1"/>
    <col min="7" max="7" width="7.140625" style="205" bestFit="1" customWidth="1"/>
    <col min="8" max="9" width="14.85546875" style="205" bestFit="1" customWidth="1"/>
    <col min="10" max="11" width="14.85546875" style="205" customWidth="1"/>
    <col min="12" max="12" width="14.42578125" style="205" bestFit="1" customWidth="1"/>
    <col min="13" max="13" width="16" style="172" bestFit="1" customWidth="1"/>
    <col min="14" max="14" width="14.42578125" style="201" bestFit="1" customWidth="1"/>
    <col min="15" max="15" width="14.85546875" style="172" bestFit="1" customWidth="1"/>
    <col min="16" max="16" width="13.42578125" style="172" bestFit="1" customWidth="1"/>
    <col min="17" max="18" width="13.140625" style="172" bestFit="1" customWidth="1"/>
    <col min="19" max="19" width="12.85546875" style="172" bestFit="1" customWidth="1"/>
    <col min="20" max="21" width="13.140625" style="172" bestFit="1" customWidth="1"/>
    <col min="22" max="24" width="12.42578125" style="172" bestFit="1" customWidth="1"/>
    <col min="25" max="37" width="11.85546875" style="172" bestFit="1" customWidth="1"/>
    <col min="38" max="60" width="10.42578125" style="172" bestFit="1" customWidth="1"/>
    <col min="61" max="61" width="10.42578125" style="172" customWidth="1"/>
    <col min="62" max="62" width="6.140625" style="172" bestFit="1" customWidth="1"/>
    <col min="63" max="16384" width="9.7109375" style="172"/>
  </cols>
  <sheetData>
    <row r="1" spans="1:62">
      <c r="A1" s="205" t="s">
        <v>282</v>
      </c>
    </row>
    <row r="2" spans="1:62">
      <c r="A2" s="205" t="s">
        <v>278</v>
      </c>
    </row>
    <row r="7" spans="1:62" s="169" customFormat="1">
      <c r="A7" s="161"/>
      <c r="B7" s="129"/>
      <c r="C7" s="130">
        <v>0.6</v>
      </c>
      <c r="D7" s="130">
        <v>0.4</v>
      </c>
      <c r="E7" s="162"/>
      <c r="F7" s="163"/>
      <c r="G7" s="161"/>
      <c r="H7" s="164"/>
      <c r="I7" s="164"/>
      <c r="J7" s="165" t="s">
        <v>158</v>
      </c>
      <c r="K7" s="166">
        <f>Accrual!N30</f>
        <v>0</v>
      </c>
      <c r="L7" s="164"/>
      <c r="M7" s="167">
        <v>44561</v>
      </c>
      <c r="N7" s="168"/>
      <c r="Q7" s="170">
        <v>1</v>
      </c>
      <c r="R7" s="170">
        <v>2</v>
      </c>
      <c r="S7" s="170">
        <v>3</v>
      </c>
      <c r="T7" s="170">
        <v>4</v>
      </c>
      <c r="U7" s="170">
        <v>5</v>
      </c>
      <c r="V7" s="170">
        <v>6</v>
      </c>
      <c r="W7" s="170">
        <v>7</v>
      </c>
      <c r="X7" s="170">
        <v>8</v>
      </c>
      <c r="Y7" s="170">
        <v>9</v>
      </c>
      <c r="Z7" s="170">
        <v>10</v>
      </c>
      <c r="AA7" s="170">
        <v>11</v>
      </c>
      <c r="AB7" s="170">
        <v>12</v>
      </c>
      <c r="AC7" s="170">
        <v>13</v>
      </c>
      <c r="AD7" s="170">
        <v>14</v>
      </c>
      <c r="AE7" s="170">
        <v>15</v>
      </c>
      <c r="AF7" s="170">
        <v>16</v>
      </c>
      <c r="AG7" s="170">
        <v>17</v>
      </c>
      <c r="AH7" s="170">
        <v>18</v>
      </c>
      <c r="AI7" s="170">
        <v>19</v>
      </c>
      <c r="AJ7" s="170">
        <v>20</v>
      </c>
      <c r="AK7" s="170">
        <v>21</v>
      </c>
      <c r="AL7" s="170">
        <v>22</v>
      </c>
      <c r="AM7" s="170">
        <v>23</v>
      </c>
      <c r="AN7" s="170">
        <v>24</v>
      </c>
      <c r="AO7" s="170">
        <v>25</v>
      </c>
      <c r="AP7" s="170">
        <v>26</v>
      </c>
      <c r="AQ7" s="170">
        <v>27</v>
      </c>
      <c r="AR7" s="170">
        <v>28</v>
      </c>
      <c r="AS7" s="170">
        <v>29</v>
      </c>
      <c r="AT7" s="170">
        <v>30</v>
      </c>
      <c r="AU7" s="170">
        <v>31</v>
      </c>
      <c r="AV7" s="170">
        <v>32</v>
      </c>
      <c r="AW7" s="170">
        <v>33</v>
      </c>
      <c r="AX7" s="170">
        <v>34</v>
      </c>
      <c r="AY7" s="170">
        <v>35</v>
      </c>
      <c r="AZ7" s="170">
        <v>36</v>
      </c>
      <c r="BA7" s="170">
        <v>37</v>
      </c>
      <c r="BB7" s="170">
        <v>38</v>
      </c>
      <c r="BC7" s="170">
        <v>39</v>
      </c>
      <c r="BD7" s="170">
        <v>40</v>
      </c>
      <c r="BE7" s="170">
        <v>41</v>
      </c>
      <c r="BF7" s="170">
        <v>42</v>
      </c>
      <c r="BG7" s="170">
        <v>43</v>
      </c>
      <c r="BH7" s="170">
        <v>44</v>
      </c>
      <c r="BI7" s="170">
        <v>45</v>
      </c>
    </row>
    <row r="8" spans="1:62">
      <c r="A8" s="370" t="s">
        <v>247</v>
      </c>
      <c r="B8" s="371"/>
      <c r="C8" s="371"/>
      <c r="D8" s="371"/>
      <c r="E8" s="372"/>
      <c r="F8" s="171" t="s">
        <v>143</v>
      </c>
      <c r="G8" s="370" t="s">
        <v>144</v>
      </c>
      <c r="H8" s="371"/>
      <c r="I8" s="371"/>
      <c r="J8" s="371"/>
      <c r="K8" s="371"/>
      <c r="L8" s="372"/>
      <c r="M8" s="373" t="s">
        <v>68</v>
      </c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4"/>
      <c r="AJ8" s="374"/>
      <c r="AK8" s="374"/>
      <c r="AL8" s="374"/>
      <c r="AM8" s="374"/>
      <c r="AN8" s="374"/>
      <c r="AO8" s="374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5"/>
    </row>
    <row r="9" spans="1:62" ht="25.5">
      <c r="A9" s="173" t="s">
        <v>145</v>
      </c>
      <c r="B9" s="174" t="s">
        <v>238</v>
      </c>
      <c r="C9" s="174" t="s">
        <v>147</v>
      </c>
      <c r="D9" s="174" t="s">
        <v>148</v>
      </c>
      <c r="E9" s="175" t="s">
        <v>149</v>
      </c>
      <c r="F9" s="176">
        <v>2021</v>
      </c>
      <c r="G9" s="177" t="s">
        <v>145</v>
      </c>
      <c r="H9" s="178" t="s">
        <v>147</v>
      </c>
      <c r="I9" s="178" t="s">
        <v>148</v>
      </c>
      <c r="J9" s="178" t="s">
        <v>150</v>
      </c>
      <c r="K9" s="178" t="s">
        <v>151</v>
      </c>
      <c r="L9" s="179" t="s">
        <v>152</v>
      </c>
      <c r="M9" s="180" t="s">
        <v>153</v>
      </c>
      <c r="N9" s="181" t="s">
        <v>154</v>
      </c>
      <c r="O9" s="181" t="s">
        <v>135</v>
      </c>
      <c r="P9" s="182">
        <v>2022</v>
      </c>
      <c r="Q9" s="182">
        <f>P9+1</f>
        <v>2023</v>
      </c>
      <c r="R9" s="182">
        <f t="shared" ref="R9:BI9" si="0">Q9+1</f>
        <v>2024</v>
      </c>
      <c r="S9" s="182">
        <f t="shared" si="0"/>
        <v>2025</v>
      </c>
      <c r="T9" s="183">
        <f t="shared" si="0"/>
        <v>2026</v>
      </c>
      <c r="U9" s="183">
        <f t="shared" si="0"/>
        <v>2027</v>
      </c>
      <c r="V9" s="183">
        <f t="shared" si="0"/>
        <v>2028</v>
      </c>
      <c r="W9" s="183">
        <f t="shared" si="0"/>
        <v>2029</v>
      </c>
      <c r="X9" s="183">
        <f t="shared" si="0"/>
        <v>2030</v>
      </c>
      <c r="Y9" s="183">
        <f t="shared" si="0"/>
        <v>2031</v>
      </c>
      <c r="Z9" s="183">
        <f t="shared" si="0"/>
        <v>2032</v>
      </c>
      <c r="AA9" s="183">
        <f t="shared" si="0"/>
        <v>2033</v>
      </c>
      <c r="AB9" s="183">
        <f t="shared" si="0"/>
        <v>2034</v>
      </c>
      <c r="AC9" s="183">
        <f t="shared" si="0"/>
        <v>2035</v>
      </c>
      <c r="AD9" s="183">
        <f t="shared" si="0"/>
        <v>2036</v>
      </c>
      <c r="AE9" s="183">
        <f t="shared" si="0"/>
        <v>2037</v>
      </c>
      <c r="AF9" s="183">
        <f t="shared" si="0"/>
        <v>2038</v>
      </c>
      <c r="AG9" s="183">
        <f t="shared" si="0"/>
        <v>2039</v>
      </c>
      <c r="AH9" s="183">
        <f t="shared" si="0"/>
        <v>2040</v>
      </c>
      <c r="AI9" s="183">
        <f t="shared" si="0"/>
        <v>2041</v>
      </c>
      <c r="AJ9" s="183">
        <f t="shared" si="0"/>
        <v>2042</v>
      </c>
      <c r="AK9" s="183">
        <f t="shared" si="0"/>
        <v>2043</v>
      </c>
      <c r="AL9" s="183">
        <f t="shared" si="0"/>
        <v>2044</v>
      </c>
      <c r="AM9" s="183">
        <f t="shared" si="0"/>
        <v>2045</v>
      </c>
      <c r="AN9" s="183">
        <f t="shared" si="0"/>
        <v>2046</v>
      </c>
      <c r="AO9" s="183">
        <f t="shared" si="0"/>
        <v>2047</v>
      </c>
      <c r="AP9" s="183">
        <f t="shared" si="0"/>
        <v>2048</v>
      </c>
      <c r="AQ9" s="183">
        <f t="shared" si="0"/>
        <v>2049</v>
      </c>
      <c r="AR9" s="183">
        <f t="shared" si="0"/>
        <v>2050</v>
      </c>
      <c r="AS9" s="183">
        <f t="shared" si="0"/>
        <v>2051</v>
      </c>
      <c r="AT9" s="183">
        <f t="shared" si="0"/>
        <v>2052</v>
      </c>
      <c r="AU9" s="183">
        <f t="shared" si="0"/>
        <v>2053</v>
      </c>
      <c r="AV9" s="183">
        <f t="shared" si="0"/>
        <v>2054</v>
      </c>
      <c r="AW9" s="183">
        <f t="shared" si="0"/>
        <v>2055</v>
      </c>
      <c r="AX9" s="183">
        <f t="shared" si="0"/>
        <v>2056</v>
      </c>
      <c r="AY9" s="183">
        <f t="shared" si="0"/>
        <v>2057</v>
      </c>
      <c r="AZ9" s="183">
        <f t="shared" si="0"/>
        <v>2058</v>
      </c>
      <c r="BA9" s="183">
        <f t="shared" si="0"/>
        <v>2059</v>
      </c>
      <c r="BB9" s="183">
        <f t="shared" si="0"/>
        <v>2060</v>
      </c>
      <c r="BC9" s="183">
        <f t="shared" si="0"/>
        <v>2061</v>
      </c>
      <c r="BD9" s="183">
        <f t="shared" si="0"/>
        <v>2062</v>
      </c>
      <c r="BE9" s="183">
        <f t="shared" si="0"/>
        <v>2063</v>
      </c>
      <c r="BF9" s="183">
        <f t="shared" si="0"/>
        <v>2064</v>
      </c>
      <c r="BG9" s="183">
        <f t="shared" si="0"/>
        <v>2065</v>
      </c>
      <c r="BH9" s="183">
        <f t="shared" si="0"/>
        <v>2066</v>
      </c>
      <c r="BI9" s="183">
        <f t="shared" si="0"/>
        <v>2067</v>
      </c>
      <c r="BJ9" s="184" t="s">
        <v>155</v>
      </c>
    </row>
    <row r="10" spans="1:62" s="192" customFormat="1">
      <c r="A10" s="185">
        <v>2018</v>
      </c>
      <c r="B10" s="133">
        <v>0</v>
      </c>
      <c r="C10" s="186">
        <f>+B10*$C$7</f>
        <v>0</v>
      </c>
      <c r="D10" s="186">
        <f>+B10*$D$7</f>
        <v>0</v>
      </c>
      <c r="E10" s="187">
        <f>SUM(C10:D10)</f>
        <v>0</v>
      </c>
      <c r="F10" s="188">
        <f>E10</f>
        <v>0</v>
      </c>
      <c r="G10" s="185">
        <v>2018</v>
      </c>
      <c r="H10" s="189"/>
      <c r="I10" s="189"/>
      <c r="J10" s="189"/>
      <c r="K10" s="190"/>
      <c r="L10" s="190"/>
      <c r="M10" s="134">
        <f>IF(A10-YEAR($M$7)&lt;0,0,A10-YEAR($M$7))</f>
        <v>0</v>
      </c>
      <c r="N10" s="141">
        <f t="shared" ref="N10:N59" si="1">IF(M10&gt;0,RATE(M10,,-F10,J10),0)</f>
        <v>0</v>
      </c>
      <c r="O10" s="135">
        <f t="shared" ref="O10:O59" si="2">PV(N10,M10,,-L10)</f>
        <v>0</v>
      </c>
      <c r="P10" s="136">
        <f>IF(M10&gt;0,PMT(N10,M10,-O10),PMT(N10,1,-O10))</f>
        <v>0</v>
      </c>
      <c r="Q10" s="137">
        <f>IF(SUM($P10:P10)&gt;0,IF($M10-Q$7&gt;0,P10*(1+$N10),0),IF(0&lt;=Q$9,IF(M10&gt;0,PMT(N10,M10,-O10),PMT(N10,1,-O10)),0))</f>
        <v>0</v>
      </c>
      <c r="R10" s="137">
        <f>IF(SUM($P10:Q10)&gt;0,IF($M10-R$7&gt;0,Q10*(1+$N10),0),IF(0&lt;=R$9,IF(N10&gt;0,PMT(O10,N10,-P10),PMT(O10,1,-P10)),0))</f>
        <v>0</v>
      </c>
      <c r="S10" s="138">
        <f>IF(SUM($P10:R10)&gt;0,IF($M10-S$7&gt;0,R10*(1+$N10),0),IF(0&lt;=S$9,IF(O10&gt;0,PMT(P10,O10,-Q10),PMT(P10,1,-Q10)),0))</f>
        <v>0</v>
      </c>
      <c r="T10" s="137">
        <f>IF(SUM($P10:S10)&gt;0,IF($M10-T$7&gt;0,S10*(1+$N10),0),IF(0&lt;=T$9,IF(P10&gt;0,PMT(Q10,P10,-R10),PMT(Q10,1,-R10)),0))</f>
        <v>0</v>
      </c>
      <c r="U10" s="137">
        <f>IF(SUM($P10:T10)&gt;0,IF($M10-U$7&gt;0,T10*(1+$N10),0),IF(0&lt;=U$9,IF(Q10&gt;0,PMT(R10,Q10,-S10),PMT(R10,1,-S10)),0))</f>
        <v>0</v>
      </c>
      <c r="V10" s="137">
        <f>IF(SUM($P10:U10)&gt;0,IF($M10-V$7&gt;0,U10*(1+$N10),0),IF(0&lt;=V$9,IF(R10&gt;0,PMT(S10,R10,-T10),PMT(S10,1,-T10)),0))</f>
        <v>0</v>
      </c>
      <c r="W10" s="137">
        <f>IF(SUM($P10:V10)&gt;0,IF($M10-W$7&gt;0,V10*(1+$N10),0),IF(0&lt;=W$9,IF(S10&gt;0,PMT(T10,S10,-U10),PMT(T10,1,-U10)),0))</f>
        <v>0</v>
      </c>
      <c r="X10" s="137">
        <f>IF(SUM($P10:W10)&gt;0,IF($M10-X$7&gt;0,W10*(1+$N10),0),IF(0&lt;=X$9,IF(T10&gt;0,PMT(U10,T10,-V10),PMT(U10,1,-V10)),0))</f>
        <v>0</v>
      </c>
      <c r="Y10" s="137">
        <f>IF(SUM($P10:X10)&gt;0,IF($M10-Y$7&gt;0,X10*(1+$N10),0),IF(0&lt;=Y$9,IF(U10&gt;0,PMT(V10,U10,-W10),PMT(V10,1,-W10)),0))</f>
        <v>0</v>
      </c>
      <c r="Z10" s="137">
        <f>IF(SUM($P10:Y10)&gt;0,IF($M10-Z$7&gt;0,Y10*(1+$N10),0),IF(0&lt;=Z$9,IF(V10&gt;0,PMT(W10,V10,-X10),PMT(W10,1,-X10)),0))</f>
        <v>0</v>
      </c>
      <c r="AA10" s="137">
        <f>IF(SUM($P10:Z10)&gt;0,IF($M10-AA$7&gt;0,Z10*(1+$N10),0),IF(0&lt;=AA$9,IF(W10&gt;0,PMT(X10,W10,-Y10),PMT(X10,1,-Y10)),0))</f>
        <v>0</v>
      </c>
      <c r="AB10" s="137">
        <f>IF(SUM($P10:AA10)&gt;0,IF($M10-AB$7&gt;0,AA10*(1+$N10),0),IF(0&lt;=AB$9,IF(X10&gt;0,PMT(Y10,X10,-Z10),PMT(Y10,1,-Z10)),0))</f>
        <v>0</v>
      </c>
      <c r="AC10" s="137">
        <f>IF(SUM($P10:AB10)&gt;0,IF($M10-AC$7&gt;0,AB10*(1+$N10),0),IF(0&lt;=AC$9,IF(Y10&gt;0,PMT(Z10,Y10,-AA10),PMT(Z10,1,-AA10)),0))</f>
        <v>0</v>
      </c>
      <c r="AD10" s="137">
        <f>IF(SUM($P10:AC10)&gt;0,IF($M10-AD$7&gt;0,AC10*(1+$N10),0),IF(0&lt;=AD$9,IF(Z10&gt;0,PMT(AA10,Z10,-AB10),PMT(AA10,1,-AB10)),0))</f>
        <v>0</v>
      </c>
      <c r="AE10" s="137">
        <f>IF(SUM($P10:AD10)&gt;0,IF($M10-AE$7&gt;0,AD10*(1+$N10),0),IF(0&lt;=AE$9,IF(AA10&gt;0,PMT(AB10,AA10,-AC10),PMT(AB10,1,-AC10)),0))</f>
        <v>0</v>
      </c>
      <c r="AF10" s="137">
        <f>IF(SUM($P10:AE10)&gt;0,IF($M10-AF$7&gt;0,AE10*(1+$N10),0),IF(0&lt;=AF$9,IF(AB10&gt;0,PMT(AC10,AB10,-AD10),PMT(AC10,1,-AD10)),0))</f>
        <v>0</v>
      </c>
      <c r="AG10" s="137">
        <f>IF(SUM($P10:AF10)&gt;0,IF($M10-AG$7&gt;0,AF10*(1+$N10),0),IF(0&lt;=AG$9,IF(AC10&gt;0,PMT(AD10,AC10,-AE10),PMT(AD10,1,-AE10)),0))</f>
        <v>0</v>
      </c>
      <c r="AH10" s="137">
        <f>IF(SUM($P10:AG10)&gt;0,IF($M10-AH$7&gt;0,AG10*(1+$N10),0),IF(0&lt;=AH$9,IF(AD10&gt;0,PMT(AE10,AD10,-AF10),PMT(AE10,1,-AF10)),0))</f>
        <v>0</v>
      </c>
      <c r="AI10" s="137">
        <f>IF(SUM($P10:AH10)&gt;0,IF($M10-AI$7&gt;0,AH10*(1+$N10),0),IF(0&lt;=AI$9,IF(AE10&gt;0,PMT(AF10,AE10,-AG10),PMT(AF10,1,-AG10)),0))</f>
        <v>0</v>
      </c>
      <c r="AJ10" s="137">
        <f>IF(SUM($P10:AI10)&gt;0,IF($M10-AJ$7&gt;0,AI10*(1+$N10),0),IF(0&lt;=AJ$9,IF(AF10&gt;0,PMT(AG10,AF10,-AH10),PMT(AG10,1,-AH10)),0))</f>
        <v>0</v>
      </c>
      <c r="AK10" s="137">
        <f>IF(SUM($P10:AJ10)&gt;0,IF($M10-AK$7&gt;0,AJ10*(1+$N10),0),IF(0&lt;=AK$9,IF(AG10&gt;0,PMT(AH10,AG10,-AI10),PMT(AH10,1,-AI10)),0))</f>
        <v>0</v>
      </c>
      <c r="AL10" s="137">
        <f>IF(SUM($P10:AK10)&gt;0,IF($M10-AL$7&gt;0,AK10*(1+$N10),0),IF(0&lt;=AL$9,IF(AH10&gt;0,PMT(AI10,AH10,-AJ10),PMT(AI10,1,-AJ10)),0))</f>
        <v>0</v>
      </c>
      <c r="AM10" s="137">
        <f>IF(SUM($P10:AL10)&gt;0,IF($M10-AM$7&gt;0,AL10*(1+$N10),0),IF(0&lt;=AM$9,IF(AI10&gt;0,PMT(AJ10,AI10,-AK10),PMT(AJ10,1,-AK10)),0))</f>
        <v>0</v>
      </c>
      <c r="AN10" s="137">
        <f>IF(SUM($P10:AM10)&gt;0,IF($M10-AN$7&gt;0,AM10*(1+$N10),0),IF(0&lt;=AN$9,IF(AJ10&gt;0,PMT(AK10,AJ10,-AL10),PMT(AK10,1,-AL10)),0))</f>
        <v>0</v>
      </c>
      <c r="AO10" s="137">
        <f>IF(SUM($P10:AN10)&gt;0,IF($M10-AO$7&gt;0,AN10*(1+$N10),0),IF(0&lt;=AO$9,IF(AK10&gt;0,PMT(AL10,AK10,-AM10),PMT(AL10,1,-AM10)),0))</f>
        <v>0</v>
      </c>
      <c r="AP10" s="137">
        <f>IF(SUM($P10:AO10)&gt;0,IF($M10-AP$7&gt;0,AO10*(1+$N10),0),IF(0&lt;=AP$9,IF(AL10&gt;0,PMT(AM10,AL10,-AN10),PMT(AM10,1,-AN10)),0))</f>
        <v>0</v>
      </c>
      <c r="AQ10" s="137">
        <f>IF(SUM($P10:AP10)&gt;0,IF($M10-AQ$7&gt;0,AP10*(1+$N10),0),IF(0&lt;=AQ$9,IF(AM10&gt;0,PMT(AN10,AM10,-AO10),PMT(AN10,1,-AO10)),0))</f>
        <v>0</v>
      </c>
      <c r="AR10" s="137">
        <f>IF(SUM($P10:AQ10)&gt;0,IF($M10-AR$7&gt;0,AQ10*(1+$N10),0),IF(0&lt;=AR$9,IF(AN10&gt;0,PMT(AO10,AN10,-AP10),PMT(AO10,1,-AP10)),0))</f>
        <v>0</v>
      </c>
      <c r="AS10" s="137">
        <f>IF(SUM($P10:AR10)&gt;0,IF($M10-AS$7&gt;0,AR10*(1+$N10),0),IF(0&lt;=AS$9,IF(AO10&gt;0,PMT(AP10,AO10,-AQ10),PMT(AP10,1,-AQ10)),0))</f>
        <v>0</v>
      </c>
      <c r="AT10" s="137">
        <f>IF(SUM($P10:AS10)&gt;0,IF($M10-AT$7&gt;0,AS10*(1+$N10),0),IF(0&lt;=AT$9,IF(AP10&gt;0,PMT(AQ10,AP10,-AR10),PMT(AQ10,1,-AR10)),0))</f>
        <v>0</v>
      </c>
      <c r="AU10" s="137">
        <f>IF(SUM($P10:AT10)&gt;0,IF($M10-AU$7&gt;0,AT10*(1+$N10),0),IF(0&lt;=AU$9,IF(AQ10&gt;0,PMT(AR10,AQ10,-AS10),PMT(AR10,1,-AS10)),0))</f>
        <v>0</v>
      </c>
      <c r="AV10" s="137">
        <f>IF(SUM($P10:AU10)&gt;0,IF($M10-AV$7&gt;0,AU10*(1+$N10),0),IF(0&lt;=AV$9,IF(AR10&gt;0,PMT(AS10,AR10,-AT10),PMT(AS10,1,-AT10)),0))</f>
        <v>0</v>
      </c>
      <c r="AW10" s="137">
        <f>IF(SUM($P10:AV10)&gt;0,IF($M10-AW$7&gt;0,AV10*(1+$N10),0),IF(0&lt;=AW$9,IF(AS10&gt;0,PMT(AT10,AS10,-AU10),PMT(AT10,1,-AU10)),0))</f>
        <v>0</v>
      </c>
      <c r="AX10" s="137">
        <f>IF(SUM($P10:AW10)&gt;0,IF($M10-AX$7&gt;0,AW10*(1+$N10),0),IF(0&lt;=AX$9,IF(AT10&gt;0,PMT(AU10,AT10,-AV10),PMT(AU10,1,-AV10)),0))</f>
        <v>0</v>
      </c>
      <c r="AY10" s="137">
        <f>IF(SUM($P10:AX10)&gt;0,IF($M10-AY$7&gt;0,AX10*(1+$N10),0),IF(0&lt;=AY$9,IF(AU10&gt;0,PMT(AV10,AU10,-AW10),PMT(AV10,1,-AW10)),0))</f>
        <v>0</v>
      </c>
      <c r="AZ10" s="137">
        <f>IF(SUM($P10:AY10)&gt;0,IF($M10-AZ$7&gt;0,AY10*(1+$N10),0),IF(0&lt;=AZ$9,IF(AV10&gt;0,PMT(AW10,AV10,-AX10),PMT(AW10,1,-AX10)),0))</f>
        <v>0</v>
      </c>
      <c r="BA10" s="137">
        <f>IF(SUM($P10:AZ10)&gt;0,IF($M10-BA$7&gt;0,AZ10*(1+$N10),0),IF(0&lt;=BA$9,IF(AW10&gt;0,PMT(AX10,AW10,-AY10),PMT(AX10,1,-AY10)),0))</f>
        <v>0</v>
      </c>
      <c r="BB10" s="137">
        <f>IF(SUM($P10:BA10)&gt;0,IF($M10-BB$7&gt;0,BA10*(1+$N10),0),IF(0&lt;=BB$9,IF(AX10&gt;0,PMT(AY10,AX10,-AZ10),PMT(AY10,1,-AZ10)),0))</f>
        <v>0</v>
      </c>
      <c r="BC10" s="137">
        <f>IF(SUM($P10:BB10)&gt;0,IF($M10-BC$7&gt;0,BB10*(1+$N10),0),IF(0&lt;=BC$9,IF(AY10&gt;0,PMT(AZ10,AY10,-BA10),PMT(AZ10,1,-BA10)),0))</f>
        <v>0</v>
      </c>
      <c r="BD10" s="137">
        <f>IF(SUM($P10:BC10)&gt;0,IF($M10-BD$7&gt;0,BC10*(1+$N10),0),IF(0&lt;=BD$9,IF(AZ10&gt;0,PMT(BA10,AZ10,-BB10),PMT(BA10,1,-BB10)),0))</f>
        <v>0</v>
      </c>
      <c r="BE10" s="137">
        <f>IF(SUM($P10:BD10)&gt;0,IF($M10-BE$7&gt;0,BD10*(1+$N10),0),IF(0&lt;=BE$9,IF(BA10&gt;0,PMT(BB10,BA10,-BC10),PMT(BB10,1,-BC10)),0))</f>
        <v>0</v>
      </c>
      <c r="BF10" s="137">
        <f>IF(SUM($P10:BE10)&gt;0,IF($M10-BF$7&gt;0,BE10*(1+$N10),0),IF(0&lt;=BF$9,IF(BB10&gt;0,PMT(BC10,BB10,-BD10),PMT(BC10,1,-BD10)),0))</f>
        <v>0</v>
      </c>
      <c r="BG10" s="137">
        <f>IF(SUM($P10:BF10)&gt;0,IF($M10-BG$7&gt;0,BF10*(1+$N10),0),IF(0&lt;=BG$9,IF(BC10&gt;0,PMT(BD10,BC10,-BE10),PMT(BD10,1,-BE10)),0))</f>
        <v>0</v>
      </c>
      <c r="BH10" s="137">
        <f>IF(SUM($P10:BG10)&gt;0,IF($M10-BH$7&gt;0,BG10*(1+$N10),0),IF(0&lt;=BH$9,IF(BD10&gt;0,PMT(BE10,BD10,-BF10),PMT(BE10,1,-BF10)),0))</f>
        <v>0</v>
      </c>
      <c r="BI10" s="137"/>
      <c r="BJ10" s="191">
        <f>SUM(P10:BH10)-L10</f>
        <v>0</v>
      </c>
    </row>
    <row r="11" spans="1:62">
      <c r="A11" s="185">
        <v>2019</v>
      </c>
      <c r="B11" s="131">
        <v>0</v>
      </c>
      <c r="C11" s="186">
        <f>+B11*$C$7</f>
        <v>0</v>
      </c>
      <c r="D11" s="186">
        <f>+B11*$D$7</f>
        <v>0</v>
      </c>
      <c r="E11" s="187">
        <f>SUM(C11:D11)</f>
        <v>0</v>
      </c>
      <c r="F11" s="188">
        <f>E11</f>
        <v>0</v>
      </c>
      <c r="G11" s="185">
        <f>+A11</f>
        <v>2019</v>
      </c>
      <c r="H11" s="189"/>
      <c r="I11" s="189"/>
      <c r="J11" s="189"/>
      <c r="K11" s="190"/>
      <c r="L11" s="190"/>
      <c r="M11" s="139">
        <f t="shared" ref="M11:M59" si="3">IF(A11-YEAR($M$7)&lt;0,0,A11-YEAR($M$7))</f>
        <v>0</v>
      </c>
      <c r="N11" s="141">
        <f t="shared" si="1"/>
        <v>0</v>
      </c>
      <c r="O11" s="135">
        <f t="shared" si="2"/>
        <v>0</v>
      </c>
      <c r="P11" s="136">
        <f t="shared" ref="P11:P59" si="4">IF(M11&gt;0,PMT(N11,M11,-O11),PMT(N11,1,-O11))</f>
        <v>0</v>
      </c>
      <c r="Q11" s="137">
        <f>IF(SUM($P11:P11)&gt;0,IF($M11-Q$7&gt;0,P11*(1+$N11),0),IF(0&lt;=Q$9,IF(M11&gt;0,PMT(N11,M11,-O11),PMT(N11,1,-O11)),0))</f>
        <v>0</v>
      </c>
      <c r="R11" s="137">
        <f>IF(SUM($P11:Q11)&gt;0,IF($M11-R$7&gt;0,Q11*(1+$N11),0),IF(0&lt;=R$9,IF(N11&gt;0,PMT(O11,N11,-P11),PMT(O11,1,-P11)),0))</f>
        <v>0</v>
      </c>
      <c r="S11" s="138">
        <f>IF(SUM($P11:R11)&gt;0,IF($M11-S$7&gt;0,R11*(1+$N11),0),IF(0&lt;=S$9,IF(O11&gt;0,PMT(P11,O11,-Q11),PMT(P11,1,-Q11)),0))</f>
        <v>0</v>
      </c>
      <c r="T11" s="137">
        <f>IF(SUM($P11:S11)&gt;0,IF($M11-T$7&gt;0,S11*(1+$N11),0),IF(0&lt;=T$9,IF(P11&gt;0,PMT(Q11,P11,-R11),PMT(Q11,1,-R11)),0))</f>
        <v>0</v>
      </c>
      <c r="U11" s="137">
        <f>IF(SUM($P11:T11)&gt;0,IF($M11-U$7&gt;0,T11*(1+$N11),0),IF(0&lt;=U$9,IF(Q11&gt;0,PMT(R11,Q11,-S11),PMT(R11,1,-S11)),0))</f>
        <v>0</v>
      </c>
      <c r="V11" s="137">
        <f>IF(SUM($P11:U11)&gt;0,IF($M11-V$7&gt;0,U11*(1+$N11),0),IF(0&lt;=V$9,IF(R11&gt;0,PMT(S11,R11,-T11),PMT(S11,1,-T11)),0))</f>
        <v>0</v>
      </c>
      <c r="W11" s="137">
        <f>IF(SUM($P11:V11)&gt;0,IF($M11-W$7&gt;0,V11*(1+$N11),0),IF(0&lt;=W$9,IF(S11&gt;0,PMT(T11,S11,-U11),PMT(T11,1,-U11)),0))</f>
        <v>0</v>
      </c>
      <c r="X11" s="137">
        <f>IF(SUM($P11:W11)&gt;0,IF($M11-X$7&gt;0,W11*(1+$N11),0),IF(0&lt;=X$9,IF(T11&gt;0,PMT(U11,T11,-V11),PMT(U11,1,-V11)),0))</f>
        <v>0</v>
      </c>
      <c r="Y11" s="137">
        <f>IF(SUM($P11:X11)&gt;0,IF($M11-Y$7&gt;0,X11*(1+$N11),0),IF(0&lt;=Y$9,IF(U11&gt;0,PMT(V11,U11,-W11),PMT(V11,1,-W11)),0))</f>
        <v>0</v>
      </c>
      <c r="Z11" s="137">
        <f>IF(SUM($P11:Y11)&gt;0,IF($M11-Z$7&gt;0,Y11*(1+$N11),0),IF(0&lt;=Z$9,IF(V11&gt;0,PMT(W11,V11,-X11),PMT(W11,1,-X11)),0))</f>
        <v>0</v>
      </c>
      <c r="AA11" s="137">
        <f>IF(SUM($P11:Z11)&gt;0,IF($M11-AA$7&gt;0,Z11*(1+$N11),0),IF(0&lt;=AA$9,IF(W11&gt;0,PMT(X11,W11,-Y11),PMT(X11,1,-Y11)),0))</f>
        <v>0</v>
      </c>
      <c r="AB11" s="137">
        <f>IF(SUM($P11:AA11)&gt;0,IF($M11-AB$7&gt;0,AA11*(1+$N11),0),IF(0&lt;=AB$9,IF(X11&gt;0,PMT(Y11,X11,-Z11),PMT(Y11,1,-Z11)),0))</f>
        <v>0</v>
      </c>
      <c r="AC11" s="137">
        <f>IF(SUM($P11:AB11)&gt;0,IF($M11-AC$7&gt;0,AB11*(1+$N11),0),IF(0&lt;=AC$9,IF(Y11&gt;0,PMT(Z11,Y11,-AA11),PMT(Z11,1,-AA11)),0))</f>
        <v>0</v>
      </c>
      <c r="AD11" s="137">
        <f>IF(SUM($P11:AC11)&gt;0,IF($M11-AD$7&gt;0,AC11*(1+$N11),0),IF(0&lt;=AD$9,IF(Z11&gt;0,PMT(AA11,Z11,-AB11),PMT(AA11,1,-AB11)),0))</f>
        <v>0</v>
      </c>
      <c r="AE11" s="137">
        <f>IF(SUM($P11:AD11)&gt;0,IF($M11-AE$7&gt;0,AD11*(1+$N11),0),IF(0&lt;=AE$9,IF(AA11&gt;0,PMT(AB11,AA11,-AC11),PMT(AB11,1,-AC11)),0))</f>
        <v>0</v>
      </c>
      <c r="AF11" s="137">
        <f>IF(SUM($P11:AE11)&gt;0,IF($M11-AF$7&gt;0,AE11*(1+$N11),0),IF(0&lt;=AF$9,IF(AB11&gt;0,PMT(AC11,AB11,-AD11),PMT(AC11,1,-AD11)),0))</f>
        <v>0</v>
      </c>
      <c r="AG11" s="137">
        <f>IF(SUM($P11:AF11)&gt;0,IF($M11-AG$7&gt;0,AF11*(1+$N11),0),IF(0&lt;=AG$9,IF(AC11&gt;0,PMT(AD11,AC11,-AE11),PMT(AD11,1,-AE11)),0))</f>
        <v>0</v>
      </c>
      <c r="AH11" s="137">
        <f>IF(SUM($P11:AG11)&gt;0,IF($M11-AH$7&gt;0,AG11*(1+$N11),0),IF(0&lt;=AH$9,IF(AD11&gt;0,PMT(AE11,AD11,-AF11),PMT(AE11,1,-AF11)),0))</f>
        <v>0</v>
      </c>
      <c r="AI11" s="137">
        <f>IF(SUM($P11:AH11)&gt;0,IF($M11-AI$7&gt;0,AH11*(1+$N11),0),IF(0&lt;=AI$9,IF(AE11&gt;0,PMT(AF11,AE11,-AG11),PMT(AF11,1,-AG11)),0))</f>
        <v>0</v>
      </c>
      <c r="AJ11" s="137">
        <f>IF(SUM($P11:AI11)&gt;0,IF($M11-AJ$7&gt;0,AI11*(1+$N11),0),IF(0&lt;=AJ$9,IF(AF11&gt;0,PMT(AG11,AF11,-AH11),PMT(AG11,1,-AH11)),0))</f>
        <v>0</v>
      </c>
      <c r="AK11" s="137">
        <f>IF(SUM($P11:AJ11)&gt;0,IF($M11-AK$7&gt;0,AJ11*(1+$N11),0),IF(0&lt;=AK$9,IF(AG11&gt;0,PMT(AH11,AG11,-AI11),PMT(AH11,1,-AI11)),0))</f>
        <v>0</v>
      </c>
      <c r="AL11" s="137">
        <f>IF(SUM($P11:AK11)&gt;0,IF($M11-AL$7&gt;0,AK11*(1+$N11),0),IF(0&lt;=AL$9,IF(AH11&gt;0,PMT(AI11,AH11,-AJ11),PMT(AI11,1,-AJ11)),0))</f>
        <v>0</v>
      </c>
      <c r="AM11" s="137">
        <f>IF(SUM($P11:AL11)&gt;0,IF($M11-AM$7&gt;0,AL11*(1+$N11),0),IF(0&lt;=AM$9,IF(AI11&gt;0,PMT(AJ11,AI11,-AK11),PMT(AJ11,1,-AK11)),0))</f>
        <v>0</v>
      </c>
      <c r="AN11" s="137">
        <f>IF(SUM($P11:AM11)&gt;0,IF($M11-AN$7&gt;0,AM11*(1+$N11),0),IF(0&lt;=AN$9,IF(AJ11&gt;0,PMT(AK11,AJ11,-AL11),PMT(AK11,1,-AL11)),0))</f>
        <v>0</v>
      </c>
      <c r="AO11" s="137">
        <f>IF(SUM($P11:AN11)&gt;0,IF($M11-AO$7&gt;0,AN11*(1+$N11),0),IF(0&lt;=AO$9,IF(AK11&gt;0,PMT(AL11,AK11,-AM11),PMT(AL11,1,-AM11)),0))</f>
        <v>0</v>
      </c>
      <c r="AP11" s="137">
        <f>IF(SUM($P11:AO11)&gt;0,IF($M11-AP$7&gt;0,AO11*(1+$N11),0),IF(0&lt;=AP$9,IF(AL11&gt;0,PMT(AM11,AL11,-AN11),PMT(AM11,1,-AN11)),0))</f>
        <v>0</v>
      </c>
      <c r="AQ11" s="137">
        <f>IF(SUM($P11:AP11)&gt;0,IF($M11-AQ$7&gt;0,AP11*(1+$N11),0),IF(0&lt;=AQ$9,IF(AM11&gt;0,PMT(AN11,AM11,-AO11),PMT(AN11,1,-AO11)),0))</f>
        <v>0</v>
      </c>
      <c r="AR11" s="137">
        <f>IF(SUM($P11:AQ11)&gt;0,IF($M11-AR$7&gt;0,AQ11*(1+$N11),0),IF(0&lt;=AR$9,IF(AN11&gt;0,PMT(AO11,AN11,-AP11),PMT(AO11,1,-AP11)),0))</f>
        <v>0</v>
      </c>
      <c r="AS11" s="137">
        <f>IF(SUM($P11:AR11)&gt;0,IF($M11-AS$7&gt;0,AR11*(1+$N11),0),IF(0&lt;=AS$9,IF(AO11&gt;0,PMT(AP11,AO11,-AQ11),PMT(AP11,1,-AQ11)),0))</f>
        <v>0</v>
      </c>
      <c r="AT11" s="137">
        <f>IF(SUM($P11:AS11)&gt;0,IF($M11-AT$7&gt;0,AS11*(1+$N11),0),IF(0&lt;=AT$9,IF(AP11&gt;0,PMT(AQ11,AP11,-AR11),PMT(AQ11,1,-AR11)),0))</f>
        <v>0</v>
      </c>
      <c r="AU11" s="137">
        <f>IF(SUM($P11:AT11)&gt;0,IF($M11-AU$7&gt;0,AT11*(1+$N11),0),IF(0&lt;=AU$9,IF(AQ11&gt;0,PMT(AR11,AQ11,-AS11),PMT(AR11,1,-AS11)),0))</f>
        <v>0</v>
      </c>
      <c r="AV11" s="137">
        <f>IF(SUM($P11:AU11)&gt;0,IF($M11-AV$7&gt;0,AU11*(1+$N11),0),IF(0&lt;=AV$9,IF(AR11&gt;0,PMT(AS11,AR11,-AT11),PMT(AS11,1,-AT11)),0))</f>
        <v>0</v>
      </c>
      <c r="AW11" s="137">
        <f>IF(SUM($P11:AV11)&gt;0,IF($M11-AW$7&gt;0,AV11*(1+$N11),0),IF(0&lt;=AW$9,IF(AS11&gt;0,PMT(AT11,AS11,-AU11),PMT(AT11,1,-AU11)),0))</f>
        <v>0</v>
      </c>
      <c r="AX11" s="137">
        <f>IF(SUM($P11:AW11)&gt;0,IF($M11-AX$7&gt;0,AW11*(1+$N11),0),IF(0&lt;=AX$9,IF(AT11&gt;0,PMT(AU11,AT11,-AV11),PMT(AU11,1,-AV11)),0))</f>
        <v>0</v>
      </c>
      <c r="AY11" s="137">
        <f>IF(SUM($P11:AX11)&gt;0,IF($M11-AY$7&gt;0,AX11*(1+$N11),0),IF(0&lt;=AY$9,IF(AU11&gt;0,PMT(AV11,AU11,-AW11),PMT(AV11,1,-AW11)),0))</f>
        <v>0</v>
      </c>
      <c r="AZ11" s="137">
        <f>IF(SUM($P11:AY11)&gt;0,IF($M11-AZ$7&gt;0,AY11*(1+$N11),0),IF(0&lt;=AZ$9,IF(AV11&gt;0,PMT(AW11,AV11,-AX11),PMT(AW11,1,-AX11)),0))</f>
        <v>0</v>
      </c>
      <c r="BA11" s="137">
        <f>IF(SUM($P11:AZ11)&gt;0,IF($M11-BA$7&gt;0,AZ11*(1+$N11),0),IF(0&lt;=BA$9,IF(AW11&gt;0,PMT(AX11,AW11,-AY11),PMT(AX11,1,-AY11)),0))</f>
        <v>0</v>
      </c>
      <c r="BB11" s="137">
        <f>IF(SUM($P11:BA11)&gt;0,IF($M11-BB$7&gt;0,BA11*(1+$N11),0),IF(0&lt;=BB$9,IF(AX11&gt;0,PMT(AY11,AX11,-AZ11),PMT(AY11,1,-AZ11)),0))</f>
        <v>0</v>
      </c>
      <c r="BC11" s="137">
        <f>IF(SUM($P11:BB11)&gt;0,IF($M11-BC$7&gt;0,BB11*(1+$N11),0),IF(0&lt;=BC$9,IF(AY11&gt;0,PMT(AZ11,AY11,-BA11),PMT(AZ11,1,-BA11)),0))</f>
        <v>0</v>
      </c>
      <c r="BD11" s="137">
        <f>IF(SUM($P11:BC11)&gt;0,IF($M11-BD$7&gt;0,BC11*(1+$N11),0),IF(0&lt;=BD$9,IF(AZ11&gt;0,PMT(BA11,AZ11,-BB11),PMT(BA11,1,-BB11)),0))</f>
        <v>0</v>
      </c>
      <c r="BE11" s="137">
        <f>IF(SUM($P11:BD11)&gt;0,IF($M11-BE$7&gt;0,BD11*(1+$N11),0),IF(0&lt;=BE$9,IF(BA11&gt;0,PMT(BB11,BA11,-BC11),PMT(BB11,1,-BC11)),0))</f>
        <v>0</v>
      </c>
      <c r="BF11" s="137">
        <f>IF(SUM($P11:BE11)&gt;0,IF($M11-BF$7&gt;0,BE11*(1+$N11),0),IF(0&lt;=BF$9,IF(BB11&gt;0,PMT(BC11,BB11,-BD11),PMT(BC11,1,-BD11)),0))</f>
        <v>0</v>
      </c>
      <c r="BG11" s="137">
        <f>IF(SUM($P11:BF11)&gt;0,IF($M11-BG$7&gt;0,BF11*(1+$N11),0),IF(0&lt;=BG$9,IF(BC11&gt;0,PMT(BD11,BC11,-BE11),PMT(BD11,1,-BE11)),0))</f>
        <v>0</v>
      </c>
      <c r="BH11" s="137">
        <f>IF(SUM($P11:BG11)&gt;0,IF($M11-BH$7&gt;0,BG11*(1+$N11),0),IF(0&lt;=BH$9,IF(BD11&gt;0,PMT(BE11,BD11,-BF11),PMT(BE11,1,-BF11)),0))</f>
        <v>0</v>
      </c>
      <c r="BI11" s="137"/>
      <c r="BJ11" s="191">
        <f t="shared" ref="BJ11:BJ24" si="5">SUM(P11:BH11)-L11</f>
        <v>0</v>
      </c>
    </row>
    <row r="12" spans="1:62">
      <c r="A12" s="185">
        <f>+A11+1</f>
        <v>2020</v>
      </c>
      <c r="B12" s="131">
        <v>0</v>
      </c>
      <c r="C12" s="186">
        <f t="shared" ref="C12:C59" si="6">+B12*$C$7</f>
        <v>0</v>
      </c>
      <c r="D12" s="186">
        <f t="shared" ref="D12:D59" si="7">+B12*$D$7</f>
        <v>0</v>
      </c>
      <c r="E12" s="187">
        <f t="shared" ref="E12:E56" si="8">SUM(C12:D12)</f>
        <v>0</v>
      </c>
      <c r="F12" s="188">
        <f>E12</f>
        <v>0</v>
      </c>
      <c r="G12" s="185">
        <f>+A12</f>
        <v>2020</v>
      </c>
      <c r="H12" s="189">
        <f>C12*VLOOKUP($G12,'GI Factors'!A:M,4,FALSE)</f>
        <v>0</v>
      </c>
      <c r="I12" s="189">
        <f>D12*VLOOKUP($G12,'GI Factors'!A:M,7,FALSE)</f>
        <v>0</v>
      </c>
      <c r="J12" s="189">
        <f t="shared" ref="J12:J59" si="9">SUM(H12:I12)</f>
        <v>0</v>
      </c>
      <c r="K12" s="190">
        <f>IF(SUM($J$10:J12)&gt;$K$7,$K$7-SUM($K$10:K11),J12)</f>
        <v>0</v>
      </c>
      <c r="L12" s="190">
        <f t="shared" ref="L12:L59" si="10">J12-K12</f>
        <v>0</v>
      </c>
      <c r="M12" s="139">
        <f t="shared" si="3"/>
        <v>0</v>
      </c>
      <c r="N12" s="141">
        <f t="shared" si="1"/>
        <v>0</v>
      </c>
      <c r="O12" s="135">
        <f t="shared" si="2"/>
        <v>0</v>
      </c>
      <c r="P12" s="136">
        <f t="shared" si="4"/>
        <v>0</v>
      </c>
      <c r="Q12" s="137">
        <f>IF(SUM($P12:P12)&gt;0,IF($M12-Q$7&gt;0,P12*(1+$N12),0),IF(0&lt;=Q$9,IF(M12&gt;0,PMT(N12,M12,-O12),PMT(N12,1,-O12)),0))</f>
        <v>0</v>
      </c>
      <c r="R12" s="137">
        <f>IF(SUM($P12:Q12)&gt;0,IF($M12-R$7&gt;0,Q12*(1+$N12),0),IF(0&lt;=R$9,IF(N12&gt;0,PMT(O12,N12,-P12),PMT(O12,1,-P12)),0))</f>
        <v>0</v>
      </c>
      <c r="S12" s="138">
        <f>IF(SUM($P12:R12)&gt;0,IF($M12-S$7&gt;0,R12*(1+$N12),0),IF(0&lt;=S$9,IF(O12&gt;0,PMT(P12,O12,-Q12),PMT(P12,1,-Q12)),0))</f>
        <v>0</v>
      </c>
      <c r="T12" s="137">
        <f>IF(SUM($P12:S12)&gt;0,IF($M12-T$7&gt;0,S12*(1+$N12),0),IF(0&lt;=T$9,IF(P12&gt;0,PMT(Q12,P12,-R12),PMT(Q12,1,-R12)),0))</f>
        <v>0</v>
      </c>
      <c r="U12" s="137">
        <f>IF(SUM($P12:T12)&gt;0,IF($M12-U$7&gt;0,T12*(1+$N12),0),IF(0&lt;=U$9,IF(Q12&gt;0,PMT(R12,Q12,-S12),PMT(R12,1,-S12)),0))</f>
        <v>0</v>
      </c>
      <c r="V12" s="137">
        <f>IF(SUM($P12:U12)&gt;0,IF($M12-V$7&gt;0,U12*(1+$N12),0),IF(0&lt;=V$9,IF(R12&gt;0,PMT(S12,R12,-T12),PMT(S12,1,-T12)),0))</f>
        <v>0</v>
      </c>
      <c r="W12" s="137">
        <f>IF(SUM($P12:V12)&gt;0,IF($M12-W$7&gt;0,V12*(1+$N12),0),IF(0&lt;=W$9,IF(S12&gt;0,PMT(T12,S12,-U12),PMT(T12,1,-U12)),0))</f>
        <v>0</v>
      </c>
      <c r="X12" s="137">
        <f>IF(SUM($P12:W12)&gt;0,IF($M12-X$7&gt;0,W12*(1+$N12),0),IF(0&lt;=X$9,IF(T12&gt;0,PMT(U12,T12,-V12),PMT(U12,1,-V12)),0))</f>
        <v>0</v>
      </c>
      <c r="Y12" s="137">
        <f>IF(SUM($P12:X12)&gt;0,IF($M12-Y$7&gt;0,X12*(1+$N12),0),IF(0&lt;=Y$9,IF(U12&gt;0,PMT(V12,U12,-W12),PMT(V12,1,-W12)),0))</f>
        <v>0</v>
      </c>
      <c r="Z12" s="137">
        <f>IF(SUM($P12:Y12)&gt;0,IF($M12-Z$7&gt;0,Y12*(1+$N12),0),IF(0&lt;=Z$9,IF(V12&gt;0,PMT(W12,V12,-X12),PMT(W12,1,-X12)),0))</f>
        <v>0</v>
      </c>
      <c r="AA12" s="137">
        <f>IF(SUM($P12:Z12)&gt;0,IF($M12-AA$7&gt;0,Z12*(1+$N12),0),IF(0&lt;=AA$9,IF(W12&gt;0,PMT(X12,W12,-Y12),PMT(X12,1,-Y12)),0))</f>
        <v>0</v>
      </c>
      <c r="AB12" s="137">
        <f>IF(SUM($P12:AA12)&gt;0,IF($M12-AB$7&gt;0,AA12*(1+$N12),0),IF(0&lt;=AB$9,IF(X12&gt;0,PMT(Y12,X12,-Z12),PMT(Y12,1,-Z12)),0))</f>
        <v>0</v>
      </c>
      <c r="AC12" s="137">
        <f>IF(SUM($P12:AB12)&gt;0,IF($M12-AC$7&gt;0,AB12*(1+$N12),0),IF(0&lt;=AC$9,IF(Y12&gt;0,PMT(Z12,Y12,-AA12),PMT(Z12,1,-AA12)),0))</f>
        <v>0</v>
      </c>
      <c r="AD12" s="137">
        <f>IF(SUM($P12:AC12)&gt;0,IF($M12-AD$7&gt;0,AC12*(1+$N12),0),IF(0&lt;=AD$9,IF(Z12&gt;0,PMT(AA12,Z12,-AB12),PMT(AA12,1,-AB12)),0))</f>
        <v>0</v>
      </c>
      <c r="AE12" s="137">
        <f>IF(SUM($P12:AD12)&gt;0,IF($M12-AE$7&gt;0,AD12*(1+$N12),0),IF(0&lt;=AE$9,IF(AA12&gt;0,PMT(AB12,AA12,-AC12),PMT(AB12,1,-AC12)),0))</f>
        <v>0</v>
      </c>
      <c r="AF12" s="137">
        <f>IF(SUM($P12:AE12)&gt;0,IF($M12-AF$7&gt;0,AE12*(1+$N12),0),IF(0&lt;=AF$9,IF(AB12&gt;0,PMT(AC12,AB12,-AD12),PMT(AC12,1,-AD12)),0))</f>
        <v>0</v>
      </c>
      <c r="AG12" s="137">
        <f>IF(SUM($P12:AF12)&gt;0,IF($M12-AG$7&gt;0,AF12*(1+$N12),0),IF(0&lt;=AG$9,IF(AC12&gt;0,PMT(AD12,AC12,-AE12),PMT(AD12,1,-AE12)),0))</f>
        <v>0</v>
      </c>
      <c r="AH12" s="137">
        <f>IF(SUM($P12:AG12)&gt;0,IF($M12-AH$7&gt;0,AG12*(1+$N12),0),IF(0&lt;=AH$9,IF(AD12&gt;0,PMT(AE12,AD12,-AF12),PMT(AE12,1,-AF12)),0))</f>
        <v>0</v>
      </c>
      <c r="AI12" s="137">
        <f>IF(SUM($P12:AH12)&gt;0,IF($M12-AI$7&gt;0,AH12*(1+$N12),0),IF(0&lt;=AI$9,IF(AE12&gt;0,PMT(AF12,AE12,-AG12),PMT(AF12,1,-AG12)),0))</f>
        <v>0</v>
      </c>
      <c r="AJ12" s="137">
        <f>IF(SUM($P12:AI12)&gt;0,IF($M12-AJ$7&gt;0,AI12*(1+$N12),0),IF(0&lt;=AJ$9,IF(AF12&gt;0,PMT(AG12,AF12,-AH12),PMT(AG12,1,-AH12)),0))</f>
        <v>0</v>
      </c>
      <c r="AK12" s="137">
        <f>IF(SUM($P12:AJ12)&gt;0,IF($M12-AK$7&gt;0,AJ12*(1+$N12),0),IF(0&lt;=AK$9,IF(AG12&gt;0,PMT(AH12,AG12,-AI12),PMT(AH12,1,-AI12)),0))</f>
        <v>0</v>
      </c>
      <c r="AL12" s="137">
        <f>IF(SUM($P12:AK12)&gt;0,IF($M12-AL$7&gt;0,AK12*(1+$N12),0),IF(0&lt;=AL$9,IF(AH12&gt;0,PMT(AI12,AH12,-AJ12),PMT(AI12,1,-AJ12)),0))</f>
        <v>0</v>
      </c>
      <c r="AM12" s="137">
        <f>IF(SUM($P12:AL12)&gt;0,IF($M12-AM$7&gt;0,AL12*(1+$N12),0),IF(0&lt;=AM$9,IF(AI12&gt;0,PMT(AJ12,AI12,-AK12),PMT(AJ12,1,-AK12)),0))</f>
        <v>0</v>
      </c>
      <c r="AN12" s="137">
        <f>IF(SUM($P12:AM12)&gt;0,IF($M12-AN$7&gt;0,AM12*(1+$N12),0),IF(0&lt;=AN$9,IF(AJ12&gt;0,PMT(AK12,AJ12,-AL12),PMT(AK12,1,-AL12)),0))</f>
        <v>0</v>
      </c>
      <c r="AO12" s="137">
        <f>IF(SUM($P12:AN12)&gt;0,IF($M12-AO$7&gt;0,AN12*(1+$N12),0),IF(0&lt;=AO$9,IF(AK12&gt;0,PMT(AL12,AK12,-AM12),PMT(AL12,1,-AM12)),0))</f>
        <v>0</v>
      </c>
      <c r="AP12" s="137">
        <f>IF(SUM($P12:AO12)&gt;0,IF($M12-AP$7&gt;0,AO12*(1+$N12),0),IF(0&lt;=AP$9,IF(AL12&gt;0,PMT(AM12,AL12,-AN12),PMT(AM12,1,-AN12)),0))</f>
        <v>0</v>
      </c>
      <c r="AQ12" s="137">
        <f>IF(SUM($P12:AP12)&gt;0,IF($M12-AQ$7&gt;0,AP12*(1+$N12),0),IF(0&lt;=AQ$9,IF(AM12&gt;0,PMT(AN12,AM12,-AO12),PMT(AN12,1,-AO12)),0))</f>
        <v>0</v>
      </c>
      <c r="AR12" s="137">
        <f>IF(SUM($P12:AQ12)&gt;0,IF($M12-AR$7&gt;0,AQ12*(1+$N12),0),IF(0&lt;=AR$9,IF(AN12&gt;0,PMT(AO12,AN12,-AP12),PMT(AO12,1,-AP12)),0))</f>
        <v>0</v>
      </c>
      <c r="AS12" s="137">
        <f>IF(SUM($P12:AR12)&gt;0,IF($M12-AS$7&gt;0,AR12*(1+$N12),0),IF(0&lt;=AS$9,IF(AO12&gt;0,PMT(AP12,AO12,-AQ12),PMT(AP12,1,-AQ12)),0))</f>
        <v>0</v>
      </c>
      <c r="AT12" s="137">
        <f>IF(SUM($P12:AS12)&gt;0,IF($M12-AT$7&gt;0,AS12*(1+$N12),0),IF(0&lt;=AT$9,IF(AP12&gt;0,PMT(AQ12,AP12,-AR12),PMT(AQ12,1,-AR12)),0))</f>
        <v>0</v>
      </c>
      <c r="AU12" s="137">
        <f>IF(SUM($P12:AT12)&gt;0,IF($M12-AU$7&gt;0,AT12*(1+$N12),0),IF(0&lt;=AU$9,IF(AQ12&gt;0,PMT(AR12,AQ12,-AS12),PMT(AR12,1,-AS12)),0))</f>
        <v>0</v>
      </c>
      <c r="AV12" s="137">
        <f>IF(SUM($P12:AU12)&gt;0,IF($M12-AV$7&gt;0,AU12*(1+$N12),0),IF(0&lt;=AV$9,IF(AR12&gt;0,PMT(AS12,AR12,-AT12),PMT(AS12,1,-AT12)),0))</f>
        <v>0</v>
      </c>
      <c r="AW12" s="137">
        <f>IF(SUM($P12:AV12)&gt;0,IF($M12-AW$7&gt;0,AV12*(1+$N12),0),IF(0&lt;=AW$9,IF(AS12&gt;0,PMT(AT12,AS12,-AU12),PMT(AT12,1,-AU12)),0))</f>
        <v>0</v>
      </c>
      <c r="AX12" s="137">
        <f>IF(SUM($P12:AW12)&gt;0,IF($M12-AX$7&gt;0,AW12*(1+$N12),0),IF(0&lt;=AX$9,IF(AT12&gt;0,PMT(AU12,AT12,-AV12),PMT(AU12,1,-AV12)),0))</f>
        <v>0</v>
      </c>
      <c r="AY12" s="137">
        <f>IF(SUM($P12:AX12)&gt;0,IF($M12-AY$7&gt;0,AX12*(1+$N12),0),IF(0&lt;=AY$9,IF(AU12&gt;0,PMT(AV12,AU12,-AW12),PMT(AV12,1,-AW12)),0))</f>
        <v>0</v>
      </c>
      <c r="AZ12" s="137">
        <f>IF(SUM($P12:AY12)&gt;0,IF($M12-AZ$7&gt;0,AY12*(1+$N12),0),IF(0&lt;=AZ$9,IF(AV12&gt;0,PMT(AW12,AV12,-AX12),PMT(AW12,1,-AX12)),0))</f>
        <v>0</v>
      </c>
      <c r="BA12" s="137">
        <f>IF(SUM($P12:AZ12)&gt;0,IF($M12-BA$7&gt;0,AZ12*(1+$N12),0),IF(0&lt;=BA$9,IF(AW12&gt;0,PMT(AX12,AW12,-AY12),PMT(AX12,1,-AY12)),0))</f>
        <v>0</v>
      </c>
      <c r="BB12" s="137">
        <f>IF(SUM($P12:BA12)&gt;0,IF($M12-BB$7&gt;0,BA12*(1+$N12),0),IF(0&lt;=BB$9,IF(AX12&gt;0,PMT(AY12,AX12,-AZ12),PMT(AY12,1,-AZ12)),0))</f>
        <v>0</v>
      </c>
      <c r="BC12" s="137">
        <f>IF(SUM($P12:BB12)&gt;0,IF($M12-BC$7&gt;0,BB12*(1+$N12),0),IF(0&lt;=BC$9,IF(AY12&gt;0,PMT(AZ12,AY12,-BA12),PMT(AZ12,1,-BA12)),0))</f>
        <v>0</v>
      </c>
      <c r="BD12" s="137">
        <f>IF(SUM($P12:BC12)&gt;0,IF($M12-BD$7&gt;0,BC12*(1+$N12),0),IF(0&lt;=BD$9,IF(AZ12&gt;0,PMT(BA12,AZ12,-BB12),PMT(BA12,1,-BB12)),0))</f>
        <v>0</v>
      </c>
      <c r="BE12" s="137">
        <f>IF(SUM($P12:BD12)&gt;0,IF($M12-BE$7&gt;0,BD12*(1+$N12),0),IF(0&lt;=BE$9,IF(BA12&gt;0,PMT(BB12,BA12,-BC12),PMT(BB12,1,-BC12)),0))</f>
        <v>0</v>
      </c>
      <c r="BF12" s="137">
        <f>IF(SUM($P12:BE12)&gt;0,IF($M12-BF$7&gt;0,BE12*(1+$N12),0),IF(0&lt;=BF$9,IF(BB12&gt;0,PMT(BC12,BB12,-BD12),PMT(BC12,1,-BD12)),0))</f>
        <v>0</v>
      </c>
      <c r="BG12" s="137">
        <f>IF(SUM($P12:BF12)&gt;0,IF($M12-BG$7&gt;0,BF12*(1+$N12),0),IF(0&lt;=BG$9,IF(BC12&gt;0,PMT(BD12,BC12,-BE12),PMT(BD12,1,-BE12)),0))</f>
        <v>0</v>
      </c>
      <c r="BH12" s="137">
        <f>IF(SUM($P12:BG12)&gt;0,IF($M12-BH$7&gt;0,BG12*(1+$N12),0),IF(0&lt;=BH$9,IF(BD12&gt;0,PMT(BE12,BD12,-BF12),PMT(BE12,1,-BF12)),0))</f>
        <v>0</v>
      </c>
      <c r="BI12" s="137"/>
      <c r="BJ12" s="191">
        <f t="shared" si="5"/>
        <v>0</v>
      </c>
    </row>
    <row r="13" spans="1:62">
      <c r="A13" s="185">
        <f t="shared" ref="A13:A59" si="11">+A12+1</f>
        <v>2021</v>
      </c>
      <c r="B13" s="131">
        <v>0</v>
      </c>
      <c r="C13" s="186">
        <f t="shared" si="6"/>
        <v>0</v>
      </c>
      <c r="D13" s="186">
        <f t="shared" si="7"/>
        <v>0</v>
      </c>
      <c r="E13" s="187">
        <f t="shared" si="8"/>
        <v>0</v>
      </c>
      <c r="F13" s="188">
        <f>C13*VLOOKUP($F$9,'GI Factors'!A:M,4,FALSE)+D13*VLOOKUP($F$9,'GI Factors'!A:M,7,FALSE)</f>
        <v>0</v>
      </c>
      <c r="G13" s="185">
        <f t="shared" ref="G13:G59" si="12">+A13</f>
        <v>2021</v>
      </c>
      <c r="H13" s="189">
        <f>C13*VLOOKUP($G13,'GI Factors'!A:M,4,FALSE)</f>
        <v>0</v>
      </c>
      <c r="I13" s="189">
        <f>D13*VLOOKUP($G13,'GI Factors'!A:M,7,FALSE)</f>
        <v>0</v>
      </c>
      <c r="J13" s="189">
        <f t="shared" si="9"/>
        <v>0</v>
      </c>
      <c r="K13" s="190">
        <f>IF(SUM($J$10:J13)&gt;$K$7,$K$7-SUM($K$10:K12),J13)</f>
        <v>0</v>
      </c>
      <c r="L13" s="190">
        <f t="shared" si="10"/>
        <v>0</v>
      </c>
      <c r="M13" s="139">
        <f t="shared" si="3"/>
        <v>0</v>
      </c>
      <c r="N13" s="141">
        <f t="shared" si="1"/>
        <v>0</v>
      </c>
      <c r="O13" s="135">
        <f t="shared" si="2"/>
        <v>0</v>
      </c>
      <c r="P13" s="136">
        <f t="shared" si="4"/>
        <v>0</v>
      </c>
      <c r="Q13" s="137">
        <f>IF(SUM($P13:P13)&gt;0,IF($M13-Q$7&gt;0,P13*(1+$N13),0),IF(0&lt;=Q$9,IF(M13&gt;0,PMT(N13,M13,-O13),PMT(N13,1,-O13)),0))</f>
        <v>0</v>
      </c>
      <c r="R13" s="137">
        <f>IF(SUM($P13:Q13)&gt;0,IF($M13-R$7&gt;0,Q13*(1+$N13),0),IF(0&lt;=R$9,IF(N13&gt;0,PMT(O13,N13,-P13),PMT(O13,1,-P13)),0))</f>
        <v>0</v>
      </c>
      <c r="S13" s="138">
        <f>IF(SUM($P13:R13)&gt;0,IF($M13-S$7&gt;0,R13*(1+$N13),0),IF(0&lt;=S$9,IF(O13&gt;0,PMT(P13,O13,-Q13),PMT(P13,1,-Q13)),0))</f>
        <v>0</v>
      </c>
      <c r="T13" s="137">
        <f>IF(SUM($P13:S13)&gt;0,IF($M13-T$7&gt;0,S13*(1+$N13),0),IF(0&lt;=T$9,IF(P13&gt;0,PMT(Q13,P13,-R13),PMT(Q13,1,-R13)),0))</f>
        <v>0</v>
      </c>
      <c r="U13" s="137">
        <f>IF(SUM($P13:T13)&gt;0,IF($M13-U$7&gt;0,T13*(1+$N13),0),IF(0&lt;=U$9,IF(Q13&gt;0,PMT(R13,Q13,-S13),PMT(R13,1,-S13)),0))</f>
        <v>0</v>
      </c>
      <c r="V13" s="137">
        <f>IF(SUM($P13:U13)&gt;0,IF($M13-V$7&gt;0,U13*(1+$N13),0),IF(0&lt;=V$9,IF(R13&gt;0,PMT(S13,R13,-T13),PMT(S13,1,-T13)),0))</f>
        <v>0</v>
      </c>
      <c r="W13" s="137">
        <f>IF(SUM($P13:V13)&gt;0,IF($M13-W$7&gt;0,V13*(1+$N13),0),IF(0&lt;=W$9,IF(S13&gt;0,PMT(T13,S13,-U13),PMT(T13,1,-U13)),0))</f>
        <v>0</v>
      </c>
      <c r="X13" s="137">
        <f>IF(SUM($P13:W13)&gt;0,IF($M13-X$7&gt;0,W13*(1+$N13),0),IF(0&lt;=X$9,IF(T13&gt;0,PMT(U13,T13,-V13),PMT(U13,1,-V13)),0))</f>
        <v>0</v>
      </c>
      <c r="Y13" s="137">
        <f>IF(SUM($P13:X13)&gt;0,IF($M13-Y$7&gt;0,X13*(1+$N13),0),IF(0&lt;=Y$9,IF(U13&gt;0,PMT(V13,U13,-W13),PMT(V13,1,-W13)),0))</f>
        <v>0</v>
      </c>
      <c r="Z13" s="137">
        <f>IF(SUM($P13:Y13)&gt;0,IF($M13-Z$7&gt;0,Y13*(1+$N13),0),IF(0&lt;=Z$9,IF(V13&gt;0,PMT(W13,V13,-X13),PMT(W13,1,-X13)),0))</f>
        <v>0</v>
      </c>
      <c r="AA13" s="137">
        <f>IF(SUM($P13:Z13)&gt;0,IF($M13-AA$7&gt;0,Z13*(1+$N13),0),IF(0&lt;=AA$9,IF(W13&gt;0,PMT(X13,W13,-Y13),PMT(X13,1,-Y13)),0))</f>
        <v>0</v>
      </c>
      <c r="AB13" s="137">
        <f>IF(SUM($P13:AA13)&gt;0,IF($M13-AB$7&gt;0,AA13*(1+$N13),0),IF(0&lt;=AB$9,IF(X13&gt;0,PMT(Y13,X13,-Z13),PMT(Y13,1,-Z13)),0))</f>
        <v>0</v>
      </c>
      <c r="AC13" s="137">
        <f>IF(SUM($P13:AB13)&gt;0,IF($M13-AC$7&gt;0,AB13*(1+$N13),0),IF(0&lt;=AC$9,IF(Y13&gt;0,PMT(Z13,Y13,-AA13),PMT(Z13,1,-AA13)),0))</f>
        <v>0</v>
      </c>
      <c r="AD13" s="137">
        <f>IF(SUM($P13:AC13)&gt;0,IF($M13-AD$7&gt;0,AC13*(1+$N13),0),IF(0&lt;=AD$9,IF(Z13&gt;0,PMT(AA13,Z13,-AB13),PMT(AA13,1,-AB13)),0))</f>
        <v>0</v>
      </c>
      <c r="AE13" s="137">
        <f>IF(SUM($P13:AD13)&gt;0,IF($M13-AE$7&gt;0,AD13*(1+$N13),0),IF(0&lt;=AE$9,IF(AA13&gt;0,PMT(AB13,AA13,-AC13),PMT(AB13,1,-AC13)),0))</f>
        <v>0</v>
      </c>
      <c r="AF13" s="137">
        <f>IF(SUM($P13:AE13)&gt;0,IF($M13-AF$7&gt;0,AE13*(1+$N13),0),IF(0&lt;=AF$9,IF(AB13&gt;0,PMT(AC13,AB13,-AD13),PMT(AC13,1,-AD13)),0))</f>
        <v>0</v>
      </c>
      <c r="AG13" s="137">
        <f>IF(SUM($P13:AF13)&gt;0,IF($M13-AG$7&gt;0,AF13*(1+$N13),0),IF(0&lt;=AG$9,IF(AC13&gt;0,PMT(AD13,AC13,-AE13),PMT(AD13,1,-AE13)),0))</f>
        <v>0</v>
      </c>
      <c r="AH13" s="137">
        <f>IF(SUM($P13:AG13)&gt;0,IF($M13-AH$7&gt;0,AG13*(1+$N13),0),IF(0&lt;=AH$9,IF(AD13&gt;0,PMT(AE13,AD13,-AF13),PMT(AE13,1,-AF13)),0))</f>
        <v>0</v>
      </c>
      <c r="AI13" s="137">
        <f>IF(SUM($P13:AH13)&gt;0,IF($M13-AI$7&gt;0,AH13*(1+$N13),0),IF(0&lt;=AI$9,IF(AE13&gt;0,PMT(AF13,AE13,-AG13),PMT(AF13,1,-AG13)),0))</f>
        <v>0</v>
      </c>
      <c r="AJ13" s="137">
        <f>IF(SUM($P13:AI13)&gt;0,IF($M13-AJ$7&gt;0,AI13*(1+$N13),0),IF(0&lt;=AJ$9,IF(AF13&gt;0,PMT(AG13,AF13,-AH13),PMT(AG13,1,-AH13)),0))</f>
        <v>0</v>
      </c>
      <c r="AK13" s="137">
        <f>IF(SUM($P13:AJ13)&gt;0,IF($M13-AK$7&gt;0,AJ13*(1+$N13),0),IF(0&lt;=AK$9,IF(AG13&gt;0,PMT(AH13,AG13,-AI13),PMT(AH13,1,-AI13)),0))</f>
        <v>0</v>
      </c>
      <c r="AL13" s="137">
        <f>IF(SUM($P13:AK13)&gt;0,IF($M13-AL$7&gt;0,AK13*(1+$N13),0),IF(0&lt;=AL$9,IF(AH13&gt;0,PMT(AI13,AH13,-AJ13),PMT(AI13,1,-AJ13)),0))</f>
        <v>0</v>
      </c>
      <c r="AM13" s="137">
        <f>IF(SUM($P13:AL13)&gt;0,IF($M13-AM$7&gt;0,AL13*(1+$N13),0),IF(0&lt;=AM$9,IF(AI13&gt;0,PMT(AJ13,AI13,-AK13),PMT(AJ13,1,-AK13)),0))</f>
        <v>0</v>
      </c>
      <c r="AN13" s="137">
        <f>IF(SUM($P13:AM13)&gt;0,IF($M13-AN$7&gt;0,AM13*(1+$N13),0),IF(0&lt;=AN$9,IF(AJ13&gt;0,PMT(AK13,AJ13,-AL13),PMT(AK13,1,-AL13)),0))</f>
        <v>0</v>
      </c>
      <c r="AO13" s="137">
        <f>IF(SUM($P13:AN13)&gt;0,IF($M13-AO$7&gt;0,AN13*(1+$N13),0),IF(0&lt;=AO$9,IF(AK13&gt;0,PMT(AL13,AK13,-AM13),PMT(AL13,1,-AM13)),0))</f>
        <v>0</v>
      </c>
      <c r="AP13" s="137">
        <f>IF(SUM($P13:AO13)&gt;0,IF($M13-AP$7&gt;0,AO13*(1+$N13),0),IF(0&lt;=AP$9,IF(AL13&gt;0,PMT(AM13,AL13,-AN13),PMT(AM13,1,-AN13)),0))</f>
        <v>0</v>
      </c>
      <c r="AQ13" s="137">
        <f>IF(SUM($P13:AP13)&gt;0,IF($M13-AQ$7&gt;0,AP13*(1+$N13),0),IF(0&lt;=AQ$9,IF(AM13&gt;0,PMT(AN13,AM13,-AO13),PMT(AN13,1,-AO13)),0))</f>
        <v>0</v>
      </c>
      <c r="AR13" s="137">
        <f>IF(SUM($P13:AQ13)&gt;0,IF($M13-AR$7&gt;0,AQ13*(1+$N13),0),IF(0&lt;=AR$9,IF(AN13&gt;0,PMT(AO13,AN13,-AP13),PMT(AO13,1,-AP13)),0))</f>
        <v>0</v>
      </c>
      <c r="AS13" s="137">
        <f>IF(SUM($P13:AR13)&gt;0,IF($M13-AS$7&gt;0,AR13*(1+$N13),0),IF(0&lt;=AS$9,IF(AO13&gt;0,PMT(AP13,AO13,-AQ13),PMT(AP13,1,-AQ13)),0))</f>
        <v>0</v>
      </c>
      <c r="AT13" s="137">
        <f>IF(SUM($P13:AS13)&gt;0,IF($M13-AT$7&gt;0,AS13*(1+$N13),0),IF(0&lt;=AT$9,IF(AP13&gt;0,PMT(AQ13,AP13,-AR13),PMT(AQ13,1,-AR13)),0))</f>
        <v>0</v>
      </c>
      <c r="AU13" s="137">
        <f>IF(SUM($P13:AT13)&gt;0,IF($M13-AU$7&gt;0,AT13*(1+$N13),0),IF(0&lt;=AU$9,IF(AQ13&gt;0,PMT(AR13,AQ13,-AS13),PMT(AR13,1,-AS13)),0))</f>
        <v>0</v>
      </c>
      <c r="AV13" s="137">
        <f>IF(SUM($P13:AU13)&gt;0,IF($M13-AV$7&gt;0,AU13*(1+$N13),0),IF(0&lt;=AV$9,IF(AR13&gt;0,PMT(AS13,AR13,-AT13),PMT(AS13,1,-AT13)),0))</f>
        <v>0</v>
      </c>
      <c r="AW13" s="137">
        <f>IF(SUM($P13:AV13)&gt;0,IF($M13-AW$7&gt;0,AV13*(1+$N13),0),IF(0&lt;=AW$9,IF(AS13&gt;0,PMT(AT13,AS13,-AU13),PMT(AT13,1,-AU13)),0))</f>
        <v>0</v>
      </c>
      <c r="AX13" s="137">
        <f>IF(SUM($P13:AW13)&gt;0,IF($M13-AX$7&gt;0,AW13*(1+$N13),0),IF(0&lt;=AX$9,IF(AT13&gt;0,PMT(AU13,AT13,-AV13),PMT(AU13,1,-AV13)),0))</f>
        <v>0</v>
      </c>
      <c r="AY13" s="137">
        <f>IF(SUM($P13:AX13)&gt;0,IF($M13-AY$7&gt;0,AX13*(1+$N13),0),IF(0&lt;=AY$9,IF(AU13&gt;0,PMT(AV13,AU13,-AW13),PMT(AV13,1,-AW13)),0))</f>
        <v>0</v>
      </c>
      <c r="AZ13" s="137">
        <f>IF(SUM($P13:AY13)&gt;0,IF($M13-AZ$7&gt;0,AY13*(1+$N13),0),IF(0&lt;=AZ$9,IF(AV13&gt;0,PMT(AW13,AV13,-AX13),PMT(AW13,1,-AX13)),0))</f>
        <v>0</v>
      </c>
      <c r="BA13" s="137">
        <f>IF(SUM($P13:AZ13)&gt;0,IF($M13-BA$7&gt;0,AZ13*(1+$N13),0),IF(0&lt;=BA$9,IF(AW13&gt;0,PMT(AX13,AW13,-AY13),PMT(AX13,1,-AY13)),0))</f>
        <v>0</v>
      </c>
      <c r="BB13" s="137">
        <f>IF(SUM($P13:BA13)&gt;0,IF($M13-BB$7&gt;0,BA13*(1+$N13),0),IF(0&lt;=BB$9,IF(AX13&gt;0,PMT(AY13,AX13,-AZ13),PMT(AY13,1,-AZ13)),0))</f>
        <v>0</v>
      </c>
      <c r="BC13" s="137">
        <f>IF(SUM($P13:BB13)&gt;0,IF($M13-BC$7&gt;0,BB13*(1+$N13),0),IF(0&lt;=BC$9,IF(AY13&gt;0,PMT(AZ13,AY13,-BA13),PMT(AZ13,1,-BA13)),0))</f>
        <v>0</v>
      </c>
      <c r="BD13" s="137">
        <f>IF(SUM($P13:BC13)&gt;0,IF($M13-BD$7&gt;0,BC13*(1+$N13),0),IF(0&lt;=BD$9,IF(AZ13&gt;0,PMT(BA13,AZ13,-BB13),PMT(BA13,1,-BB13)),0))</f>
        <v>0</v>
      </c>
      <c r="BE13" s="137">
        <f>IF(SUM($P13:BD13)&gt;0,IF($M13-BE$7&gt;0,BD13*(1+$N13),0),IF(0&lt;=BE$9,IF(BA13&gt;0,PMT(BB13,BA13,-BC13),PMT(BB13,1,-BC13)),0))</f>
        <v>0</v>
      </c>
      <c r="BF13" s="137">
        <f>IF(SUM($P13:BE13)&gt;0,IF($M13-BF$7&gt;0,BE13*(1+$N13),0),IF(0&lt;=BF$9,IF(BB13&gt;0,PMT(BC13,BB13,-BD13),PMT(BC13,1,-BD13)),0))</f>
        <v>0</v>
      </c>
      <c r="BG13" s="137">
        <f>IF(SUM($P13:BF13)&gt;0,IF($M13-BG$7&gt;0,BF13*(1+$N13),0),IF(0&lt;=BG$9,IF(BC13&gt;0,PMT(BD13,BC13,-BE13),PMT(BD13,1,-BE13)),0))</f>
        <v>0</v>
      </c>
      <c r="BH13" s="137">
        <f>IF(SUM($P13:BG13)&gt;0,IF($M13-BH$7&gt;0,BG13*(1+$N13),0),IF(0&lt;=BH$9,IF(BD13&gt;0,PMT(BE13,BD13,-BF13),PMT(BE13,1,-BF13)),0))</f>
        <v>0</v>
      </c>
      <c r="BI13" s="137"/>
      <c r="BJ13" s="191">
        <f t="shared" si="5"/>
        <v>0</v>
      </c>
    </row>
    <row r="14" spans="1:62">
      <c r="A14" s="193">
        <f t="shared" si="11"/>
        <v>2022</v>
      </c>
      <c r="B14" s="132">
        <v>3437797.9436051585</v>
      </c>
      <c r="C14" s="194">
        <f t="shared" si="6"/>
        <v>2062678.7661630949</v>
      </c>
      <c r="D14" s="194">
        <f t="shared" si="7"/>
        <v>1375119.1774420636</v>
      </c>
      <c r="E14" s="195">
        <f t="shared" si="8"/>
        <v>3437797.9436051585</v>
      </c>
      <c r="F14" s="196">
        <f>C14*VLOOKUP($F$9,'GI Factors'!A:M,4,FALSE)+D14*VLOOKUP($F$9,'GI Factors'!A:M,7,FALSE)</f>
        <v>3479523.1025846433</v>
      </c>
      <c r="G14" s="193">
        <f t="shared" si="12"/>
        <v>2022</v>
      </c>
      <c r="H14" s="197">
        <f>C14*VLOOKUP($G14,'GI Factors'!A:M,4,FALSE)</f>
        <v>2110289.8377344478</v>
      </c>
      <c r="I14" s="197">
        <f>D14*VLOOKUP($G14,'GI Factors'!A:M,7,FALSE)</f>
        <v>1442565.7151134023</v>
      </c>
      <c r="J14" s="189">
        <f t="shared" si="9"/>
        <v>3552855.5528478501</v>
      </c>
      <c r="K14" s="190">
        <f>IF(SUM($J$10:J14)&gt;$K$7,$K$7-SUM($K$10:K13),J14)</f>
        <v>0</v>
      </c>
      <c r="L14" s="190">
        <f t="shared" si="10"/>
        <v>3552855.5528478501</v>
      </c>
      <c r="M14" s="140">
        <f t="shared" si="3"/>
        <v>1</v>
      </c>
      <c r="N14" s="141">
        <f t="shared" si="1"/>
        <v>2.107543134538609E-2</v>
      </c>
      <c r="O14" s="137">
        <f>PV(N14,M14,,-L14)</f>
        <v>3479523.1025846428</v>
      </c>
      <c r="P14" s="142">
        <f>IF(M14&gt;0,PMT(N14,M14,-O14),PMT(N14,1,-O14))</f>
        <v>3552855.5528478497</v>
      </c>
      <c r="Q14" s="137">
        <f>IF(SUM($P14:P14)&gt;0,IF($M14-Q$7&gt;0,P14*(1+$N14),0),IF(0&lt;=Q$9,IF(M14&gt;0,PMT(N14,M14,-O14),PMT(N14,1,-O14)),0))</f>
        <v>0</v>
      </c>
      <c r="R14" s="137">
        <f>IF(SUM($P14:Q14)&gt;0,IF($M14-R$7&gt;0,Q14*(1+$N14),0),IF(0&lt;=R$9,IF(N14&gt;0,PMT(O14,N14,-P14),PMT(O14,1,-P14)),0))</f>
        <v>0</v>
      </c>
      <c r="S14" s="138">
        <f>IF(SUM($P14:R14)&gt;0,IF($M14-S$7&gt;0,R14*(1+$N14),0),IF(0&lt;=S$9,IF(O14&gt;0,PMT(P14,O14,-Q14),PMT(P14,1,-Q14)),0))</f>
        <v>0</v>
      </c>
      <c r="T14" s="137">
        <f>IF(SUM($P14:S14)&gt;0,IF($M14-T$7&gt;0,S14*(1+$N14),0),IF(0&lt;=T$9,IF(P14&gt;0,PMT(Q14,P14,-R14),PMT(Q14,1,-R14)),0))</f>
        <v>0</v>
      </c>
      <c r="U14" s="137">
        <f>IF(SUM($P14:T14)&gt;0,IF($M14-U$7&gt;0,T14*(1+$N14),0),IF(0&lt;=U$9,IF(Q14&gt;0,PMT(R14,Q14,-S14),PMT(R14,1,-S14)),0))</f>
        <v>0</v>
      </c>
      <c r="V14" s="137">
        <f>IF(SUM($P14:U14)&gt;0,IF($M14-V$7&gt;0,U14*(1+$N14),0),IF(0&lt;=V$9,IF(R14&gt;0,PMT(S14,R14,-T14),PMT(S14,1,-T14)),0))</f>
        <v>0</v>
      </c>
      <c r="W14" s="137">
        <f>IF(SUM($P14:V14)&gt;0,IF($M14-W$7&gt;0,V14*(1+$N14),0),IF(0&lt;=W$9,IF(S14&gt;0,PMT(T14,S14,-U14),PMT(T14,1,-U14)),0))</f>
        <v>0</v>
      </c>
      <c r="X14" s="137">
        <f>IF(SUM($P14:W14)&gt;0,IF($M14-X$7&gt;0,W14*(1+$N14),0),IF(0&lt;=X$9,IF(T14&gt;0,PMT(U14,T14,-V14),PMT(U14,1,-V14)),0))</f>
        <v>0</v>
      </c>
      <c r="Y14" s="137">
        <f>IF(SUM($P14:X14)&gt;0,IF($M14-Y$7&gt;0,X14*(1+$N14),0),IF(0&lt;=Y$9,IF(U14&gt;0,PMT(V14,U14,-W14),PMT(V14,1,-W14)),0))</f>
        <v>0</v>
      </c>
      <c r="Z14" s="137">
        <f>IF(SUM($P14:Y14)&gt;0,IF($M14-Z$7&gt;0,Y14*(1+$N14),0),IF(0&lt;=Z$9,IF(V14&gt;0,PMT(W14,V14,-X14),PMT(W14,1,-X14)),0))</f>
        <v>0</v>
      </c>
      <c r="AA14" s="137">
        <f>IF(SUM($P14:Z14)&gt;0,IF($M14-AA$7&gt;0,Z14*(1+$N14),0),IF(0&lt;=AA$9,IF(W14&gt;0,PMT(X14,W14,-Y14),PMT(X14,1,-Y14)),0))</f>
        <v>0</v>
      </c>
      <c r="AB14" s="137">
        <f>IF(SUM($P14:AA14)&gt;0,IF($M14-AB$7&gt;0,AA14*(1+$N14),0),IF(0&lt;=AB$9,IF(X14&gt;0,PMT(Y14,X14,-Z14),PMT(Y14,1,-Z14)),0))</f>
        <v>0</v>
      </c>
      <c r="AC14" s="137">
        <f>IF(SUM($P14:AB14)&gt;0,IF($M14-AC$7&gt;0,AB14*(1+$N14),0),IF(0&lt;=AC$9,IF(Y14&gt;0,PMT(Z14,Y14,-AA14),PMT(Z14,1,-AA14)),0))</f>
        <v>0</v>
      </c>
      <c r="AD14" s="137">
        <f>IF(SUM($P14:AC14)&gt;0,IF($M14-AD$7&gt;0,AC14*(1+$N14),0),IF(0&lt;=AD$9,IF(Z14&gt;0,PMT(AA14,Z14,-AB14),PMT(AA14,1,-AB14)),0))</f>
        <v>0</v>
      </c>
      <c r="AE14" s="137">
        <f>IF(SUM($P14:AD14)&gt;0,IF($M14-AE$7&gt;0,AD14*(1+$N14),0),IF(0&lt;=AE$9,IF(AA14&gt;0,PMT(AB14,AA14,-AC14),PMT(AB14,1,-AC14)),0))</f>
        <v>0</v>
      </c>
      <c r="AF14" s="137">
        <f>IF(SUM($P14:AE14)&gt;0,IF($M14-AF$7&gt;0,AE14*(1+$N14),0),IF(0&lt;=AF$9,IF(AB14&gt;0,PMT(AC14,AB14,-AD14),PMT(AC14,1,-AD14)),0))</f>
        <v>0</v>
      </c>
      <c r="AG14" s="137">
        <f>IF(SUM($P14:AF14)&gt;0,IF($M14-AG$7&gt;0,AF14*(1+$N14),0),IF(0&lt;=AG$9,IF(AC14&gt;0,PMT(AD14,AC14,-AE14),PMT(AD14,1,-AE14)),0))</f>
        <v>0</v>
      </c>
      <c r="AH14" s="137">
        <f>IF(SUM($P14:AG14)&gt;0,IF($M14-AH$7&gt;0,AG14*(1+$N14),0),IF(0&lt;=AH$9,IF(AD14&gt;0,PMT(AE14,AD14,-AF14),PMT(AE14,1,-AF14)),0))</f>
        <v>0</v>
      </c>
      <c r="AI14" s="137">
        <f>IF(SUM($P14:AH14)&gt;0,IF($M14-AI$7&gt;0,AH14*(1+$N14),0),IF(0&lt;=AI$9,IF(AE14&gt;0,PMT(AF14,AE14,-AG14),PMT(AF14,1,-AG14)),0))</f>
        <v>0</v>
      </c>
      <c r="AJ14" s="137">
        <f>IF(SUM($P14:AI14)&gt;0,IF($M14-AJ$7&gt;0,AI14*(1+$N14),0),IF(0&lt;=AJ$9,IF(AF14&gt;0,PMT(AG14,AF14,-AH14),PMT(AG14,1,-AH14)),0))</f>
        <v>0</v>
      </c>
      <c r="AK14" s="137">
        <f>IF(SUM($P14:AJ14)&gt;0,IF($M14-AK$7&gt;0,AJ14*(1+$N14),0),IF(0&lt;=AK$9,IF(AG14&gt;0,PMT(AH14,AG14,-AI14),PMT(AH14,1,-AI14)),0))</f>
        <v>0</v>
      </c>
      <c r="AL14" s="137">
        <f>IF(SUM($P14:AK14)&gt;0,IF($M14-AL$7&gt;0,AK14*(1+$N14),0),IF(0&lt;=AL$9,IF(AH14&gt;0,PMT(AI14,AH14,-AJ14),PMT(AI14,1,-AJ14)),0))</f>
        <v>0</v>
      </c>
      <c r="AM14" s="137">
        <f>IF(SUM($P14:AL14)&gt;0,IF($M14-AM$7&gt;0,AL14*(1+$N14),0),IF(0&lt;=AM$9,IF(AI14&gt;0,PMT(AJ14,AI14,-AK14),PMT(AJ14,1,-AK14)),0))</f>
        <v>0</v>
      </c>
      <c r="AN14" s="137">
        <f>IF(SUM($P14:AM14)&gt;0,IF($M14-AN$7&gt;0,AM14*(1+$N14),0),IF(0&lt;=AN$9,IF(AJ14&gt;0,PMT(AK14,AJ14,-AL14),PMT(AK14,1,-AL14)),0))</f>
        <v>0</v>
      </c>
      <c r="AO14" s="137">
        <f>IF(SUM($P14:AN14)&gt;0,IF($M14-AO$7&gt;0,AN14*(1+$N14),0),IF(0&lt;=AO$9,IF(AK14&gt;0,PMT(AL14,AK14,-AM14),PMT(AL14,1,-AM14)),0))</f>
        <v>0</v>
      </c>
      <c r="AP14" s="137">
        <f>IF(SUM($P14:AO14)&gt;0,IF($M14-AP$7&gt;0,AO14*(1+$N14),0),IF(0&lt;=AP$9,IF(AL14&gt;0,PMT(AM14,AL14,-AN14),PMT(AM14,1,-AN14)),0))</f>
        <v>0</v>
      </c>
      <c r="AQ14" s="137">
        <f>IF(SUM($P14:AP14)&gt;0,IF($M14-AQ$7&gt;0,AP14*(1+$N14),0),IF(0&lt;=AQ$9,IF(AM14&gt;0,PMT(AN14,AM14,-AO14),PMT(AN14,1,-AO14)),0))</f>
        <v>0</v>
      </c>
      <c r="AR14" s="137">
        <f>IF(SUM($P14:AQ14)&gt;0,IF($M14-AR$7&gt;0,AQ14*(1+$N14),0),IF(0&lt;=AR$9,IF(AN14&gt;0,PMT(AO14,AN14,-AP14),PMT(AO14,1,-AP14)),0))</f>
        <v>0</v>
      </c>
      <c r="AS14" s="137">
        <f>IF(SUM($P14:AR14)&gt;0,IF($M14-AS$7&gt;0,AR14*(1+$N14),0),IF(0&lt;=AS$9,IF(AO14&gt;0,PMT(AP14,AO14,-AQ14),PMT(AP14,1,-AQ14)),0))</f>
        <v>0</v>
      </c>
      <c r="AT14" s="137">
        <f>IF(SUM($P14:AS14)&gt;0,IF($M14-AT$7&gt;0,AS14*(1+$N14),0),IF(0&lt;=AT$9,IF(AP14&gt;0,PMT(AQ14,AP14,-AR14),PMT(AQ14,1,-AR14)),0))</f>
        <v>0</v>
      </c>
      <c r="AU14" s="137">
        <f>IF(SUM($P14:AT14)&gt;0,IF($M14-AU$7&gt;0,AT14*(1+$N14),0),IF(0&lt;=AU$9,IF(AQ14&gt;0,PMT(AR14,AQ14,-AS14),PMT(AR14,1,-AS14)),0))</f>
        <v>0</v>
      </c>
      <c r="AV14" s="137">
        <f>IF(SUM($P14:AU14)&gt;0,IF($M14-AV$7&gt;0,AU14*(1+$N14),0),IF(0&lt;=AV$9,IF(AR14&gt;0,PMT(AS14,AR14,-AT14),PMT(AS14,1,-AT14)),0))</f>
        <v>0</v>
      </c>
      <c r="AW14" s="137">
        <f>IF(SUM($P14:AV14)&gt;0,IF($M14-AW$7&gt;0,AV14*(1+$N14),0),IF(0&lt;=AW$9,IF(AS14&gt;0,PMT(AT14,AS14,-AU14),PMT(AT14,1,-AU14)),0))</f>
        <v>0</v>
      </c>
      <c r="AX14" s="137">
        <f>IF(SUM($P14:AW14)&gt;0,IF($M14-AX$7&gt;0,AW14*(1+$N14),0),IF(0&lt;=AX$9,IF(AT14&gt;0,PMT(AU14,AT14,-AV14),PMT(AU14,1,-AV14)),0))</f>
        <v>0</v>
      </c>
      <c r="AY14" s="137">
        <f>IF(SUM($P14:AX14)&gt;0,IF($M14-AY$7&gt;0,AX14*(1+$N14),0),IF(0&lt;=AY$9,IF(AU14&gt;0,PMT(AV14,AU14,-AW14),PMT(AV14,1,-AW14)),0))</f>
        <v>0</v>
      </c>
      <c r="AZ14" s="137">
        <f>IF(SUM($P14:AY14)&gt;0,IF($M14-AZ$7&gt;0,AY14*(1+$N14),0),IF(0&lt;=AZ$9,IF(AV14&gt;0,PMT(AW14,AV14,-AX14),PMT(AW14,1,-AX14)),0))</f>
        <v>0</v>
      </c>
      <c r="BA14" s="137">
        <f>IF(SUM($P14:AZ14)&gt;0,IF($M14-BA$7&gt;0,AZ14*(1+$N14),0),IF(0&lt;=BA$9,IF(AW14&gt;0,PMT(AX14,AW14,-AY14),PMT(AX14,1,-AY14)),0))</f>
        <v>0</v>
      </c>
      <c r="BB14" s="137">
        <f>IF(SUM($P14:BA14)&gt;0,IF($M14-BB$7&gt;0,BA14*(1+$N14),0),IF(0&lt;=BB$9,IF(AX14&gt;0,PMT(AY14,AX14,-AZ14),PMT(AY14,1,-AZ14)),0))</f>
        <v>0</v>
      </c>
      <c r="BC14" s="137">
        <f>IF(SUM($P14:BB14)&gt;0,IF($M14-BC$7&gt;0,BB14*(1+$N14),0),IF(0&lt;=BC$9,IF(AY14&gt;0,PMT(AZ14,AY14,-BA14),PMT(AZ14,1,-BA14)),0))</f>
        <v>0</v>
      </c>
      <c r="BD14" s="137">
        <f>IF(SUM($P14:BC14)&gt;0,IF($M14-BD$7&gt;0,BC14*(1+$N14),0),IF(0&lt;=BD$9,IF(AZ14&gt;0,PMT(BA14,AZ14,-BB14),PMT(BA14,1,-BB14)),0))</f>
        <v>0</v>
      </c>
      <c r="BE14" s="137">
        <f>IF(SUM($P14:BD14)&gt;0,IF($M14-BE$7&gt;0,BD14*(1+$N14),0),IF(0&lt;=BE$9,IF(BA14&gt;0,PMT(BB14,BA14,-BC14),PMT(BB14,1,-BC14)),0))</f>
        <v>0</v>
      </c>
      <c r="BF14" s="137">
        <f>IF(SUM($P14:BE14)&gt;0,IF($M14-BF$7&gt;0,BE14*(1+$N14),0),IF(0&lt;=BF$9,IF(BB14&gt;0,PMT(BC14,BB14,-BD14),PMT(BC14,1,-BD14)),0))</f>
        <v>0</v>
      </c>
      <c r="BG14" s="137">
        <f>IF(SUM($P14:BF14)&gt;0,IF($M14-BG$7&gt;0,BF14*(1+$N14),0),IF(0&lt;=BG$9,IF(BC14&gt;0,PMT(BD14,BC14,-BE14),PMT(BD14,1,-BE14)),0))</f>
        <v>0</v>
      </c>
      <c r="BH14" s="137">
        <f>IF(SUM($P14:BG14)&gt;0,IF($M14-BH$7&gt;0,BG14*(1+$N14),0),IF(0&lt;=BH$9,IF(BD14&gt;0,PMT(BE14,BD14,-BF14),PMT(BE14,1,-BF14)),0))</f>
        <v>0</v>
      </c>
      <c r="BI14" s="137"/>
      <c r="BJ14" s="191">
        <f t="shared" si="5"/>
        <v>0</v>
      </c>
    </row>
    <row r="15" spans="1:62">
      <c r="A15" s="193">
        <f t="shared" si="11"/>
        <v>2023</v>
      </c>
      <c r="B15" s="132">
        <v>3164807.447980159</v>
      </c>
      <c r="C15" s="194">
        <f t="shared" si="6"/>
        <v>1898884.4687880953</v>
      </c>
      <c r="D15" s="194">
        <f t="shared" si="7"/>
        <v>1265922.9791920637</v>
      </c>
      <c r="E15" s="195">
        <f t="shared" si="8"/>
        <v>3164807.447980159</v>
      </c>
      <c r="F15" s="196">
        <f>C15*VLOOKUP($F$9,'GI Factors'!A:M,4,FALSE)+D15*VLOOKUP($F$9,'GI Factors'!A:M,7,FALSE)</f>
        <v>3203219.2732452443</v>
      </c>
      <c r="G15" s="193">
        <f t="shared" si="12"/>
        <v>2023</v>
      </c>
      <c r="H15" s="197">
        <f>C15*VLOOKUP($G15,'GI Factors'!A:M,4,FALSE)</f>
        <v>1985727.5234133403</v>
      </c>
      <c r="I15" s="197">
        <f>D15*VLOOKUP($G15,'GI Factors'!A:M,7,FALSE)</f>
        <v>1350510.1501326067</v>
      </c>
      <c r="J15" s="189">
        <f t="shared" si="9"/>
        <v>3336237.6735459473</v>
      </c>
      <c r="K15" s="190">
        <f>IF(SUM($J$10:J15)&gt;$K$7,$K$7-SUM($K$10:K14),J15)</f>
        <v>0</v>
      </c>
      <c r="L15" s="190">
        <f t="shared" si="10"/>
        <v>3336237.6735459473</v>
      </c>
      <c r="M15" s="140">
        <f t="shared" si="3"/>
        <v>2</v>
      </c>
      <c r="N15" s="141">
        <f t="shared" si="1"/>
        <v>2.0552043509351105E-2</v>
      </c>
      <c r="O15" s="137">
        <f t="shared" si="2"/>
        <v>3203219.2732452438</v>
      </c>
      <c r="P15" s="142">
        <f t="shared" si="4"/>
        <v>1651151.567346653</v>
      </c>
      <c r="Q15" s="137">
        <f>IF(SUM($P15:P15)&gt;0,IF($M15-Q$7&gt;0,P15*(1+$N15),0),IF(0&lt;=Q$9,IF(M15&gt;0,PMT(N15,M15,-O15),PMT(N15,1,-O15)),0))</f>
        <v>1685086.1061992948</v>
      </c>
      <c r="R15" s="137">
        <f>IF(SUM($P15:Q15)&gt;0,IF($M15-R$7&gt;0,Q15*(1+$N15),0),IF(0&lt;=R$9,IF(N15&gt;0,PMT(O15,N15,-P15),PMT(O15,1,-P15)),0))</f>
        <v>0</v>
      </c>
      <c r="S15" s="138">
        <f>IF(SUM($P15:R15)&gt;0,IF($M15-S$7&gt;0,R15*(1+$N15),0),IF(0&lt;=S$9,IF(O15&gt;0,PMT(P15,O15,-Q15),PMT(P15,1,-Q15)),0))</f>
        <v>0</v>
      </c>
      <c r="T15" s="137">
        <f>IF(SUM($P15:S15)&gt;0,IF($M15-T$7&gt;0,S15*(1+$N15),0),IF(0&lt;=T$9,IF(P15&gt;0,PMT(Q15,P15,-R15),PMT(Q15,1,-R15)),0))</f>
        <v>0</v>
      </c>
      <c r="U15" s="137">
        <f>IF(SUM($P15:T15)&gt;0,IF($M15-U$7&gt;0,T15*(1+$N15),0),IF(0&lt;=U$9,IF(Q15&gt;0,PMT(R15,Q15,-S15),PMT(R15,1,-S15)),0))</f>
        <v>0</v>
      </c>
      <c r="V15" s="137">
        <f>IF(SUM($P15:U15)&gt;0,IF($M15-V$7&gt;0,U15*(1+$N15),0),IF(0&lt;=V$9,IF(R15&gt;0,PMT(S15,R15,-T15),PMT(S15,1,-T15)),0))</f>
        <v>0</v>
      </c>
      <c r="W15" s="137">
        <f>IF(SUM($P15:V15)&gt;0,IF($M15-W$7&gt;0,V15*(1+$N15),0),IF(0&lt;=W$9,IF(S15&gt;0,PMT(T15,S15,-U15),PMT(T15,1,-U15)),0))</f>
        <v>0</v>
      </c>
      <c r="X15" s="137">
        <f>IF(SUM($P15:W15)&gt;0,IF($M15-X$7&gt;0,W15*(1+$N15),0),IF(0&lt;=X$9,IF(T15&gt;0,PMT(U15,T15,-V15),PMT(U15,1,-V15)),0))</f>
        <v>0</v>
      </c>
      <c r="Y15" s="137">
        <f>IF(SUM($P15:X15)&gt;0,IF($M15-Y$7&gt;0,X15*(1+$N15),0),IF(0&lt;=Y$9,IF(U15&gt;0,PMT(V15,U15,-W15),PMT(V15,1,-W15)),0))</f>
        <v>0</v>
      </c>
      <c r="Z15" s="137">
        <f>IF(SUM($P15:Y15)&gt;0,IF($M15-Z$7&gt;0,Y15*(1+$N15),0),IF(0&lt;=Z$9,IF(V15&gt;0,PMT(W15,V15,-X15),PMT(W15,1,-X15)),0))</f>
        <v>0</v>
      </c>
      <c r="AA15" s="137">
        <f>IF(SUM($P15:Z15)&gt;0,IF($M15-AA$7&gt;0,Z15*(1+$N15),0),IF(0&lt;=AA$9,IF(W15&gt;0,PMT(X15,W15,-Y15),PMT(X15,1,-Y15)),0))</f>
        <v>0</v>
      </c>
      <c r="AB15" s="137">
        <f>IF(SUM($P15:AA15)&gt;0,IF($M15-AB$7&gt;0,AA15*(1+$N15),0),IF(0&lt;=AB$9,IF(X15&gt;0,PMT(Y15,X15,-Z15),PMT(Y15,1,-Z15)),0))</f>
        <v>0</v>
      </c>
      <c r="AC15" s="137">
        <f>IF(SUM($P15:AB15)&gt;0,IF($M15-AC$7&gt;0,AB15*(1+$N15),0),IF(0&lt;=AC$9,IF(Y15&gt;0,PMT(Z15,Y15,-AA15),PMT(Z15,1,-AA15)),0))</f>
        <v>0</v>
      </c>
      <c r="AD15" s="137">
        <f>IF(SUM($P15:AC15)&gt;0,IF($M15-AD$7&gt;0,AC15*(1+$N15),0),IF(0&lt;=AD$9,IF(Z15&gt;0,PMT(AA15,Z15,-AB15),PMT(AA15,1,-AB15)),0))</f>
        <v>0</v>
      </c>
      <c r="AE15" s="137">
        <f>IF(SUM($P15:AD15)&gt;0,IF($M15-AE$7&gt;0,AD15*(1+$N15),0),IF(0&lt;=AE$9,IF(AA15&gt;0,PMT(AB15,AA15,-AC15),PMT(AB15,1,-AC15)),0))</f>
        <v>0</v>
      </c>
      <c r="AF15" s="137">
        <f>IF(SUM($P15:AE15)&gt;0,IF($M15-AF$7&gt;0,AE15*(1+$N15),0),IF(0&lt;=AF$9,IF(AB15&gt;0,PMT(AC15,AB15,-AD15),PMT(AC15,1,-AD15)),0))</f>
        <v>0</v>
      </c>
      <c r="AG15" s="137">
        <f>IF(SUM($P15:AF15)&gt;0,IF($M15-AG$7&gt;0,AF15*(1+$N15),0),IF(0&lt;=AG$9,IF(AC15&gt;0,PMT(AD15,AC15,-AE15),PMT(AD15,1,-AE15)),0))</f>
        <v>0</v>
      </c>
      <c r="AH15" s="137">
        <f>IF(SUM($P15:AG15)&gt;0,IF($M15-AH$7&gt;0,AG15*(1+$N15),0),IF(0&lt;=AH$9,IF(AD15&gt;0,PMT(AE15,AD15,-AF15),PMT(AE15,1,-AF15)),0))</f>
        <v>0</v>
      </c>
      <c r="AI15" s="137">
        <f>IF(SUM($P15:AH15)&gt;0,IF($M15-AI$7&gt;0,AH15*(1+$N15),0),IF(0&lt;=AI$9,IF(AE15&gt;0,PMT(AF15,AE15,-AG15),PMT(AF15,1,-AG15)),0))</f>
        <v>0</v>
      </c>
      <c r="AJ15" s="137">
        <f>IF(SUM($P15:AI15)&gt;0,IF($M15-AJ$7&gt;0,AI15*(1+$N15),0),IF(0&lt;=AJ$9,IF(AF15&gt;0,PMT(AG15,AF15,-AH15),PMT(AG15,1,-AH15)),0))</f>
        <v>0</v>
      </c>
      <c r="AK15" s="137">
        <f>IF(SUM($P15:AJ15)&gt;0,IF($M15-AK$7&gt;0,AJ15*(1+$N15),0),IF(0&lt;=AK$9,IF(AG15&gt;0,PMT(AH15,AG15,-AI15),PMT(AH15,1,-AI15)),0))</f>
        <v>0</v>
      </c>
      <c r="AL15" s="137">
        <f>IF(SUM($P15:AK15)&gt;0,IF($M15-AL$7&gt;0,AK15*(1+$N15),0),IF(0&lt;=AL$9,IF(AH15&gt;0,PMT(AI15,AH15,-AJ15),PMT(AI15,1,-AJ15)),0))</f>
        <v>0</v>
      </c>
      <c r="AM15" s="137">
        <f>IF(SUM($P15:AL15)&gt;0,IF($M15-AM$7&gt;0,AL15*(1+$N15),0),IF(0&lt;=AM$9,IF(AI15&gt;0,PMT(AJ15,AI15,-AK15),PMT(AJ15,1,-AK15)),0))</f>
        <v>0</v>
      </c>
      <c r="AN15" s="137">
        <f>IF(SUM($P15:AM15)&gt;0,IF($M15-AN$7&gt;0,AM15*(1+$N15),0),IF(0&lt;=AN$9,IF(AJ15&gt;0,PMT(AK15,AJ15,-AL15),PMT(AK15,1,-AL15)),0))</f>
        <v>0</v>
      </c>
      <c r="AO15" s="137">
        <f>IF(SUM($P15:AN15)&gt;0,IF($M15-AO$7&gt;0,AN15*(1+$N15),0),IF(0&lt;=AO$9,IF(AK15&gt;0,PMT(AL15,AK15,-AM15),PMT(AL15,1,-AM15)),0))</f>
        <v>0</v>
      </c>
      <c r="AP15" s="137">
        <f>IF(SUM($P15:AO15)&gt;0,IF($M15-AP$7&gt;0,AO15*(1+$N15),0),IF(0&lt;=AP$9,IF(AL15&gt;0,PMT(AM15,AL15,-AN15),PMT(AM15,1,-AN15)),0))</f>
        <v>0</v>
      </c>
      <c r="AQ15" s="137">
        <f>IF(SUM($P15:AP15)&gt;0,IF($M15-AQ$7&gt;0,AP15*(1+$N15),0),IF(0&lt;=AQ$9,IF(AM15&gt;0,PMT(AN15,AM15,-AO15),PMT(AN15,1,-AO15)),0))</f>
        <v>0</v>
      </c>
      <c r="AR15" s="137">
        <f>IF(SUM($P15:AQ15)&gt;0,IF($M15-AR$7&gt;0,AQ15*(1+$N15),0),IF(0&lt;=AR$9,IF(AN15&gt;0,PMT(AO15,AN15,-AP15),PMT(AO15,1,-AP15)),0))</f>
        <v>0</v>
      </c>
      <c r="AS15" s="137">
        <f>IF(SUM($P15:AR15)&gt;0,IF($M15-AS$7&gt;0,AR15*(1+$N15),0),IF(0&lt;=AS$9,IF(AO15&gt;0,PMT(AP15,AO15,-AQ15),PMT(AP15,1,-AQ15)),0))</f>
        <v>0</v>
      </c>
      <c r="AT15" s="137">
        <f>IF(SUM($P15:AS15)&gt;0,IF($M15-AT$7&gt;0,AS15*(1+$N15),0),IF(0&lt;=AT$9,IF(AP15&gt;0,PMT(AQ15,AP15,-AR15),PMT(AQ15,1,-AR15)),0))</f>
        <v>0</v>
      </c>
      <c r="AU15" s="137">
        <f>IF(SUM($P15:AT15)&gt;0,IF($M15-AU$7&gt;0,AT15*(1+$N15),0),IF(0&lt;=AU$9,IF(AQ15&gt;0,PMT(AR15,AQ15,-AS15),PMT(AR15,1,-AS15)),0))</f>
        <v>0</v>
      </c>
      <c r="AV15" s="137">
        <f>IF(SUM($P15:AU15)&gt;0,IF($M15-AV$7&gt;0,AU15*(1+$N15),0),IF(0&lt;=AV$9,IF(AR15&gt;0,PMT(AS15,AR15,-AT15),PMT(AS15,1,-AT15)),0))</f>
        <v>0</v>
      </c>
      <c r="AW15" s="137">
        <f>IF(SUM($P15:AV15)&gt;0,IF($M15-AW$7&gt;0,AV15*(1+$N15),0),IF(0&lt;=AW$9,IF(AS15&gt;0,PMT(AT15,AS15,-AU15),PMT(AT15,1,-AU15)),0))</f>
        <v>0</v>
      </c>
      <c r="AX15" s="137">
        <f>IF(SUM($P15:AW15)&gt;0,IF($M15-AX$7&gt;0,AW15*(1+$N15),0),IF(0&lt;=AX$9,IF(AT15&gt;0,PMT(AU15,AT15,-AV15),PMT(AU15,1,-AV15)),0))</f>
        <v>0</v>
      </c>
      <c r="AY15" s="137">
        <f>IF(SUM($P15:AX15)&gt;0,IF($M15-AY$7&gt;0,AX15*(1+$N15),0),IF(0&lt;=AY$9,IF(AU15&gt;0,PMT(AV15,AU15,-AW15),PMT(AV15,1,-AW15)),0))</f>
        <v>0</v>
      </c>
      <c r="AZ15" s="137">
        <f>IF(SUM($P15:AY15)&gt;0,IF($M15-AZ$7&gt;0,AY15*(1+$N15),0),IF(0&lt;=AZ$9,IF(AV15&gt;0,PMT(AW15,AV15,-AX15),PMT(AW15,1,-AX15)),0))</f>
        <v>0</v>
      </c>
      <c r="BA15" s="137">
        <f>IF(SUM($P15:AZ15)&gt;0,IF($M15-BA$7&gt;0,AZ15*(1+$N15),0),IF(0&lt;=BA$9,IF(AW15&gt;0,PMT(AX15,AW15,-AY15),PMT(AX15,1,-AY15)),0))</f>
        <v>0</v>
      </c>
      <c r="BB15" s="137">
        <f>IF(SUM($P15:BA15)&gt;0,IF($M15-BB$7&gt;0,BA15*(1+$N15),0),IF(0&lt;=BB$9,IF(AX15&gt;0,PMT(AY15,AX15,-AZ15),PMT(AY15,1,-AZ15)),0))</f>
        <v>0</v>
      </c>
      <c r="BC15" s="137">
        <f>IF(SUM($P15:BB15)&gt;0,IF($M15-BC$7&gt;0,BB15*(1+$N15),0),IF(0&lt;=BC$9,IF(AY15&gt;0,PMT(AZ15,AY15,-BA15),PMT(AZ15,1,-BA15)),0))</f>
        <v>0</v>
      </c>
      <c r="BD15" s="137">
        <f>IF(SUM($P15:BC15)&gt;0,IF($M15-BD$7&gt;0,BC15*(1+$N15),0),IF(0&lt;=BD$9,IF(AZ15&gt;0,PMT(BA15,AZ15,-BB15),PMT(BA15,1,-BB15)),0))</f>
        <v>0</v>
      </c>
      <c r="BE15" s="137">
        <f>IF(SUM($P15:BD15)&gt;0,IF($M15-BE$7&gt;0,BD15*(1+$N15),0),IF(0&lt;=BE$9,IF(BA15&gt;0,PMT(BB15,BA15,-BC15),PMT(BB15,1,-BC15)),0))</f>
        <v>0</v>
      </c>
      <c r="BF15" s="137">
        <f>IF(SUM($P15:BE15)&gt;0,IF($M15-BF$7&gt;0,BE15*(1+$N15),0),IF(0&lt;=BF$9,IF(BB15&gt;0,PMT(BC15,BB15,-BD15),PMT(BC15,1,-BD15)),0))</f>
        <v>0</v>
      </c>
      <c r="BG15" s="137">
        <f>IF(SUM($P15:BF15)&gt;0,IF($M15-BG$7&gt;0,BF15*(1+$N15),0),IF(0&lt;=BG$9,IF(BC15&gt;0,PMT(BD15,BC15,-BE15),PMT(BD15,1,-BE15)),0))</f>
        <v>0</v>
      </c>
      <c r="BH15" s="137">
        <f>IF(SUM($P15:BG15)&gt;0,IF($M15-BH$7&gt;0,BG15*(1+$N15),0),IF(0&lt;=BH$9,IF(BD15&gt;0,PMT(BE15,BD15,-BF15),PMT(BE15,1,-BF15)),0))</f>
        <v>0</v>
      </c>
      <c r="BI15" s="137"/>
      <c r="BJ15" s="191">
        <f t="shared" si="5"/>
        <v>0</v>
      </c>
    </row>
    <row r="16" spans="1:62">
      <c r="A16" s="193">
        <f t="shared" si="11"/>
        <v>2024</v>
      </c>
      <c r="B16" s="132">
        <v>3248739.7082926589</v>
      </c>
      <c r="C16" s="194">
        <f t="shared" si="6"/>
        <v>1949243.8249755953</v>
      </c>
      <c r="D16" s="194">
        <f t="shared" si="7"/>
        <v>1299495.8833170636</v>
      </c>
      <c r="E16" s="195">
        <f t="shared" si="8"/>
        <v>3248739.7082926589</v>
      </c>
      <c r="F16" s="196">
        <f>C16*VLOOKUP($F$9,'GI Factors'!A:M,4,FALSE)+D16*VLOOKUP($F$9,'GI Factors'!A:M,7,FALSE)</f>
        <v>3288170.2341802055</v>
      </c>
      <c r="G16" s="193">
        <f t="shared" si="12"/>
        <v>2024</v>
      </c>
      <c r="H16" s="197">
        <f>C16*VLOOKUP($G16,'GI Factors'!A:M,4,FALSE)</f>
        <v>2093763.9640332633</v>
      </c>
      <c r="I16" s="197">
        <f>D16*VLOOKUP($G16,'GI Factors'!A:M,7,FALSE)</f>
        <v>1411211.8812183281</v>
      </c>
      <c r="J16" s="189">
        <f t="shared" si="9"/>
        <v>3504975.8452515914</v>
      </c>
      <c r="K16" s="190">
        <f>IF(SUM($J$10:J16)&gt;$K$7,$K$7-SUM($K$10:K15),J16)</f>
        <v>0</v>
      </c>
      <c r="L16" s="190">
        <f t="shared" si="10"/>
        <v>3504975.8452515914</v>
      </c>
      <c r="M16" s="140">
        <f t="shared" si="3"/>
        <v>3</v>
      </c>
      <c r="N16" s="141">
        <f t="shared" si="1"/>
        <v>2.1512248840823641E-2</v>
      </c>
      <c r="O16" s="137">
        <f t="shared" si="2"/>
        <v>3288170.2341801878</v>
      </c>
      <c r="P16" s="142">
        <f t="shared" si="4"/>
        <v>1143548.5775850269</v>
      </c>
      <c r="Q16" s="137">
        <f>IF(SUM($P16:P16)&gt;0,IF($M16-Q$7&gt;0,P16*(1+$N16),0),IF(0&lt;=Q$9,IF(M16&gt;0,PMT(N16,M16,-O16),PMT(N16,1,-O16)),0))</f>
        <v>1168148.879147606</v>
      </c>
      <c r="R16" s="137">
        <f>IF(SUM($P16:Q16)&gt;0,IF($M16-R$7&gt;0,Q16*(1+$N16),0),IF(0&lt;=R$9,IF(N16&gt;0,PMT(O16,N16,-P16),PMT(O16,1,-P16)),0))</f>
        <v>1193278.3885189586</v>
      </c>
      <c r="S16" s="138">
        <f>IF(SUM($P16:R16)&gt;0,IF($M16-S$7&gt;0,R16*(1+$N16),0),IF(0&lt;=S$9,IF(O16&gt;0,PMT(P16,O16,-Q16),PMT(P16,1,-Q16)),0))</f>
        <v>0</v>
      </c>
      <c r="T16" s="137">
        <f>IF(SUM($P16:S16)&gt;0,IF($M16-T$7&gt;0,S16*(1+$N16),0),IF(0&lt;=T$9,IF(P16&gt;0,PMT(Q16,P16,-R16),PMT(Q16,1,-R16)),0))</f>
        <v>0</v>
      </c>
      <c r="U16" s="137">
        <f>IF(SUM($P16:T16)&gt;0,IF($M16-U$7&gt;0,T16*(1+$N16),0),IF(0&lt;=U$9,IF(Q16&gt;0,PMT(R16,Q16,-S16),PMT(R16,1,-S16)),0))</f>
        <v>0</v>
      </c>
      <c r="V16" s="137">
        <f>IF(SUM($P16:U16)&gt;0,IF($M16-V$7&gt;0,U16*(1+$N16),0),IF(0&lt;=V$9,IF(R16&gt;0,PMT(S16,R16,-T16),PMT(S16,1,-T16)),0))</f>
        <v>0</v>
      </c>
      <c r="W16" s="137">
        <f>IF(SUM($P16:V16)&gt;0,IF($M16-W$7&gt;0,V16*(1+$N16),0),IF(0&lt;=W$9,IF(S16&gt;0,PMT(T16,S16,-U16),PMT(T16,1,-U16)),0))</f>
        <v>0</v>
      </c>
      <c r="X16" s="137">
        <f>IF(SUM($P16:W16)&gt;0,IF($M16-X$7&gt;0,W16*(1+$N16),0),IF(0&lt;=X$9,IF(T16&gt;0,PMT(U16,T16,-V16),PMT(U16,1,-V16)),0))</f>
        <v>0</v>
      </c>
      <c r="Y16" s="137">
        <f>IF(SUM($P16:X16)&gt;0,IF($M16-Y$7&gt;0,X16*(1+$N16),0),IF(0&lt;=Y$9,IF(U16&gt;0,PMT(V16,U16,-W16),PMT(V16,1,-W16)),0))</f>
        <v>0</v>
      </c>
      <c r="Z16" s="137">
        <f>IF(SUM($P16:Y16)&gt;0,IF($M16-Z$7&gt;0,Y16*(1+$N16),0),IF(0&lt;=Z$9,IF(V16&gt;0,PMT(W16,V16,-X16),PMT(W16,1,-X16)),0))</f>
        <v>0</v>
      </c>
      <c r="AA16" s="137">
        <f>IF(SUM($P16:Z16)&gt;0,IF($M16-AA$7&gt;0,Z16*(1+$N16),0),IF(0&lt;=AA$9,IF(W16&gt;0,PMT(X16,W16,-Y16),PMT(X16,1,-Y16)),0))</f>
        <v>0</v>
      </c>
      <c r="AB16" s="137">
        <f>IF(SUM($P16:AA16)&gt;0,IF($M16-AB$7&gt;0,AA16*(1+$N16),0),IF(0&lt;=AB$9,IF(X16&gt;0,PMT(Y16,X16,-Z16),PMT(Y16,1,-Z16)),0))</f>
        <v>0</v>
      </c>
      <c r="AC16" s="137">
        <f>IF(SUM($P16:AB16)&gt;0,IF($M16-AC$7&gt;0,AB16*(1+$N16),0),IF(0&lt;=AC$9,IF(Y16&gt;0,PMT(Z16,Y16,-AA16),PMT(Z16,1,-AA16)),0))</f>
        <v>0</v>
      </c>
      <c r="AD16" s="137">
        <f>IF(SUM($P16:AC16)&gt;0,IF($M16-AD$7&gt;0,AC16*(1+$N16),0),IF(0&lt;=AD$9,IF(Z16&gt;0,PMT(AA16,Z16,-AB16),PMT(AA16,1,-AB16)),0))</f>
        <v>0</v>
      </c>
      <c r="AE16" s="137">
        <f>IF(SUM($P16:AD16)&gt;0,IF($M16-AE$7&gt;0,AD16*(1+$N16),0),IF(0&lt;=AE$9,IF(AA16&gt;0,PMT(AB16,AA16,-AC16),PMT(AB16,1,-AC16)),0))</f>
        <v>0</v>
      </c>
      <c r="AF16" s="137">
        <f>IF(SUM($P16:AE16)&gt;0,IF($M16-AF$7&gt;0,AE16*(1+$N16),0),IF(0&lt;=AF$9,IF(AB16&gt;0,PMT(AC16,AB16,-AD16),PMT(AC16,1,-AD16)),0))</f>
        <v>0</v>
      </c>
      <c r="AG16" s="137">
        <f>IF(SUM($P16:AF16)&gt;0,IF($M16-AG$7&gt;0,AF16*(1+$N16),0),IF(0&lt;=AG$9,IF(AC16&gt;0,PMT(AD16,AC16,-AE16),PMT(AD16,1,-AE16)),0))</f>
        <v>0</v>
      </c>
      <c r="AH16" s="137">
        <f>IF(SUM($P16:AG16)&gt;0,IF($M16-AH$7&gt;0,AG16*(1+$N16),0),IF(0&lt;=AH$9,IF(AD16&gt;0,PMT(AE16,AD16,-AF16),PMT(AE16,1,-AF16)),0))</f>
        <v>0</v>
      </c>
      <c r="AI16" s="137">
        <f>IF(SUM($P16:AH16)&gt;0,IF($M16-AI$7&gt;0,AH16*(1+$N16),0),IF(0&lt;=AI$9,IF(AE16&gt;0,PMT(AF16,AE16,-AG16),PMT(AF16,1,-AG16)),0))</f>
        <v>0</v>
      </c>
      <c r="AJ16" s="137">
        <f>IF(SUM($P16:AI16)&gt;0,IF($M16-AJ$7&gt;0,AI16*(1+$N16),0),IF(0&lt;=AJ$9,IF(AF16&gt;0,PMT(AG16,AF16,-AH16),PMT(AG16,1,-AH16)),0))</f>
        <v>0</v>
      </c>
      <c r="AK16" s="137">
        <f>IF(SUM($P16:AJ16)&gt;0,IF($M16-AK$7&gt;0,AJ16*(1+$N16),0),IF(0&lt;=AK$9,IF(AG16&gt;0,PMT(AH16,AG16,-AI16),PMT(AH16,1,-AI16)),0))</f>
        <v>0</v>
      </c>
      <c r="AL16" s="137">
        <f>IF(SUM($P16:AK16)&gt;0,IF($M16-AL$7&gt;0,AK16*(1+$N16),0),IF(0&lt;=AL$9,IF(AH16&gt;0,PMT(AI16,AH16,-AJ16),PMT(AI16,1,-AJ16)),0))</f>
        <v>0</v>
      </c>
      <c r="AM16" s="137">
        <f>IF(SUM($P16:AL16)&gt;0,IF($M16-AM$7&gt;0,AL16*(1+$N16),0),IF(0&lt;=AM$9,IF(AI16&gt;0,PMT(AJ16,AI16,-AK16),PMT(AJ16,1,-AK16)),0))</f>
        <v>0</v>
      </c>
      <c r="AN16" s="137">
        <f>IF(SUM($P16:AM16)&gt;0,IF($M16-AN$7&gt;0,AM16*(1+$N16),0),IF(0&lt;=AN$9,IF(AJ16&gt;0,PMT(AK16,AJ16,-AL16),PMT(AK16,1,-AL16)),0))</f>
        <v>0</v>
      </c>
      <c r="AO16" s="137">
        <f>IF(SUM($P16:AN16)&gt;0,IF($M16-AO$7&gt;0,AN16*(1+$N16),0),IF(0&lt;=AO$9,IF(AK16&gt;0,PMT(AL16,AK16,-AM16),PMT(AL16,1,-AM16)),0))</f>
        <v>0</v>
      </c>
      <c r="AP16" s="137">
        <f>IF(SUM($P16:AO16)&gt;0,IF($M16-AP$7&gt;0,AO16*(1+$N16),0),IF(0&lt;=AP$9,IF(AL16&gt;0,PMT(AM16,AL16,-AN16),PMT(AM16,1,-AN16)),0))</f>
        <v>0</v>
      </c>
      <c r="AQ16" s="137">
        <f>IF(SUM($P16:AP16)&gt;0,IF($M16-AQ$7&gt;0,AP16*(1+$N16),0),IF(0&lt;=AQ$9,IF(AM16&gt;0,PMT(AN16,AM16,-AO16),PMT(AN16,1,-AO16)),0))</f>
        <v>0</v>
      </c>
      <c r="AR16" s="137">
        <f>IF(SUM($P16:AQ16)&gt;0,IF($M16-AR$7&gt;0,AQ16*(1+$N16),0),IF(0&lt;=AR$9,IF(AN16&gt;0,PMT(AO16,AN16,-AP16),PMT(AO16,1,-AP16)),0))</f>
        <v>0</v>
      </c>
      <c r="AS16" s="137">
        <f>IF(SUM($P16:AR16)&gt;0,IF($M16-AS$7&gt;0,AR16*(1+$N16),0),IF(0&lt;=AS$9,IF(AO16&gt;0,PMT(AP16,AO16,-AQ16),PMT(AP16,1,-AQ16)),0))</f>
        <v>0</v>
      </c>
      <c r="AT16" s="137">
        <f>IF(SUM($P16:AS16)&gt;0,IF($M16-AT$7&gt;0,AS16*(1+$N16),0),IF(0&lt;=AT$9,IF(AP16&gt;0,PMT(AQ16,AP16,-AR16),PMT(AQ16,1,-AR16)),0))</f>
        <v>0</v>
      </c>
      <c r="AU16" s="137">
        <f>IF(SUM($P16:AT16)&gt;0,IF($M16-AU$7&gt;0,AT16*(1+$N16),0),IF(0&lt;=AU$9,IF(AQ16&gt;0,PMT(AR16,AQ16,-AS16),PMT(AR16,1,-AS16)),0))</f>
        <v>0</v>
      </c>
      <c r="AV16" s="137">
        <f>IF(SUM($P16:AU16)&gt;0,IF($M16-AV$7&gt;0,AU16*(1+$N16),0),IF(0&lt;=AV$9,IF(AR16&gt;0,PMT(AS16,AR16,-AT16),PMT(AS16,1,-AT16)),0))</f>
        <v>0</v>
      </c>
      <c r="AW16" s="137">
        <f>IF(SUM($P16:AV16)&gt;0,IF($M16-AW$7&gt;0,AV16*(1+$N16),0),IF(0&lt;=AW$9,IF(AS16&gt;0,PMT(AT16,AS16,-AU16),PMT(AT16,1,-AU16)),0))</f>
        <v>0</v>
      </c>
      <c r="AX16" s="137">
        <f>IF(SUM($P16:AW16)&gt;0,IF($M16-AX$7&gt;0,AW16*(1+$N16),0),IF(0&lt;=AX$9,IF(AT16&gt;0,PMT(AU16,AT16,-AV16),PMT(AU16,1,-AV16)),0))</f>
        <v>0</v>
      </c>
      <c r="AY16" s="137">
        <f>IF(SUM($P16:AX16)&gt;0,IF($M16-AY$7&gt;0,AX16*(1+$N16),0),IF(0&lt;=AY$9,IF(AU16&gt;0,PMT(AV16,AU16,-AW16),PMT(AV16,1,-AW16)),0))</f>
        <v>0</v>
      </c>
      <c r="AZ16" s="137">
        <f>IF(SUM($P16:AY16)&gt;0,IF($M16-AZ$7&gt;0,AY16*(1+$N16),0),IF(0&lt;=AZ$9,IF(AV16&gt;0,PMT(AW16,AV16,-AX16),PMT(AW16,1,-AX16)),0))</f>
        <v>0</v>
      </c>
      <c r="BA16" s="137">
        <f>IF(SUM($P16:AZ16)&gt;0,IF($M16-BA$7&gt;0,AZ16*(1+$N16),0),IF(0&lt;=BA$9,IF(AW16&gt;0,PMT(AX16,AW16,-AY16),PMT(AX16,1,-AY16)),0))</f>
        <v>0</v>
      </c>
      <c r="BB16" s="137">
        <f>IF(SUM($P16:BA16)&gt;0,IF($M16-BB$7&gt;0,BA16*(1+$N16),0),IF(0&lt;=BB$9,IF(AX16&gt;0,PMT(AY16,AX16,-AZ16),PMT(AY16,1,-AZ16)),0))</f>
        <v>0</v>
      </c>
      <c r="BC16" s="137">
        <f>IF(SUM($P16:BB16)&gt;0,IF($M16-BC$7&gt;0,BB16*(1+$N16),0),IF(0&lt;=BC$9,IF(AY16&gt;0,PMT(AZ16,AY16,-BA16),PMT(AZ16,1,-BA16)),0))</f>
        <v>0</v>
      </c>
      <c r="BD16" s="137">
        <f>IF(SUM($P16:BC16)&gt;0,IF($M16-BD$7&gt;0,BC16*(1+$N16),0),IF(0&lt;=BD$9,IF(AZ16&gt;0,PMT(BA16,AZ16,-BB16),PMT(BA16,1,-BB16)),0))</f>
        <v>0</v>
      </c>
      <c r="BE16" s="137">
        <f>IF(SUM($P16:BD16)&gt;0,IF($M16-BE$7&gt;0,BD16*(1+$N16),0),IF(0&lt;=BE$9,IF(BA16&gt;0,PMT(BB16,BA16,-BC16),PMT(BB16,1,-BC16)),0))</f>
        <v>0</v>
      </c>
      <c r="BF16" s="137">
        <f>IF(SUM($P16:BE16)&gt;0,IF($M16-BF$7&gt;0,BE16*(1+$N16),0),IF(0&lt;=BF$9,IF(BB16&gt;0,PMT(BC16,BB16,-BD16),PMT(BC16,1,-BD16)),0))</f>
        <v>0</v>
      </c>
      <c r="BG16" s="137">
        <f>IF(SUM($P16:BF16)&gt;0,IF($M16-BG$7&gt;0,BF16*(1+$N16),0),IF(0&lt;=BG$9,IF(BC16&gt;0,PMT(BD16,BC16,-BE16),PMT(BD16,1,-BE16)),0))</f>
        <v>0</v>
      </c>
      <c r="BH16" s="137">
        <f>IF(SUM($P16:BG16)&gt;0,IF($M16-BH$7&gt;0,BG16*(1+$N16),0),IF(0&lt;=BH$9,IF(BD16&gt;0,PMT(BE16,BD16,-BF16),PMT(BE16,1,-BF16)),0))</f>
        <v>0</v>
      </c>
      <c r="BI16" s="137"/>
      <c r="BJ16" s="191">
        <f t="shared" si="5"/>
        <v>0</v>
      </c>
    </row>
    <row r="17" spans="1:62">
      <c r="A17" s="193">
        <f t="shared" si="11"/>
        <v>2025</v>
      </c>
      <c r="B17" s="132">
        <v>3509754.8391259927</v>
      </c>
      <c r="C17" s="194">
        <f t="shared" si="6"/>
        <v>2105852.9034755956</v>
      </c>
      <c r="D17" s="194">
        <f t="shared" si="7"/>
        <v>1403901.9356503971</v>
      </c>
      <c r="E17" s="195">
        <f t="shared" si="8"/>
        <v>3509754.8391259927</v>
      </c>
      <c r="F17" s="196">
        <f>C17*VLOOKUP($F$9,'GI Factors'!A:M,4,FALSE)+D17*VLOOKUP($F$9,'GI Factors'!A:M,7,FALSE)</f>
        <v>3552353.3516168036</v>
      </c>
      <c r="G17" s="193">
        <f t="shared" si="12"/>
        <v>2025</v>
      </c>
      <c r="H17" s="197">
        <f>C17*VLOOKUP($G17,'GI Factors'!A:M,4,FALSE)</f>
        <v>2336526.3094884041</v>
      </c>
      <c r="I17" s="197">
        <f>D17*VLOOKUP($G17,'GI Factors'!A:M,7,FALSE)</f>
        <v>1546576.0185591513</v>
      </c>
      <c r="J17" s="189">
        <f t="shared" si="9"/>
        <v>3883102.3280475554</v>
      </c>
      <c r="K17" s="190">
        <f>IF(SUM($J$10:J17)&gt;$K$7,$K$7-SUM($K$10:K16),J17)</f>
        <v>0</v>
      </c>
      <c r="L17" s="190">
        <f t="shared" si="10"/>
        <v>3883102.3280475554</v>
      </c>
      <c r="M17" s="140">
        <f t="shared" si="3"/>
        <v>4</v>
      </c>
      <c r="N17" s="141">
        <f t="shared" si="1"/>
        <v>2.2505538818577673E-2</v>
      </c>
      <c r="O17" s="137">
        <f t="shared" si="2"/>
        <v>3552353.3516168026</v>
      </c>
      <c r="P17" s="142">
        <f t="shared" si="4"/>
        <v>938611.56267695001</v>
      </c>
      <c r="Q17" s="137">
        <f>IF(SUM($P17:P17)&gt;0,IF($M17-Q$7&gt;0,P17*(1+$N17),0),IF(0&lt;=Q$9,IF(M17&gt;0,PMT(N17,M17,-O17),PMT(N17,1,-O17)),0))</f>
        <v>959735.52163634205</v>
      </c>
      <c r="R17" s="137">
        <f>IF(SUM($P17:Q17)&gt;0,IF($M17-R$7&gt;0,Q17*(1+$N17),0),IF(0&lt;=R$9,IF(N17&gt;0,PMT(O17,N17,-P17),PMT(O17,1,-P17)),0))</f>
        <v>981334.88667409669</v>
      </c>
      <c r="S17" s="138">
        <f>IF(SUM($P17:R17)&gt;0,IF($M17-S$7&gt;0,R17*(1+$N17),0),IF(0&lt;=S$9,IF(O17&gt;0,PMT(P17,O17,-Q17),PMT(P17,1,-Q17)),0))</f>
        <v>1003420.3570601651</v>
      </c>
      <c r="T17" s="137">
        <f>IF(SUM($P17:S17)&gt;0,IF($M17-T$7&gt;0,S17*(1+$N17),0),IF(0&lt;=T$9,IF(P17&gt;0,PMT(Q17,P17,-R17),PMT(Q17,1,-R17)),0))</f>
        <v>0</v>
      </c>
      <c r="U17" s="137">
        <f>IF(SUM($P17:T17)&gt;0,IF($M17-U$7&gt;0,T17*(1+$N17),0),IF(0&lt;=U$9,IF(Q17&gt;0,PMT(R17,Q17,-S17),PMT(R17,1,-S17)),0))</f>
        <v>0</v>
      </c>
      <c r="V17" s="137">
        <f>IF(SUM($P17:U17)&gt;0,IF($M17-V$7&gt;0,U17*(1+$N17),0),IF(0&lt;=V$9,IF(R17&gt;0,PMT(S17,R17,-T17),PMT(S17,1,-T17)),0))</f>
        <v>0</v>
      </c>
      <c r="W17" s="137">
        <f>IF(SUM($P17:V17)&gt;0,IF($M17-W$7&gt;0,V17*(1+$N17),0),IF(0&lt;=W$9,IF(S17&gt;0,PMT(T17,S17,-U17),PMT(T17,1,-U17)),0))</f>
        <v>0</v>
      </c>
      <c r="X17" s="137">
        <f>IF(SUM($P17:W17)&gt;0,IF($M17-X$7&gt;0,W17*(1+$N17),0),IF(0&lt;=X$9,IF(T17&gt;0,PMT(U17,T17,-V17),PMT(U17,1,-V17)),0))</f>
        <v>0</v>
      </c>
      <c r="Y17" s="137">
        <f>IF(SUM($P17:X17)&gt;0,IF($M17-Y$7&gt;0,X17*(1+$N17),0),IF(0&lt;=Y$9,IF(U17&gt;0,PMT(V17,U17,-W17),PMT(V17,1,-W17)),0))</f>
        <v>0</v>
      </c>
      <c r="Z17" s="137">
        <f>IF(SUM($P17:Y17)&gt;0,IF($M17-Z$7&gt;0,Y17*(1+$N17),0),IF(0&lt;=Z$9,IF(V17&gt;0,PMT(W17,V17,-X17),PMT(W17,1,-X17)),0))</f>
        <v>0</v>
      </c>
      <c r="AA17" s="137">
        <f>IF(SUM($P17:Z17)&gt;0,IF($M17-AA$7&gt;0,Z17*(1+$N17),0),IF(0&lt;=AA$9,IF(W17&gt;0,PMT(X17,W17,-Y17),PMT(X17,1,-Y17)),0))</f>
        <v>0</v>
      </c>
      <c r="AB17" s="137">
        <f>IF(SUM($P17:AA17)&gt;0,IF($M17-AB$7&gt;0,AA17*(1+$N17),0),IF(0&lt;=AB$9,IF(X17&gt;0,PMT(Y17,X17,-Z17),PMT(Y17,1,-Z17)),0))</f>
        <v>0</v>
      </c>
      <c r="AC17" s="137">
        <f>IF(SUM($P17:AB17)&gt;0,IF($M17-AC$7&gt;0,AB17*(1+$N17),0),IF(0&lt;=AC$9,IF(Y17&gt;0,PMT(Z17,Y17,-AA17),PMT(Z17,1,-AA17)),0))</f>
        <v>0</v>
      </c>
      <c r="AD17" s="137">
        <f>IF(SUM($P17:AC17)&gt;0,IF($M17-AD$7&gt;0,AC17*(1+$N17),0),IF(0&lt;=AD$9,IF(Z17&gt;0,PMT(AA17,Z17,-AB17),PMT(AA17,1,-AB17)),0))</f>
        <v>0</v>
      </c>
      <c r="AE17" s="137">
        <f>IF(SUM($P17:AD17)&gt;0,IF($M17-AE$7&gt;0,AD17*(1+$N17),0),IF(0&lt;=AE$9,IF(AA17&gt;0,PMT(AB17,AA17,-AC17),PMT(AB17,1,-AC17)),0))</f>
        <v>0</v>
      </c>
      <c r="AF17" s="137">
        <f>IF(SUM($P17:AE17)&gt;0,IF($M17-AF$7&gt;0,AE17*(1+$N17),0),IF(0&lt;=AF$9,IF(AB17&gt;0,PMT(AC17,AB17,-AD17),PMT(AC17,1,-AD17)),0))</f>
        <v>0</v>
      </c>
      <c r="AG17" s="137">
        <f>IF(SUM($P17:AF17)&gt;0,IF($M17-AG$7&gt;0,AF17*(1+$N17),0),IF(0&lt;=AG$9,IF(AC17&gt;0,PMT(AD17,AC17,-AE17),PMT(AD17,1,-AE17)),0))</f>
        <v>0</v>
      </c>
      <c r="AH17" s="137">
        <f>IF(SUM($P17:AG17)&gt;0,IF($M17-AH$7&gt;0,AG17*(1+$N17),0),IF(0&lt;=AH$9,IF(AD17&gt;0,PMT(AE17,AD17,-AF17),PMT(AE17,1,-AF17)),0))</f>
        <v>0</v>
      </c>
      <c r="AI17" s="137">
        <f>IF(SUM($P17:AH17)&gt;0,IF($M17-AI$7&gt;0,AH17*(1+$N17),0),IF(0&lt;=AI$9,IF(AE17&gt;0,PMT(AF17,AE17,-AG17),PMT(AF17,1,-AG17)),0))</f>
        <v>0</v>
      </c>
      <c r="AJ17" s="137">
        <f>IF(SUM($P17:AI17)&gt;0,IF($M17-AJ$7&gt;0,AI17*(1+$N17),0),IF(0&lt;=AJ$9,IF(AF17&gt;0,PMT(AG17,AF17,-AH17),PMT(AG17,1,-AH17)),0))</f>
        <v>0</v>
      </c>
      <c r="AK17" s="137">
        <f>IF(SUM($P17:AJ17)&gt;0,IF($M17-AK$7&gt;0,AJ17*(1+$N17),0),IF(0&lt;=AK$9,IF(AG17&gt;0,PMT(AH17,AG17,-AI17),PMT(AH17,1,-AI17)),0))</f>
        <v>0</v>
      </c>
      <c r="AL17" s="137">
        <f>IF(SUM($P17:AK17)&gt;0,IF($M17-AL$7&gt;0,AK17*(1+$N17),0),IF(0&lt;=AL$9,IF(AH17&gt;0,PMT(AI17,AH17,-AJ17),PMT(AI17,1,-AJ17)),0))</f>
        <v>0</v>
      </c>
      <c r="AM17" s="137">
        <f>IF(SUM($P17:AL17)&gt;0,IF($M17-AM$7&gt;0,AL17*(1+$N17),0),IF(0&lt;=AM$9,IF(AI17&gt;0,PMT(AJ17,AI17,-AK17),PMT(AJ17,1,-AK17)),0))</f>
        <v>0</v>
      </c>
      <c r="AN17" s="137">
        <f>IF(SUM($P17:AM17)&gt;0,IF($M17-AN$7&gt;0,AM17*(1+$N17),0),IF(0&lt;=AN$9,IF(AJ17&gt;0,PMT(AK17,AJ17,-AL17),PMT(AK17,1,-AL17)),0))</f>
        <v>0</v>
      </c>
      <c r="AO17" s="137">
        <f>IF(SUM($P17:AN17)&gt;0,IF($M17-AO$7&gt;0,AN17*(1+$N17),0),IF(0&lt;=AO$9,IF(AK17&gt;0,PMT(AL17,AK17,-AM17),PMT(AL17,1,-AM17)),0))</f>
        <v>0</v>
      </c>
      <c r="AP17" s="137">
        <f>IF(SUM($P17:AO17)&gt;0,IF($M17-AP$7&gt;0,AO17*(1+$N17),0),IF(0&lt;=AP$9,IF(AL17&gt;0,PMT(AM17,AL17,-AN17),PMT(AM17,1,-AN17)),0))</f>
        <v>0</v>
      </c>
      <c r="AQ17" s="137">
        <f>IF(SUM($P17:AP17)&gt;0,IF($M17-AQ$7&gt;0,AP17*(1+$N17),0),IF(0&lt;=AQ$9,IF(AM17&gt;0,PMT(AN17,AM17,-AO17),PMT(AN17,1,-AO17)),0))</f>
        <v>0</v>
      </c>
      <c r="AR17" s="137">
        <f>IF(SUM($P17:AQ17)&gt;0,IF($M17-AR$7&gt;0,AQ17*(1+$N17),0),IF(0&lt;=AR$9,IF(AN17&gt;0,PMT(AO17,AN17,-AP17),PMT(AO17,1,-AP17)),0))</f>
        <v>0</v>
      </c>
      <c r="AS17" s="137">
        <f>IF(SUM($P17:AR17)&gt;0,IF($M17-AS$7&gt;0,AR17*(1+$N17),0),IF(0&lt;=AS$9,IF(AO17&gt;0,PMT(AP17,AO17,-AQ17),PMT(AP17,1,-AQ17)),0))</f>
        <v>0</v>
      </c>
      <c r="AT17" s="137">
        <f>IF(SUM($P17:AS17)&gt;0,IF($M17-AT$7&gt;0,AS17*(1+$N17),0),IF(0&lt;=AT$9,IF(AP17&gt;0,PMT(AQ17,AP17,-AR17),PMT(AQ17,1,-AR17)),0))</f>
        <v>0</v>
      </c>
      <c r="AU17" s="137">
        <f>IF(SUM($P17:AT17)&gt;0,IF($M17-AU$7&gt;0,AT17*(1+$N17),0),IF(0&lt;=AU$9,IF(AQ17&gt;0,PMT(AR17,AQ17,-AS17),PMT(AR17,1,-AS17)),0))</f>
        <v>0</v>
      </c>
      <c r="AV17" s="137">
        <f>IF(SUM($P17:AU17)&gt;0,IF($M17-AV$7&gt;0,AU17*(1+$N17),0),IF(0&lt;=AV$9,IF(AR17&gt;0,PMT(AS17,AR17,-AT17),PMT(AS17,1,-AT17)),0))</f>
        <v>0</v>
      </c>
      <c r="AW17" s="137">
        <f>IF(SUM($P17:AV17)&gt;0,IF($M17-AW$7&gt;0,AV17*(1+$N17),0),IF(0&lt;=AW$9,IF(AS17&gt;0,PMT(AT17,AS17,-AU17),PMT(AT17,1,-AU17)),0))</f>
        <v>0</v>
      </c>
      <c r="AX17" s="137">
        <f>IF(SUM($P17:AW17)&gt;0,IF($M17-AX$7&gt;0,AW17*(1+$N17),0),IF(0&lt;=AX$9,IF(AT17&gt;0,PMT(AU17,AT17,-AV17),PMT(AU17,1,-AV17)),0))</f>
        <v>0</v>
      </c>
      <c r="AY17" s="137">
        <f>IF(SUM($P17:AX17)&gt;0,IF($M17-AY$7&gt;0,AX17*(1+$N17),0),IF(0&lt;=AY$9,IF(AU17&gt;0,PMT(AV17,AU17,-AW17),PMT(AV17,1,-AW17)),0))</f>
        <v>0</v>
      </c>
      <c r="AZ17" s="137">
        <f>IF(SUM($P17:AY17)&gt;0,IF($M17-AZ$7&gt;0,AY17*(1+$N17),0),IF(0&lt;=AZ$9,IF(AV17&gt;0,PMT(AW17,AV17,-AX17),PMT(AW17,1,-AX17)),0))</f>
        <v>0</v>
      </c>
      <c r="BA17" s="137">
        <f>IF(SUM($P17:AZ17)&gt;0,IF($M17-BA$7&gt;0,AZ17*(1+$N17),0),IF(0&lt;=BA$9,IF(AW17&gt;0,PMT(AX17,AW17,-AY17),PMT(AX17,1,-AY17)),0))</f>
        <v>0</v>
      </c>
      <c r="BB17" s="137">
        <f>IF(SUM($P17:BA17)&gt;0,IF($M17-BB$7&gt;0,BA17*(1+$N17),0),IF(0&lt;=BB$9,IF(AX17&gt;0,PMT(AY17,AX17,-AZ17),PMT(AY17,1,-AZ17)),0))</f>
        <v>0</v>
      </c>
      <c r="BC17" s="137">
        <f>IF(SUM($P17:BB17)&gt;0,IF($M17-BC$7&gt;0,BB17*(1+$N17),0),IF(0&lt;=BC$9,IF(AY17&gt;0,PMT(AZ17,AY17,-BA17),PMT(AZ17,1,-BA17)),0))</f>
        <v>0</v>
      </c>
      <c r="BD17" s="137">
        <f>IF(SUM($P17:BC17)&gt;0,IF($M17-BD$7&gt;0,BC17*(1+$N17),0),IF(0&lt;=BD$9,IF(AZ17&gt;0,PMT(BA17,AZ17,-BB17),PMT(BA17,1,-BB17)),0))</f>
        <v>0</v>
      </c>
      <c r="BE17" s="137">
        <f>IF(SUM($P17:BD17)&gt;0,IF($M17-BE$7&gt;0,BD17*(1+$N17),0),IF(0&lt;=BE$9,IF(BA17&gt;0,PMT(BB17,BA17,-BC17),PMT(BB17,1,-BC17)),0))</f>
        <v>0</v>
      </c>
      <c r="BF17" s="137">
        <f>IF(SUM($P17:BE17)&gt;0,IF($M17-BF$7&gt;0,BE17*(1+$N17),0),IF(0&lt;=BF$9,IF(BB17&gt;0,PMT(BC17,BB17,-BD17),PMT(BC17,1,-BD17)),0))</f>
        <v>0</v>
      </c>
      <c r="BG17" s="137">
        <f>IF(SUM($P17:BF17)&gt;0,IF($M17-BG$7&gt;0,BF17*(1+$N17),0),IF(0&lt;=BG$9,IF(BC17&gt;0,PMT(BD17,BC17,-BE17),PMT(BD17,1,-BE17)),0))</f>
        <v>0</v>
      </c>
      <c r="BH17" s="137">
        <f>IF(SUM($P17:BG17)&gt;0,IF($M17-BH$7&gt;0,BG17*(1+$N17),0),IF(0&lt;=BH$9,IF(BD17&gt;0,PMT(BE17,BD17,-BF17),PMT(BE17,1,-BF17)),0))</f>
        <v>0</v>
      </c>
      <c r="BI17" s="137"/>
      <c r="BJ17" s="191">
        <f t="shared" si="5"/>
        <v>0</v>
      </c>
    </row>
    <row r="18" spans="1:62">
      <c r="A18" s="193">
        <f t="shared" si="11"/>
        <v>2026</v>
      </c>
      <c r="B18" s="132">
        <v>4095905.2194798617</v>
      </c>
      <c r="C18" s="194">
        <f t="shared" si="6"/>
        <v>2457543.1316879168</v>
      </c>
      <c r="D18" s="194">
        <f t="shared" si="7"/>
        <v>1638362.0877919449</v>
      </c>
      <c r="E18" s="195">
        <f t="shared" si="8"/>
        <v>4095905.2194798617</v>
      </c>
      <c r="F18" s="196">
        <f>C18*VLOOKUP($F$9,'GI Factors'!A:M,4,FALSE)+D18*VLOOKUP($F$9,'GI Factors'!A:M,7,FALSE)</f>
        <v>4145617.9423481748</v>
      </c>
      <c r="G18" s="193">
        <f t="shared" si="12"/>
        <v>2026</v>
      </c>
      <c r="H18" s="197">
        <f>C18*VLOOKUP($G18,'GI Factors'!A:M,4,FALSE)</f>
        <v>2827654.4530465049</v>
      </c>
      <c r="I18" s="197">
        <f>D18*VLOOKUP($G18,'GI Factors'!A:M,7,FALSE)</f>
        <v>1827517.2368686835</v>
      </c>
      <c r="J18" s="189">
        <f t="shared" si="9"/>
        <v>4655171.6899151886</v>
      </c>
      <c r="K18" s="190">
        <f>IF(SUM($J$10:J18)&gt;$K$7,$K$7-SUM($K$10:K17),J18)</f>
        <v>0</v>
      </c>
      <c r="L18" s="190">
        <f t="shared" si="10"/>
        <v>4655171.6899151886</v>
      </c>
      <c r="M18" s="140">
        <f t="shared" si="3"/>
        <v>5</v>
      </c>
      <c r="N18" s="141">
        <f t="shared" si="1"/>
        <v>2.3456257259934488E-2</v>
      </c>
      <c r="O18" s="137">
        <f t="shared" si="2"/>
        <v>4145617.9423481757</v>
      </c>
      <c r="P18" s="142">
        <f t="shared" si="4"/>
        <v>888369.61215778557</v>
      </c>
      <c r="Q18" s="137">
        <f>IF(SUM($P18:P18)&gt;0,IF($M18-Q$7&gt;0,P18*(1+$N18),0),IF(0&lt;=Q$9,IF(M18&gt;0,PMT(N18,M18,-O18),PMT(N18,1,-O18)),0))</f>
        <v>909207.43832246668</v>
      </c>
      <c r="R18" s="137">
        <f>IF(SUM($P18:Q18)&gt;0,IF($M18-R$7&gt;0,Q18*(1+$N18),0),IF(0&lt;=R$9,IF(N18&gt;0,PMT(O18,N18,-P18),PMT(O18,1,-P18)),0))</f>
        <v>930534.04189840436</v>
      </c>
      <c r="S18" s="138">
        <f>IF(SUM($P18:R18)&gt;0,IF($M18-S$7&gt;0,R18*(1+$N18),0),IF(0&lt;=S$9,IF(O18&gt;0,PMT(P18,O18,-Q18),PMT(P18,1,-Q18)),0))</f>
        <v>952360.88777429995</v>
      </c>
      <c r="T18" s="137">
        <f>IF(SUM($P18:S18)&gt;0,IF($M18-T$7&gt;0,S18*(1+$N18),0),IF(0&lt;=T$9,IF(P18&gt;0,PMT(Q18,P18,-R18),PMT(Q18,1,-R18)),0))</f>
        <v>974699.70976223343</v>
      </c>
      <c r="U18" s="137">
        <f>IF(SUM($P18:T18)&gt;0,IF($M18-U$7&gt;0,T18*(1+$N18),0),IF(0&lt;=U$9,IF(Q18&gt;0,PMT(R18,Q18,-S18),PMT(R18,1,-S18)),0))</f>
        <v>0</v>
      </c>
      <c r="V18" s="137">
        <f>IF(SUM($P18:U18)&gt;0,IF($M18-V$7&gt;0,U18*(1+$N18),0),IF(0&lt;=V$9,IF(R18&gt;0,PMT(S18,R18,-T18),PMT(S18,1,-T18)),0))</f>
        <v>0</v>
      </c>
      <c r="W18" s="137">
        <f>IF(SUM($P18:V18)&gt;0,IF($M18-W$7&gt;0,V18*(1+$N18),0),IF(0&lt;=W$9,IF(S18&gt;0,PMT(T18,S18,-U18),PMT(T18,1,-U18)),0))</f>
        <v>0</v>
      </c>
      <c r="X18" s="137">
        <f>IF(SUM($P18:W18)&gt;0,IF($M18-X$7&gt;0,W18*(1+$N18),0),IF(0&lt;=X$9,IF(T18&gt;0,PMT(U18,T18,-V18),PMT(U18,1,-V18)),0))</f>
        <v>0</v>
      </c>
      <c r="Y18" s="137">
        <f>IF(SUM($P18:X18)&gt;0,IF($M18-Y$7&gt;0,X18*(1+$N18),0),IF(0&lt;=Y$9,IF(U18&gt;0,PMT(V18,U18,-W18),PMT(V18,1,-W18)),0))</f>
        <v>0</v>
      </c>
      <c r="Z18" s="137">
        <f>IF(SUM($P18:Y18)&gt;0,IF($M18-Z$7&gt;0,Y18*(1+$N18),0),IF(0&lt;=Z$9,IF(V18&gt;0,PMT(W18,V18,-X18),PMT(W18,1,-X18)),0))</f>
        <v>0</v>
      </c>
      <c r="AA18" s="137">
        <f>IF(SUM($P18:Z18)&gt;0,IF($M18-AA$7&gt;0,Z18*(1+$N18),0),IF(0&lt;=AA$9,IF(W18&gt;0,PMT(X18,W18,-Y18),PMT(X18,1,-Y18)),0))</f>
        <v>0</v>
      </c>
      <c r="AB18" s="137">
        <f>IF(SUM($P18:AA18)&gt;0,IF($M18-AB$7&gt;0,AA18*(1+$N18),0),IF(0&lt;=AB$9,IF(X18&gt;0,PMT(Y18,X18,-Z18),PMT(Y18,1,-Z18)),0))</f>
        <v>0</v>
      </c>
      <c r="AC18" s="137">
        <f>IF(SUM($P18:AB18)&gt;0,IF($M18-AC$7&gt;0,AB18*(1+$N18),0),IF(0&lt;=AC$9,IF(Y18&gt;0,PMT(Z18,Y18,-AA18),PMT(Z18,1,-AA18)),0))</f>
        <v>0</v>
      </c>
      <c r="AD18" s="137">
        <f>IF(SUM($P18:AC18)&gt;0,IF($M18-AD$7&gt;0,AC18*(1+$N18),0),IF(0&lt;=AD$9,IF(Z18&gt;0,PMT(AA18,Z18,-AB18),PMT(AA18,1,-AB18)),0))</f>
        <v>0</v>
      </c>
      <c r="AE18" s="137">
        <f>IF(SUM($P18:AD18)&gt;0,IF($M18-AE$7&gt;0,AD18*(1+$N18),0),IF(0&lt;=AE$9,IF(AA18&gt;0,PMT(AB18,AA18,-AC18),PMT(AB18,1,-AC18)),0))</f>
        <v>0</v>
      </c>
      <c r="AF18" s="137">
        <f>IF(SUM($P18:AE18)&gt;0,IF($M18-AF$7&gt;0,AE18*(1+$N18),0),IF(0&lt;=AF$9,IF(AB18&gt;0,PMT(AC18,AB18,-AD18),PMT(AC18,1,-AD18)),0))</f>
        <v>0</v>
      </c>
      <c r="AG18" s="137">
        <f>IF(SUM($P18:AF18)&gt;0,IF($M18-AG$7&gt;0,AF18*(1+$N18),0),IF(0&lt;=AG$9,IF(AC18&gt;0,PMT(AD18,AC18,-AE18),PMT(AD18,1,-AE18)),0))</f>
        <v>0</v>
      </c>
      <c r="AH18" s="137">
        <f>IF(SUM($P18:AG18)&gt;0,IF($M18-AH$7&gt;0,AG18*(1+$N18),0),IF(0&lt;=AH$9,IF(AD18&gt;0,PMT(AE18,AD18,-AF18),PMT(AE18,1,-AF18)),0))</f>
        <v>0</v>
      </c>
      <c r="AI18" s="137">
        <f>IF(SUM($P18:AH18)&gt;0,IF($M18-AI$7&gt;0,AH18*(1+$N18),0),IF(0&lt;=AI$9,IF(AE18&gt;0,PMT(AF18,AE18,-AG18),PMT(AF18,1,-AG18)),0))</f>
        <v>0</v>
      </c>
      <c r="AJ18" s="137">
        <f>IF(SUM($P18:AI18)&gt;0,IF($M18-AJ$7&gt;0,AI18*(1+$N18),0),IF(0&lt;=AJ$9,IF(AF18&gt;0,PMT(AG18,AF18,-AH18),PMT(AG18,1,-AH18)),0))</f>
        <v>0</v>
      </c>
      <c r="AK18" s="137">
        <f>IF(SUM($P18:AJ18)&gt;0,IF($M18-AK$7&gt;0,AJ18*(1+$N18),0),IF(0&lt;=AK$9,IF(AG18&gt;0,PMT(AH18,AG18,-AI18),PMT(AH18,1,-AI18)),0))</f>
        <v>0</v>
      </c>
      <c r="AL18" s="137">
        <f>IF(SUM($P18:AK18)&gt;0,IF($M18-AL$7&gt;0,AK18*(1+$N18),0),IF(0&lt;=AL$9,IF(AH18&gt;0,PMT(AI18,AH18,-AJ18),PMT(AI18,1,-AJ18)),0))</f>
        <v>0</v>
      </c>
      <c r="AM18" s="137">
        <f>IF(SUM($P18:AL18)&gt;0,IF($M18-AM$7&gt;0,AL18*(1+$N18),0),IF(0&lt;=AM$9,IF(AI18&gt;0,PMT(AJ18,AI18,-AK18),PMT(AJ18,1,-AK18)),0))</f>
        <v>0</v>
      </c>
      <c r="AN18" s="137">
        <f>IF(SUM($P18:AM18)&gt;0,IF($M18-AN$7&gt;0,AM18*(1+$N18),0),IF(0&lt;=AN$9,IF(AJ18&gt;0,PMT(AK18,AJ18,-AL18),PMT(AK18,1,-AL18)),0))</f>
        <v>0</v>
      </c>
      <c r="AO18" s="137">
        <f>IF(SUM($P18:AN18)&gt;0,IF($M18-AO$7&gt;0,AN18*(1+$N18),0),IF(0&lt;=AO$9,IF(AK18&gt;0,PMT(AL18,AK18,-AM18),PMT(AL18,1,-AM18)),0))</f>
        <v>0</v>
      </c>
      <c r="AP18" s="137">
        <f>IF(SUM($P18:AO18)&gt;0,IF($M18-AP$7&gt;0,AO18*(1+$N18),0),IF(0&lt;=AP$9,IF(AL18&gt;0,PMT(AM18,AL18,-AN18),PMT(AM18,1,-AN18)),0))</f>
        <v>0</v>
      </c>
      <c r="AQ18" s="137">
        <f>IF(SUM($P18:AP18)&gt;0,IF($M18-AQ$7&gt;0,AP18*(1+$N18),0),IF(0&lt;=AQ$9,IF(AM18&gt;0,PMT(AN18,AM18,-AO18),PMT(AN18,1,-AO18)),0))</f>
        <v>0</v>
      </c>
      <c r="AR18" s="137">
        <f>IF(SUM($P18:AQ18)&gt;0,IF($M18-AR$7&gt;0,AQ18*(1+$N18),0),IF(0&lt;=AR$9,IF(AN18&gt;0,PMT(AO18,AN18,-AP18),PMT(AO18,1,-AP18)),0))</f>
        <v>0</v>
      </c>
      <c r="AS18" s="137">
        <f>IF(SUM($P18:AR18)&gt;0,IF($M18-AS$7&gt;0,AR18*(1+$N18),0),IF(0&lt;=AS$9,IF(AO18&gt;0,PMT(AP18,AO18,-AQ18),PMT(AP18,1,-AQ18)),0))</f>
        <v>0</v>
      </c>
      <c r="AT18" s="137">
        <f>IF(SUM($P18:AS18)&gt;0,IF($M18-AT$7&gt;0,AS18*(1+$N18),0),IF(0&lt;=AT$9,IF(AP18&gt;0,PMT(AQ18,AP18,-AR18),PMT(AQ18,1,-AR18)),0))</f>
        <v>0</v>
      </c>
      <c r="AU18" s="137">
        <f>IF(SUM($P18:AT18)&gt;0,IF($M18-AU$7&gt;0,AT18*(1+$N18),0),IF(0&lt;=AU$9,IF(AQ18&gt;0,PMT(AR18,AQ18,-AS18),PMT(AR18,1,-AS18)),0))</f>
        <v>0</v>
      </c>
      <c r="AV18" s="137">
        <f>IF(SUM($P18:AU18)&gt;0,IF($M18-AV$7&gt;0,AU18*(1+$N18),0),IF(0&lt;=AV$9,IF(AR18&gt;0,PMT(AS18,AR18,-AT18),PMT(AS18,1,-AT18)),0))</f>
        <v>0</v>
      </c>
      <c r="AW18" s="137">
        <f>IF(SUM($P18:AV18)&gt;0,IF($M18-AW$7&gt;0,AV18*(1+$N18),0),IF(0&lt;=AW$9,IF(AS18&gt;0,PMT(AT18,AS18,-AU18),PMT(AT18,1,-AU18)),0))</f>
        <v>0</v>
      </c>
      <c r="AX18" s="137">
        <f>IF(SUM($P18:AW18)&gt;0,IF($M18-AX$7&gt;0,AW18*(1+$N18),0),IF(0&lt;=AX$9,IF(AT18&gt;0,PMT(AU18,AT18,-AV18),PMT(AU18,1,-AV18)),0))</f>
        <v>0</v>
      </c>
      <c r="AY18" s="137">
        <f>IF(SUM($P18:AX18)&gt;0,IF($M18-AY$7&gt;0,AX18*(1+$N18),0),IF(0&lt;=AY$9,IF(AU18&gt;0,PMT(AV18,AU18,-AW18),PMT(AV18,1,-AW18)),0))</f>
        <v>0</v>
      </c>
      <c r="AZ18" s="137">
        <f>IF(SUM($P18:AY18)&gt;0,IF($M18-AZ$7&gt;0,AY18*(1+$N18),0),IF(0&lt;=AZ$9,IF(AV18&gt;0,PMT(AW18,AV18,-AX18),PMT(AW18,1,-AX18)),0))</f>
        <v>0</v>
      </c>
      <c r="BA18" s="137">
        <f>IF(SUM($P18:AZ18)&gt;0,IF($M18-BA$7&gt;0,AZ18*(1+$N18),0),IF(0&lt;=BA$9,IF(AW18&gt;0,PMT(AX18,AW18,-AY18),PMT(AX18,1,-AY18)),0))</f>
        <v>0</v>
      </c>
      <c r="BB18" s="137">
        <f>IF(SUM($P18:BA18)&gt;0,IF($M18-BB$7&gt;0,BA18*(1+$N18),0),IF(0&lt;=BB$9,IF(AX18&gt;0,PMT(AY18,AX18,-AZ18),PMT(AY18,1,-AZ18)),0))</f>
        <v>0</v>
      </c>
      <c r="BC18" s="137">
        <f>IF(SUM($P18:BB18)&gt;0,IF($M18-BC$7&gt;0,BB18*(1+$N18),0),IF(0&lt;=BC$9,IF(AY18&gt;0,PMT(AZ18,AY18,-BA18),PMT(AZ18,1,-BA18)),0))</f>
        <v>0</v>
      </c>
      <c r="BD18" s="137">
        <f>IF(SUM($P18:BC18)&gt;0,IF($M18-BD$7&gt;0,BC18*(1+$N18),0),IF(0&lt;=BD$9,IF(AZ18&gt;0,PMT(BA18,AZ18,-BB18),PMT(BA18,1,-BB18)),0))</f>
        <v>0</v>
      </c>
      <c r="BE18" s="137">
        <f>IF(SUM($P18:BD18)&gt;0,IF($M18-BE$7&gt;0,BD18*(1+$N18),0),IF(0&lt;=BE$9,IF(BA18&gt;0,PMT(BB18,BA18,-BC18),PMT(BB18,1,-BC18)),0))</f>
        <v>0</v>
      </c>
      <c r="BF18" s="137">
        <f>IF(SUM($P18:BE18)&gt;0,IF($M18-BF$7&gt;0,BE18*(1+$N18),0),IF(0&lt;=BF$9,IF(BB18&gt;0,PMT(BC18,BB18,-BD18),PMT(BC18,1,-BD18)),0))</f>
        <v>0</v>
      </c>
      <c r="BG18" s="137">
        <f>IF(SUM($P18:BF18)&gt;0,IF($M18-BG$7&gt;0,BF18*(1+$N18),0),IF(0&lt;=BG$9,IF(BC18&gt;0,PMT(BD18,BC18,-BE18),PMT(BD18,1,-BE18)),0))</f>
        <v>0</v>
      </c>
      <c r="BH18" s="137">
        <f>IF(SUM($P18:BG18)&gt;0,IF($M18-BH$7&gt;0,BG18*(1+$N18),0),IF(0&lt;=BH$9,IF(BD18&gt;0,PMT(BE18,BD18,-BF18),PMT(BE18,1,-BF18)),0))</f>
        <v>0</v>
      </c>
      <c r="BI18" s="137"/>
      <c r="BJ18" s="191">
        <f t="shared" si="5"/>
        <v>0</v>
      </c>
    </row>
    <row r="19" spans="1:62">
      <c r="A19" s="193">
        <f t="shared" si="11"/>
        <v>2027</v>
      </c>
      <c r="B19" s="132">
        <v>4153213.1771401484</v>
      </c>
      <c r="C19" s="194">
        <f t="shared" si="6"/>
        <v>2491927.9062840887</v>
      </c>
      <c r="D19" s="194">
        <f t="shared" si="7"/>
        <v>1661285.2708560594</v>
      </c>
      <c r="E19" s="195">
        <f t="shared" si="8"/>
        <v>4153213.1771401484</v>
      </c>
      <c r="F19" s="196">
        <f>C19*VLOOKUP($F$9,'GI Factors'!A:M,4,FALSE)+D19*VLOOKUP($F$9,'GI Factors'!A:M,7,FALSE)</f>
        <v>4203621.4567815438</v>
      </c>
      <c r="G19" s="193">
        <f t="shared" si="12"/>
        <v>2027</v>
      </c>
      <c r="H19" s="197">
        <f>C19*VLOOKUP($G19,'GI Factors'!A:M,4,FALSE)</f>
        <v>2980771.3078803881</v>
      </c>
      <c r="I19" s="197">
        <f>D19*VLOOKUP($G19,'GI Factors'!A:M,7,FALSE)</f>
        <v>1874654.0903595884</v>
      </c>
      <c r="J19" s="189">
        <f t="shared" si="9"/>
        <v>4855425.3982399767</v>
      </c>
      <c r="K19" s="190">
        <f>IF(SUM($J$10:J19)&gt;$K$7,$K$7-SUM($K$10:K18),J19)</f>
        <v>0</v>
      </c>
      <c r="L19" s="190">
        <f t="shared" si="10"/>
        <v>4855425.3982399767</v>
      </c>
      <c r="M19" s="140">
        <f t="shared" si="3"/>
        <v>6</v>
      </c>
      <c r="N19" s="141">
        <f t="shared" si="1"/>
        <v>2.4315978933340802E-2</v>
      </c>
      <c r="O19" s="137">
        <f t="shared" si="2"/>
        <v>4203621.4567815438</v>
      </c>
      <c r="P19" s="142">
        <f t="shared" si="4"/>
        <v>761422.42284293578</v>
      </c>
      <c r="Q19" s="137">
        <f>IF(SUM($P19:P19)&gt;0,IF($M19-Q$7&gt;0,P19*(1+$N19),0),IF(0&lt;=Q$9,IF(M19&gt;0,PMT(N19,M19,-O19),PMT(N19,1,-O19)),0))</f>
        <v>779937.15443615778</v>
      </c>
      <c r="R19" s="137">
        <f>IF(SUM($P19:Q19)&gt;0,IF($M19-R$7&gt;0,Q19*(1+$N19),0),IF(0&lt;=R$9,IF(N19&gt;0,PMT(O19,N19,-P19),PMT(O19,1,-P19)),0))</f>
        <v>798902.08985275705</v>
      </c>
      <c r="S19" s="138">
        <f>IF(SUM($P19:R19)&gt;0,IF($M19-S$7&gt;0,R19*(1+$N19),0),IF(0&lt;=S$9,IF(O19&gt;0,PMT(P19,O19,-Q19),PMT(P19,1,-Q19)),0))</f>
        <v>818328.17623941856</v>
      </c>
      <c r="T19" s="137">
        <f>IF(SUM($P19:S19)&gt;0,IF($M19-T$7&gt;0,S19*(1+$N19),0),IF(0&lt;=T$9,IF(P19&gt;0,PMT(Q19,P19,-R19),PMT(Q19,1,-R19)),0))</f>
        <v>838226.62693341542</v>
      </c>
      <c r="U19" s="137">
        <f>IF(SUM($P19:T19)&gt;0,IF($M19-U$7&gt;0,T19*(1+$N19),0),IF(0&lt;=U$9,IF(Q19&gt;0,PMT(R19,Q19,-S19),PMT(R19,1,-S19)),0))</f>
        <v>858608.92793529353</v>
      </c>
      <c r="V19" s="137">
        <f>IF(SUM($P19:U19)&gt;0,IF($M19-V$7&gt;0,U19*(1+$N19),0),IF(0&lt;=V$9,IF(R19&gt;0,PMT(S19,R19,-T19),PMT(S19,1,-T19)),0))</f>
        <v>0</v>
      </c>
      <c r="W19" s="137">
        <f>IF(SUM($P19:V19)&gt;0,IF($M19-W$7&gt;0,V19*(1+$N19),0),IF(0&lt;=W$9,IF(S19&gt;0,PMT(T19,S19,-U19),PMT(T19,1,-U19)),0))</f>
        <v>0</v>
      </c>
      <c r="X19" s="137">
        <f>IF(SUM($P19:W19)&gt;0,IF($M19-X$7&gt;0,W19*(1+$N19),0),IF(0&lt;=X$9,IF(T19&gt;0,PMT(U19,T19,-V19),PMT(U19,1,-V19)),0))</f>
        <v>0</v>
      </c>
      <c r="Y19" s="137">
        <f>IF(SUM($P19:X19)&gt;0,IF($M19-Y$7&gt;0,X19*(1+$N19),0),IF(0&lt;=Y$9,IF(U19&gt;0,PMT(V19,U19,-W19),PMT(V19,1,-W19)),0))</f>
        <v>0</v>
      </c>
      <c r="Z19" s="137">
        <f>IF(SUM($P19:Y19)&gt;0,IF($M19-Z$7&gt;0,Y19*(1+$N19),0),IF(0&lt;=Z$9,IF(V19&gt;0,PMT(W19,V19,-X19),PMT(W19,1,-X19)),0))</f>
        <v>0</v>
      </c>
      <c r="AA19" s="137">
        <f>IF(SUM($P19:Z19)&gt;0,IF($M19-AA$7&gt;0,Z19*(1+$N19),0),IF(0&lt;=AA$9,IF(W19&gt;0,PMT(X19,W19,-Y19),PMT(X19,1,-Y19)),0))</f>
        <v>0</v>
      </c>
      <c r="AB19" s="137">
        <f>IF(SUM($P19:AA19)&gt;0,IF($M19-AB$7&gt;0,AA19*(1+$N19),0),IF(0&lt;=AB$9,IF(X19&gt;0,PMT(Y19,X19,-Z19),PMT(Y19,1,-Z19)),0))</f>
        <v>0</v>
      </c>
      <c r="AC19" s="137">
        <f>IF(SUM($P19:AB19)&gt;0,IF($M19-AC$7&gt;0,AB19*(1+$N19),0),IF(0&lt;=AC$9,IF(Y19&gt;0,PMT(Z19,Y19,-AA19),PMT(Z19,1,-AA19)),0))</f>
        <v>0</v>
      </c>
      <c r="AD19" s="137">
        <f>IF(SUM($P19:AC19)&gt;0,IF($M19-AD$7&gt;0,AC19*(1+$N19),0),IF(0&lt;=AD$9,IF(Z19&gt;0,PMT(AA19,Z19,-AB19),PMT(AA19,1,-AB19)),0))</f>
        <v>0</v>
      </c>
      <c r="AE19" s="137">
        <f>IF(SUM($P19:AD19)&gt;0,IF($M19-AE$7&gt;0,AD19*(1+$N19),0),IF(0&lt;=AE$9,IF(AA19&gt;0,PMT(AB19,AA19,-AC19),PMT(AB19,1,-AC19)),0))</f>
        <v>0</v>
      </c>
      <c r="AF19" s="137">
        <f>IF(SUM($P19:AE19)&gt;0,IF($M19-AF$7&gt;0,AE19*(1+$N19),0),IF(0&lt;=AF$9,IF(AB19&gt;0,PMT(AC19,AB19,-AD19),PMT(AC19,1,-AD19)),0))</f>
        <v>0</v>
      </c>
      <c r="AG19" s="137">
        <f>IF(SUM($P19:AF19)&gt;0,IF($M19-AG$7&gt;0,AF19*(1+$N19),0),IF(0&lt;=AG$9,IF(AC19&gt;0,PMT(AD19,AC19,-AE19),PMT(AD19,1,-AE19)),0))</f>
        <v>0</v>
      </c>
      <c r="AH19" s="137">
        <f>IF(SUM($P19:AG19)&gt;0,IF($M19-AH$7&gt;0,AG19*(1+$N19),0),IF(0&lt;=AH$9,IF(AD19&gt;0,PMT(AE19,AD19,-AF19),PMT(AE19,1,-AF19)),0))</f>
        <v>0</v>
      </c>
      <c r="AI19" s="137">
        <f>IF(SUM($P19:AH19)&gt;0,IF($M19-AI$7&gt;0,AH19*(1+$N19),0),IF(0&lt;=AI$9,IF(AE19&gt;0,PMT(AF19,AE19,-AG19),PMT(AF19,1,-AG19)),0))</f>
        <v>0</v>
      </c>
      <c r="AJ19" s="137">
        <f>IF(SUM($P19:AI19)&gt;0,IF($M19-AJ$7&gt;0,AI19*(1+$N19),0),IF(0&lt;=AJ$9,IF(AF19&gt;0,PMT(AG19,AF19,-AH19),PMT(AG19,1,-AH19)),0))</f>
        <v>0</v>
      </c>
      <c r="AK19" s="137">
        <f>IF(SUM($P19:AJ19)&gt;0,IF($M19-AK$7&gt;0,AJ19*(1+$N19),0),IF(0&lt;=AK$9,IF(AG19&gt;0,PMT(AH19,AG19,-AI19),PMT(AH19,1,-AI19)),0))</f>
        <v>0</v>
      </c>
      <c r="AL19" s="137">
        <f>IF(SUM($P19:AK19)&gt;0,IF($M19-AL$7&gt;0,AK19*(1+$N19),0),IF(0&lt;=AL$9,IF(AH19&gt;0,PMT(AI19,AH19,-AJ19),PMT(AI19,1,-AJ19)),0))</f>
        <v>0</v>
      </c>
      <c r="AM19" s="137">
        <f>IF(SUM($P19:AL19)&gt;0,IF($M19-AM$7&gt;0,AL19*(1+$N19),0),IF(0&lt;=AM$9,IF(AI19&gt;0,PMT(AJ19,AI19,-AK19),PMT(AJ19,1,-AK19)),0))</f>
        <v>0</v>
      </c>
      <c r="AN19" s="137">
        <f>IF(SUM($P19:AM19)&gt;0,IF($M19-AN$7&gt;0,AM19*(1+$N19),0),IF(0&lt;=AN$9,IF(AJ19&gt;0,PMT(AK19,AJ19,-AL19),PMT(AK19,1,-AL19)),0))</f>
        <v>0</v>
      </c>
      <c r="AO19" s="137">
        <f>IF(SUM($P19:AN19)&gt;0,IF($M19-AO$7&gt;0,AN19*(1+$N19),0),IF(0&lt;=AO$9,IF(AK19&gt;0,PMT(AL19,AK19,-AM19),PMT(AL19,1,-AM19)),0))</f>
        <v>0</v>
      </c>
      <c r="AP19" s="137">
        <f>IF(SUM($P19:AO19)&gt;0,IF($M19-AP$7&gt;0,AO19*(1+$N19),0),IF(0&lt;=AP$9,IF(AL19&gt;0,PMT(AM19,AL19,-AN19),PMT(AM19,1,-AN19)),0))</f>
        <v>0</v>
      </c>
      <c r="AQ19" s="137">
        <f>IF(SUM($P19:AP19)&gt;0,IF($M19-AQ$7&gt;0,AP19*(1+$N19),0),IF(0&lt;=AQ$9,IF(AM19&gt;0,PMT(AN19,AM19,-AO19),PMT(AN19,1,-AO19)),0))</f>
        <v>0</v>
      </c>
      <c r="AR19" s="137">
        <f>IF(SUM($P19:AQ19)&gt;0,IF($M19-AR$7&gt;0,AQ19*(1+$N19),0),IF(0&lt;=AR$9,IF(AN19&gt;0,PMT(AO19,AN19,-AP19),PMT(AO19,1,-AP19)),0))</f>
        <v>0</v>
      </c>
      <c r="AS19" s="137">
        <f>IF(SUM($P19:AR19)&gt;0,IF($M19-AS$7&gt;0,AR19*(1+$N19),0),IF(0&lt;=AS$9,IF(AO19&gt;0,PMT(AP19,AO19,-AQ19),PMT(AP19,1,-AQ19)),0))</f>
        <v>0</v>
      </c>
      <c r="AT19" s="137">
        <f>IF(SUM($P19:AS19)&gt;0,IF($M19-AT$7&gt;0,AS19*(1+$N19),0),IF(0&lt;=AT$9,IF(AP19&gt;0,PMT(AQ19,AP19,-AR19),PMT(AQ19,1,-AR19)),0))</f>
        <v>0</v>
      </c>
      <c r="AU19" s="137">
        <f>IF(SUM($P19:AT19)&gt;0,IF($M19-AU$7&gt;0,AT19*(1+$N19),0),IF(0&lt;=AU$9,IF(AQ19&gt;0,PMT(AR19,AQ19,-AS19),PMT(AR19,1,-AS19)),0))</f>
        <v>0</v>
      </c>
      <c r="AV19" s="137">
        <f>IF(SUM($P19:AU19)&gt;0,IF($M19-AV$7&gt;0,AU19*(1+$N19),0),IF(0&lt;=AV$9,IF(AR19&gt;0,PMT(AS19,AR19,-AT19),PMT(AS19,1,-AT19)),0))</f>
        <v>0</v>
      </c>
      <c r="AW19" s="137">
        <f>IF(SUM($P19:AV19)&gt;0,IF($M19-AW$7&gt;0,AV19*(1+$N19),0),IF(0&lt;=AW$9,IF(AS19&gt;0,PMT(AT19,AS19,-AU19),PMT(AT19,1,-AU19)),0))</f>
        <v>0</v>
      </c>
      <c r="AX19" s="137">
        <f>IF(SUM($P19:AW19)&gt;0,IF($M19-AX$7&gt;0,AW19*(1+$N19),0),IF(0&lt;=AX$9,IF(AT19&gt;0,PMT(AU19,AT19,-AV19),PMT(AU19,1,-AV19)),0))</f>
        <v>0</v>
      </c>
      <c r="AY19" s="137">
        <f>IF(SUM($P19:AX19)&gt;0,IF($M19-AY$7&gt;0,AX19*(1+$N19),0),IF(0&lt;=AY$9,IF(AU19&gt;0,PMT(AV19,AU19,-AW19),PMT(AV19,1,-AW19)),0))</f>
        <v>0</v>
      </c>
      <c r="AZ19" s="137">
        <f>IF(SUM($P19:AY19)&gt;0,IF($M19-AZ$7&gt;0,AY19*(1+$N19),0),IF(0&lt;=AZ$9,IF(AV19&gt;0,PMT(AW19,AV19,-AX19),PMT(AW19,1,-AX19)),0))</f>
        <v>0</v>
      </c>
      <c r="BA19" s="137">
        <f>IF(SUM($P19:AZ19)&gt;0,IF($M19-BA$7&gt;0,AZ19*(1+$N19),0),IF(0&lt;=BA$9,IF(AW19&gt;0,PMT(AX19,AW19,-AY19),PMT(AX19,1,-AY19)),0))</f>
        <v>0</v>
      </c>
      <c r="BB19" s="137">
        <f>IF(SUM($P19:BA19)&gt;0,IF($M19-BB$7&gt;0,BA19*(1+$N19),0),IF(0&lt;=BB$9,IF(AX19&gt;0,PMT(AY19,AX19,-AZ19),PMT(AY19,1,-AZ19)),0))</f>
        <v>0</v>
      </c>
      <c r="BC19" s="137">
        <f>IF(SUM($P19:BB19)&gt;0,IF($M19-BC$7&gt;0,BB19*(1+$N19),0),IF(0&lt;=BC$9,IF(AY19&gt;0,PMT(AZ19,AY19,-BA19),PMT(AZ19,1,-BA19)),0))</f>
        <v>0</v>
      </c>
      <c r="BD19" s="137">
        <f>IF(SUM($P19:BC19)&gt;0,IF($M19-BD$7&gt;0,BC19*(1+$N19),0),IF(0&lt;=BD$9,IF(AZ19&gt;0,PMT(BA19,AZ19,-BB19),PMT(BA19,1,-BB19)),0))</f>
        <v>0</v>
      </c>
      <c r="BE19" s="137">
        <f>IF(SUM($P19:BD19)&gt;0,IF($M19-BE$7&gt;0,BD19*(1+$N19),0),IF(0&lt;=BE$9,IF(BA19&gt;0,PMT(BB19,BA19,-BC19),PMT(BB19,1,-BC19)),0))</f>
        <v>0</v>
      </c>
      <c r="BF19" s="137">
        <f>IF(SUM($P19:BE19)&gt;0,IF($M19-BF$7&gt;0,BE19*(1+$N19),0),IF(0&lt;=BF$9,IF(BB19&gt;0,PMT(BC19,BB19,-BD19),PMT(BC19,1,-BD19)),0))</f>
        <v>0</v>
      </c>
      <c r="BG19" s="137">
        <f>IF(SUM($P19:BF19)&gt;0,IF($M19-BG$7&gt;0,BF19*(1+$N19),0),IF(0&lt;=BG$9,IF(BC19&gt;0,PMT(BD19,BC19,-BE19),PMT(BD19,1,-BE19)),0))</f>
        <v>0</v>
      </c>
      <c r="BH19" s="137">
        <f>IF(SUM($P19:BG19)&gt;0,IF($M19-BH$7&gt;0,BG19*(1+$N19),0),IF(0&lt;=BH$9,IF(BD19&gt;0,PMT(BE19,BD19,-BF19),PMT(BE19,1,-BF19)),0))</f>
        <v>0</v>
      </c>
      <c r="BI19" s="137"/>
      <c r="BJ19" s="191">
        <f t="shared" si="5"/>
        <v>0</v>
      </c>
    </row>
    <row r="20" spans="1:62">
      <c r="A20" s="193">
        <f t="shared" si="11"/>
        <v>2028</v>
      </c>
      <c r="B20" s="132">
        <v>3367498.1252651485</v>
      </c>
      <c r="C20" s="194">
        <f t="shared" si="6"/>
        <v>2020498.875159089</v>
      </c>
      <c r="D20" s="194">
        <f t="shared" si="7"/>
        <v>1346999.2501060595</v>
      </c>
      <c r="E20" s="195">
        <f t="shared" si="8"/>
        <v>3367498.1252651485</v>
      </c>
      <c r="F20" s="196">
        <f>C20*VLOOKUP($F$9,'GI Factors'!A:M,4,FALSE)+D20*VLOOKUP($F$9,'GI Factors'!A:M,7,FALSE)</f>
        <v>3408370.0429708343</v>
      </c>
      <c r="G20" s="193">
        <f t="shared" si="12"/>
        <v>2028</v>
      </c>
      <c r="H20" s="197">
        <f>C20*VLOOKUP($G20,'GI Factors'!A:M,4,FALSE)</f>
        <v>2515114.7086346569</v>
      </c>
      <c r="I20" s="197">
        <f>D20*VLOOKUP($G20,'GI Factors'!A:M,7,FALSE)</f>
        <v>1536655.0834391604</v>
      </c>
      <c r="J20" s="189">
        <f t="shared" si="9"/>
        <v>4051769.792073817</v>
      </c>
      <c r="K20" s="190">
        <f>IF(SUM($J$10:J20)&gt;$K$7,$K$7-SUM($K$10:K19),J20)</f>
        <v>0</v>
      </c>
      <c r="L20" s="190">
        <f t="shared" si="10"/>
        <v>4051769.792073817</v>
      </c>
      <c r="M20" s="140">
        <f t="shared" si="3"/>
        <v>7</v>
      </c>
      <c r="N20" s="141">
        <f t="shared" si="1"/>
        <v>2.5010440333600014E-2</v>
      </c>
      <c r="O20" s="137">
        <f t="shared" si="2"/>
        <v>3408370.0429708189</v>
      </c>
      <c r="P20" s="142">
        <f t="shared" si="4"/>
        <v>536824.03556083795</v>
      </c>
      <c r="Q20" s="137">
        <f>IF(SUM($P20:P20)&gt;0,IF($M20-Q$7&gt;0,P20*(1+$N20),0),IF(0&lt;=Q$9,IF(M20&gt;0,PMT(N20,M20,-O20),PMT(N20,1,-O20)),0))</f>
        <v>550250.24107187463</v>
      </c>
      <c r="R20" s="137">
        <f>IF(SUM($P20:Q20)&gt;0,IF($M20-R$7&gt;0,Q20*(1+$N20),0),IF(0&lt;=R$9,IF(N20&gt;0,PMT(O20,N20,-P20),PMT(O20,1,-P20)),0))</f>
        <v>564012.24189475179</v>
      </c>
      <c r="S20" s="138">
        <f>IF(SUM($P20:R20)&gt;0,IF($M20-S$7&gt;0,R20*(1+$N20),0),IF(0&lt;=S$9,IF(O20&gt;0,PMT(P20,O20,-Q20),PMT(P20,1,-Q20)),0))</f>
        <v>578118.43641808047</v>
      </c>
      <c r="T20" s="137">
        <f>IF(SUM($P20:S20)&gt;0,IF($M20-T$7&gt;0,S20*(1+$N20),0),IF(0&lt;=T$9,IF(P20&gt;0,PMT(Q20,P20,-R20),PMT(Q20,1,-R20)),0))</f>
        <v>592577.43307786901</v>
      </c>
      <c r="U20" s="137">
        <f>IF(SUM($P20:T20)&gt;0,IF($M20-U$7&gt;0,T20*(1+$N20),0),IF(0&lt;=U$9,IF(Q20&gt;0,PMT(R20,Q20,-S20),PMT(R20,1,-S20)),0))</f>
        <v>607398.05561090086</v>
      </c>
      <c r="V20" s="137">
        <f>IF(SUM($P20:U20)&gt;0,IF($M20-V$7&gt;0,U20*(1+$N20),0),IF(0&lt;=V$9,IF(R20&gt;0,PMT(S20,R20,-T20),PMT(S20,1,-T20)),0))</f>
        <v>622589.34843950195</v>
      </c>
      <c r="W20" s="137">
        <f>IF(SUM($P20:V20)&gt;0,IF($M20-W$7&gt;0,V20*(1+$N20),0),IF(0&lt;=W$9,IF(S20&gt;0,PMT(T20,S20,-U20),PMT(T20,1,-U20)),0))</f>
        <v>0</v>
      </c>
      <c r="X20" s="137">
        <f>IF(SUM($P20:W20)&gt;0,IF($M20-X$7&gt;0,W20*(1+$N20),0),IF(0&lt;=X$9,IF(T20&gt;0,PMT(U20,T20,-V20),PMT(U20,1,-V20)),0))</f>
        <v>0</v>
      </c>
      <c r="Y20" s="137">
        <f>IF(SUM($P20:X20)&gt;0,IF($M20-Y$7&gt;0,X20*(1+$N20),0),IF(0&lt;=Y$9,IF(U20&gt;0,PMT(V20,U20,-W20),PMT(V20,1,-W20)),0))</f>
        <v>0</v>
      </c>
      <c r="Z20" s="137">
        <f>IF(SUM($P20:Y20)&gt;0,IF($M20-Z$7&gt;0,Y20*(1+$N20),0),IF(0&lt;=Z$9,IF(V20&gt;0,PMT(W20,V20,-X20),PMT(W20,1,-X20)),0))</f>
        <v>0</v>
      </c>
      <c r="AA20" s="137">
        <f>IF(SUM($P20:Z20)&gt;0,IF($M20-AA$7&gt;0,Z20*(1+$N20),0),IF(0&lt;=AA$9,IF(W20&gt;0,PMT(X20,W20,-Y20),PMT(X20,1,-Y20)),0))</f>
        <v>0</v>
      </c>
      <c r="AB20" s="137">
        <f>IF(SUM($P20:AA20)&gt;0,IF($M20-AB$7&gt;0,AA20*(1+$N20),0),IF(0&lt;=AB$9,IF(X20&gt;0,PMT(Y20,X20,-Z20),PMT(Y20,1,-Z20)),0))</f>
        <v>0</v>
      </c>
      <c r="AC20" s="137">
        <f>IF(SUM($P20:AB20)&gt;0,IF($M20-AC$7&gt;0,AB20*(1+$N20),0),IF(0&lt;=AC$9,IF(Y20&gt;0,PMT(Z20,Y20,-AA20),PMT(Z20,1,-AA20)),0))</f>
        <v>0</v>
      </c>
      <c r="AD20" s="137">
        <f>IF(SUM($P20:AC20)&gt;0,IF($M20-AD$7&gt;0,AC20*(1+$N20),0),IF(0&lt;=AD$9,IF(Z20&gt;0,PMT(AA20,Z20,-AB20),PMT(AA20,1,-AB20)),0))</f>
        <v>0</v>
      </c>
      <c r="AE20" s="137">
        <f>IF(SUM($P20:AD20)&gt;0,IF($M20-AE$7&gt;0,AD20*(1+$N20),0),IF(0&lt;=AE$9,IF(AA20&gt;0,PMT(AB20,AA20,-AC20),PMT(AB20,1,-AC20)),0))</f>
        <v>0</v>
      </c>
      <c r="AF20" s="137">
        <f>IF(SUM($P20:AE20)&gt;0,IF($M20-AF$7&gt;0,AE20*(1+$N20),0),IF(0&lt;=AF$9,IF(AB20&gt;0,PMT(AC20,AB20,-AD20),PMT(AC20,1,-AD20)),0))</f>
        <v>0</v>
      </c>
      <c r="AG20" s="137">
        <f>IF(SUM($P20:AF20)&gt;0,IF($M20-AG$7&gt;0,AF20*(1+$N20),0),IF(0&lt;=AG$9,IF(AC20&gt;0,PMT(AD20,AC20,-AE20),PMT(AD20,1,-AE20)),0))</f>
        <v>0</v>
      </c>
      <c r="AH20" s="137">
        <f>IF(SUM($P20:AG20)&gt;0,IF($M20-AH$7&gt;0,AG20*(1+$N20),0),IF(0&lt;=AH$9,IF(AD20&gt;0,PMT(AE20,AD20,-AF20),PMT(AE20,1,-AF20)),0))</f>
        <v>0</v>
      </c>
      <c r="AI20" s="137">
        <f>IF(SUM($P20:AH20)&gt;0,IF($M20-AI$7&gt;0,AH20*(1+$N20),0),IF(0&lt;=AI$9,IF(AE20&gt;0,PMT(AF20,AE20,-AG20),PMT(AF20,1,-AG20)),0))</f>
        <v>0</v>
      </c>
      <c r="AJ20" s="137">
        <f>IF(SUM($P20:AI20)&gt;0,IF($M20-AJ$7&gt;0,AI20*(1+$N20),0),IF(0&lt;=AJ$9,IF(AF20&gt;0,PMT(AG20,AF20,-AH20),PMT(AG20,1,-AH20)),0))</f>
        <v>0</v>
      </c>
      <c r="AK20" s="137">
        <f>IF(SUM($P20:AJ20)&gt;0,IF($M20-AK$7&gt;0,AJ20*(1+$N20),0),IF(0&lt;=AK$9,IF(AG20&gt;0,PMT(AH20,AG20,-AI20),PMT(AH20,1,-AI20)),0))</f>
        <v>0</v>
      </c>
      <c r="AL20" s="137">
        <f>IF(SUM($P20:AK20)&gt;0,IF($M20-AL$7&gt;0,AK20*(1+$N20),0),IF(0&lt;=AL$9,IF(AH20&gt;0,PMT(AI20,AH20,-AJ20),PMT(AI20,1,-AJ20)),0))</f>
        <v>0</v>
      </c>
      <c r="AM20" s="137">
        <f>IF(SUM($P20:AL20)&gt;0,IF($M20-AM$7&gt;0,AL20*(1+$N20),0),IF(0&lt;=AM$9,IF(AI20&gt;0,PMT(AJ20,AI20,-AK20),PMT(AJ20,1,-AK20)),0))</f>
        <v>0</v>
      </c>
      <c r="AN20" s="137">
        <f>IF(SUM($P20:AM20)&gt;0,IF($M20-AN$7&gt;0,AM20*(1+$N20),0),IF(0&lt;=AN$9,IF(AJ20&gt;0,PMT(AK20,AJ20,-AL20),PMT(AK20,1,-AL20)),0))</f>
        <v>0</v>
      </c>
      <c r="AO20" s="137">
        <f>IF(SUM($P20:AN20)&gt;0,IF($M20-AO$7&gt;0,AN20*(1+$N20),0),IF(0&lt;=AO$9,IF(AK20&gt;0,PMT(AL20,AK20,-AM20),PMT(AL20,1,-AM20)),0))</f>
        <v>0</v>
      </c>
      <c r="AP20" s="137">
        <f>IF(SUM($P20:AO20)&gt;0,IF($M20-AP$7&gt;0,AO20*(1+$N20),0),IF(0&lt;=AP$9,IF(AL20&gt;0,PMT(AM20,AL20,-AN20),PMT(AM20,1,-AN20)),0))</f>
        <v>0</v>
      </c>
      <c r="AQ20" s="137">
        <f>IF(SUM($P20:AP20)&gt;0,IF($M20-AQ$7&gt;0,AP20*(1+$N20),0),IF(0&lt;=AQ$9,IF(AM20&gt;0,PMT(AN20,AM20,-AO20),PMT(AN20,1,-AO20)),0))</f>
        <v>0</v>
      </c>
      <c r="AR20" s="137">
        <f>IF(SUM($P20:AQ20)&gt;0,IF($M20-AR$7&gt;0,AQ20*(1+$N20),0),IF(0&lt;=AR$9,IF(AN20&gt;0,PMT(AO20,AN20,-AP20),PMT(AO20,1,-AP20)),0))</f>
        <v>0</v>
      </c>
      <c r="AS20" s="137">
        <f>IF(SUM($P20:AR20)&gt;0,IF($M20-AS$7&gt;0,AR20*(1+$N20),0),IF(0&lt;=AS$9,IF(AO20&gt;0,PMT(AP20,AO20,-AQ20),PMT(AP20,1,-AQ20)),0))</f>
        <v>0</v>
      </c>
      <c r="AT20" s="137">
        <f>IF(SUM($P20:AS20)&gt;0,IF($M20-AT$7&gt;0,AS20*(1+$N20),0),IF(0&lt;=AT$9,IF(AP20&gt;0,PMT(AQ20,AP20,-AR20),PMT(AQ20,1,-AR20)),0))</f>
        <v>0</v>
      </c>
      <c r="AU20" s="137">
        <f>IF(SUM($P20:AT20)&gt;0,IF($M20-AU$7&gt;0,AT20*(1+$N20),0),IF(0&lt;=AU$9,IF(AQ20&gt;0,PMT(AR20,AQ20,-AS20),PMT(AR20,1,-AS20)),0))</f>
        <v>0</v>
      </c>
      <c r="AV20" s="137">
        <f>IF(SUM($P20:AU20)&gt;0,IF($M20-AV$7&gt;0,AU20*(1+$N20),0),IF(0&lt;=AV$9,IF(AR20&gt;0,PMT(AS20,AR20,-AT20),PMT(AS20,1,-AT20)),0))</f>
        <v>0</v>
      </c>
      <c r="AW20" s="137">
        <f>IF(SUM($P20:AV20)&gt;0,IF($M20-AW$7&gt;0,AV20*(1+$N20),0),IF(0&lt;=AW$9,IF(AS20&gt;0,PMT(AT20,AS20,-AU20),PMT(AT20,1,-AU20)),0))</f>
        <v>0</v>
      </c>
      <c r="AX20" s="137">
        <f>IF(SUM($P20:AW20)&gt;0,IF($M20-AX$7&gt;0,AW20*(1+$N20),0),IF(0&lt;=AX$9,IF(AT20&gt;0,PMT(AU20,AT20,-AV20),PMT(AU20,1,-AV20)),0))</f>
        <v>0</v>
      </c>
      <c r="AY20" s="137">
        <f>IF(SUM($P20:AX20)&gt;0,IF($M20-AY$7&gt;0,AX20*(1+$N20),0),IF(0&lt;=AY$9,IF(AU20&gt;0,PMT(AV20,AU20,-AW20),PMT(AV20,1,-AW20)),0))</f>
        <v>0</v>
      </c>
      <c r="AZ20" s="137">
        <f>IF(SUM($P20:AY20)&gt;0,IF($M20-AZ$7&gt;0,AY20*(1+$N20),0),IF(0&lt;=AZ$9,IF(AV20&gt;0,PMT(AW20,AV20,-AX20),PMT(AW20,1,-AX20)),0))</f>
        <v>0</v>
      </c>
      <c r="BA20" s="137">
        <f>IF(SUM($P20:AZ20)&gt;0,IF($M20-BA$7&gt;0,AZ20*(1+$N20),0),IF(0&lt;=BA$9,IF(AW20&gt;0,PMT(AX20,AW20,-AY20),PMT(AX20,1,-AY20)),0))</f>
        <v>0</v>
      </c>
      <c r="BB20" s="137">
        <f>IF(SUM($P20:BA20)&gt;0,IF($M20-BB$7&gt;0,BA20*(1+$N20),0),IF(0&lt;=BB$9,IF(AX20&gt;0,PMT(AY20,AX20,-AZ20),PMT(AY20,1,-AZ20)),0))</f>
        <v>0</v>
      </c>
      <c r="BC20" s="137">
        <f>IF(SUM($P20:BB20)&gt;0,IF($M20-BC$7&gt;0,BB20*(1+$N20),0),IF(0&lt;=BC$9,IF(AY20&gt;0,PMT(AZ20,AY20,-BA20),PMT(AZ20,1,-BA20)),0))</f>
        <v>0</v>
      </c>
      <c r="BD20" s="137">
        <f>IF(SUM($P20:BC20)&gt;0,IF($M20-BD$7&gt;0,BC20*(1+$N20),0),IF(0&lt;=BD$9,IF(AZ20&gt;0,PMT(BA20,AZ20,-BB20),PMT(BA20,1,-BB20)),0))</f>
        <v>0</v>
      </c>
      <c r="BE20" s="137">
        <f>IF(SUM($P20:BD20)&gt;0,IF($M20-BE$7&gt;0,BD20*(1+$N20),0),IF(0&lt;=BE$9,IF(BA20&gt;0,PMT(BB20,BA20,-BC20),PMT(BB20,1,-BC20)),0))</f>
        <v>0</v>
      </c>
      <c r="BF20" s="137">
        <f>IF(SUM($P20:BE20)&gt;0,IF($M20-BF$7&gt;0,BE20*(1+$N20),0),IF(0&lt;=BF$9,IF(BB20&gt;0,PMT(BC20,BB20,-BD20),PMT(BC20,1,-BD20)),0))</f>
        <v>0</v>
      </c>
      <c r="BG20" s="137">
        <f>IF(SUM($P20:BF20)&gt;0,IF($M20-BG$7&gt;0,BF20*(1+$N20),0),IF(0&lt;=BG$9,IF(BC20&gt;0,PMT(BD20,BC20,-BE20),PMT(BD20,1,-BE20)),0))</f>
        <v>0</v>
      </c>
      <c r="BH20" s="137">
        <f>IF(SUM($P20:BG20)&gt;0,IF($M20-BH$7&gt;0,BG20*(1+$N20),0),IF(0&lt;=BH$9,IF(BD20&gt;0,PMT(BE20,BD20,-BF20),PMT(BE20,1,-BF20)),0))</f>
        <v>0</v>
      </c>
      <c r="BI20" s="137"/>
      <c r="BJ20" s="191">
        <f t="shared" si="5"/>
        <v>0</v>
      </c>
    </row>
    <row r="21" spans="1:62">
      <c r="A21" s="193">
        <f t="shared" si="11"/>
        <v>2029</v>
      </c>
      <c r="B21" s="132">
        <v>3013621.4090151489</v>
      </c>
      <c r="C21" s="194">
        <f t="shared" si="6"/>
        <v>1808172.8454090892</v>
      </c>
      <c r="D21" s="194">
        <f t="shared" si="7"/>
        <v>1205448.5636060596</v>
      </c>
      <c r="E21" s="195">
        <f t="shared" si="8"/>
        <v>3013621.4090151489</v>
      </c>
      <c r="F21" s="196">
        <f>C21*VLOOKUP($F$9,'GI Factors'!A:M,4,FALSE)+D21*VLOOKUP($F$9,'GI Factors'!A:M,7,FALSE)</f>
        <v>3050198.2627040166</v>
      </c>
      <c r="G21" s="193">
        <f t="shared" si="12"/>
        <v>2029</v>
      </c>
      <c r="H21" s="197">
        <f>C21*VLOOKUP($G21,'GI Factors'!A:M,4,FALSE)</f>
        <v>2342778.7235784093</v>
      </c>
      <c r="I21" s="197">
        <f>D21*VLOOKUP($G21,'GI Factors'!A:M,7,FALSE)</f>
        <v>1388221.9413182617</v>
      </c>
      <c r="J21" s="189">
        <f t="shared" si="9"/>
        <v>3731000.6648966707</v>
      </c>
      <c r="K21" s="190">
        <f>IF(SUM($J$10:J21)&gt;$K$7,$K$7-SUM($K$10:K20),J21)</f>
        <v>0</v>
      </c>
      <c r="L21" s="190">
        <f t="shared" si="10"/>
        <v>3731000.6648966707</v>
      </c>
      <c r="M21" s="140">
        <f t="shared" si="3"/>
        <v>8</v>
      </c>
      <c r="N21" s="141">
        <f t="shared" si="1"/>
        <v>2.5503524076996551E-2</v>
      </c>
      <c r="O21" s="137">
        <f t="shared" si="2"/>
        <v>3050198.2627040185</v>
      </c>
      <c r="P21" s="142">
        <f t="shared" si="4"/>
        <v>426316.86318685714</v>
      </c>
      <c r="Q21" s="137">
        <f>IF(SUM($P21:P21)&gt;0,IF($M21-Q$7&gt;0,P21*(1+$N21),0),IF(0&lt;=Q$9,IF(M21&gt;0,PMT(N21,M21,-O21),PMT(N21,1,-O21)),0))</f>
        <v>437189.44557157275</v>
      </c>
      <c r="R21" s="137">
        <f>IF(SUM($P21:Q21)&gt;0,IF($M21-R$7&gt;0,Q21*(1+$N21),0),IF(0&lt;=R$9,IF(N21&gt;0,PMT(O21,N21,-P21),PMT(O21,1,-P21)),0))</f>
        <v>448339.31712291611</v>
      </c>
      <c r="S21" s="138">
        <f>IF(SUM($P21:R21)&gt;0,IF($M21-S$7&gt;0,R21*(1+$N21),0),IF(0&lt;=S$9,IF(O21&gt;0,PMT(P21,O21,-Q21),PMT(P21,1,-Q21)),0))</f>
        <v>459773.54969182459</v>
      </c>
      <c r="T21" s="137">
        <f>IF(SUM($P21:S21)&gt;0,IF($M21-T$7&gt;0,S21*(1+$N21),0),IF(0&lt;=T$9,IF(P21&gt;0,PMT(Q21,P21,-R21),PMT(Q21,1,-R21)),0))</f>
        <v>471499.39548635622</v>
      </c>
      <c r="U21" s="137">
        <f>IF(SUM($P21:T21)&gt;0,IF($M21-U$7&gt;0,T21*(1+$N21),0),IF(0&lt;=U$9,IF(Q21&gt;0,PMT(R21,Q21,-S21),PMT(R21,1,-S21)),0))</f>
        <v>483524.2916714318</v>
      </c>
      <c r="V21" s="137">
        <f>IF(SUM($P21:U21)&gt;0,IF($M21-V$7&gt;0,U21*(1+$N21),0),IF(0&lt;=V$9,IF(R21&gt;0,PMT(S21,R21,-T21),PMT(S21,1,-T21)),0))</f>
        <v>495855.86508588685</v>
      </c>
      <c r="W21" s="137">
        <f>IF(SUM($P21:V21)&gt;0,IF($M21-W$7&gt;0,V21*(1+$N21),0),IF(0&lt;=W$9,IF(S21&gt;0,PMT(T21,S21,-U21),PMT(T21,1,-U21)),0))</f>
        <v>508501.93707982468</v>
      </c>
      <c r="X21" s="137">
        <f>IF(SUM($P21:W21)&gt;0,IF($M21-X$7&gt;0,W21*(1+$N21),0),IF(0&lt;=X$9,IF(T21&gt;0,PMT(U21,T21,-V21),PMT(U21,1,-V21)),0))</f>
        <v>0</v>
      </c>
      <c r="Y21" s="137">
        <f>IF(SUM($P21:X21)&gt;0,IF($M21-Y$7&gt;0,X21*(1+$N21),0),IF(0&lt;=Y$9,IF(U21&gt;0,PMT(V21,U21,-W21),PMT(V21,1,-W21)),0))</f>
        <v>0</v>
      </c>
      <c r="Z21" s="137">
        <f>IF(SUM($P21:Y21)&gt;0,IF($M21-Z$7&gt;0,Y21*(1+$N21),0),IF(0&lt;=Z$9,IF(V21&gt;0,PMT(W21,V21,-X21),PMT(W21,1,-X21)),0))</f>
        <v>0</v>
      </c>
      <c r="AA21" s="137">
        <f>IF(SUM($P21:Z21)&gt;0,IF($M21-AA$7&gt;0,Z21*(1+$N21),0),IF(0&lt;=AA$9,IF(W21&gt;0,PMT(X21,W21,-Y21),PMT(X21,1,-Y21)),0))</f>
        <v>0</v>
      </c>
      <c r="AB21" s="137">
        <f>IF(SUM($P21:AA21)&gt;0,IF($M21-AB$7&gt;0,AA21*(1+$N21),0),IF(0&lt;=AB$9,IF(X21&gt;0,PMT(Y21,X21,-Z21),PMT(Y21,1,-Z21)),0))</f>
        <v>0</v>
      </c>
      <c r="AC21" s="137">
        <f>IF(SUM($P21:AB21)&gt;0,IF($M21-AC$7&gt;0,AB21*(1+$N21),0),IF(0&lt;=AC$9,IF(Y21&gt;0,PMT(Z21,Y21,-AA21),PMT(Z21,1,-AA21)),0))</f>
        <v>0</v>
      </c>
      <c r="AD21" s="137">
        <f>IF(SUM($P21:AC21)&gt;0,IF($M21-AD$7&gt;0,AC21*(1+$N21),0),IF(0&lt;=AD$9,IF(Z21&gt;0,PMT(AA21,Z21,-AB21),PMT(AA21,1,-AB21)),0))</f>
        <v>0</v>
      </c>
      <c r="AE21" s="137">
        <f>IF(SUM($P21:AD21)&gt;0,IF($M21-AE$7&gt;0,AD21*(1+$N21),0),IF(0&lt;=AE$9,IF(AA21&gt;0,PMT(AB21,AA21,-AC21),PMT(AB21,1,-AC21)),0))</f>
        <v>0</v>
      </c>
      <c r="AF21" s="137">
        <f>IF(SUM($P21:AE21)&gt;0,IF($M21-AF$7&gt;0,AE21*(1+$N21),0),IF(0&lt;=AF$9,IF(AB21&gt;0,PMT(AC21,AB21,-AD21),PMT(AC21,1,-AD21)),0))</f>
        <v>0</v>
      </c>
      <c r="AG21" s="137">
        <f>IF(SUM($P21:AF21)&gt;0,IF($M21-AG$7&gt;0,AF21*(1+$N21),0),IF(0&lt;=AG$9,IF(AC21&gt;0,PMT(AD21,AC21,-AE21),PMT(AD21,1,-AE21)),0))</f>
        <v>0</v>
      </c>
      <c r="AH21" s="137">
        <f>IF(SUM($P21:AG21)&gt;0,IF($M21-AH$7&gt;0,AG21*(1+$N21),0),IF(0&lt;=AH$9,IF(AD21&gt;0,PMT(AE21,AD21,-AF21),PMT(AE21,1,-AF21)),0))</f>
        <v>0</v>
      </c>
      <c r="AI21" s="137">
        <f>IF(SUM($P21:AH21)&gt;0,IF($M21-AI$7&gt;0,AH21*(1+$N21),0),IF(0&lt;=AI$9,IF(AE21&gt;0,PMT(AF21,AE21,-AG21),PMT(AF21,1,-AG21)),0))</f>
        <v>0</v>
      </c>
      <c r="AJ21" s="137">
        <f>IF(SUM($P21:AI21)&gt;0,IF($M21-AJ$7&gt;0,AI21*(1+$N21),0),IF(0&lt;=AJ$9,IF(AF21&gt;0,PMT(AG21,AF21,-AH21),PMT(AG21,1,-AH21)),0))</f>
        <v>0</v>
      </c>
      <c r="AK21" s="137">
        <f>IF(SUM($P21:AJ21)&gt;0,IF($M21-AK$7&gt;0,AJ21*(1+$N21),0),IF(0&lt;=AK$9,IF(AG21&gt;0,PMT(AH21,AG21,-AI21),PMT(AH21,1,-AI21)),0))</f>
        <v>0</v>
      </c>
      <c r="AL21" s="137">
        <f>IF(SUM($P21:AK21)&gt;0,IF($M21-AL$7&gt;0,AK21*(1+$N21),0),IF(0&lt;=AL$9,IF(AH21&gt;0,PMT(AI21,AH21,-AJ21),PMT(AI21,1,-AJ21)),0))</f>
        <v>0</v>
      </c>
      <c r="AM21" s="137">
        <f>IF(SUM($P21:AL21)&gt;0,IF($M21-AM$7&gt;0,AL21*(1+$N21),0),IF(0&lt;=AM$9,IF(AI21&gt;0,PMT(AJ21,AI21,-AK21),PMT(AJ21,1,-AK21)),0))</f>
        <v>0</v>
      </c>
      <c r="AN21" s="137">
        <f>IF(SUM($P21:AM21)&gt;0,IF($M21-AN$7&gt;0,AM21*(1+$N21),0),IF(0&lt;=AN$9,IF(AJ21&gt;0,PMT(AK21,AJ21,-AL21),PMT(AK21,1,-AL21)),0))</f>
        <v>0</v>
      </c>
      <c r="AO21" s="137">
        <f>IF(SUM($P21:AN21)&gt;0,IF($M21-AO$7&gt;0,AN21*(1+$N21),0),IF(0&lt;=AO$9,IF(AK21&gt;0,PMT(AL21,AK21,-AM21),PMT(AL21,1,-AM21)),0))</f>
        <v>0</v>
      </c>
      <c r="AP21" s="137">
        <f>IF(SUM($P21:AO21)&gt;0,IF($M21-AP$7&gt;0,AO21*(1+$N21),0),IF(0&lt;=AP$9,IF(AL21&gt;0,PMT(AM21,AL21,-AN21),PMT(AM21,1,-AN21)),0))</f>
        <v>0</v>
      </c>
      <c r="AQ21" s="137">
        <f>IF(SUM($P21:AP21)&gt;0,IF($M21-AQ$7&gt;0,AP21*(1+$N21),0),IF(0&lt;=AQ$9,IF(AM21&gt;0,PMT(AN21,AM21,-AO21),PMT(AN21,1,-AO21)),0))</f>
        <v>0</v>
      </c>
      <c r="AR21" s="137">
        <f>IF(SUM($P21:AQ21)&gt;0,IF($M21-AR$7&gt;0,AQ21*(1+$N21),0),IF(0&lt;=AR$9,IF(AN21&gt;0,PMT(AO21,AN21,-AP21),PMT(AO21,1,-AP21)),0))</f>
        <v>0</v>
      </c>
      <c r="AS21" s="137">
        <f>IF(SUM($P21:AR21)&gt;0,IF($M21-AS$7&gt;0,AR21*(1+$N21),0),IF(0&lt;=AS$9,IF(AO21&gt;0,PMT(AP21,AO21,-AQ21),PMT(AP21,1,-AQ21)),0))</f>
        <v>0</v>
      </c>
      <c r="AT21" s="137">
        <f>IF(SUM($P21:AS21)&gt;0,IF($M21-AT$7&gt;0,AS21*(1+$N21),0),IF(0&lt;=AT$9,IF(AP21&gt;0,PMT(AQ21,AP21,-AR21),PMT(AQ21,1,-AR21)),0))</f>
        <v>0</v>
      </c>
      <c r="AU21" s="137">
        <f>IF(SUM($P21:AT21)&gt;0,IF($M21-AU$7&gt;0,AT21*(1+$N21),0),IF(0&lt;=AU$9,IF(AQ21&gt;0,PMT(AR21,AQ21,-AS21),PMT(AR21,1,-AS21)),0))</f>
        <v>0</v>
      </c>
      <c r="AV21" s="137">
        <f>IF(SUM($P21:AU21)&gt;0,IF($M21-AV$7&gt;0,AU21*(1+$N21),0),IF(0&lt;=AV$9,IF(AR21&gt;0,PMT(AS21,AR21,-AT21),PMT(AS21,1,-AT21)),0))</f>
        <v>0</v>
      </c>
      <c r="AW21" s="137">
        <f>IF(SUM($P21:AV21)&gt;0,IF($M21-AW$7&gt;0,AV21*(1+$N21),0),IF(0&lt;=AW$9,IF(AS21&gt;0,PMT(AT21,AS21,-AU21),PMT(AT21,1,-AU21)),0))</f>
        <v>0</v>
      </c>
      <c r="AX21" s="137">
        <f>IF(SUM($P21:AW21)&gt;0,IF($M21-AX$7&gt;0,AW21*(1+$N21),0),IF(0&lt;=AX$9,IF(AT21&gt;0,PMT(AU21,AT21,-AV21),PMT(AU21,1,-AV21)),0))</f>
        <v>0</v>
      </c>
      <c r="AY21" s="137">
        <f>IF(SUM($P21:AX21)&gt;0,IF($M21-AY$7&gt;0,AX21*(1+$N21),0),IF(0&lt;=AY$9,IF(AU21&gt;0,PMT(AV21,AU21,-AW21),PMT(AV21,1,-AW21)),0))</f>
        <v>0</v>
      </c>
      <c r="AZ21" s="137">
        <f>IF(SUM($P21:AY21)&gt;0,IF($M21-AZ$7&gt;0,AY21*(1+$N21),0),IF(0&lt;=AZ$9,IF(AV21&gt;0,PMT(AW21,AV21,-AX21),PMT(AW21,1,-AX21)),0))</f>
        <v>0</v>
      </c>
      <c r="BA21" s="137">
        <f>IF(SUM($P21:AZ21)&gt;0,IF($M21-BA$7&gt;0,AZ21*(1+$N21),0),IF(0&lt;=BA$9,IF(AW21&gt;0,PMT(AX21,AW21,-AY21),PMT(AX21,1,-AY21)),0))</f>
        <v>0</v>
      </c>
      <c r="BB21" s="137">
        <f>IF(SUM($P21:BA21)&gt;0,IF($M21-BB$7&gt;0,BA21*(1+$N21),0),IF(0&lt;=BB$9,IF(AX21&gt;0,PMT(AY21,AX21,-AZ21),PMT(AY21,1,-AZ21)),0))</f>
        <v>0</v>
      </c>
      <c r="BC21" s="137">
        <f>IF(SUM($P21:BB21)&gt;0,IF($M21-BC$7&gt;0,BB21*(1+$N21),0),IF(0&lt;=BC$9,IF(AY21&gt;0,PMT(AZ21,AY21,-BA21),PMT(AZ21,1,-BA21)),0))</f>
        <v>0</v>
      </c>
      <c r="BD21" s="137">
        <f>IF(SUM($P21:BC21)&gt;0,IF($M21-BD$7&gt;0,BC21*(1+$N21),0),IF(0&lt;=BD$9,IF(AZ21&gt;0,PMT(BA21,AZ21,-BB21),PMT(BA21,1,-BB21)),0))</f>
        <v>0</v>
      </c>
      <c r="BE21" s="137">
        <f>IF(SUM($P21:BD21)&gt;0,IF($M21-BE$7&gt;0,BD21*(1+$N21),0),IF(0&lt;=BE$9,IF(BA21&gt;0,PMT(BB21,BA21,-BC21),PMT(BB21,1,-BC21)),0))</f>
        <v>0</v>
      </c>
      <c r="BF21" s="137">
        <f>IF(SUM($P21:BE21)&gt;0,IF($M21-BF$7&gt;0,BE21*(1+$N21),0),IF(0&lt;=BF$9,IF(BB21&gt;0,PMT(BC21,BB21,-BD21),PMT(BC21,1,-BD21)),0))</f>
        <v>0</v>
      </c>
      <c r="BG21" s="137">
        <f>IF(SUM($P21:BF21)&gt;0,IF($M21-BG$7&gt;0,BF21*(1+$N21),0),IF(0&lt;=BG$9,IF(BC21&gt;0,PMT(BD21,BC21,-BE21),PMT(BD21,1,-BE21)),0))</f>
        <v>0</v>
      </c>
      <c r="BH21" s="137">
        <f>IF(SUM($P21:BG21)&gt;0,IF($M21-BH$7&gt;0,BG21*(1+$N21),0),IF(0&lt;=BH$9,IF(BD21&gt;0,PMT(BE21,BD21,-BF21),PMT(BE21,1,-BF21)),0))</f>
        <v>0</v>
      </c>
      <c r="BI21" s="137"/>
      <c r="BJ21" s="191">
        <f t="shared" si="5"/>
        <v>0</v>
      </c>
    </row>
    <row r="22" spans="1:62">
      <c r="A22" s="193">
        <f t="shared" si="11"/>
        <v>2030</v>
      </c>
      <c r="B22" s="132">
        <v>3358867.2825106843</v>
      </c>
      <c r="C22" s="194">
        <f t="shared" si="6"/>
        <v>2015320.3695064106</v>
      </c>
      <c r="D22" s="194">
        <f t="shared" si="7"/>
        <v>1343546.9130042738</v>
      </c>
      <c r="E22" s="195">
        <f t="shared" si="8"/>
        <v>3358867.2825106843</v>
      </c>
      <c r="F22" s="196">
        <f>C22*VLOOKUP($F$9,'GI Factors'!A:M,4,FALSE)+D22*VLOOKUP($F$9,'GI Factors'!A:M,7,FALSE)</f>
        <v>3399634.4461581139</v>
      </c>
      <c r="G22" s="193">
        <f t="shared" si="12"/>
        <v>2030</v>
      </c>
      <c r="H22" s="197">
        <f>C22*VLOOKUP($G22,'GI Factors'!A:M,4,FALSE)</f>
        <v>2718035.8709137845</v>
      </c>
      <c r="I22" s="197">
        <f>D22*VLOOKUP($G22,'GI Factors'!A:M,7,FALSE)</f>
        <v>1559603.9926507117</v>
      </c>
      <c r="J22" s="189">
        <f t="shared" si="9"/>
        <v>4277639.8635644959</v>
      </c>
      <c r="K22" s="190">
        <f>IF(SUM($J$10:J22)&gt;$K$7,$K$7-SUM($K$10:K21),J22)</f>
        <v>0</v>
      </c>
      <c r="L22" s="190">
        <f t="shared" si="10"/>
        <v>4277639.8635644959</v>
      </c>
      <c r="M22" s="140">
        <f t="shared" si="3"/>
        <v>9</v>
      </c>
      <c r="N22" s="141">
        <f t="shared" si="1"/>
        <v>2.5854522717592927E-2</v>
      </c>
      <c r="O22" s="137">
        <f t="shared" si="2"/>
        <v>3399634.4461581092</v>
      </c>
      <c r="P22" s="142">
        <f t="shared" si="4"/>
        <v>428228.69828921196</v>
      </c>
      <c r="Q22" s="137">
        <f>IF(SUM($P22:P22)&gt;0,IF($M22-Q$7&gt;0,P22*(1+$N22),0),IF(0&lt;=Q$9,IF(M22&gt;0,PMT(N22,M22,-O22),PMT(N22,1,-O22)),0))</f>
        <v>439300.34689745569</v>
      </c>
      <c r="R22" s="137">
        <f>IF(SUM($P22:Q22)&gt;0,IF($M22-R$7&gt;0,Q22*(1+$N22),0),IF(0&lt;=R$9,IF(N22&gt;0,PMT(O22,N22,-P22),PMT(O22,1,-P22)),0))</f>
        <v>450658.24769616243</v>
      </c>
      <c r="S22" s="138">
        <f>IF(SUM($P22:R22)&gt;0,IF($M22-S$7&gt;0,R22*(1+$N22),0),IF(0&lt;=S$9,IF(O22&gt;0,PMT(P22,O22,-Q22),PMT(P22,1,-Q22)),0))</f>
        <v>462309.80159909354</v>
      </c>
      <c r="T22" s="137">
        <f>IF(SUM($P22:S22)&gt;0,IF($M22-T$7&gt;0,S22*(1+$N22),0),IF(0&lt;=T$9,IF(P22&gt;0,PMT(Q22,P22,-R22),PMT(Q22,1,-R22)),0))</f>
        <v>474262.6008671032</v>
      </c>
      <c r="U22" s="137">
        <f>IF(SUM($P22:T22)&gt;0,IF($M22-U$7&gt;0,T22*(1+$N22),0),IF(0&lt;=U$9,IF(Q22&gt;0,PMT(R22,Q22,-S22),PMT(R22,1,-S22)),0))</f>
        <v>486524.43405532651</v>
      </c>
      <c r="V22" s="137">
        <f>IF(SUM($P22:U22)&gt;0,IF($M22-V$7&gt;0,U22*(1+$N22),0),IF(0&lt;=V$9,IF(R22&gt;0,PMT(S22,R22,-T22),PMT(S22,1,-T22)),0))</f>
        <v>499103.29108827404</v>
      </c>
      <c r="W22" s="137">
        <f>IF(SUM($P22:V22)&gt;0,IF($M22-W$7&gt;0,V22*(1+$N22),0),IF(0&lt;=W$9,IF(S22&gt;0,PMT(T22,S22,-U22),PMT(T22,1,-U22)),0))</f>
        <v>512007.36846614128</v>
      </c>
      <c r="X22" s="137">
        <f>IF(SUM($P22:W22)&gt;0,IF($M22-X$7&gt;0,W22*(1+$N22),0),IF(0&lt;=X$9,IF(T22&gt;0,PMT(U22,T22,-V22),PMT(U22,1,-V22)),0))</f>
        <v>525245.07460572419</v>
      </c>
      <c r="Y22" s="137">
        <f>IF(SUM($P22:X22)&gt;0,IF($M22-Y$7&gt;0,X22*(1+$N22),0),IF(0&lt;=Y$9,IF(U22&gt;0,PMT(V22,U22,-W22),PMT(V22,1,-W22)),0))</f>
        <v>0</v>
      </c>
      <c r="Z22" s="137">
        <f>IF(SUM($P22:Y22)&gt;0,IF($M22-Z$7&gt;0,Y22*(1+$N22),0),IF(0&lt;=Z$9,IF(V22&gt;0,PMT(W22,V22,-X22),PMT(W22,1,-X22)),0))</f>
        <v>0</v>
      </c>
      <c r="AA22" s="137">
        <f>IF(SUM($P22:Z22)&gt;0,IF($M22-AA$7&gt;0,Z22*(1+$N22),0),IF(0&lt;=AA$9,IF(W22&gt;0,PMT(X22,W22,-Y22),PMT(X22,1,-Y22)),0))</f>
        <v>0</v>
      </c>
      <c r="AB22" s="137">
        <f>IF(SUM($P22:AA22)&gt;0,IF($M22-AB$7&gt;0,AA22*(1+$N22),0),IF(0&lt;=AB$9,IF(X22&gt;0,PMT(Y22,X22,-Z22),PMT(Y22,1,-Z22)),0))</f>
        <v>0</v>
      </c>
      <c r="AC22" s="137">
        <f>IF(SUM($P22:AB22)&gt;0,IF($M22-AC$7&gt;0,AB22*(1+$N22),0),IF(0&lt;=AC$9,IF(Y22&gt;0,PMT(Z22,Y22,-AA22),PMT(Z22,1,-AA22)),0))</f>
        <v>0</v>
      </c>
      <c r="AD22" s="137">
        <f>IF(SUM($P22:AC22)&gt;0,IF($M22-AD$7&gt;0,AC22*(1+$N22),0),IF(0&lt;=AD$9,IF(Z22&gt;0,PMT(AA22,Z22,-AB22),PMT(AA22,1,-AB22)),0))</f>
        <v>0</v>
      </c>
      <c r="AE22" s="137">
        <f>IF(SUM($P22:AD22)&gt;0,IF($M22-AE$7&gt;0,AD22*(1+$N22),0),IF(0&lt;=AE$9,IF(AA22&gt;0,PMT(AB22,AA22,-AC22),PMT(AB22,1,-AC22)),0))</f>
        <v>0</v>
      </c>
      <c r="AF22" s="137">
        <f>IF(SUM($P22:AE22)&gt;0,IF($M22-AF$7&gt;0,AE22*(1+$N22),0),IF(0&lt;=AF$9,IF(AB22&gt;0,PMT(AC22,AB22,-AD22),PMT(AC22,1,-AD22)),0))</f>
        <v>0</v>
      </c>
      <c r="AG22" s="137">
        <f>IF(SUM($P22:AF22)&gt;0,IF($M22-AG$7&gt;0,AF22*(1+$N22),0),IF(0&lt;=AG$9,IF(AC22&gt;0,PMT(AD22,AC22,-AE22),PMT(AD22,1,-AE22)),0))</f>
        <v>0</v>
      </c>
      <c r="AH22" s="137">
        <f>IF(SUM($P22:AG22)&gt;0,IF($M22-AH$7&gt;0,AG22*(1+$N22),0),IF(0&lt;=AH$9,IF(AD22&gt;0,PMT(AE22,AD22,-AF22),PMT(AE22,1,-AF22)),0))</f>
        <v>0</v>
      </c>
      <c r="AI22" s="137">
        <f>IF(SUM($P22:AH22)&gt;0,IF($M22-AI$7&gt;0,AH22*(1+$N22),0),IF(0&lt;=AI$9,IF(AE22&gt;0,PMT(AF22,AE22,-AG22),PMT(AF22,1,-AG22)),0))</f>
        <v>0</v>
      </c>
      <c r="AJ22" s="137">
        <f>IF(SUM($P22:AI22)&gt;0,IF($M22-AJ$7&gt;0,AI22*(1+$N22),0),IF(0&lt;=AJ$9,IF(AF22&gt;0,PMT(AG22,AF22,-AH22),PMT(AG22,1,-AH22)),0))</f>
        <v>0</v>
      </c>
      <c r="AK22" s="137">
        <f>IF(SUM($P22:AJ22)&gt;0,IF($M22-AK$7&gt;0,AJ22*(1+$N22),0),IF(0&lt;=AK$9,IF(AG22&gt;0,PMT(AH22,AG22,-AI22),PMT(AH22,1,-AI22)),0))</f>
        <v>0</v>
      </c>
      <c r="AL22" s="137">
        <f>IF(SUM($P22:AK22)&gt;0,IF($M22-AL$7&gt;0,AK22*(1+$N22),0),IF(0&lt;=AL$9,IF(AH22&gt;0,PMT(AI22,AH22,-AJ22),PMT(AI22,1,-AJ22)),0))</f>
        <v>0</v>
      </c>
      <c r="AM22" s="137">
        <f>IF(SUM($P22:AL22)&gt;0,IF($M22-AM$7&gt;0,AL22*(1+$N22),0),IF(0&lt;=AM$9,IF(AI22&gt;0,PMT(AJ22,AI22,-AK22),PMT(AJ22,1,-AK22)),0))</f>
        <v>0</v>
      </c>
      <c r="AN22" s="137">
        <f>IF(SUM($P22:AM22)&gt;0,IF($M22-AN$7&gt;0,AM22*(1+$N22),0),IF(0&lt;=AN$9,IF(AJ22&gt;0,PMT(AK22,AJ22,-AL22),PMT(AK22,1,-AL22)),0))</f>
        <v>0</v>
      </c>
      <c r="AO22" s="137">
        <f>IF(SUM($P22:AN22)&gt;0,IF($M22-AO$7&gt;0,AN22*(1+$N22),0),IF(0&lt;=AO$9,IF(AK22&gt;0,PMT(AL22,AK22,-AM22),PMT(AL22,1,-AM22)),0))</f>
        <v>0</v>
      </c>
      <c r="AP22" s="137">
        <f>IF(SUM($P22:AO22)&gt;0,IF($M22-AP$7&gt;0,AO22*(1+$N22),0),IF(0&lt;=AP$9,IF(AL22&gt;0,PMT(AM22,AL22,-AN22),PMT(AM22,1,-AN22)),0))</f>
        <v>0</v>
      </c>
      <c r="AQ22" s="137">
        <f>IF(SUM($P22:AP22)&gt;0,IF($M22-AQ$7&gt;0,AP22*(1+$N22),0),IF(0&lt;=AQ$9,IF(AM22&gt;0,PMT(AN22,AM22,-AO22),PMT(AN22,1,-AO22)),0))</f>
        <v>0</v>
      </c>
      <c r="AR22" s="137">
        <f>IF(SUM($P22:AQ22)&gt;0,IF($M22-AR$7&gt;0,AQ22*(1+$N22),0),IF(0&lt;=AR$9,IF(AN22&gt;0,PMT(AO22,AN22,-AP22),PMT(AO22,1,-AP22)),0))</f>
        <v>0</v>
      </c>
      <c r="AS22" s="137">
        <f>IF(SUM($P22:AR22)&gt;0,IF($M22-AS$7&gt;0,AR22*(1+$N22),0),IF(0&lt;=AS$9,IF(AO22&gt;0,PMT(AP22,AO22,-AQ22),PMT(AP22,1,-AQ22)),0))</f>
        <v>0</v>
      </c>
      <c r="AT22" s="137">
        <f>IF(SUM($P22:AS22)&gt;0,IF($M22-AT$7&gt;0,AS22*(1+$N22),0),IF(0&lt;=AT$9,IF(AP22&gt;0,PMT(AQ22,AP22,-AR22),PMT(AQ22,1,-AR22)),0))</f>
        <v>0</v>
      </c>
      <c r="AU22" s="137">
        <f>IF(SUM($P22:AT22)&gt;0,IF($M22-AU$7&gt;0,AT22*(1+$N22),0),IF(0&lt;=AU$9,IF(AQ22&gt;0,PMT(AR22,AQ22,-AS22),PMT(AR22,1,-AS22)),0))</f>
        <v>0</v>
      </c>
      <c r="AV22" s="137">
        <f>IF(SUM($P22:AU22)&gt;0,IF($M22-AV$7&gt;0,AU22*(1+$N22),0),IF(0&lt;=AV$9,IF(AR22&gt;0,PMT(AS22,AR22,-AT22),PMT(AS22,1,-AT22)),0))</f>
        <v>0</v>
      </c>
      <c r="AW22" s="137">
        <f>IF(SUM($P22:AV22)&gt;0,IF($M22-AW$7&gt;0,AV22*(1+$N22),0),IF(0&lt;=AW$9,IF(AS22&gt;0,PMT(AT22,AS22,-AU22),PMT(AT22,1,-AU22)),0))</f>
        <v>0</v>
      </c>
      <c r="AX22" s="137">
        <f>IF(SUM($P22:AW22)&gt;0,IF($M22-AX$7&gt;0,AW22*(1+$N22),0),IF(0&lt;=AX$9,IF(AT22&gt;0,PMT(AU22,AT22,-AV22),PMT(AU22,1,-AV22)),0))</f>
        <v>0</v>
      </c>
      <c r="AY22" s="137">
        <f>IF(SUM($P22:AX22)&gt;0,IF($M22-AY$7&gt;0,AX22*(1+$N22),0),IF(0&lt;=AY$9,IF(AU22&gt;0,PMT(AV22,AU22,-AW22),PMT(AV22,1,-AW22)),0))</f>
        <v>0</v>
      </c>
      <c r="AZ22" s="137">
        <f>IF(SUM($P22:AY22)&gt;0,IF($M22-AZ$7&gt;0,AY22*(1+$N22),0),IF(0&lt;=AZ$9,IF(AV22&gt;0,PMT(AW22,AV22,-AX22),PMT(AW22,1,-AX22)),0))</f>
        <v>0</v>
      </c>
      <c r="BA22" s="137">
        <f>IF(SUM($P22:AZ22)&gt;0,IF($M22-BA$7&gt;0,AZ22*(1+$N22),0),IF(0&lt;=BA$9,IF(AW22&gt;0,PMT(AX22,AW22,-AY22),PMT(AX22,1,-AY22)),0))</f>
        <v>0</v>
      </c>
      <c r="BB22" s="137">
        <f>IF(SUM($P22:BA22)&gt;0,IF($M22-BB$7&gt;0,BA22*(1+$N22),0),IF(0&lt;=BB$9,IF(AX22&gt;0,PMT(AY22,AX22,-AZ22),PMT(AY22,1,-AZ22)),0))</f>
        <v>0</v>
      </c>
      <c r="BC22" s="137">
        <f>IF(SUM($P22:BB22)&gt;0,IF($M22-BC$7&gt;0,BB22*(1+$N22),0),IF(0&lt;=BC$9,IF(AY22&gt;0,PMT(AZ22,AY22,-BA22),PMT(AZ22,1,-BA22)),0))</f>
        <v>0</v>
      </c>
      <c r="BD22" s="137">
        <f>IF(SUM($P22:BC22)&gt;0,IF($M22-BD$7&gt;0,BC22*(1+$N22),0),IF(0&lt;=BD$9,IF(AZ22&gt;0,PMT(BA22,AZ22,-BB22),PMT(BA22,1,-BB22)),0))</f>
        <v>0</v>
      </c>
      <c r="BE22" s="137">
        <f>IF(SUM($P22:BD22)&gt;0,IF($M22-BE$7&gt;0,BD22*(1+$N22),0),IF(0&lt;=BE$9,IF(BA22&gt;0,PMT(BB22,BA22,-BC22),PMT(BB22,1,-BC22)),0))</f>
        <v>0</v>
      </c>
      <c r="BF22" s="137">
        <f>IF(SUM($P22:BE22)&gt;0,IF($M22-BF$7&gt;0,BE22*(1+$N22),0),IF(0&lt;=BF$9,IF(BB22&gt;0,PMT(BC22,BB22,-BD22),PMT(BC22,1,-BD22)),0))</f>
        <v>0</v>
      </c>
      <c r="BG22" s="137">
        <f>IF(SUM($P22:BF22)&gt;0,IF($M22-BG$7&gt;0,BF22*(1+$N22),0),IF(0&lt;=BG$9,IF(BC22&gt;0,PMT(BD22,BC22,-BE22),PMT(BD22,1,-BE22)),0))</f>
        <v>0</v>
      </c>
      <c r="BH22" s="137">
        <f>IF(SUM($P22:BG22)&gt;0,IF($M22-BH$7&gt;0,BG22*(1+$N22),0),IF(0&lt;=BH$9,IF(BD22&gt;0,PMT(BE22,BD22,-BF22),PMT(BE22,1,-BF22)),0))</f>
        <v>0</v>
      </c>
      <c r="BI22" s="137"/>
      <c r="BJ22" s="191">
        <f t="shared" si="5"/>
        <v>0</v>
      </c>
    </row>
    <row r="23" spans="1:62">
      <c r="A23" s="193">
        <f t="shared" si="11"/>
        <v>2031</v>
      </c>
      <c r="B23" s="132">
        <v>1601574.0637455364</v>
      </c>
      <c r="C23" s="194">
        <f t="shared" si="6"/>
        <v>960944.43824732176</v>
      </c>
      <c r="D23" s="194">
        <f t="shared" si="7"/>
        <v>640629.62549821462</v>
      </c>
      <c r="E23" s="195">
        <f t="shared" si="8"/>
        <v>1601574.0637455364</v>
      </c>
      <c r="F23" s="196">
        <f>C23*VLOOKUP($F$9,'GI Factors'!A:M,4,FALSE)+D23*VLOOKUP($F$9,'GI Factors'!A:M,7,FALSE)</f>
        <v>1621012.6501672629</v>
      </c>
      <c r="G23" s="193">
        <f t="shared" si="12"/>
        <v>2031</v>
      </c>
      <c r="H23" s="197">
        <f>C23*VLOOKUP($G23,'GI Factors'!A:M,4,FALSE)</f>
        <v>1348354.0338433567</v>
      </c>
      <c r="I23" s="197">
        <f>D23*VLOOKUP($G23,'GI Factors'!A:M,7,FALSE)</f>
        <v>749718.59466316691</v>
      </c>
      <c r="J23" s="189">
        <f t="shared" si="9"/>
        <v>2098072.6285065236</v>
      </c>
      <c r="K23" s="190">
        <f>IF(SUM($J$10:J23)&gt;$K$7,$K$7-SUM($K$10:K22),J23)</f>
        <v>0</v>
      </c>
      <c r="L23" s="190">
        <f t="shared" si="10"/>
        <v>2098072.6285065236</v>
      </c>
      <c r="M23" s="140">
        <f t="shared" si="3"/>
        <v>10</v>
      </c>
      <c r="N23" s="141">
        <f t="shared" si="1"/>
        <v>2.613242546073349E-2</v>
      </c>
      <c r="O23" s="137">
        <f t="shared" si="2"/>
        <v>1621012.6501672606</v>
      </c>
      <c r="P23" s="142">
        <f t="shared" si="4"/>
        <v>186300.3445990996</v>
      </c>
      <c r="Q23" s="137">
        <f>IF(SUM($P23:P23)&gt;0,IF($M23-Q$7&gt;0,P23*(1+$N23),0),IF(0&lt;=Q$9,IF(M23&gt;0,PMT(N23,M23,-O23),PMT(N23,1,-O23)),0))</f>
        <v>191168.82446764453</v>
      </c>
      <c r="R23" s="137">
        <f>IF(SUM($P23:Q23)&gt;0,IF($M23-R$7&gt;0,Q23*(1+$N23),0),IF(0&lt;=R$9,IF(N23&gt;0,PMT(O23,N23,-P23),PMT(O23,1,-P23)),0))</f>
        <v>196164.5295234613</v>
      </c>
      <c r="S23" s="138">
        <f>IF(SUM($P23:R23)&gt;0,IF($M23-S$7&gt;0,R23*(1+$N23),0),IF(0&lt;=S$9,IF(O23&gt;0,PMT(P23,O23,-Q23),PMT(P23,1,-Q23)),0))</f>
        <v>201290.78446927303</v>
      </c>
      <c r="T23" s="137">
        <f>IF(SUM($P23:S23)&gt;0,IF($M23-T$7&gt;0,S23*(1+$N23),0),IF(0&lt;=T$9,IF(P23&gt;0,PMT(Q23,P23,-R23),PMT(Q23,1,-R23)),0))</f>
        <v>206551.00089034889</v>
      </c>
      <c r="U23" s="137">
        <f>IF(SUM($P23:T23)&gt;0,IF($M23-U$7&gt;0,T23*(1+$N23),0),IF(0&lt;=U$9,IF(Q23&gt;0,PMT(R23,Q23,-S23),PMT(R23,1,-S23)),0))</f>
        <v>211948.67952495586</v>
      </c>
      <c r="V23" s="137">
        <f>IF(SUM($P23:U23)&gt;0,IF($M23-V$7&gt;0,U23*(1+$N23),0),IF(0&lt;=V$9,IF(R23&gt;0,PMT(S23,R23,-T23),PMT(S23,1,-T23)),0))</f>
        <v>217487.41259414269</v>
      </c>
      <c r="W23" s="137">
        <f>IF(SUM($P23:V23)&gt;0,IF($M23-W$7&gt;0,V23*(1+$N23),0),IF(0&lt;=W$9,IF(S23&gt;0,PMT(T23,S23,-U23),PMT(T23,1,-U23)),0))</f>
        <v>223170.88619240694</v>
      </c>
      <c r="X23" s="137">
        <f>IF(SUM($P23:W23)&gt;0,IF($M23-X$7&gt;0,W23*(1+$N23),0),IF(0&lt;=X$9,IF(T23&gt;0,PMT(U23,T23,-V23),PMT(U23,1,-V23)),0))</f>
        <v>229002.88274083586</v>
      </c>
      <c r="Y23" s="137">
        <f>IF(SUM($P23:X23)&gt;0,IF($M23-Y$7&gt;0,X23*(1+$N23),0),IF(0&lt;=Y$9,IF(U23&gt;0,PMT(V23,U23,-W23),PMT(V23,1,-W23)),0))</f>
        <v>234987.28350435387</v>
      </c>
      <c r="Z23" s="137">
        <f>IF(SUM($P23:Y23)&gt;0,IF($M23-Z$7&gt;0,Y23*(1+$N23),0),IF(0&lt;=Z$9,IF(V23&gt;0,PMT(W23,V23,-X23),PMT(W23,1,-X23)),0))</f>
        <v>0</v>
      </c>
      <c r="AA23" s="137">
        <f>IF(SUM($P23:Z23)&gt;0,IF($M23-AA$7&gt;0,Z23*(1+$N23),0),IF(0&lt;=AA$9,IF(W23&gt;0,PMT(X23,W23,-Y23),PMT(X23,1,-Y23)),0))</f>
        <v>0</v>
      </c>
      <c r="AB23" s="137">
        <f>IF(SUM($P23:AA23)&gt;0,IF($M23-AB$7&gt;0,AA23*(1+$N23),0),IF(0&lt;=AB$9,IF(X23&gt;0,PMT(Y23,X23,-Z23),PMT(Y23,1,-Z23)),0))</f>
        <v>0</v>
      </c>
      <c r="AC23" s="137">
        <f>IF(SUM($P23:AB23)&gt;0,IF($M23-AC$7&gt;0,AB23*(1+$N23),0),IF(0&lt;=AC$9,IF(Y23&gt;0,PMT(Z23,Y23,-AA23),PMT(Z23,1,-AA23)),0))</f>
        <v>0</v>
      </c>
      <c r="AD23" s="137">
        <f>IF(SUM($P23:AC23)&gt;0,IF($M23-AD$7&gt;0,AC23*(1+$N23),0),IF(0&lt;=AD$9,IF(Z23&gt;0,PMT(AA23,Z23,-AB23),PMT(AA23,1,-AB23)),0))</f>
        <v>0</v>
      </c>
      <c r="AE23" s="137">
        <f>IF(SUM($P23:AD23)&gt;0,IF($M23-AE$7&gt;0,AD23*(1+$N23),0),IF(0&lt;=AE$9,IF(AA23&gt;0,PMT(AB23,AA23,-AC23),PMT(AB23,1,-AC23)),0))</f>
        <v>0</v>
      </c>
      <c r="AF23" s="137">
        <f>IF(SUM($P23:AE23)&gt;0,IF($M23-AF$7&gt;0,AE23*(1+$N23),0),IF(0&lt;=AF$9,IF(AB23&gt;0,PMT(AC23,AB23,-AD23),PMT(AC23,1,-AD23)),0))</f>
        <v>0</v>
      </c>
      <c r="AG23" s="137">
        <f>IF(SUM($P23:AF23)&gt;0,IF($M23-AG$7&gt;0,AF23*(1+$N23),0),IF(0&lt;=AG$9,IF(AC23&gt;0,PMT(AD23,AC23,-AE23),PMT(AD23,1,-AE23)),0))</f>
        <v>0</v>
      </c>
      <c r="AH23" s="137">
        <f>IF(SUM($P23:AG23)&gt;0,IF($M23-AH$7&gt;0,AG23*(1+$N23),0),IF(0&lt;=AH$9,IF(AD23&gt;0,PMT(AE23,AD23,-AF23),PMT(AE23,1,-AF23)),0))</f>
        <v>0</v>
      </c>
      <c r="AI23" s="137">
        <f>IF(SUM($P23:AH23)&gt;0,IF($M23-AI$7&gt;0,AH23*(1+$N23),0),IF(0&lt;=AI$9,IF(AE23&gt;0,PMT(AF23,AE23,-AG23),PMT(AF23,1,-AG23)),0))</f>
        <v>0</v>
      </c>
      <c r="AJ23" s="137">
        <f>IF(SUM($P23:AI23)&gt;0,IF($M23-AJ$7&gt;0,AI23*(1+$N23),0),IF(0&lt;=AJ$9,IF(AF23&gt;0,PMT(AG23,AF23,-AH23),PMT(AG23,1,-AH23)),0))</f>
        <v>0</v>
      </c>
      <c r="AK23" s="137">
        <f>IF(SUM($P23:AJ23)&gt;0,IF($M23-AK$7&gt;0,AJ23*(1+$N23),0),IF(0&lt;=AK$9,IF(AG23&gt;0,PMT(AH23,AG23,-AI23),PMT(AH23,1,-AI23)),0))</f>
        <v>0</v>
      </c>
      <c r="AL23" s="137">
        <f>IF(SUM($P23:AK23)&gt;0,IF($M23-AL$7&gt;0,AK23*(1+$N23),0),IF(0&lt;=AL$9,IF(AH23&gt;0,PMT(AI23,AH23,-AJ23),PMT(AI23,1,-AJ23)),0))</f>
        <v>0</v>
      </c>
      <c r="AM23" s="137">
        <f>IF(SUM($P23:AL23)&gt;0,IF($M23-AM$7&gt;0,AL23*(1+$N23),0),IF(0&lt;=AM$9,IF(AI23&gt;0,PMT(AJ23,AI23,-AK23),PMT(AJ23,1,-AK23)),0))</f>
        <v>0</v>
      </c>
      <c r="AN23" s="137">
        <f>IF(SUM($P23:AM23)&gt;0,IF($M23-AN$7&gt;0,AM23*(1+$N23),0),IF(0&lt;=AN$9,IF(AJ23&gt;0,PMT(AK23,AJ23,-AL23),PMT(AK23,1,-AL23)),0))</f>
        <v>0</v>
      </c>
      <c r="AO23" s="137">
        <f>IF(SUM($P23:AN23)&gt;0,IF($M23-AO$7&gt;0,AN23*(1+$N23),0),IF(0&lt;=AO$9,IF(AK23&gt;0,PMT(AL23,AK23,-AM23),PMT(AL23,1,-AM23)),0))</f>
        <v>0</v>
      </c>
      <c r="AP23" s="137">
        <f>IF(SUM($P23:AO23)&gt;0,IF($M23-AP$7&gt;0,AO23*(1+$N23),0),IF(0&lt;=AP$9,IF(AL23&gt;0,PMT(AM23,AL23,-AN23),PMT(AM23,1,-AN23)),0))</f>
        <v>0</v>
      </c>
      <c r="AQ23" s="137">
        <f>IF(SUM($P23:AP23)&gt;0,IF($M23-AQ$7&gt;0,AP23*(1+$N23),0),IF(0&lt;=AQ$9,IF(AM23&gt;0,PMT(AN23,AM23,-AO23),PMT(AN23,1,-AO23)),0))</f>
        <v>0</v>
      </c>
      <c r="AR23" s="137">
        <f>IF(SUM($P23:AQ23)&gt;0,IF($M23-AR$7&gt;0,AQ23*(1+$N23),0),IF(0&lt;=AR$9,IF(AN23&gt;0,PMT(AO23,AN23,-AP23),PMT(AO23,1,-AP23)),0))</f>
        <v>0</v>
      </c>
      <c r="AS23" s="137">
        <f>IF(SUM($P23:AR23)&gt;0,IF($M23-AS$7&gt;0,AR23*(1+$N23),0),IF(0&lt;=AS$9,IF(AO23&gt;0,PMT(AP23,AO23,-AQ23),PMT(AP23,1,-AQ23)),0))</f>
        <v>0</v>
      </c>
      <c r="AT23" s="137">
        <f>IF(SUM($P23:AS23)&gt;0,IF($M23-AT$7&gt;0,AS23*(1+$N23),0),IF(0&lt;=AT$9,IF(AP23&gt;0,PMT(AQ23,AP23,-AR23),PMT(AQ23,1,-AR23)),0))</f>
        <v>0</v>
      </c>
      <c r="AU23" s="137">
        <f>IF(SUM($P23:AT23)&gt;0,IF($M23-AU$7&gt;0,AT23*(1+$N23),0),IF(0&lt;=AU$9,IF(AQ23&gt;0,PMT(AR23,AQ23,-AS23),PMT(AR23,1,-AS23)),0))</f>
        <v>0</v>
      </c>
      <c r="AV23" s="137">
        <f>IF(SUM($P23:AU23)&gt;0,IF($M23-AV$7&gt;0,AU23*(1+$N23),0),IF(0&lt;=AV$9,IF(AR23&gt;0,PMT(AS23,AR23,-AT23),PMT(AS23,1,-AT23)),0))</f>
        <v>0</v>
      </c>
      <c r="AW23" s="137">
        <f>IF(SUM($P23:AV23)&gt;0,IF($M23-AW$7&gt;0,AV23*(1+$N23),0),IF(0&lt;=AW$9,IF(AS23&gt;0,PMT(AT23,AS23,-AU23),PMT(AT23,1,-AU23)),0))</f>
        <v>0</v>
      </c>
      <c r="AX23" s="137">
        <f>IF(SUM($P23:AW23)&gt;0,IF($M23-AX$7&gt;0,AW23*(1+$N23),0),IF(0&lt;=AX$9,IF(AT23&gt;0,PMT(AU23,AT23,-AV23),PMT(AU23,1,-AV23)),0))</f>
        <v>0</v>
      </c>
      <c r="AY23" s="137">
        <f>IF(SUM($P23:AX23)&gt;0,IF($M23-AY$7&gt;0,AX23*(1+$N23),0),IF(0&lt;=AY$9,IF(AU23&gt;0,PMT(AV23,AU23,-AW23),PMT(AV23,1,-AW23)),0))</f>
        <v>0</v>
      </c>
      <c r="AZ23" s="137">
        <f>IF(SUM($P23:AY23)&gt;0,IF($M23-AZ$7&gt;0,AY23*(1+$N23),0),IF(0&lt;=AZ$9,IF(AV23&gt;0,PMT(AW23,AV23,-AX23),PMT(AW23,1,-AX23)),0))</f>
        <v>0</v>
      </c>
      <c r="BA23" s="137">
        <f>IF(SUM($P23:AZ23)&gt;0,IF($M23-BA$7&gt;0,AZ23*(1+$N23),0),IF(0&lt;=BA$9,IF(AW23&gt;0,PMT(AX23,AW23,-AY23),PMT(AX23,1,-AY23)),0))</f>
        <v>0</v>
      </c>
      <c r="BB23" s="137">
        <f>IF(SUM($P23:BA23)&gt;0,IF($M23-BB$7&gt;0,BA23*(1+$N23),0),IF(0&lt;=BB$9,IF(AX23&gt;0,PMT(AY23,AX23,-AZ23),PMT(AY23,1,-AZ23)),0))</f>
        <v>0</v>
      </c>
      <c r="BC23" s="137">
        <f>IF(SUM($P23:BB23)&gt;0,IF($M23-BC$7&gt;0,BB23*(1+$N23),0),IF(0&lt;=BC$9,IF(AY23&gt;0,PMT(AZ23,AY23,-BA23),PMT(AZ23,1,-BA23)),0))</f>
        <v>0</v>
      </c>
      <c r="BD23" s="137">
        <f>IF(SUM($P23:BC23)&gt;0,IF($M23-BD$7&gt;0,BC23*(1+$N23),0),IF(0&lt;=BD$9,IF(AZ23&gt;0,PMT(BA23,AZ23,-BB23),PMT(BA23,1,-BB23)),0))</f>
        <v>0</v>
      </c>
      <c r="BE23" s="137">
        <f>IF(SUM($P23:BD23)&gt;0,IF($M23-BE$7&gt;0,BD23*(1+$N23),0),IF(0&lt;=BE$9,IF(BA23&gt;0,PMT(BB23,BA23,-BC23),PMT(BB23,1,-BC23)),0))</f>
        <v>0</v>
      </c>
      <c r="BF23" s="137">
        <f>IF(SUM($P23:BE23)&gt;0,IF($M23-BF$7&gt;0,BE23*(1+$N23),0),IF(0&lt;=BF$9,IF(BB23&gt;0,PMT(BC23,BB23,-BD23),PMT(BC23,1,-BD23)),0))</f>
        <v>0</v>
      </c>
      <c r="BG23" s="137">
        <f>IF(SUM($P23:BF23)&gt;0,IF($M23-BG$7&gt;0,BF23*(1+$N23),0),IF(0&lt;=BG$9,IF(BC23&gt;0,PMT(BD23,BC23,-BE23),PMT(BD23,1,-BE23)),0))</f>
        <v>0</v>
      </c>
      <c r="BH23" s="137">
        <f>IF(SUM($P23:BG23)&gt;0,IF($M23-BH$7&gt;0,BG23*(1+$N23),0),IF(0&lt;=BH$9,IF(BD23&gt;0,PMT(BE23,BD23,-BF23),PMT(BE23,1,-BF23)),0))</f>
        <v>0</v>
      </c>
      <c r="BI23" s="137"/>
      <c r="BJ23" s="191">
        <f t="shared" si="5"/>
        <v>0</v>
      </c>
    </row>
    <row r="24" spans="1:62">
      <c r="A24" s="193">
        <f t="shared" si="11"/>
        <v>2032</v>
      </c>
      <c r="B24" s="132">
        <v>618977.92176541081</v>
      </c>
      <c r="C24" s="194">
        <f t="shared" si="6"/>
        <v>371386.75305924646</v>
      </c>
      <c r="D24" s="194">
        <f t="shared" si="7"/>
        <v>247591.16870616435</v>
      </c>
      <c r="E24" s="195">
        <f t="shared" si="8"/>
        <v>618977.92176541081</v>
      </c>
      <c r="F24" s="196">
        <f>C24*VLOOKUP($F$9,'GI Factors'!A:M,4,FALSE)+D24*VLOOKUP($F$9,'GI Factors'!A:M,7,FALSE)</f>
        <v>626490.5657933983</v>
      </c>
      <c r="G24" s="193">
        <f t="shared" si="12"/>
        <v>2032</v>
      </c>
      <c r="H24" s="197">
        <f>C24*VLOOKUP($G24,'GI Factors'!A:M,4,FALSE)</f>
        <v>541909.1807396895</v>
      </c>
      <c r="I24" s="197">
        <f>D24*VLOOKUP($G24,'GI Factors'!A:M,7,FALSE)</f>
        <v>293013.3982778925</v>
      </c>
      <c r="J24" s="189">
        <f t="shared" si="9"/>
        <v>834922.579017582</v>
      </c>
      <c r="K24" s="190">
        <f>IF(SUM($J$10:J24)&gt;$K$7,$K$7-SUM($K$10:K23),J24)</f>
        <v>0</v>
      </c>
      <c r="L24" s="190">
        <f t="shared" si="10"/>
        <v>834922.579017582</v>
      </c>
      <c r="M24" s="140">
        <f t="shared" si="3"/>
        <v>11</v>
      </c>
      <c r="N24" s="141">
        <f t="shared" si="1"/>
        <v>2.645341222879919E-2</v>
      </c>
      <c r="O24" s="137">
        <f t="shared" si="2"/>
        <v>626490.565793399</v>
      </c>
      <c r="P24" s="142">
        <f t="shared" si="4"/>
        <v>66386.231749107683</v>
      </c>
      <c r="Q24" s="137">
        <f>IF(SUM($P24:P24)&gt;0,IF($M24-Q$7&gt;0,P24*(1+$N24),0),IF(0&lt;=Q$9,IF(M24&gt;0,PMT(N24,M24,-O24),PMT(N24,1,-O24)),0))</f>
        <v>68142.374103883427</v>
      </c>
      <c r="R24" s="137">
        <f>IF(SUM($P24:Q24)&gt;0,IF($M24-R$7&gt;0,Q24*(1+$N24),0),IF(0&lt;=R$9,IF(N24&gt;0,PMT(O24,N24,-P24),PMT(O24,1,-P24)),0))</f>
        <v>69944.972416302509</v>
      </c>
      <c r="S24" s="138">
        <f>IF(SUM($P24:R24)&gt;0,IF($M24-S$7&gt;0,R24*(1+$N24),0),IF(0&lt;=S$9,IF(O24&gt;0,PMT(P24,O24,-Q24),PMT(P24,1,-Q24)),0))</f>
        <v>71795.255604962949</v>
      </c>
      <c r="T24" s="137">
        <f>IF(SUM($P24:S24)&gt;0,IF($M24-T$7&gt;0,S24*(1+$N24),0),IF(0&lt;=T$9,IF(P24&gt;0,PMT(Q24,P24,-R24),PMT(Q24,1,-R24)),0))</f>
        <v>73694.485097553043</v>
      </c>
      <c r="U24" s="137">
        <f>IF(SUM($P24:T24)&gt;0,IF($M24-U$7&gt;0,T24*(1+$N24),0),IF(0&lt;=U$9,IF(Q24&gt;0,PMT(R24,Q24,-S24),PMT(R24,1,-S24)),0))</f>
        <v>75643.955690827715</v>
      </c>
      <c r="V24" s="137">
        <f>IF(SUM($P24:U24)&gt;0,IF($M24-V$7&gt;0,U24*(1+$N24),0),IF(0&lt;=V$9,IF(R24&gt;0,PMT(S24,R24,-T24),PMT(S24,1,-T24)),0))</f>
        <v>77644.996433334192</v>
      </c>
      <c r="W24" s="137">
        <f>IF(SUM($P24:V24)&gt;0,IF($M24-W$7&gt;0,V24*(1+$N24),0),IF(0&lt;=W$9,IF(S24&gt;0,PMT(T24,S24,-U24),PMT(T24,1,-U24)),0))</f>
        <v>79698.971531488816</v>
      </c>
      <c r="X24" s="137">
        <f>IF(SUM($P24:W24)&gt;0,IF($M24-X$7&gt;0,W24*(1+$N24),0),IF(0&lt;=X$9,IF(T24&gt;0,PMT(U24,T24,-V24),PMT(U24,1,-V24)),0))</f>
        <v>81807.281279622621</v>
      </c>
      <c r="Y24" s="137">
        <f>IF(SUM($P24:X24)&gt;0,IF($M24-Y$7&gt;0,X24*(1+$N24),0),IF(0&lt;=Y$9,IF(U24&gt;0,PMT(V24,U24,-W24),PMT(V24,1,-W24)),0))</f>
        <v>83971.363014629809</v>
      </c>
      <c r="Z24" s="137">
        <f>IF(SUM($P24:Y24)&gt;0,IF($M24-Z$7&gt;0,Y24*(1+$N24),0),IF(0&lt;=Z$9,IF(V24&gt;0,PMT(W24,V24,-X24),PMT(W24,1,-X24)),0))</f>
        <v>86192.692095869948</v>
      </c>
      <c r="AA24" s="137">
        <f>IF(SUM($P24:Z24)&gt;0,IF($M24-AA$7&gt;0,Z24*(1+$N24),0),IF(0&lt;=AA$9,IF(W24&gt;0,PMT(X24,W24,-Y24),PMT(X24,1,-Y24)),0))</f>
        <v>0</v>
      </c>
      <c r="AB24" s="137">
        <f>IF(SUM($P24:AA24)&gt;0,IF($M24-AB$7&gt;0,AA24*(1+$N24),0),IF(0&lt;=AB$9,IF(X24&gt;0,PMT(Y24,X24,-Z24),PMT(Y24,1,-Z24)),0))</f>
        <v>0</v>
      </c>
      <c r="AC24" s="137">
        <f>IF(SUM($P24:AB24)&gt;0,IF($M24-AC$7&gt;0,AB24*(1+$N24),0),IF(0&lt;=AC$9,IF(Y24&gt;0,PMT(Z24,Y24,-AA24),PMT(Z24,1,-AA24)),0))</f>
        <v>0</v>
      </c>
      <c r="AD24" s="137">
        <f>IF(SUM($P24:AC24)&gt;0,IF($M24-AD$7&gt;0,AC24*(1+$N24),0),IF(0&lt;=AD$9,IF(Z24&gt;0,PMT(AA24,Z24,-AB24),PMT(AA24,1,-AB24)),0))</f>
        <v>0</v>
      </c>
      <c r="AE24" s="137">
        <f>IF(SUM($P24:AD24)&gt;0,IF($M24-AE$7&gt;0,AD24*(1+$N24),0),IF(0&lt;=AE$9,IF(AA24&gt;0,PMT(AB24,AA24,-AC24),PMT(AB24,1,-AC24)),0))</f>
        <v>0</v>
      </c>
      <c r="AF24" s="137">
        <f>IF(SUM($P24:AE24)&gt;0,IF($M24-AF$7&gt;0,AE24*(1+$N24),0),IF(0&lt;=AF$9,IF(AB24&gt;0,PMT(AC24,AB24,-AD24),PMT(AC24,1,-AD24)),0))</f>
        <v>0</v>
      </c>
      <c r="AG24" s="137">
        <f>IF(SUM($P24:AF24)&gt;0,IF($M24-AG$7&gt;0,AF24*(1+$N24),0),IF(0&lt;=AG$9,IF(AC24&gt;0,PMT(AD24,AC24,-AE24),PMT(AD24,1,-AE24)),0))</f>
        <v>0</v>
      </c>
      <c r="AH24" s="137">
        <f>IF(SUM($P24:AG24)&gt;0,IF($M24-AH$7&gt;0,AG24*(1+$N24),0),IF(0&lt;=AH$9,IF(AD24&gt;0,PMT(AE24,AD24,-AF24),PMT(AE24,1,-AF24)),0))</f>
        <v>0</v>
      </c>
      <c r="AI24" s="137">
        <f>IF(SUM($P24:AH24)&gt;0,IF($M24-AI$7&gt;0,AH24*(1+$N24),0),IF(0&lt;=AI$9,IF(AE24&gt;0,PMT(AF24,AE24,-AG24),PMT(AF24,1,-AG24)),0))</f>
        <v>0</v>
      </c>
      <c r="AJ24" s="137">
        <f>IF(SUM($P24:AI24)&gt;0,IF($M24-AJ$7&gt;0,AI24*(1+$N24),0),IF(0&lt;=AJ$9,IF(AF24&gt;0,PMT(AG24,AF24,-AH24),PMT(AG24,1,-AH24)),0))</f>
        <v>0</v>
      </c>
      <c r="AK24" s="137">
        <f>IF(SUM($P24:AJ24)&gt;0,IF($M24-AK$7&gt;0,AJ24*(1+$N24),0),IF(0&lt;=AK$9,IF(AG24&gt;0,PMT(AH24,AG24,-AI24),PMT(AH24,1,-AI24)),0))</f>
        <v>0</v>
      </c>
      <c r="AL24" s="137">
        <f>IF(SUM($P24:AK24)&gt;0,IF($M24-AL$7&gt;0,AK24*(1+$N24),0),IF(0&lt;=AL$9,IF(AH24&gt;0,PMT(AI24,AH24,-AJ24),PMT(AI24,1,-AJ24)),0))</f>
        <v>0</v>
      </c>
      <c r="AM24" s="137">
        <f>IF(SUM($P24:AL24)&gt;0,IF($M24-AM$7&gt;0,AL24*(1+$N24),0),IF(0&lt;=AM$9,IF(AI24&gt;0,PMT(AJ24,AI24,-AK24),PMT(AJ24,1,-AK24)),0))</f>
        <v>0</v>
      </c>
      <c r="AN24" s="137">
        <f>IF(SUM($P24:AM24)&gt;0,IF($M24-AN$7&gt;0,AM24*(1+$N24),0),IF(0&lt;=AN$9,IF(AJ24&gt;0,PMT(AK24,AJ24,-AL24),PMT(AK24,1,-AL24)),0))</f>
        <v>0</v>
      </c>
      <c r="AO24" s="137">
        <f>IF(SUM($P24:AN24)&gt;0,IF($M24-AO$7&gt;0,AN24*(1+$N24),0),IF(0&lt;=AO$9,IF(AK24&gt;0,PMT(AL24,AK24,-AM24),PMT(AL24,1,-AM24)),0))</f>
        <v>0</v>
      </c>
      <c r="AP24" s="137">
        <f>IF(SUM($P24:AO24)&gt;0,IF($M24-AP$7&gt;0,AO24*(1+$N24),0),IF(0&lt;=AP$9,IF(AL24&gt;0,PMT(AM24,AL24,-AN24),PMT(AM24,1,-AN24)),0))</f>
        <v>0</v>
      </c>
      <c r="AQ24" s="137">
        <f>IF(SUM($P24:AP24)&gt;0,IF($M24-AQ$7&gt;0,AP24*(1+$N24),0),IF(0&lt;=AQ$9,IF(AM24&gt;0,PMT(AN24,AM24,-AO24),PMT(AN24,1,-AO24)),0))</f>
        <v>0</v>
      </c>
      <c r="AR24" s="137">
        <f>IF(SUM($P24:AQ24)&gt;0,IF($M24-AR$7&gt;0,AQ24*(1+$N24),0),IF(0&lt;=AR$9,IF(AN24&gt;0,PMT(AO24,AN24,-AP24),PMT(AO24,1,-AP24)),0))</f>
        <v>0</v>
      </c>
      <c r="AS24" s="137">
        <f>IF(SUM($P24:AR24)&gt;0,IF($M24-AS$7&gt;0,AR24*(1+$N24),0),IF(0&lt;=AS$9,IF(AO24&gt;0,PMT(AP24,AO24,-AQ24),PMT(AP24,1,-AQ24)),0))</f>
        <v>0</v>
      </c>
      <c r="AT24" s="137">
        <f>IF(SUM($P24:AS24)&gt;0,IF($M24-AT$7&gt;0,AS24*(1+$N24),0),IF(0&lt;=AT$9,IF(AP24&gt;0,PMT(AQ24,AP24,-AR24),PMT(AQ24,1,-AR24)),0))</f>
        <v>0</v>
      </c>
      <c r="AU24" s="137">
        <f>IF(SUM($P24:AT24)&gt;0,IF($M24-AU$7&gt;0,AT24*(1+$N24),0),IF(0&lt;=AU$9,IF(AQ24&gt;0,PMT(AR24,AQ24,-AS24),PMT(AR24,1,-AS24)),0))</f>
        <v>0</v>
      </c>
      <c r="AV24" s="137">
        <f>IF(SUM($P24:AU24)&gt;0,IF($M24-AV$7&gt;0,AU24*(1+$N24),0),IF(0&lt;=AV$9,IF(AR24&gt;0,PMT(AS24,AR24,-AT24),PMT(AS24,1,-AT24)),0))</f>
        <v>0</v>
      </c>
      <c r="AW24" s="137">
        <f>IF(SUM($P24:AV24)&gt;0,IF($M24-AW$7&gt;0,AV24*(1+$N24),0),IF(0&lt;=AW$9,IF(AS24&gt;0,PMT(AT24,AS24,-AU24),PMT(AT24,1,-AU24)),0))</f>
        <v>0</v>
      </c>
      <c r="AX24" s="137">
        <f>IF(SUM($P24:AW24)&gt;0,IF($M24-AX$7&gt;0,AW24*(1+$N24),0),IF(0&lt;=AX$9,IF(AT24&gt;0,PMT(AU24,AT24,-AV24),PMT(AU24,1,-AV24)),0))</f>
        <v>0</v>
      </c>
      <c r="AY24" s="137">
        <f>IF(SUM($P24:AX24)&gt;0,IF($M24-AY$7&gt;0,AX24*(1+$N24),0),IF(0&lt;=AY$9,IF(AU24&gt;0,PMT(AV24,AU24,-AW24),PMT(AV24,1,-AW24)),0))</f>
        <v>0</v>
      </c>
      <c r="AZ24" s="137">
        <f>IF(SUM($P24:AY24)&gt;0,IF($M24-AZ$7&gt;0,AY24*(1+$N24),0),IF(0&lt;=AZ$9,IF(AV24&gt;0,PMT(AW24,AV24,-AX24),PMT(AW24,1,-AX24)),0))</f>
        <v>0</v>
      </c>
      <c r="BA24" s="137">
        <f>IF(SUM($P24:AZ24)&gt;0,IF($M24-BA$7&gt;0,AZ24*(1+$N24),0),IF(0&lt;=BA$9,IF(AW24&gt;0,PMT(AX24,AW24,-AY24),PMT(AX24,1,-AY24)),0))</f>
        <v>0</v>
      </c>
      <c r="BB24" s="137">
        <f>IF(SUM($P24:BA24)&gt;0,IF($M24-BB$7&gt;0,BA24*(1+$N24),0),IF(0&lt;=BB$9,IF(AX24&gt;0,PMT(AY24,AX24,-AZ24),PMT(AY24,1,-AZ24)),0))</f>
        <v>0</v>
      </c>
      <c r="BC24" s="137">
        <f>IF(SUM($P24:BB24)&gt;0,IF($M24-BC$7&gt;0,BB24*(1+$N24),0),IF(0&lt;=BC$9,IF(AY24&gt;0,PMT(AZ24,AY24,-BA24),PMT(AZ24,1,-BA24)),0))</f>
        <v>0</v>
      </c>
      <c r="BD24" s="137">
        <f>IF(SUM($P24:BC24)&gt;0,IF($M24-BD$7&gt;0,BC24*(1+$N24),0),IF(0&lt;=BD$9,IF(AZ24&gt;0,PMT(BA24,AZ24,-BB24),PMT(BA24,1,-BB24)),0))</f>
        <v>0</v>
      </c>
      <c r="BE24" s="137">
        <f>IF(SUM($P24:BD24)&gt;0,IF($M24-BE$7&gt;0,BD24*(1+$N24),0),IF(0&lt;=BE$9,IF(BA24&gt;0,PMT(BB24,BA24,-BC24),PMT(BB24,1,-BC24)),0))</f>
        <v>0</v>
      </c>
      <c r="BF24" s="137">
        <f>IF(SUM($P24:BE24)&gt;0,IF($M24-BF$7&gt;0,BE24*(1+$N24),0),IF(0&lt;=BF$9,IF(BB24&gt;0,PMT(BC24,BB24,-BD24),PMT(BC24,1,-BD24)),0))</f>
        <v>0</v>
      </c>
      <c r="BG24" s="137">
        <f>IF(SUM($P24:BF24)&gt;0,IF($M24-BG$7&gt;0,BF24*(1+$N24),0),IF(0&lt;=BG$9,IF(BC24&gt;0,PMT(BD24,BC24,-BE24),PMT(BD24,1,-BE24)),0))</f>
        <v>0</v>
      </c>
      <c r="BH24" s="137">
        <f>IF(SUM($P24:BG24)&gt;0,IF($M24-BH$7&gt;0,BG24*(1+$N24),0),IF(0&lt;=BH$9,IF(BD24&gt;0,PMT(BE24,BD24,-BF24),PMT(BE24,1,-BF24)),0))</f>
        <v>0</v>
      </c>
      <c r="BI24" s="137"/>
      <c r="BJ24" s="191">
        <f t="shared" si="5"/>
        <v>0</v>
      </c>
    </row>
    <row r="25" spans="1:62">
      <c r="A25" s="193">
        <f t="shared" si="11"/>
        <v>2033</v>
      </c>
      <c r="B25" s="132">
        <v>477979.73757270945</v>
      </c>
      <c r="C25" s="194">
        <f t="shared" si="6"/>
        <v>286787.84254362568</v>
      </c>
      <c r="D25" s="194">
        <f t="shared" si="7"/>
        <v>191191.8950290838</v>
      </c>
      <c r="E25" s="195">
        <f t="shared" si="8"/>
        <v>477979.73757270945</v>
      </c>
      <c r="F25" s="196">
        <f>C25*VLOOKUP($F$9,'GI Factors'!A:M,4,FALSE)+D25*VLOOKUP($F$9,'GI Factors'!A:M,7,FALSE)</f>
        <v>483781.06181175972</v>
      </c>
      <c r="G25" s="193">
        <f t="shared" si="12"/>
        <v>2033</v>
      </c>
      <c r="H25" s="197">
        <f>C25*VLOOKUP($G25,'GI Factors'!A:M,4,FALSE)</f>
        <v>435129.39161210728</v>
      </c>
      <c r="I25" s="197">
        <f>D25*VLOOKUP($G25,'GI Factors'!A:M,7,FALSE)</f>
        <v>228328.60518102811</v>
      </c>
      <c r="J25" s="189">
        <f t="shared" si="9"/>
        <v>663457.99679313542</v>
      </c>
      <c r="K25" s="190">
        <f>IF(SUM($J$10:J25)&gt;$K$7,$K$7-SUM($K$10:K24),J25)</f>
        <v>0</v>
      </c>
      <c r="L25" s="190">
        <f t="shared" si="10"/>
        <v>663457.99679313542</v>
      </c>
      <c r="M25" s="140">
        <f t="shared" si="3"/>
        <v>12</v>
      </c>
      <c r="N25" s="141">
        <f t="shared" si="1"/>
        <v>2.6668839241269143E-2</v>
      </c>
      <c r="O25" s="137">
        <f t="shared" si="2"/>
        <v>483781.06181176077</v>
      </c>
      <c r="P25" s="142">
        <f t="shared" si="4"/>
        <v>47640.255214399462</v>
      </c>
      <c r="Q25" s="137">
        <f>IF(SUM($P25:P25)&gt;0,IF($M25-Q$7&gt;0,P25*(1+$N25),0),IF(0&lt;=Q$9,IF(M25&gt;0,PMT(N25,M25,-O25),PMT(N25,1,-O25)),0))</f>
        <v>48910.765522125308</v>
      </c>
      <c r="R25" s="137">
        <f>IF(SUM($P25:Q25)&gt;0,IF($M25-R$7&gt;0,Q25*(1+$N25),0),IF(0&lt;=R$9,IF(N25&gt;0,PMT(O25,N25,-P25),PMT(O25,1,-P25)),0))</f>
        <v>50215.158865002275</v>
      </c>
      <c r="S25" s="138">
        <f>IF(SUM($P25:R25)&gt;0,IF($M25-S$7&gt;0,R25*(1+$N25),0),IF(0&lt;=S$9,IF(O25&gt;0,PMT(P25,O25,-Q25),PMT(P25,1,-Q25)),0))</f>
        <v>51554.338864247809</v>
      </c>
      <c r="T25" s="137">
        <f>IF(SUM($P25:S25)&gt;0,IF($M25-T$7&gt;0,S25*(1+$N25),0),IF(0&lt;=T$9,IF(P25&gt;0,PMT(Q25,P25,-R25),PMT(Q25,1,-R25)),0))</f>
        <v>52929.233239608344</v>
      </c>
      <c r="U25" s="137">
        <f>IF(SUM($P25:T25)&gt;0,IF($M25-U$7&gt;0,T25*(1+$N25),0),IF(0&lt;=U$9,IF(Q25&gt;0,PMT(R25,Q25,-S25),PMT(R25,1,-S25)),0))</f>
        <v>54340.794452039096</v>
      </c>
      <c r="V25" s="137">
        <f>IF(SUM($P25:U25)&gt;0,IF($M25-V$7&gt;0,U25*(1+$N25),0),IF(0&lt;=V$9,IF(R25&gt;0,PMT(S25,R25,-T25),PMT(S25,1,-T25)),0))</f>
        <v>55790.000363523373</v>
      </c>
      <c r="W25" s="137">
        <f>IF(SUM($P25:V25)&gt;0,IF($M25-W$7&gt;0,V25*(1+$N25),0),IF(0&lt;=W$9,IF(S25&gt;0,PMT(T25,S25,-U25),PMT(T25,1,-U25)),0))</f>
        <v>57277.854914488518</v>
      </c>
      <c r="X25" s="137">
        <f>IF(SUM($P25:W25)&gt;0,IF($M25-X$7&gt;0,W25*(1+$N25),0),IF(0&lt;=X$9,IF(T25&gt;0,PMT(U25,T25,-V25),PMT(U25,1,-V25)),0))</f>
        <v>58805.388819287742</v>
      </c>
      <c r="Y25" s="137">
        <f>IF(SUM($P25:X25)&gt;0,IF($M25-Y$7&gt;0,X25*(1+$N25),0),IF(0&lt;=Y$9,IF(U25&gt;0,PMT(V25,U25,-W25),PMT(V25,1,-W25)),0))</f>
        <v>60373.660280229647</v>
      </c>
      <c r="Z25" s="137">
        <f>IF(SUM($P25:Y25)&gt;0,IF($M25-Z$7&gt;0,Y25*(1+$N25),0),IF(0&lt;=Z$9,IF(V25&gt;0,PMT(W25,V25,-X25),PMT(W25,1,-X25)),0))</f>
        <v>61983.755720650086</v>
      </c>
      <c r="AA25" s="137">
        <f>IF(SUM($P25:Z25)&gt;0,IF($M25-AA$7&gt;0,Z25*(1+$N25),0),IF(0&lt;=AA$9,IF(W25&gt;0,PMT(X25,W25,-Y25),PMT(X25,1,-Y25)),0))</f>
        <v>63636.790537534194</v>
      </c>
      <c r="AB25" s="137">
        <f>IF(SUM($P25:AA25)&gt;0,IF($M25-AB$7&gt;0,AA25*(1+$N25),0),IF(0&lt;=AB$9,IF(X25&gt;0,PMT(Y25,X25,-Z25),PMT(Y25,1,-Z25)),0))</f>
        <v>0</v>
      </c>
      <c r="AC25" s="137">
        <f>IF(SUM($P25:AB25)&gt;0,IF($M25-AC$7&gt;0,AB25*(1+$N25),0),IF(0&lt;=AC$9,IF(Y25&gt;0,PMT(Z25,Y25,-AA25),PMT(Z25,1,-AA25)),0))</f>
        <v>0</v>
      </c>
      <c r="AD25" s="137">
        <f>IF(SUM($P25:AC25)&gt;0,IF($M25-AD$7&gt;0,AC25*(1+$N25),0),IF(0&lt;=AD$9,IF(Z25&gt;0,PMT(AA25,Z25,-AB25),PMT(AA25,1,-AB25)),0))</f>
        <v>0</v>
      </c>
      <c r="AE25" s="137">
        <f>IF(SUM($P25:AD25)&gt;0,IF($M25-AE$7&gt;0,AD25*(1+$N25),0),IF(0&lt;=AE$9,IF(AA25&gt;0,PMT(AB25,AA25,-AC25),PMT(AB25,1,-AC25)),0))</f>
        <v>0</v>
      </c>
      <c r="AF25" s="137">
        <f>IF(SUM($P25:AE25)&gt;0,IF($M25-AF$7&gt;0,AE25*(1+$N25),0),IF(0&lt;=AF$9,IF(AB25&gt;0,PMT(AC25,AB25,-AD25),PMT(AC25,1,-AD25)),0))</f>
        <v>0</v>
      </c>
      <c r="AG25" s="137">
        <f>IF(SUM($P25:AF25)&gt;0,IF($M25-AG$7&gt;0,AF25*(1+$N25),0),IF(0&lt;=AG$9,IF(AC25&gt;0,PMT(AD25,AC25,-AE25),PMT(AD25,1,-AE25)),0))</f>
        <v>0</v>
      </c>
      <c r="AH25" s="137">
        <f>IF(SUM($P25:AG25)&gt;0,IF($M25-AH$7&gt;0,AG25*(1+$N25),0),IF(0&lt;=AH$9,IF(AD25&gt;0,PMT(AE25,AD25,-AF25),PMT(AE25,1,-AF25)),0))</f>
        <v>0</v>
      </c>
      <c r="AI25" s="137">
        <f>IF(SUM($P25:AH25)&gt;0,IF($M25-AI$7&gt;0,AH25*(1+$N25),0),IF(0&lt;=AI$9,IF(AE25&gt;0,PMT(AF25,AE25,-AG25),PMT(AF25,1,-AG25)),0))</f>
        <v>0</v>
      </c>
      <c r="AJ25" s="137">
        <f>IF(SUM($P25:AI25)&gt;0,IF($M25-AJ$7&gt;0,AI25*(1+$N25),0),IF(0&lt;=AJ$9,IF(AF25&gt;0,PMT(AG25,AF25,-AH25),PMT(AG25,1,-AH25)),0))</f>
        <v>0</v>
      </c>
      <c r="AK25" s="137">
        <f>IF(SUM($P25:AJ25)&gt;0,IF($M25-AK$7&gt;0,AJ25*(1+$N25),0),IF(0&lt;=AK$9,IF(AG25&gt;0,PMT(AH25,AG25,-AI25),PMT(AH25,1,-AI25)),0))</f>
        <v>0</v>
      </c>
      <c r="AL25" s="137">
        <f>IF(SUM($P25:AK25)&gt;0,IF($M25-AL$7&gt;0,AK25*(1+$N25),0),IF(0&lt;=AL$9,IF(AH25&gt;0,PMT(AI25,AH25,-AJ25),PMT(AI25,1,-AJ25)),0))</f>
        <v>0</v>
      </c>
      <c r="AM25" s="137">
        <f>IF(SUM($P25:AL25)&gt;0,IF($M25-AM$7&gt;0,AL25*(1+$N25),0),IF(0&lt;=AM$9,IF(AI25&gt;0,PMT(AJ25,AI25,-AK25),PMT(AJ25,1,-AK25)),0))</f>
        <v>0</v>
      </c>
      <c r="AN25" s="137">
        <f>IF(SUM($P25:AM25)&gt;0,IF($M25-AN$7&gt;0,AM25*(1+$N25),0),IF(0&lt;=AN$9,IF(AJ25&gt;0,PMT(AK25,AJ25,-AL25),PMT(AK25,1,-AL25)),0))</f>
        <v>0</v>
      </c>
      <c r="AO25" s="137">
        <f>IF(SUM($P25:AN25)&gt;0,IF($M25-AO$7&gt;0,AN25*(1+$N25),0),IF(0&lt;=AO$9,IF(AK25&gt;0,PMT(AL25,AK25,-AM25),PMT(AL25,1,-AM25)),0))</f>
        <v>0</v>
      </c>
      <c r="AP25" s="137">
        <f>IF(SUM($P25:AO25)&gt;0,IF($M25-AP$7&gt;0,AO25*(1+$N25),0),IF(0&lt;=AP$9,IF(AL25&gt;0,PMT(AM25,AL25,-AN25),PMT(AM25,1,-AN25)),0))</f>
        <v>0</v>
      </c>
      <c r="AQ25" s="137">
        <f>IF(SUM($P25:AP25)&gt;0,IF($M25-AQ$7&gt;0,AP25*(1+$N25),0),IF(0&lt;=AQ$9,IF(AM25&gt;0,PMT(AN25,AM25,-AO25),PMT(AN25,1,-AO25)),0))</f>
        <v>0</v>
      </c>
      <c r="AR25" s="137">
        <f>IF(SUM($P25:AQ25)&gt;0,IF($M25-AR$7&gt;0,AQ25*(1+$N25),0),IF(0&lt;=AR$9,IF(AN25&gt;0,PMT(AO25,AN25,-AP25),PMT(AO25,1,-AP25)),0))</f>
        <v>0</v>
      </c>
      <c r="AS25" s="137">
        <f>IF(SUM($P25:AR25)&gt;0,IF($M25-AS$7&gt;0,AR25*(1+$N25),0),IF(0&lt;=AS$9,IF(AO25&gt;0,PMT(AP25,AO25,-AQ25),PMT(AP25,1,-AQ25)),0))</f>
        <v>0</v>
      </c>
      <c r="AT25" s="137">
        <f>IF(SUM($P25:AS25)&gt;0,IF($M25-AT$7&gt;0,AS25*(1+$N25),0),IF(0&lt;=AT$9,IF(AP25&gt;0,PMT(AQ25,AP25,-AR25),PMT(AQ25,1,-AR25)),0))</f>
        <v>0</v>
      </c>
      <c r="AU25" s="137">
        <f>IF(SUM($P25:AT25)&gt;0,IF($M25-AU$7&gt;0,AT25*(1+$N25),0),IF(0&lt;=AU$9,IF(AQ25&gt;0,PMT(AR25,AQ25,-AS25),PMT(AR25,1,-AS25)),0))</f>
        <v>0</v>
      </c>
      <c r="AV25" s="137">
        <f>IF(SUM($P25:AU25)&gt;0,IF($M25-AV$7&gt;0,AU25*(1+$N25),0),IF(0&lt;=AV$9,IF(AR25&gt;0,PMT(AS25,AR25,-AT25),PMT(AS25,1,-AT25)),0))</f>
        <v>0</v>
      </c>
      <c r="AW25" s="137">
        <f>IF(SUM($P25:AV25)&gt;0,IF($M25-AW$7&gt;0,AV25*(1+$N25),0),IF(0&lt;=AW$9,IF(AS25&gt;0,PMT(AT25,AS25,-AU25),PMT(AT25,1,-AU25)),0))</f>
        <v>0</v>
      </c>
      <c r="AX25" s="137">
        <f>IF(SUM($P25:AW25)&gt;0,IF($M25-AX$7&gt;0,AW25*(1+$N25),0),IF(0&lt;=AX$9,IF(AT25&gt;0,PMT(AU25,AT25,-AV25),PMT(AU25,1,-AV25)),0))</f>
        <v>0</v>
      </c>
      <c r="AY25" s="137">
        <f>IF(SUM($P25:AX25)&gt;0,IF($M25-AY$7&gt;0,AX25*(1+$N25),0),IF(0&lt;=AY$9,IF(AU25&gt;0,PMT(AV25,AU25,-AW25),PMT(AV25,1,-AW25)),0))</f>
        <v>0</v>
      </c>
      <c r="AZ25" s="137">
        <f>IF(SUM($P25:AY25)&gt;0,IF($M25-AZ$7&gt;0,AY25*(1+$N25),0),IF(0&lt;=AZ$9,IF(AV25&gt;0,PMT(AW25,AV25,-AX25),PMT(AW25,1,-AX25)),0))</f>
        <v>0</v>
      </c>
      <c r="BA25" s="137">
        <f>IF(SUM($P25:AZ25)&gt;0,IF($M25-BA$7&gt;0,AZ25*(1+$N25),0),IF(0&lt;=BA$9,IF(AW25&gt;0,PMT(AX25,AW25,-AY25),PMT(AX25,1,-AY25)),0))</f>
        <v>0</v>
      </c>
      <c r="BB25" s="137">
        <f>IF(SUM($P25:BA25)&gt;0,IF($M25-BB$7&gt;0,BA25*(1+$N25),0),IF(0&lt;=BB$9,IF(AX25&gt;0,PMT(AY25,AX25,-AZ25),PMT(AY25,1,-AZ25)),0))</f>
        <v>0</v>
      </c>
      <c r="BC25" s="137">
        <f>IF(SUM($P25:BB25)&gt;0,IF($M25-BC$7&gt;0,BB25*(1+$N25),0),IF(0&lt;=BC$9,IF(AY25&gt;0,PMT(AZ25,AY25,-BA25),PMT(AZ25,1,-BA25)),0))</f>
        <v>0</v>
      </c>
      <c r="BD25" s="137">
        <f>IF(SUM($P25:BC25)&gt;0,IF($M25-BD$7&gt;0,BC25*(1+$N25),0),IF(0&lt;=BD$9,IF(AZ25&gt;0,PMT(BA25,AZ25,-BB25),PMT(BA25,1,-BB25)),0))</f>
        <v>0</v>
      </c>
      <c r="BE25" s="137">
        <f>IF(SUM($P25:BD25)&gt;0,IF($M25-BE$7&gt;0,BD25*(1+$N25),0),IF(0&lt;=BE$9,IF(BA25&gt;0,PMT(BB25,BA25,-BC25),PMT(BB25,1,-BC25)),0))</f>
        <v>0</v>
      </c>
      <c r="BF25" s="137">
        <f>IF(SUM($P25:BE25)&gt;0,IF($M25-BF$7&gt;0,BE25*(1+$N25),0),IF(0&lt;=BF$9,IF(BB25&gt;0,PMT(BC25,BB25,-BD25),PMT(BC25,1,-BD25)),0))</f>
        <v>0</v>
      </c>
      <c r="BG25" s="137">
        <f>IF(SUM($P25:BF25)&gt;0,IF($M25-BG$7&gt;0,BF25*(1+$N25),0),IF(0&lt;=BG$9,IF(BC25&gt;0,PMT(BD25,BC25,-BE25),PMT(BD25,1,-BE25)),0))</f>
        <v>0</v>
      </c>
      <c r="BH25" s="137">
        <f>IF(SUM($P25:BG25)&gt;0,IF($M25-BH$7&gt;0,BG25*(1+$N25),0),IF(0&lt;=BH$9,IF(BD25&gt;0,PMT(BE25,BD25,-BF25),PMT(BE25,1,-BF25)),0))</f>
        <v>0</v>
      </c>
      <c r="BI25" s="137">
        <f>IF(SUM($P25:BH25)&gt;0,IF($M25-BI$7&gt;0,BH25*(1+$N25),0),IF(0&lt;=BI$9,IF(BE25&gt;0,PMT(BF25,BE25,-BG25),PMT(BF25,1,-BG25)),0))</f>
        <v>0</v>
      </c>
      <c r="BJ25" s="191">
        <f>SUM(P25:BI25)-L25</f>
        <v>0</v>
      </c>
    </row>
    <row r="26" spans="1:62">
      <c r="A26" s="193">
        <f t="shared" si="11"/>
        <v>2034</v>
      </c>
      <c r="B26" s="132">
        <v>407531.59432795428</v>
      </c>
      <c r="C26" s="194">
        <f t="shared" si="6"/>
        <v>244518.95659677256</v>
      </c>
      <c r="D26" s="194">
        <f t="shared" si="7"/>
        <v>163012.63773118172</v>
      </c>
      <c r="E26" s="195">
        <f t="shared" si="8"/>
        <v>407531.59432795428</v>
      </c>
      <c r="F26" s="196">
        <f>C26*VLOOKUP($F$9,'GI Factors'!A:M,4,FALSE)+D26*VLOOKUP($F$9,'GI Factors'!A:M,7,FALSE)</f>
        <v>412477.87704771897</v>
      </c>
      <c r="G26" s="193">
        <f t="shared" si="12"/>
        <v>2034</v>
      </c>
      <c r="H26" s="197">
        <f>C26*VLOOKUP($G26,'GI Factors'!A:M,4,FALSE)</f>
        <v>385716.81639886321</v>
      </c>
      <c r="I26" s="197">
        <f>D26*VLOOKUP($G26,'GI Factors'!A:M,7,FALSE)</f>
        <v>196643.25685195345</v>
      </c>
      <c r="J26" s="189">
        <f t="shared" si="9"/>
        <v>582360.07325081667</v>
      </c>
      <c r="K26" s="190">
        <f>IF(SUM($J$10:J26)&gt;$K$7,$K$7-SUM($K$10:K25),J26)</f>
        <v>0</v>
      </c>
      <c r="L26" s="190">
        <f t="shared" si="10"/>
        <v>582360.07325081667</v>
      </c>
      <c r="M26" s="140">
        <f t="shared" si="3"/>
        <v>13</v>
      </c>
      <c r="N26" s="141">
        <f t="shared" si="1"/>
        <v>2.6886346125304317E-2</v>
      </c>
      <c r="O26" s="137">
        <f t="shared" si="2"/>
        <v>412477.87704771885</v>
      </c>
      <c r="P26" s="142">
        <f t="shared" si="4"/>
        <v>38016.853644976174</v>
      </c>
      <c r="Q26" s="137">
        <f>IF(SUM($P26:P26)&gt;0,IF($M26-Q$7&gt;0,P26*(1+$N26),0),IF(0&lt;=Q$9,IF(M26&gt;0,PMT(N26,M26,-O26),PMT(N26,1,-O26)),0))</f>
        <v>39038.987930670046</v>
      </c>
      <c r="R26" s="137">
        <f>IF(SUM($P26:Q26)&gt;0,IF($M26-R$7&gt;0,Q26*(1+$N26),0),IF(0&lt;=R$9,IF(N26&gt;0,PMT(O26,N26,-P26),PMT(O26,1,-P26)),0))</f>
        <v>40088.603672555619</v>
      </c>
      <c r="S26" s="138">
        <f>IF(SUM($P26:R26)&gt;0,IF($M26-S$7&gt;0,R26*(1+$N26),0),IF(0&lt;=S$9,IF(O26&gt;0,PMT(P26,O26,-Q26),PMT(P26,1,-Q26)),0))</f>
        <v>41166.439746576099</v>
      </c>
      <c r="T26" s="137">
        <f>IF(SUM($P26:S26)&gt;0,IF($M26-T$7&gt;0,S26*(1+$N26),0),IF(0&lt;=T$9,IF(P26&gt;0,PMT(Q26,P26,-R26),PMT(Q26,1,-R26)),0))</f>
        <v>42273.254894349033</v>
      </c>
      <c r="U26" s="137">
        <f>IF(SUM($P26:T26)&gt;0,IF($M26-U$7&gt;0,T26*(1+$N26),0),IF(0&lt;=U$9,IF(Q26&gt;0,PMT(R26,Q26,-S26),PMT(R26,1,-S26)),0))</f>
        <v>43409.828257281719</v>
      </c>
      <c r="V26" s="137">
        <f>IF(SUM($P26:U26)&gt;0,IF($M26-V$7&gt;0,U26*(1+$N26),0),IF(0&lt;=V$9,IF(R26&gt;0,PMT(S26,R26,-T26),PMT(S26,1,-T26)),0))</f>
        <v>44576.959925047013</v>
      </c>
      <c r="W26" s="137">
        <f>IF(SUM($P26:V26)&gt;0,IF($M26-W$7&gt;0,V26*(1+$N26),0),IF(0&lt;=W$9,IF(S26&gt;0,PMT(T26,S26,-U26),PMT(T26,1,-U26)),0))</f>
        <v>45775.471498805651</v>
      </c>
      <c r="X26" s="137">
        <f>IF(SUM($P26:W26)&gt;0,IF($M26-X$7&gt;0,W26*(1+$N26),0),IF(0&lt;=X$9,IF(T26&gt;0,PMT(U26,T26,-V26),PMT(U26,1,-V26)),0))</f>
        <v>47006.206669571548</v>
      </c>
      <c r="Y26" s="137">
        <f>IF(SUM($P26:X26)&gt;0,IF($M26-Y$7&gt;0,X26*(1+$N26),0),IF(0&lt;=Y$9,IF(U26&gt;0,PMT(V26,U26,-W26),PMT(V26,1,-W26)),0))</f>
        <v>48270.031812127243</v>
      </c>
      <c r="Z26" s="137">
        <f>IF(SUM($P26:Y26)&gt;0,IF($M26-Z$7&gt;0,Y26*(1+$N26),0),IF(0&lt;=Z$9,IF(V26&gt;0,PMT(W26,V26,-X26),PMT(W26,1,-X26)),0))</f>
        <v>49567.836594907552</v>
      </c>
      <c r="AA26" s="137">
        <f>IF(SUM($P26:Z26)&gt;0,IF($M26-AA$7&gt;0,Z26*(1+$N26),0),IF(0&lt;=AA$9,IF(W26&gt;0,PMT(X26,W26,-Y26),PMT(X26,1,-Y26)),0))</f>
        <v>50900.534606280766</v>
      </c>
      <c r="AB26" s="137">
        <f>IF(SUM($P26:AA26)&gt;0,IF($M26-AB$7&gt;0,AA26*(1+$N26),0),IF(0&lt;=AB$9,IF(X26&gt;0,PMT(Y26,X26,-Z26),PMT(Y26,1,-Z26)),0))</f>
        <v>52269.063997668265</v>
      </c>
      <c r="AC26" s="137">
        <f>IF(SUM($P26:AB26)&gt;0,IF($M26-AC$7&gt;0,AB26*(1+$N26),0),IF(0&lt;=AC$9,IF(Y26&gt;0,PMT(Z26,Y26,-AA26),PMT(Z26,1,-AA26)),0))</f>
        <v>0</v>
      </c>
      <c r="AD26" s="137">
        <f>IF(SUM($P26:AC26)&gt;0,IF($M26-AD$7&gt;0,AC26*(1+$N26),0),IF(0&lt;=AD$9,IF(Z26&gt;0,PMT(AA26,Z26,-AB26),PMT(AA26,1,-AB26)),0))</f>
        <v>0</v>
      </c>
      <c r="AE26" s="137">
        <f>IF(SUM($P26:AD26)&gt;0,IF($M26-AE$7&gt;0,AD26*(1+$N26),0),IF(0&lt;=AE$9,IF(AA26&gt;0,PMT(AB26,AA26,-AC26),PMT(AB26,1,-AC26)),0))</f>
        <v>0</v>
      </c>
      <c r="AF26" s="137">
        <f>IF(SUM($P26:AE26)&gt;0,IF($M26-AF$7&gt;0,AE26*(1+$N26),0),IF(0&lt;=AF$9,IF(AB26&gt;0,PMT(AC26,AB26,-AD26),PMT(AC26,1,-AD26)),0))</f>
        <v>0</v>
      </c>
      <c r="AG26" s="137">
        <f>IF(SUM($P26:AF26)&gt;0,IF($M26-AG$7&gt;0,AF26*(1+$N26),0),IF(0&lt;=AG$9,IF(AC26&gt;0,PMT(AD26,AC26,-AE26),PMT(AD26,1,-AE26)),0))</f>
        <v>0</v>
      </c>
      <c r="AH26" s="137">
        <f>IF(SUM($P26:AG26)&gt;0,IF($M26-AH$7&gt;0,AG26*(1+$N26),0),IF(0&lt;=AH$9,IF(AD26&gt;0,PMT(AE26,AD26,-AF26),PMT(AE26,1,-AF26)),0))</f>
        <v>0</v>
      </c>
      <c r="AI26" s="137">
        <f>IF(SUM($P26:AH26)&gt;0,IF($M26-AI$7&gt;0,AH26*(1+$N26),0),IF(0&lt;=AI$9,IF(AE26&gt;0,PMT(AF26,AE26,-AG26),PMT(AF26,1,-AG26)),0))</f>
        <v>0</v>
      </c>
      <c r="AJ26" s="137">
        <f>IF(SUM($P26:AI26)&gt;0,IF($M26-AJ$7&gt;0,AI26*(1+$N26),0),IF(0&lt;=AJ$9,IF(AF26&gt;0,PMT(AG26,AF26,-AH26),PMT(AG26,1,-AH26)),0))</f>
        <v>0</v>
      </c>
      <c r="AK26" s="137">
        <f>IF(SUM($P26:AJ26)&gt;0,IF($M26-AK$7&gt;0,AJ26*(1+$N26),0),IF(0&lt;=AK$9,IF(AG26&gt;0,PMT(AH26,AG26,-AI26),PMT(AH26,1,-AI26)),0))</f>
        <v>0</v>
      </c>
      <c r="AL26" s="137">
        <f>IF(SUM($P26:AK26)&gt;0,IF($M26-AL$7&gt;0,AK26*(1+$N26),0),IF(0&lt;=AL$9,IF(AH26&gt;0,PMT(AI26,AH26,-AJ26),PMT(AI26,1,-AJ26)),0))</f>
        <v>0</v>
      </c>
      <c r="AM26" s="137">
        <f>IF(SUM($P26:AL26)&gt;0,IF($M26-AM$7&gt;0,AL26*(1+$N26),0),IF(0&lt;=AM$9,IF(AI26&gt;0,PMT(AJ26,AI26,-AK26),PMT(AJ26,1,-AK26)),0))</f>
        <v>0</v>
      </c>
      <c r="AN26" s="137">
        <f>IF(SUM($P26:AM26)&gt;0,IF($M26-AN$7&gt;0,AM26*(1+$N26),0),IF(0&lt;=AN$9,IF(AJ26&gt;0,PMT(AK26,AJ26,-AL26),PMT(AK26,1,-AL26)),0))</f>
        <v>0</v>
      </c>
      <c r="AO26" s="137">
        <f>IF(SUM($P26:AN26)&gt;0,IF($M26-AO$7&gt;0,AN26*(1+$N26),0),IF(0&lt;=AO$9,IF(AK26&gt;0,PMT(AL26,AK26,-AM26),PMT(AL26,1,-AM26)),0))</f>
        <v>0</v>
      </c>
      <c r="AP26" s="137">
        <f>IF(SUM($P26:AO26)&gt;0,IF($M26-AP$7&gt;0,AO26*(1+$N26),0),IF(0&lt;=AP$9,IF(AL26&gt;0,PMT(AM26,AL26,-AN26),PMT(AM26,1,-AN26)),0))</f>
        <v>0</v>
      </c>
      <c r="AQ26" s="137">
        <f>IF(SUM($P26:AP26)&gt;0,IF($M26-AQ$7&gt;0,AP26*(1+$N26),0),IF(0&lt;=AQ$9,IF(AM26&gt;0,PMT(AN26,AM26,-AO26),PMT(AN26,1,-AO26)),0))</f>
        <v>0</v>
      </c>
      <c r="AR26" s="137">
        <f>IF(SUM($P26:AQ26)&gt;0,IF($M26-AR$7&gt;0,AQ26*(1+$N26),0),IF(0&lt;=AR$9,IF(AN26&gt;0,PMT(AO26,AN26,-AP26),PMT(AO26,1,-AP26)),0))</f>
        <v>0</v>
      </c>
      <c r="AS26" s="137">
        <f>IF(SUM($P26:AR26)&gt;0,IF($M26-AS$7&gt;0,AR26*(1+$N26),0),IF(0&lt;=AS$9,IF(AO26&gt;0,PMT(AP26,AO26,-AQ26),PMT(AP26,1,-AQ26)),0))</f>
        <v>0</v>
      </c>
      <c r="AT26" s="137">
        <f>IF(SUM($P26:AS26)&gt;0,IF($M26-AT$7&gt;0,AS26*(1+$N26),0),IF(0&lt;=AT$9,IF(AP26&gt;0,PMT(AQ26,AP26,-AR26),PMT(AQ26,1,-AR26)),0))</f>
        <v>0</v>
      </c>
      <c r="AU26" s="137">
        <f>IF(SUM($P26:AT26)&gt;0,IF($M26-AU$7&gt;0,AT26*(1+$N26),0),IF(0&lt;=AU$9,IF(AQ26&gt;0,PMT(AR26,AQ26,-AS26),PMT(AR26,1,-AS26)),0))</f>
        <v>0</v>
      </c>
      <c r="AV26" s="137">
        <f>IF(SUM($P26:AU26)&gt;0,IF($M26-AV$7&gt;0,AU26*(1+$N26),0),IF(0&lt;=AV$9,IF(AR26&gt;0,PMT(AS26,AR26,-AT26),PMT(AS26,1,-AT26)),0))</f>
        <v>0</v>
      </c>
      <c r="AW26" s="137">
        <f>IF(SUM($P26:AV26)&gt;0,IF($M26-AW$7&gt;0,AV26*(1+$N26),0),IF(0&lt;=AW$9,IF(AS26&gt;0,PMT(AT26,AS26,-AU26),PMT(AT26,1,-AU26)),0))</f>
        <v>0</v>
      </c>
      <c r="AX26" s="137">
        <f>IF(SUM($P26:AW26)&gt;0,IF($M26-AX$7&gt;0,AW26*(1+$N26),0),IF(0&lt;=AX$9,IF(AT26&gt;0,PMT(AU26,AT26,-AV26),PMT(AU26,1,-AV26)),0))</f>
        <v>0</v>
      </c>
      <c r="AY26" s="137">
        <f>IF(SUM($P26:AX26)&gt;0,IF($M26-AY$7&gt;0,AX26*(1+$N26),0),IF(0&lt;=AY$9,IF(AU26&gt;0,PMT(AV26,AU26,-AW26),PMT(AV26,1,-AW26)),0))</f>
        <v>0</v>
      </c>
      <c r="AZ26" s="137">
        <f>IF(SUM($P26:AY26)&gt;0,IF($M26-AZ$7&gt;0,AY26*(1+$N26),0),IF(0&lt;=AZ$9,IF(AV26&gt;0,PMT(AW26,AV26,-AX26),PMT(AW26,1,-AX26)),0))</f>
        <v>0</v>
      </c>
      <c r="BA26" s="137">
        <f>IF(SUM($P26:AZ26)&gt;0,IF($M26-BA$7&gt;0,AZ26*(1+$N26),0),IF(0&lt;=BA$9,IF(AW26&gt;0,PMT(AX26,AW26,-AY26),PMT(AX26,1,-AY26)),0))</f>
        <v>0</v>
      </c>
      <c r="BB26" s="137">
        <f>IF(SUM($P26:BA26)&gt;0,IF($M26-BB$7&gt;0,BA26*(1+$N26),0),IF(0&lt;=BB$9,IF(AX26&gt;0,PMT(AY26,AX26,-AZ26),PMT(AY26,1,-AZ26)),0))</f>
        <v>0</v>
      </c>
      <c r="BC26" s="137">
        <f>IF(SUM($P26:BB26)&gt;0,IF($M26-BC$7&gt;0,BB26*(1+$N26),0),IF(0&lt;=BC$9,IF(AY26&gt;0,PMT(AZ26,AY26,-BA26),PMT(AZ26,1,-BA26)),0))</f>
        <v>0</v>
      </c>
      <c r="BD26" s="137">
        <f>IF(SUM($P26:BC26)&gt;0,IF($M26-BD$7&gt;0,BC26*(1+$N26),0),IF(0&lt;=BD$9,IF(AZ26&gt;0,PMT(BA26,AZ26,-BB26),PMT(BA26,1,-BB26)),0))</f>
        <v>0</v>
      </c>
      <c r="BE26" s="137">
        <f>IF(SUM($P26:BD26)&gt;0,IF($M26-BE$7&gt;0,BD26*(1+$N26),0),IF(0&lt;=BE$9,IF(BA26&gt;0,PMT(BB26,BA26,-BC26),PMT(BB26,1,-BC26)),0))</f>
        <v>0</v>
      </c>
      <c r="BF26" s="137">
        <f>IF(SUM($P26:BE26)&gt;0,IF($M26-BF$7&gt;0,BE26*(1+$N26),0),IF(0&lt;=BF$9,IF(BB26&gt;0,PMT(BC26,BB26,-BD26),PMT(BC26,1,-BD26)),0))</f>
        <v>0</v>
      </c>
      <c r="BG26" s="137">
        <f>IF(SUM($P26:BF26)&gt;0,IF($M26-BG$7&gt;0,BF26*(1+$N26),0),IF(0&lt;=BG$9,IF(BC26&gt;0,PMT(BD26,BC26,-BE26),PMT(BD26,1,-BE26)),0))</f>
        <v>0</v>
      </c>
      <c r="BH26" s="137">
        <f>IF(SUM($P26:BG26)&gt;0,IF($M26-BH$7&gt;0,BG26*(1+$N26),0),IF(0&lt;=BH$9,IF(BD26&gt;0,PMT(BE26,BD26,-BF26),PMT(BE26,1,-BF26)),0))</f>
        <v>0</v>
      </c>
      <c r="BI26" s="137">
        <f>IF(SUM($P26:BH26)&gt;0,IF($M26-BI$7&gt;0,BH26*(1+$N26),0),IF(0&lt;=BI$9,IF(BE26&gt;0,PMT(BF26,BE26,-BG26),PMT(BF26,1,-BG26)),0))</f>
        <v>0</v>
      </c>
      <c r="BJ26" s="191">
        <f t="shared" ref="BJ26:BJ59" si="13">SUM(P26:BI26)-L26</f>
        <v>0</v>
      </c>
    </row>
    <row r="27" spans="1:62">
      <c r="A27" s="193">
        <f t="shared" si="11"/>
        <v>2035</v>
      </c>
      <c r="B27" s="132">
        <v>409561.430982452</v>
      </c>
      <c r="C27" s="194">
        <f t="shared" si="6"/>
        <v>245736.8585894712</v>
      </c>
      <c r="D27" s="194">
        <f t="shared" si="7"/>
        <v>163824.5723929808</v>
      </c>
      <c r="E27" s="195">
        <f t="shared" si="8"/>
        <v>409561.430982452</v>
      </c>
      <c r="F27" s="196">
        <f>C27*VLOOKUP($F$9,'GI Factors'!A:M,4,FALSE)+D27*VLOOKUP($F$9,'GI Factors'!A:M,7,FALSE)</f>
        <v>414532.35018711217</v>
      </c>
      <c r="G27" s="193">
        <f t="shared" si="12"/>
        <v>2035</v>
      </c>
      <c r="H27" s="197">
        <f>C27*VLOOKUP($G27,'GI Factors'!A:M,4,FALSE)</f>
        <v>402967.48978904338</v>
      </c>
      <c r="I27" s="197">
        <f>D27*VLOOKUP($G27,'GI Factors'!A:M,7,FALSE)</f>
        <v>199811.6074385801</v>
      </c>
      <c r="J27" s="189">
        <f t="shared" si="9"/>
        <v>602779.09722762345</v>
      </c>
      <c r="K27" s="190">
        <f>IF(SUM($J$10:J27)&gt;$K$7,$K$7-SUM($K$10:K26),J27)</f>
        <v>0</v>
      </c>
      <c r="L27" s="190">
        <f t="shared" si="10"/>
        <v>602779.09722762345</v>
      </c>
      <c r="M27" s="140">
        <f t="shared" si="3"/>
        <v>14</v>
      </c>
      <c r="N27" s="141">
        <f t="shared" si="1"/>
        <v>2.7103639721991809E-2</v>
      </c>
      <c r="O27" s="137">
        <f t="shared" si="2"/>
        <v>414532.3501871067</v>
      </c>
      <c r="P27" s="142">
        <f t="shared" si="4"/>
        <v>35976.320864417095</v>
      </c>
      <c r="Q27" s="137">
        <f>IF(SUM($P27:P27)&gt;0,IF($M27-Q$7&gt;0,P27*(1+$N27),0),IF(0&lt;=Q$9,IF(M27&gt;0,PMT(N27,M27,-O27),PMT(N27,1,-O27)),0))</f>
        <v>36951.410103649032</v>
      </c>
      <c r="R27" s="137">
        <f>IF(SUM($P27:Q27)&gt;0,IF($M27-R$7&gt;0,Q27*(1+$N27),0),IF(0&lt;=R$9,IF(N27&gt;0,PMT(O27,N27,-P27),PMT(O27,1,-P27)),0))</f>
        <v>37952.927810317902</v>
      </c>
      <c r="S27" s="138">
        <f>IF(SUM($P27:R27)&gt;0,IF($M27-S$7&gt;0,R27*(1+$N27),0),IF(0&lt;=S$9,IF(O27&gt;0,PMT(P27,O27,-Q27),PMT(P27,1,-Q27)),0))</f>
        <v>38981.590292083521</v>
      </c>
      <c r="T27" s="137">
        <f>IF(SUM($P27:S27)&gt;0,IF($M27-T$7&gt;0,S27*(1+$N27),0),IF(0&lt;=T$9,IF(P27&gt;0,PMT(Q27,P27,-R27),PMT(Q27,1,-R27)),0))</f>
        <v>40038.133271150444</v>
      </c>
      <c r="U27" s="137">
        <f>IF(SUM($P27:T27)&gt;0,IF($M27-U$7&gt;0,T27*(1+$N27),0),IF(0&lt;=U$9,IF(Q27&gt;0,PMT(R27,Q27,-S27),PMT(R27,1,-S27)),0))</f>
        <v>41123.312410472798</v>
      </c>
      <c r="V27" s="137">
        <f>IF(SUM($P27:U27)&gt;0,IF($M27-V$7&gt;0,U27*(1+$N27),0),IF(0&lt;=V$9,IF(R27&gt;0,PMT(S27,R27,-T27),PMT(S27,1,-T27)),0))</f>
        <v>42237.903854221164</v>
      </c>
      <c r="W27" s="137">
        <f>IF(SUM($P27:V27)&gt;0,IF($M27-W$7&gt;0,V27*(1+$N27),0),IF(0&lt;=W$9,IF(S27&gt;0,PMT(T27,S27,-U27),PMT(T27,1,-U27)),0))</f>
        <v>43382.704782898101</v>
      </c>
      <c r="X27" s="137">
        <f>IF(SUM($P27:W27)&gt;0,IF($M27-X$7&gt;0,W27*(1+$N27),0),IF(0&lt;=X$9,IF(T27&gt;0,PMT(U27,T27,-V27),PMT(U27,1,-V27)),0))</f>
        <v>44558.533983499299</v>
      </c>
      <c r="Y27" s="137">
        <f>IF(SUM($P27:X27)&gt;0,IF($M27-Y$7&gt;0,X27*(1+$N27),0),IF(0&lt;=Y$9,IF(U27&gt;0,PMT(V27,U27,-W27),PMT(V27,1,-W27)),0))</f>
        <v>45766.232435128186</v>
      </c>
      <c r="Z27" s="137">
        <f>IF(SUM($P27:Y27)&gt;0,IF($M27-Z$7&gt;0,Y27*(1+$N27),0),IF(0&lt;=Z$9,IF(V27&gt;0,PMT(W27,V27,-X27),PMT(W27,1,-X27)),0))</f>
        <v>47006.663910482828</v>
      </c>
      <c r="AA27" s="137">
        <f>IF(SUM($P27:Z27)&gt;0,IF($M27-AA$7&gt;0,Z27*(1+$N27),0),IF(0&lt;=AA$9,IF(W27&gt;0,PMT(X27,W27,-Y27),PMT(X27,1,-Y27)),0))</f>
        <v>48280.715593645305</v>
      </c>
      <c r="AB27" s="137">
        <f>IF(SUM($P27:AA27)&gt;0,IF($M27-AB$7&gt;0,AA27*(1+$N27),0),IF(0&lt;=AB$9,IF(X27&gt;0,PMT(Y27,X27,-Z27),PMT(Y27,1,-Z27)),0))</f>
        <v>49589.298714615412</v>
      </c>
      <c r="AC27" s="137">
        <f>IF(SUM($P27:AB27)&gt;0,IF($M27-AC$7&gt;0,AB27*(1+$N27),0),IF(0&lt;=AC$9,IF(Y27&gt;0,PMT(Z27,Y27,-AA27),PMT(Z27,1,-AA27)),0))</f>
        <v>50933.349201042576</v>
      </c>
      <c r="AD27" s="137">
        <f>IF(SUM($P27:AC27)&gt;0,IF($M27-AD$7&gt;0,AC27*(1+$N27),0),IF(0&lt;=AD$9,IF(Z27&gt;0,PMT(AA27,Z27,-AB27),PMT(AA27,1,-AB27)),0))</f>
        <v>0</v>
      </c>
      <c r="AE27" s="137">
        <f>IF(SUM($P27:AD27)&gt;0,IF($M27-AE$7&gt;0,AD27*(1+$N27),0),IF(0&lt;=AE$9,IF(AA27&gt;0,PMT(AB27,AA27,-AC27),PMT(AB27,1,-AC27)),0))</f>
        <v>0</v>
      </c>
      <c r="AF27" s="137">
        <f>IF(SUM($P27:AE27)&gt;0,IF($M27-AF$7&gt;0,AE27*(1+$N27),0),IF(0&lt;=AF$9,IF(AB27&gt;0,PMT(AC27,AB27,-AD27),PMT(AC27,1,-AD27)),0))</f>
        <v>0</v>
      </c>
      <c r="AG27" s="137">
        <f>IF(SUM($P27:AF27)&gt;0,IF($M27-AG$7&gt;0,AF27*(1+$N27),0),IF(0&lt;=AG$9,IF(AC27&gt;0,PMT(AD27,AC27,-AE27),PMT(AD27,1,-AE27)),0))</f>
        <v>0</v>
      </c>
      <c r="AH27" s="137">
        <f>IF(SUM($P27:AG27)&gt;0,IF($M27-AH$7&gt;0,AG27*(1+$N27),0),IF(0&lt;=AH$9,IF(AD27&gt;0,PMT(AE27,AD27,-AF27),PMT(AE27,1,-AF27)),0))</f>
        <v>0</v>
      </c>
      <c r="AI27" s="137">
        <f>IF(SUM($P27:AH27)&gt;0,IF($M27-AI$7&gt;0,AH27*(1+$N27),0),IF(0&lt;=AI$9,IF(AE27&gt;0,PMT(AF27,AE27,-AG27),PMT(AF27,1,-AG27)),0))</f>
        <v>0</v>
      </c>
      <c r="AJ27" s="137">
        <f>IF(SUM($P27:AI27)&gt;0,IF($M27-AJ$7&gt;0,AI27*(1+$N27),0),IF(0&lt;=AJ$9,IF(AF27&gt;0,PMT(AG27,AF27,-AH27),PMT(AG27,1,-AH27)),0))</f>
        <v>0</v>
      </c>
      <c r="AK27" s="137">
        <f>IF(SUM($P27:AJ27)&gt;0,IF($M27-AK$7&gt;0,AJ27*(1+$N27),0),IF(0&lt;=AK$9,IF(AG27&gt;0,PMT(AH27,AG27,-AI27),PMT(AH27,1,-AI27)),0))</f>
        <v>0</v>
      </c>
      <c r="AL27" s="137">
        <f>IF(SUM($P27:AK27)&gt;0,IF($M27-AL$7&gt;0,AK27*(1+$N27),0),IF(0&lt;=AL$9,IF(AH27&gt;0,PMT(AI27,AH27,-AJ27),PMT(AI27,1,-AJ27)),0))</f>
        <v>0</v>
      </c>
      <c r="AM27" s="137">
        <f>IF(SUM($P27:AL27)&gt;0,IF($M27-AM$7&gt;0,AL27*(1+$N27),0),IF(0&lt;=AM$9,IF(AI27&gt;0,PMT(AJ27,AI27,-AK27),PMT(AJ27,1,-AK27)),0))</f>
        <v>0</v>
      </c>
      <c r="AN27" s="137">
        <f>IF(SUM($P27:AM27)&gt;0,IF($M27-AN$7&gt;0,AM27*(1+$N27),0),IF(0&lt;=AN$9,IF(AJ27&gt;0,PMT(AK27,AJ27,-AL27),PMT(AK27,1,-AL27)),0))</f>
        <v>0</v>
      </c>
      <c r="AO27" s="137">
        <f>IF(SUM($P27:AN27)&gt;0,IF($M27-AO$7&gt;0,AN27*(1+$N27),0),IF(0&lt;=AO$9,IF(AK27&gt;0,PMT(AL27,AK27,-AM27),PMT(AL27,1,-AM27)),0))</f>
        <v>0</v>
      </c>
      <c r="AP27" s="137">
        <f>IF(SUM($P27:AO27)&gt;0,IF($M27-AP$7&gt;0,AO27*(1+$N27),0),IF(0&lt;=AP$9,IF(AL27&gt;0,PMT(AM27,AL27,-AN27),PMT(AM27,1,-AN27)),0))</f>
        <v>0</v>
      </c>
      <c r="AQ27" s="137">
        <f>IF(SUM($P27:AP27)&gt;0,IF($M27-AQ$7&gt;0,AP27*(1+$N27),0),IF(0&lt;=AQ$9,IF(AM27&gt;0,PMT(AN27,AM27,-AO27),PMT(AN27,1,-AO27)),0))</f>
        <v>0</v>
      </c>
      <c r="AR27" s="137">
        <f>IF(SUM($P27:AQ27)&gt;0,IF($M27-AR$7&gt;0,AQ27*(1+$N27),0),IF(0&lt;=AR$9,IF(AN27&gt;0,PMT(AO27,AN27,-AP27),PMT(AO27,1,-AP27)),0))</f>
        <v>0</v>
      </c>
      <c r="AS27" s="137">
        <f>IF(SUM($P27:AR27)&gt;0,IF($M27-AS$7&gt;0,AR27*(1+$N27),0),IF(0&lt;=AS$9,IF(AO27&gt;0,PMT(AP27,AO27,-AQ27),PMT(AP27,1,-AQ27)),0))</f>
        <v>0</v>
      </c>
      <c r="AT27" s="137">
        <f>IF(SUM($P27:AS27)&gt;0,IF($M27-AT$7&gt;0,AS27*(1+$N27),0),IF(0&lt;=AT$9,IF(AP27&gt;0,PMT(AQ27,AP27,-AR27),PMT(AQ27,1,-AR27)),0))</f>
        <v>0</v>
      </c>
      <c r="AU27" s="137">
        <f>IF(SUM($P27:AT27)&gt;0,IF($M27-AU$7&gt;0,AT27*(1+$N27),0),IF(0&lt;=AU$9,IF(AQ27&gt;0,PMT(AR27,AQ27,-AS27),PMT(AR27,1,-AS27)),0))</f>
        <v>0</v>
      </c>
      <c r="AV27" s="137">
        <f>IF(SUM($P27:AU27)&gt;0,IF($M27-AV$7&gt;0,AU27*(1+$N27),0),IF(0&lt;=AV$9,IF(AR27&gt;0,PMT(AS27,AR27,-AT27),PMT(AS27,1,-AT27)),0))</f>
        <v>0</v>
      </c>
      <c r="AW27" s="137">
        <f>IF(SUM($P27:AV27)&gt;0,IF($M27-AW$7&gt;0,AV27*(1+$N27),0),IF(0&lt;=AW$9,IF(AS27&gt;0,PMT(AT27,AS27,-AU27),PMT(AT27,1,-AU27)),0))</f>
        <v>0</v>
      </c>
      <c r="AX27" s="137">
        <f>IF(SUM($P27:AW27)&gt;0,IF($M27-AX$7&gt;0,AW27*(1+$N27),0),IF(0&lt;=AX$9,IF(AT27&gt;0,PMT(AU27,AT27,-AV27),PMT(AU27,1,-AV27)),0))</f>
        <v>0</v>
      </c>
      <c r="AY27" s="137">
        <f>IF(SUM($P27:AX27)&gt;0,IF($M27-AY$7&gt;0,AX27*(1+$N27),0),IF(0&lt;=AY$9,IF(AU27&gt;0,PMT(AV27,AU27,-AW27),PMT(AV27,1,-AW27)),0))</f>
        <v>0</v>
      </c>
      <c r="AZ27" s="137">
        <f>IF(SUM($P27:AY27)&gt;0,IF($M27-AZ$7&gt;0,AY27*(1+$N27),0),IF(0&lt;=AZ$9,IF(AV27&gt;0,PMT(AW27,AV27,-AX27),PMT(AW27,1,-AX27)),0))</f>
        <v>0</v>
      </c>
      <c r="BA27" s="137">
        <f>IF(SUM($P27:AZ27)&gt;0,IF($M27-BA$7&gt;0,AZ27*(1+$N27),0),IF(0&lt;=BA$9,IF(AW27&gt;0,PMT(AX27,AW27,-AY27),PMT(AX27,1,-AY27)),0))</f>
        <v>0</v>
      </c>
      <c r="BB27" s="137">
        <f>IF(SUM($P27:BA27)&gt;0,IF($M27-BB$7&gt;0,BA27*(1+$N27),0),IF(0&lt;=BB$9,IF(AX27&gt;0,PMT(AY27,AX27,-AZ27),PMT(AY27,1,-AZ27)),0))</f>
        <v>0</v>
      </c>
      <c r="BC27" s="137">
        <f>IF(SUM($P27:BB27)&gt;0,IF($M27-BC$7&gt;0,BB27*(1+$N27),0),IF(0&lt;=BC$9,IF(AY27&gt;0,PMT(AZ27,AY27,-BA27),PMT(AZ27,1,-BA27)),0))</f>
        <v>0</v>
      </c>
      <c r="BD27" s="137">
        <f>IF(SUM($P27:BC27)&gt;0,IF($M27-BD$7&gt;0,BC27*(1+$N27),0),IF(0&lt;=BD$9,IF(AZ27&gt;0,PMT(BA27,AZ27,-BB27),PMT(BA27,1,-BB27)),0))</f>
        <v>0</v>
      </c>
      <c r="BE27" s="137">
        <f>IF(SUM($P27:BD27)&gt;0,IF($M27-BE$7&gt;0,BD27*(1+$N27),0),IF(0&lt;=BE$9,IF(BA27&gt;0,PMT(BB27,BA27,-BC27),PMT(BB27,1,-BC27)),0))</f>
        <v>0</v>
      </c>
      <c r="BF27" s="137">
        <f>IF(SUM($P27:BE27)&gt;0,IF($M27-BF$7&gt;0,BE27*(1+$N27),0),IF(0&lt;=BF$9,IF(BB27&gt;0,PMT(BC27,BB27,-BD27),PMT(BC27,1,-BD27)),0))</f>
        <v>0</v>
      </c>
      <c r="BG27" s="137">
        <f>IF(SUM($P27:BF27)&gt;0,IF($M27-BG$7&gt;0,BF27*(1+$N27),0),IF(0&lt;=BG$9,IF(BC27&gt;0,PMT(BD27,BC27,-BE27),PMT(BD27,1,-BE27)),0))</f>
        <v>0</v>
      </c>
      <c r="BH27" s="137">
        <f>IF(SUM($P27:BG27)&gt;0,IF($M27-BH$7&gt;0,BG27*(1+$N27),0),IF(0&lt;=BH$9,IF(BD27&gt;0,PMT(BE27,BD27,-BF27),PMT(BE27,1,-BF27)),0))</f>
        <v>0</v>
      </c>
      <c r="BI27" s="137">
        <f>IF(SUM($P27:BH27)&gt;0,IF($M27-BI$7&gt;0,BH27*(1+$N27),0),IF(0&lt;=BI$9,IF(BE27&gt;0,PMT(BF27,BE27,-BG27),PMT(BF27,1,-BG27)),0))</f>
        <v>0</v>
      </c>
      <c r="BJ27" s="191">
        <f t="shared" si="13"/>
        <v>0</v>
      </c>
    </row>
    <row r="28" spans="1:62">
      <c r="A28" s="193">
        <f t="shared" si="11"/>
        <v>2036</v>
      </c>
      <c r="B28" s="132">
        <v>389592.12755673769</v>
      </c>
      <c r="C28" s="194">
        <f t="shared" si="6"/>
        <v>233755.27653404261</v>
      </c>
      <c r="D28" s="194">
        <f t="shared" si="7"/>
        <v>155836.85102269507</v>
      </c>
      <c r="E28" s="195">
        <f t="shared" si="8"/>
        <v>389592.12755673769</v>
      </c>
      <c r="F28" s="196">
        <f>C28*VLOOKUP($F$9,'GI Factors'!A:M,4,FALSE)+D28*VLOOKUP($F$9,'GI Factors'!A:M,7,FALSE)</f>
        <v>394320.67580946413</v>
      </c>
      <c r="G28" s="193">
        <f t="shared" si="12"/>
        <v>2036</v>
      </c>
      <c r="H28" s="197">
        <f>C28*VLOOKUP($G28,'GI Factors'!A:M,4,FALSE)</f>
        <v>398428.93140793015</v>
      </c>
      <c r="I28" s="197">
        <f>D28*VLOOKUP($G28,'GI Factors'!A:M,7,FALSE)</f>
        <v>192121.31630906233</v>
      </c>
      <c r="J28" s="189">
        <f t="shared" si="9"/>
        <v>590550.24771699251</v>
      </c>
      <c r="K28" s="190">
        <f>IF(SUM($J$10:J28)&gt;$K$7,$K$7-SUM($K$10:K27),J28)</f>
        <v>0</v>
      </c>
      <c r="L28" s="190">
        <f t="shared" si="10"/>
        <v>590550.24771699251</v>
      </c>
      <c r="M28" s="140">
        <f t="shared" si="3"/>
        <v>15</v>
      </c>
      <c r="N28" s="141">
        <f t="shared" si="1"/>
        <v>2.7291797430485511E-2</v>
      </c>
      <c r="O28" s="137">
        <f t="shared" si="2"/>
        <v>394320.67580941843</v>
      </c>
      <c r="P28" s="142">
        <f t="shared" si="4"/>
        <v>32387.25108616845</v>
      </c>
      <c r="Q28" s="137">
        <f>IF(SUM($P28:P28)&gt;0,IF($M28-Q$7&gt;0,P28*(1+$N28),0),IF(0&lt;=Q$9,IF(M28&gt;0,PMT(N28,M28,-O28),PMT(N28,1,-O28)),0))</f>
        <v>33271.157382142432</v>
      </c>
      <c r="R28" s="137">
        <f>IF(SUM($P28:Q28)&gt;0,IF($M28-R$7&gt;0,Q28*(1+$N28),0),IF(0&lt;=R$9,IF(N28&gt;0,PMT(O28,N28,-P28),PMT(O28,1,-P28)),0))</f>
        <v>34179.187069693668</v>
      </c>
      <c r="S28" s="138">
        <f>IF(SUM($P28:R28)&gt;0,IF($M28-S$7&gt;0,R28*(1+$N28),0),IF(0&lt;=S$9,IF(O28&gt;0,PMT(P28,O28,-Q28),PMT(P28,1,-Q28)),0))</f>
        <v>35111.998519538422</v>
      </c>
      <c r="T28" s="137">
        <f>IF(SUM($P28:S28)&gt;0,IF($M28-T$7&gt;0,S28*(1+$N28),0),IF(0&lt;=T$9,IF(P28&gt;0,PMT(Q28,P28,-R28),PMT(Q28,1,-R28)),0))</f>
        <v>36070.268070513172</v>
      </c>
      <c r="U28" s="137">
        <f>IF(SUM($P28:T28)&gt;0,IF($M28-U$7&gt;0,T28*(1+$N28),0),IF(0&lt;=U$9,IF(Q28&gt;0,PMT(R28,Q28,-S28),PMT(R28,1,-S28)),0))</f>
        <v>37054.69051995693</v>
      </c>
      <c r="V28" s="137">
        <f>IF(SUM($P28:U28)&gt;0,IF($M28-V$7&gt;0,U28*(1+$N28),0),IF(0&lt;=V$9,IF(R28&gt;0,PMT(S28,R28,-T28),PMT(S28,1,-T28)),0))</f>
        <v>38065.979627476932</v>
      </c>
      <c r="W28" s="137">
        <f>IF(SUM($P28:V28)&gt;0,IF($M28-W$7&gt;0,V28*(1+$N28),0),IF(0&lt;=W$9,IF(S28&gt;0,PMT(T28,S28,-U28),PMT(T28,1,-U28)),0))</f>
        <v>39104.868632463025</v>
      </c>
      <c r="X28" s="137">
        <f>IF(SUM($P28:W28)&gt;0,IF($M28-X$7&gt;0,W28*(1+$N28),0),IF(0&lt;=X$9,IF(T28&gt;0,PMT(U28,T28,-V28),PMT(U28,1,-V28)),0))</f>
        <v>40172.110785725956</v>
      </c>
      <c r="Y28" s="137">
        <f>IF(SUM($P28:X28)&gt;0,IF($M28-Y$7&gt;0,X28*(1+$N28),0),IF(0&lt;=Y$9,IF(U28&gt;0,PMT(V28,U28,-W28),PMT(V28,1,-W28)),0))</f>
        <v>41268.479895645018</v>
      </c>
      <c r="Z28" s="137">
        <f>IF(SUM($P28:Y28)&gt;0,IF($M28-Z$7&gt;0,Y28*(1+$N28),0),IF(0&lt;=Z$9,IF(V28&gt;0,PMT(W28,V28,-X28),PMT(W28,1,-X28)),0))</f>
        <v>42394.770889221028</v>
      </c>
      <c r="AA28" s="137">
        <f>IF(SUM($P28:Z28)&gt;0,IF($M28-AA$7&gt;0,Z28*(1+$N28),0),IF(0&lt;=AA$9,IF(W28&gt;0,PMT(X28,W28,-Y28),PMT(X28,1,-Y28)),0))</f>
        <v>43551.800388441494</v>
      </c>
      <c r="AB28" s="137">
        <f>IF(SUM($P28:AA28)&gt;0,IF($M28-AB$7&gt;0,AA28*(1+$N28),0),IF(0&lt;=AB$9,IF(X28&gt;0,PMT(Y28,X28,-Z28),PMT(Y28,1,-Z28)),0))</f>
        <v>44740.407302375781</v>
      </c>
      <c r="AC28" s="137">
        <f>IF(SUM($P28:AB28)&gt;0,IF($M28-AC$7&gt;0,AB28*(1+$N28),0),IF(0&lt;=AC$9,IF(Y28&gt;0,PMT(Z28,Y28,-AA28),PMT(Z28,1,-AA28)),0))</f>
        <v>45961.453435429641</v>
      </c>
      <c r="AD28" s="137">
        <f>IF(SUM($P28:AC28)&gt;0,IF($M28-AD$7&gt;0,AC28*(1+$N28),0),IF(0&lt;=AD$9,IF(Z28&gt;0,PMT(AA28,Z28,-AB28),PMT(AA28,1,-AB28)),0))</f>
        <v>47215.824112200084</v>
      </c>
      <c r="AE28" s="137">
        <f>IF(SUM($P28:AD28)&gt;0,IF($M28-AE$7&gt;0,AD28*(1+$N28),0),IF(0&lt;=AE$9,IF(AA28&gt;0,PMT(AB28,AA28,-AC28),PMT(AB28,1,-AC28)),0))</f>
        <v>0</v>
      </c>
      <c r="AF28" s="137">
        <f>IF(SUM($P28:AE28)&gt;0,IF($M28-AF$7&gt;0,AE28*(1+$N28),0),IF(0&lt;=AF$9,IF(AB28&gt;0,PMT(AC28,AB28,-AD28),PMT(AC28,1,-AD28)),0))</f>
        <v>0</v>
      </c>
      <c r="AG28" s="137">
        <f>IF(SUM($P28:AF28)&gt;0,IF($M28-AG$7&gt;0,AF28*(1+$N28),0),IF(0&lt;=AG$9,IF(AC28&gt;0,PMT(AD28,AC28,-AE28),PMT(AD28,1,-AE28)),0))</f>
        <v>0</v>
      </c>
      <c r="AH28" s="137">
        <f>IF(SUM($P28:AG28)&gt;0,IF($M28-AH$7&gt;0,AG28*(1+$N28),0),IF(0&lt;=AH$9,IF(AD28&gt;0,PMT(AE28,AD28,-AF28),PMT(AE28,1,-AF28)),0))</f>
        <v>0</v>
      </c>
      <c r="AI28" s="137">
        <f>IF(SUM($P28:AH28)&gt;0,IF($M28-AI$7&gt;0,AH28*(1+$N28),0),IF(0&lt;=AI$9,IF(AE28&gt;0,PMT(AF28,AE28,-AG28),PMT(AF28,1,-AG28)),0))</f>
        <v>0</v>
      </c>
      <c r="AJ28" s="137">
        <f>IF(SUM($P28:AI28)&gt;0,IF($M28-AJ$7&gt;0,AI28*(1+$N28),0),IF(0&lt;=AJ$9,IF(AF28&gt;0,PMT(AG28,AF28,-AH28),PMT(AG28,1,-AH28)),0))</f>
        <v>0</v>
      </c>
      <c r="AK28" s="137">
        <f>IF(SUM($P28:AJ28)&gt;0,IF($M28-AK$7&gt;0,AJ28*(1+$N28),0),IF(0&lt;=AK$9,IF(AG28&gt;0,PMT(AH28,AG28,-AI28),PMT(AH28,1,-AI28)),0))</f>
        <v>0</v>
      </c>
      <c r="AL28" s="137">
        <f>IF(SUM($P28:AK28)&gt;0,IF($M28-AL$7&gt;0,AK28*(1+$N28),0),IF(0&lt;=AL$9,IF(AH28&gt;0,PMT(AI28,AH28,-AJ28),PMT(AI28,1,-AJ28)),0))</f>
        <v>0</v>
      </c>
      <c r="AM28" s="137">
        <f>IF(SUM($P28:AL28)&gt;0,IF($M28-AM$7&gt;0,AL28*(1+$N28),0),IF(0&lt;=AM$9,IF(AI28&gt;0,PMT(AJ28,AI28,-AK28),PMT(AJ28,1,-AK28)),0))</f>
        <v>0</v>
      </c>
      <c r="AN28" s="137">
        <f>IF(SUM($P28:AM28)&gt;0,IF($M28-AN$7&gt;0,AM28*(1+$N28),0),IF(0&lt;=AN$9,IF(AJ28&gt;0,PMT(AK28,AJ28,-AL28),PMT(AK28,1,-AL28)),0))</f>
        <v>0</v>
      </c>
      <c r="AO28" s="137">
        <f>IF(SUM($P28:AN28)&gt;0,IF($M28-AO$7&gt;0,AN28*(1+$N28),0),IF(0&lt;=AO$9,IF(AK28&gt;0,PMT(AL28,AK28,-AM28),PMT(AL28,1,-AM28)),0))</f>
        <v>0</v>
      </c>
      <c r="AP28" s="137">
        <f>IF(SUM($P28:AO28)&gt;0,IF($M28-AP$7&gt;0,AO28*(1+$N28),0),IF(0&lt;=AP$9,IF(AL28&gt;0,PMT(AM28,AL28,-AN28),PMT(AM28,1,-AN28)),0))</f>
        <v>0</v>
      </c>
      <c r="AQ28" s="137">
        <f>IF(SUM($P28:AP28)&gt;0,IF($M28-AQ$7&gt;0,AP28*(1+$N28),0),IF(0&lt;=AQ$9,IF(AM28&gt;0,PMT(AN28,AM28,-AO28),PMT(AN28,1,-AO28)),0))</f>
        <v>0</v>
      </c>
      <c r="AR28" s="137">
        <f>IF(SUM($P28:AQ28)&gt;0,IF($M28-AR$7&gt;0,AQ28*(1+$N28),0),IF(0&lt;=AR$9,IF(AN28&gt;0,PMT(AO28,AN28,-AP28),PMT(AO28,1,-AP28)),0))</f>
        <v>0</v>
      </c>
      <c r="AS28" s="137">
        <f>IF(SUM($P28:AR28)&gt;0,IF($M28-AS$7&gt;0,AR28*(1+$N28),0),IF(0&lt;=AS$9,IF(AO28&gt;0,PMT(AP28,AO28,-AQ28),PMT(AP28,1,-AQ28)),0))</f>
        <v>0</v>
      </c>
      <c r="AT28" s="137">
        <f>IF(SUM($P28:AS28)&gt;0,IF($M28-AT$7&gt;0,AS28*(1+$N28),0),IF(0&lt;=AT$9,IF(AP28&gt;0,PMT(AQ28,AP28,-AR28),PMT(AQ28,1,-AR28)),0))</f>
        <v>0</v>
      </c>
      <c r="AU28" s="137">
        <f>IF(SUM($P28:AT28)&gt;0,IF($M28-AU$7&gt;0,AT28*(1+$N28),0),IF(0&lt;=AU$9,IF(AQ28&gt;0,PMT(AR28,AQ28,-AS28),PMT(AR28,1,-AS28)),0))</f>
        <v>0</v>
      </c>
      <c r="AV28" s="137">
        <f>IF(SUM($P28:AU28)&gt;0,IF($M28-AV$7&gt;0,AU28*(1+$N28),0),IF(0&lt;=AV$9,IF(AR28&gt;0,PMT(AS28,AR28,-AT28),PMT(AS28,1,-AT28)),0))</f>
        <v>0</v>
      </c>
      <c r="AW28" s="137">
        <f>IF(SUM($P28:AV28)&gt;0,IF($M28-AW$7&gt;0,AV28*(1+$N28),0),IF(0&lt;=AW$9,IF(AS28&gt;0,PMT(AT28,AS28,-AU28),PMT(AT28,1,-AU28)),0))</f>
        <v>0</v>
      </c>
      <c r="AX28" s="137">
        <f>IF(SUM($P28:AW28)&gt;0,IF($M28-AX$7&gt;0,AW28*(1+$N28),0),IF(0&lt;=AX$9,IF(AT28&gt;0,PMT(AU28,AT28,-AV28),PMT(AU28,1,-AV28)),0))</f>
        <v>0</v>
      </c>
      <c r="AY28" s="137">
        <f>IF(SUM($P28:AX28)&gt;0,IF($M28-AY$7&gt;0,AX28*(1+$N28),0),IF(0&lt;=AY$9,IF(AU28&gt;0,PMT(AV28,AU28,-AW28),PMT(AV28,1,-AW28)),0))</f>
        <v>0</v>
      </c>
      <c r="AZ28" s="137">
        <f>IF(SUM($P28:AY28)&gt;0,IF($M28-AZ$7&gt;0,AY28*(1+$N28),0),IF(0&lt;=AZ$9,IF(AV28&gt;0,PMT(AW28,AV28,-AX28),PMT(AW28,1,-AX28)),0))</f>
        <v>0</v>
      </c>
      <c r="BA28" s="137">
        <f>IF(SUM($P28:AZ28)&gt;0,IF($M28-BA$7&gt;0,AZ28*(1+$N28),0),IF(0&lt;=BA$9,IF(AW28&gt;0,PMT(AX28,AW28,-AY28),PMT(AX28,1,-AY28)),0))</f>
        <v>0</v>
      </c>
      <c r="BB28" s="137">
        <f>IF(SUM($P28:BA28)&gt;0,IF($M28-BB$7&gt;0,BA28*(1+$N28),0),IF(0&lt;=BB$9,IF(AX28&gt;0,PMT(AY28,AX28,-AZ28),PMT(AY28,1,-AZ28)),0))</f>
        <v>0</v>
      </c>
      <c r="BC28" s="137">
        <f>IF(SUM($P28:BB28)&gt;0,IF($M28-BC$7&gt;0,BB28*(1+$N28),0),IF(0&lt;=BC$9,IF(AY28&gt;0,PMT(AZ28,AY28,-BA28),PMT(AZ28,1,-BA28)),0))</f>
        <v>0</v>
      </c>
      <c r="BD28" s="137">
        <f>IF(SUM($P28:BC28)&gt;0,IF($M28-BD$7&gt;0,BC28*(1+$N28),0),IF(0&lt;=BD$9,IF(AZ28&gt;0,PMT(BA28,AZ28,-BB28),PMT(BA28,1,-BB28)),0))</f>
        <v>0</v>
      </c>
      <c r="BE28" s="137">
        <f>IF(SUM($P28:BD28)&gt;0,IF($M28-BE$7&gt;0,BD28*(1+$N28),0),IF(0&lt;=BE$9,IF(BA28&gt;0,PMT(BB28,BA28,-BC28),PMT(BB28,1,-BC28)),0))</f>
        <v>0</v>
      </c>
      <c r="BF28" s="137">
        <f>IF(SUM($P28:BE28)&gt;0,IF($M28-BF$7&gt;0,BE28*(1+$N28),0),IF(0&lt;=BF$9,IF(BB28&gt;0,PMT(BC28,BB28,-BD28),PMT(BC28,1,-BD28)),0))</f>
        <v>0</v>
      </c>
      <c r="BG28" s="137">
        <f>IF(SUM($P28:BF28)&gt;0,IF($M28-BG$7&gt;0,BF28*(1+$N28),0),IF(0&lt;=BG$9,IF(BC28&gt;0,PMT(BD28,BC28,-BE28),PMT(BD28,1,-BE28)),0))</f>
        <v>0</v>
      </c>
      <c r="BH28" s="137">
        <f>IF(SUM($P28:BG28)&gt;0,IF($M28-BH$7&gt;0,BG28*(1+$N28),0),IF(0&lt;=BH$9,IF(BD28&gt;0,PMT(BE28,BD28,-BF28),PMT(BE28,1,-BF28)),0))</f>
        <v>0</v>
      </c>
      <c r="BI28" s="137">
        <f>IF(SUM($P28:BH28)&gt;0,IF($M28-BI$7&gt;0,BH28*(1+$N28),0),IF(0&lt;=BI$9,IF(BE28&gt;0,PMT(BF28,BE28,-BG28),PMT(BF28,1,-BG28)),0))</f>
        <v>0</v>
      </c>
      <c r="BJ28" s="191">
        <f t="shared" si="13"/>
        <v>0</v>
      </c>
    </row>
    <row r="29" spans="1:62">
      <c r="A29" s="193">
        <f t="shared" si="11"/>
        <v>2037</v>
      </c>
      <c r="B29" s="132">
        <v>224248.56839379488</v>
      </c>
      <c r="C29" s="194">
        <f t="shared" si="6"/>
        <v>134549.14103627691</v>
      </c>
      <c r="D29" s="194">
        <f t="shared" si="7"/>
        <v>89699.427357517954</v>
      </c>
      <c r="E29" s="195">
        <f t="shared" si="8"/>
        <v>224248.56839379488</v>
      </c>
      <c r="F29" s="196">
        <f>C29*VLOOKUP($F$9,'GI Factors'!A:M,4,FALSE)+D29*VLOOKUP($F$9,'GI Factors'!A:M,7,FALSE)</f>
        <v>226970.31275476236</v>
      </c>
      <c r="G29" s="193">
        <f t="shared" si="12"/>
        <v>2037</v>
      </c>
      <c r="H29" s="197">
        <f>C29*VLOOKUP($G29,'GI Factors'!A:M,4,FALSE)</f>
        <v>238317.7188087884</v>
      </c>
      <c r="I29" s="197">
        <f>D29*VLOOKUP($G29,'GI Factors'!A:M,7,FALSE)</f>
        <v>112119.57452086626</v>
      </c>
      <c r="J29" s="189">
        <f t="shared" si="9"/>
        <v>350437.29332965467</v>
      </c>
      <c r="K29" s="190">
        <f>IF(SUM($J$10:J29)&gt;$K$7,$K$7-SUM($K$10:K28),J29)</f>
        <v>0</v>
      </c>
      <c r="L29" s="190">
        <f t="shared" si="10"/>
        <v>350437.29332965467</v>
      </c>
      <c r="M29" s="140">
        <f t="shared" si="3"/>
        <v>16</v>
      </c>
      <c r="N29" s="141">
        <f t="shared" si="1"/>
        <v>2.7519514838384294E-2</v>
      </c>
      <c r="O29" s="137">
        <f t="shared" si="2"/>
        <v>226970.31275476309</v>
      </c>
      <c r="P29" s="142">
        <f t="shared" si="4"/>
        <v>17728.390900268554</v>
      </c>
      <c r="Q29" s="137">
        <f>IF(SUM($P29:P29)&gt;0,IF($M29-Q$7&gt;0,P29*(1+$N29),0),IF(0&lt;=Q$9,IF(M29&gt;0,PMT(N29,M29,-O29),PMT(N29,1,-O29)),0))</f>
        <v>18216.26761670917</v>
      </c>
      <c r="R29" s="137">
        <f>IF(SUM($P29:Q29)&gt;0,IF($M29-R$7&gt;0,Q29*(1+$N29),0),IF(0&lt;=R$9,IF(N29&gt;0,PMT(O29,N29,-P29),PMT(O29,1,-P29)),0))</f>
        <v>18717.570463687178</v>
      </c>
      <c r="S29" s="138">
        <f>IF(SUM($P29:R29)&gt;0,IF($M29-S$7&gt;0,R29*(1+$N29),0),IF(0&lt;=S$9,IF(O29&gt;0,PMT(P29,O29,-Q29),PMT(P29,1,-Q29)),0))</f>
        <v>19232.66892180112</v>
      </c>
      <c r="T29" s="137">
        <f>IF(SUM($P29:S29)&gt;0,IF($M29-T$7&gt;0,S29*(1+$N29),0),IF(0&lt;=T$9,IF(P29&gt;0,PMT(Q29,P29,-R29),PMT(Q29,1,-R29)),0))</f>
        <v>19761.942639576355</v>
      </c>
      <c r="U29" s="137">
        <f>IF(SUM($P29:T29)&gt;0,IF($M29-U$7&gt;0,T29*(1+$N29),0),IF(0&lt;=U$9,IF(Q29&gt;0,PMT(R29,Q29,-S29),PMT(R29,1,-S29)),0))</f>
        <v>20305.781713281474</v>
      </c>
      <c r="V29" s="137">
        <f>IF(SUM($P29:U29)&gt;0,IF($M29-V$7&gt;0,U29*(1+$N29),0),IF(0&lt;=V$9,IF(R29&gt;0,PMT(S29,R29,-T29),PMT(S29,1,-T29)),0))</f>
        <v>20864.586974445116</v>
      </c>
      <c r="W29" s="137">
        <f>IF(SUM($P29:V29)&gt;0,IF($M29-W$7&gt;0,V29*(1+$N29),0),IF(0&lt;=W$9,IF(S29&gt;0,PMT(T29,S29,-U29),PMT(T29,1,-U29)),0))</f>
        <v>21438.770285285114</v>
      </c>
      <c r="X29" s="137">
        <f>IF(SUM($P29:W29)&gt;0,IF($M29-X$7&gt;0,W29*(1+$N29),0),IF(0&lt;=X$9,IF(T29&gt;0,PMT(U29,T29,-V29),PMT(U29,1,-V29)),0))</f>
        <v>22028.754842267728</v>
      </c>
      <c r="Y29" s="137">
        <f>IF(SUM($P29:X29)&gt;0,IF($M29-Y$7&gt;0,X29*(1+$N29),0),IF(0&lt;=Y$9,IF(U29&gt;0,PMT(V29,U29,-W29),PMT(V29,1,-W29)),0))</f>
        <v>22634.975488020642</v>
      </c>
      <c r="Z29" s="137">
        <f>IF(SUM($P29:Y29)&gt;0,IF($M29-Z$7&gt;0,Y29*(1+$N29),0),IF(0&lt;=Z$9,IF(V29&gt;0,PMT(W29,V29,-X29),PMT(W29,1,-X29)),0))</f>
        <v>23257.879031829689</v>
      </c>
      <c r="AA29" s="137">
        <f>IF(SUM($P29:Z29)&gt;0,IF($M29-AA$7&gt;0,Z29*(1+$N29),0),IF(0&lt;=AA$9,IF(W29&gt;0,PMT(X29,W29,-Y29),PMT(X29,1,-Y29)),0))</f>
        <v>23897.92457895547</v>
      </c>
      <c r="AB29" s="137">
        <f>IF(SUM($P29:AA29)&gt;0,IF($M29-AB$7&gt;0,AA29*(1+$N29),0),IF(0&lt;=AB$9,IF(X29&gt;0,PMT(Y29,X29,-Z29),PMT(Y29,1,-Z29)),0))</f>
        <v>24555.583869012622</v>
      </c>
      <c r="AC29" s="137">
        <f>IF(SUM($P29:AB29)&gt;0,IF($M29-AC$7&gt;0,AB29*(1+$N29),0),IF(0&lt;=AC$9,IF(Y29&gt;0,PMT(Z29,Y29,-AA29),PMT(Z29,1,-AA29)),0))</f>
        <v>25231.341623661105</v>
      </c>
      <c r="AD29" s="137">
        <f>IF(SUM($P29:AC29)&gt;0,IF($M29-AD$7&gt;0,AC29*(1+$N29),0),IF(0&lt;=AD$9,IF(Z29&gt;0,PMT(AA29,Z29,-AB29),PMT(AA29,1,-AB29)),0))</f>
        <v>25925.695903865788</v>
      </c>
      <c r="AE29" s="137">
        <f>IF(SUM($P29:AD29)&gt;0,IF($M29-AE$7&gt;0,AD29*(1+$N29),0),IF(0&lt;=AE$9,IF(AA29&gt;0,PMT(AB29,AA29,-AC29),PMT(AB29,1,-AC29)),0))</f>
        <v>26639.158476987661</v>
      </c>
      <c r="AF29" s="137">
        <f>IF(SUM($P29:AE29)&gt;0,IF($M29-AF$7&gt;0,AE29*(1+$N29),0),IF(0&lt;=AF$9,IF(AB29&gt;0,PMT(AC29,AB29,-AD29),PMT(AC29,1,-AD29)),0))</f>
        <v>0</v>
      </c>
      <c r="AG29" s="137">
        <f>IF(SUM($P29:AF29)&gt;0,IF($M29-AG$7&gt;0,AF29*(1+$N29),0),IF(0&lt;=AG$9,IF(AC29&gt;0,PMT(AD29,AC29,-AE29),PMT(AD29,1,-AE29)),0))</f>
        <v>0</v>
      </c>
      <c r="AH29" s="137">
        <f>IF(SUM($P29:AG29)&gt;0,IF($M29-AH$7&gt;0,AG29*(1+$N29),0),IF(0&lt;=AH$9,IF(AD29&gt;0,PMT(AE29,AD29,-AF29),PMT(AE29,1,-AF29)),0))</f>
        <v>0</v>
      </c>
      <c r="AI29" s="137">
        <f>IF(SUM($P29:AH29)&gt;0,IF($M29-AI$7&gt;0,AH29*(1+$N29),0),IF(0&lt;=AI$9,IF(AE29&gt;0,PMT(AF29,AE29,-AG29),PMT(AF29,1,-AG29)),0))</f>
        <v>0</v>
      </c>
      <c r="AJ29" s="137">
        <f>IF(SUM($P29:AI29)&gt;0,IF($M29-AJ$7&gt;0,AI29*(1+$N29),0),IF(0&lt;=AJ$9,IF(AF29&gt;0,PMT(AG29,AF29,-AH29),PMT(AG29,1,-AH29)),0))</f>
        <v>0</v>
      </c>
      <c r="AK29" s="137">
        <f>IF(SUM($P29:AJ29)&gt;0,IF($M29-AK$7&gt;0,AJ29*(1+$N29),0),IF(0&lt;=AK$9,IF(AG29&gt;0,PMT(AH29,AG29,-AI29),PMT(AH29,1,-AI29)),0))</f>
        <v>0</v>
      </c>
      <c r="AL29" s="137">
        <f>IF(SUM($P29:AK29)&gt;0,IF($M29-AL$7&gt;0,AK29*(1+$N29),0),IF(0&lt;=AL$9,IF(AH29&gt;0,PMT(AI29,AH29,-AJ29),PMT(AI29,1,-AJ29)),0))</f>
        <v>0</v>
      </c>
      <c r="AM29" s="137">
        <f>IF(SUM($P29:AL29)&gt;0,IF($M29-AM$7&gt;0,AL29*(1+$N29),0),IF(0&lt;=AM$9,IF(AI29&gt;0,PMT(AJ29,AI29,-AK29),PMT(AJ29,1,-AK29)),0))</f>
        <v>0</v>
      </c>
      <c r="AN29" s="137">
        <f>IF(SUM($P29:AM29)&gt;0,IF($M29-AN$7&gt;0,AM29*(1+$N29),0),IF(0&lt;=AN$9,IF(AJ29&gt;0,PMT(AK29,AJ29,-AL29),PMT(AK29,1,-AL29)),0))</f>
        <v>0</v>
      </c>
      <c r="AO29" s="137">
        <f>IF(SUM($P29:AN29)&gt;0,IF($M29-AO$7&gt;0,AN29*(1+$N29),0),IF(0&lt;=AO$9,IF(AK29&gt;0,PMT(AL29,AK29,-AM29),PMT(AL29,1,-AM29)),0))</f>
        <v>0</v>
      </c>
      <c r="AP29" s="137">
        <f>IF(SUM($P29:AO29)&gt;0,IF($M29-AP$7&gt;0,AO29*(1+$N29),0),IF(0&lt;=AP$9,IF(AL29&gt;0,PMT(AM29,AL29,-AN29),PMT(AM29,1,-AN29)),0))</f>
        <v>0</v>
      </c>
      <c r="AQ29" s="137">
        <f>IF(SUM($P29:AP29)&gt;0,IF($M29-AQ$7&gt;0,AP29*(1+$N29),0),IF(0&lt;=AQ$9,IF(AM29&gt;0,PMT(AN29,AM29,-AO29),PMT(AN29,1,-AO29)),0))</f>
        <v>0</v>
      </c>
      <c r="AR29" s="137">
        <f>IF(SUM($P29:AQ29)&gt;0,IF($M29-AR$7&gt;0,AQ29*(1+$N29),0),IF(0&lt;=AR$9,IF(AN29&gt;0,PMT(AO29,AN29,-AP29),PMT(AO29,1,-AP29)),0))</f>
        <v>0</v>
      </c>
      <c r="AS29" s="137">
        <f>IF(SUM($P29:AR29)&gt;0,IF($M29-AS$7&gt;0,AR29*(1+$N29),0),IF(0&lt;=AS$9,IF(AO29&gt;0,PMT(AP29,AO29,-AQ29),PMT(AP29,1,-AQ29)),0))</f>
        <v>0</v>
      </c>
      <c r="AT29" s="137">
        <f>IF(SUM($P29:AS29)&gt;0,IF($M29-AT$7&gt;0,AS29*(1+$N29),0),IF(0&lt;=AT$9,IF(AP29&gt;0,PMT(AQ29,AP29,-AR29),PMT(AQ29,1,-AR29)),0))</f>
        <v>0</v>
      </c>
      <c r="AU29" s="137">
        <f>IF(SUM($P29:AT29)&gt;0,IF($M29-AU$7&gt;0,AT29*(1+$N29),0),IF(0&lt;=AU$9,IF(AQ29&gt;0,PMT(AR29,AQ29,-AS29),PMT(AR29,1,-AS29)),0))</f>
        <v>0</v>
      </c>
      <c r="AV29" s="137">
        <f>IF(SUM($P29:AU29)&gt;0,IF($M29-AV$7&gt;0,AU29*(1+$N29),0),IF(0&lt;=AV$9,IF(AR29&gt;0,PMT(AS29,AR29,-AT29),PMT(AS29,1,-AT29)),0))</f>
        <v>0</v>
      </c>
      <c r="AW29" s="137">
        <f>IF(SUM($P29:AV29)&gt;0,IF($M29-AW$7&gt;0,AV29*(1+$N29),0),IF(0&lt;=AW$9,IF(AS29&gt;0,PMT(AT29,AS29,-AU29),PMT(AT29,1,-AU29)),0))</f>
        <v>0</v>
      </c>
      <c r="AX29" s="137">
        <f>IF(SUM($P29:AW29)&gt;0,IF($M29-AX$7&gt;0,AW29*(1+$N29),0),IF(0&lt;=AX$9,IF(AT29&gt;0,PMT(AU29,AT29,-AV29),PMT(AU29,1,-AV29)),0))</f>
        <v>0</v>
      </c>
      <c r="AY29" s="137">
        <f>IF(SUM($P29:AX29)&gt;0,IF($M29-AY$7&gt;0,AX29*(1+$N29),0),IF(0&lt;=AY$9,IF(AU29&gt;0,PMT(AV29,AU29,-AW29),PMT(AV29,1,-AW29)),0))</f>
        <v>0</v>
      </c>
      <c r="AZ29" s="137">
        <f>IF(SUM($P29:AY29)&gt;0,IF($M29-AZ$7&gt;0,AY29*(1+$N29),0),IF(0&lt;=AZ$9,IF(AV29&gt;0,PMT(AW29,AV29,-AX29),PMT(AW29,1,-AX29)),0))</f>
        <v>0</v>
      </c>
      <c r="BA29" s="137">
        <f>IF(SUM($P29:AZ29)&gt;0,IF($M29-BA$7&gt;0,AZ29*(1+$N29),0),IF(0&lt;=BA$9,IF(AW29&gt;0,PMT(AX29,AW29,-AY29),PMT(AX29,1,-AY29)),0))</f>
        <v>0</v>
      </c>
      <c r="BB29" s="137">
        <f>IF(SUM($P29:BA29)&gt;0,IF($M29-BB$7&gt;0,BA29*(1+$N29),0),IF(0&lt;=BB$9,IF(AX29&gt;0,PMT(AY29,AX29,-AZ29),PMT(AY29,1,-AZ29)),0))</f>
        <v>0</v>
      </c>
      <c r="BC29" s="137">
        <f>IF(SUM($P29:BB29)&gt;0,IF($M29-BC$7&gt;0,BB29*(1+$N29),0),IF(0&lt;=BC$9,IF(AY29&gt;0,PMT(AZ29,AY29,-BA29),PMT(AZ29,1,-BA29)),0))</f>
        <v>0</v>
      </c>
      <c r="BD29" s="137">
        <f>IF(SUM($P29:BC29)&gt;0,IF($M29-BD$7&gt;0,BC29*(1+$N29),0),IF(0&lt;=BD$9,IF(AZ29&gt;0,PMT(BA29,AZ29,-BB29),PMT(BA29,1,-BB29)),0))</f>
        <v>0</v>
      </c>
      <c r="BE29" s="137">
        <f>IF(SUM($P29:BD29)&gt;0,IF($M29-BE$7&gt;0,BD29*(1+$N29),0),IF(0&lt;=BE$9,IF(BA29&gt;0,PMT(BB29,BA29,-BC29),PMT(BB29,1,-BC29)),0))</f>
        <v>0</v>
      </c>
      <c r="BF29" s="137">
        <f>IF(SUM($P29:BE29)&gt;0,IF($M29-BF$7&gt;0,BE29*(1+$N29),0),IF(0&lt;=BF$9,IF(BB29&gt;0,PMT(BC29,BB29,-BD29),PMT(BC29,1,-BD29)),0))</f>
        <v>0</v>
      </c>
      <c r="BG29" s="137">
        <f>IF(SUM($P29:BF29)&gt;0,IF($M29-BG$7&gt;0,BF29*(1+$N29),0),IF(0&lt;=BG$9,IF(BC29&gt;0,PMT(BD29,BC29,-BE29),PMT(BD29,1,-BE29)),0))</f>
        <v>0</v>
      </c>
      <c r="BH29" s="137">
        <f>IF(SUM($P29:BG29)&gt;0,IF($M29-BH$7&gt;0,BG29*(1+$N29),0),IF(0&lt;=BH$9,IF(BD29&gt;0,PMT(BE29,BD29,-BF29),PMT(BE29,1,-BF29)),0))</f>
        <v>0</v>
      </c>
      <c r="BI29" s="137">
        <f>IF(SUM($P29:BH29)&gt;0,IF($M29-BI$7&gt;0,BH29*(1+$N29),0),IF(0&lt;=BI$9,IF(BE29&gt;0,PMT(BF29,BE29,-BG29),PMT(BF29,1,-BG29)),0))</f>
        <v>0</v>
      </c>
      <c r="BJ29" s="191">
        <f t="shared" si="13"/>
        <v>0</v>
      </c>
    </row>
    <row r="30" spans="1:62">
      <c r="A30" s="193">
        <f t="shared" si="11"/>
        <v>2038</v>
      </c>
      <c r="B30" s="132">
        <v>218714.04846371643</v>
      </c>
      <c r="C30" s="194">
        <f t="shared" si="6"/>
        <v>131228.42907822985</v>
      </c>
      <c r="D30" s="194">
        <f t="shared" si="7"/>
        <v>87485.619385486585</v>
      </c>
      <c r="E30" s="195">
        <f t="shared" si="8"/>
        <v>218714.04846371643</v>
      </c>
      <c r="F30" s="196">
        <f>C30*VLOOKUP($F$9,'GI Factors'!A:M,4,FALSE)+D30*VLOOKUP($F$9,'GI Factors'!A:M,7,FALSE)</f>
        <v>221368.61938175739</v>
      </c>
      <c r="G30" s="193">
        <f t="shared" si="12"/>
        <v>2038</v>
      </c>
      <c r="H30" s="197">
        <f>C30*VLOOKUP($G30,'GI Factors'!A:M,4,FALSE)</f>
        <v>241507.97554006535</v>
      </c>
      <c r="I30" s="197">
        <f>D30*VLOOKUP($G30,'GI Factors'!A:M,7,FALSE)</f>
        <v>110975.68796782507</v>
      </c>
      <c r="J30" s="189">
        <f t="shared" si="9"/>
        <v>352483.66350789042</v>
      </c>
      <c r="K30" s="190">
        <f>IF(SUM($J$10:J30)&gt;$K$7,$K$7-SUM($K$10:K29),J30)</f>
        <v>0</v>
      </c>
      <c r="L30" s="190">
        <f t="shared" si="10"/>
        <v>352483.66350789042</v>
      </c>
      <c r="M30" s="140">
        <f t="shared" si="3"/>
        <v>17</v>
      </c>
      <c r="N30" s="141">
        <f t="shared" si="1"/>
        <v>2.7741047004734527E-2</v>
      </c>
      <c r="O30" s="137">
        <f t="shared" si="2"/>
        <v>221368.6193817569</v>
      </c>
      <c r="P30" s="142">
        <f t="shared" si="4"/>
        <v>16509.175066349264</v>
      </c>
      <c r="Q30" s="137">
        <f>IF(SUM($P30:P30)&gt;0,IF($M30-Q$7&gt;0,P30*(1+$N30),0),IF(0&lt;=Q$9,IF(M30&gt;0,PMT(N30,M30,-O30),PMT(N30,1,-O30)),0))</f>
        <v>16967.156867874251</v>
      </c>
      <c r="R30" s="137">
        <f>IF(SUM($P30:Q30)&gt;0,IF($M30-R$7&gt;0,Q30*(1+$N30),0),IF(0&lt;=R$9,IF(N30&gt;0,PMT(O30,N30,-P30),PMT(O30,1,-P30)),0))</f>
        <v>17437.843564082657</v>
      </c>
      <c r="S30" s="138">
        <f>IF(SUM($P30:R30)&gt;0,IF($M30-S$7&gt;0,R30*(1+$N30),0),IF(0&lt;=S$9,IF(O30&gt;0,PMT(P30,O30,-Q30),PMT(P30,1,-Q30)),0))</f>
        <v>17921.587602055082</v>
      </c>
      <c r="T30" s="137">
        <f>IF(SUM($P30:S30)&gt;0,IF($M30-T$7&gt;0,S30*(1+$N30),0),IF(0&lt;=T$9,IF(P30&gt;0,PMT(Q30,P30,-R30),PMT(Q30,1,-R30)),0))</f>
        <v>18418.751206123161</v>
      </c>
      <c r="U30" s="137">
        <f>IF(SUM($P30:T30)&gt;0,IF($M30-U$7&gt;0,T30*(1+$N30),0),IF(0&lt;=U$9,IF(Q30&gt;0,PMT(R30,Q30,-S30),PMT(R30,1,-S30)),0))</f>
        <v>18929.706649100735</v>
      </c>
      <c r="V30" s="137">
        <f>IF(SUM($P30:U30)&gt;0,IF($M30-V$7&gt;0,U30*(1+$N30),0),IF(0&lt;=V$9,IF(R30&gt;0,PMT(S30,R30,-T30),PMT(S30,1,-T30)),0))</f>
        <v>19454.836531039276</v>
      </c>
      <c r="W30" s="137">
        <f>IF(SUM($P30:V30)&gt;0,IF($M30-W$7&gt;0,V30*(1+$N30),0),IF(0&lt;=W$9,IF(S30&gt;0,PMT(T30,S30,-U30),PMT(T30,1,-U30)),0))</f>
        <v>19994.534065716263</v>
      </c>
      <c r="X30" s="137">
        <f>IF(SUM($P30:W30)&gt;0,IF($M30-X$7&gt;0,W30*(1+$N30),0),IF(0&lt;=X$9,IF(T30&gt;0,PMT(U30,T30,-V30),PMT(U30,1,-V30)),0))</f>
        <v>20549.203375071065</v>
      </c>
      <c r="Y30" s="137">
        <f>IF(SUM($P30:X30)&gt;0,IF($M30-Y$7&gt;0,X30*(1+$N30),0),IF(0&lt;=Y$9,IF(U30&gt;0,PMT(V30,U30,-W30),PMT(V30,1,-W30)),0))</f>
        <v>21119.259791808763</v>
      </c>
      <c r="Z30" s="137">
        <f>IF(SUM($P30:Y30)&gt;0,IF($M30-Z$7&gt;0,Y30*(1+$N30),0),IF(0&lt;=Z$9,IF(V30&gt;0,PMT(W30,V30,-X30),PMT(W30,1,-X30)),0))</f>
        <v>21705.13017039853</v>
      </c>
      <c r="AA30" s="137">
        <f>IF(SUM($P30:Z30)&gt;0,IF($M30-AA$7&gt;0,Z30*(1+$N30),0),IF(0&lt;=AA$9,IF(W30&gt;0,PMT(X30,W30,-Y30),PMT(X30,1,-Y30)),0))</f>
        <v>22307.253206699439</v>
      </c>
      <c r="AB30" s="137">
        <f>IF(SUM($P30:AA30)&gt;0,IF($M30-AB$7&gt;0,AA30*(1+$N30),0),IF(0&lt;=AB$9,IF(X30&gt;0,PMT(Y30,X30,-Z30),PMT(Y30,1,-Z30)),0))</f>
        <v>22926.079766453004</v>
      </c>
      <c r="AC30" s="137">
        <f>IF(SUM($P30:AB30)&gt;0,IF($M30-AC$7&gt;0,AB30*(1+$N30),0),IF(0&lt;=AC$9,IF(Y30&gt;0,PMT(Z30,Y30,-AA30),PMT(Z30,1,-AA30)),0))</f>
        <v>23562.07322288847</v>
      </c>
      <c r="AD30" s="137">
        <f>IF(SUM($P30:AC30)&gt;0,IF($M30-AD$7&gt;0,AC30*(1+$N30),0),IF(0&lt;=AD$9,IF(Z30&gt;0,PMT(AA30,Z30,-AB30),PMT(AA30,1,-AB30)),0))</f>
        <v>24215.709803693615</v>
      </c>
      <c r="AE30" s="137">
        <f>IF(SUM($P30:AD30)&gt;0,IF($M30-AE$7&gt;0,AD30*(1+$N30),0),IF(0&lt;=AE$9,IF(AA30&gt;0,PMT(AB30,AA30,-AC30),PMT(AB30,1,-AC30)),0))</f>
        <v>24887.478947610893</v>
      </c>
      <c r="AF30" s="137">
        <f>IF(SUM($P30:AE30)&gt;0,IF($M30-AF$7&gt;0,AE30*(1+$N30),0),IF(0&lt;=AF$9,IF(AB30&gt;0,PMT(AC30,AB30,-AD30),PMT(AC30,1,-AD30)),0))</f>
        <v>25577.883670925909</v>
      </c>
      <c r="AG30" s="137">
        <f>IF(SUM($P30:AF30)&gt;0,IF($M30-AG$7&gt;0,AF30*(1+$N30),0),IF(0&lt;=AG$9,IF(AC30&gt;0,PMT(AD30,AC30,-AE30),PMT(AD30,1,-AE30)),0))</f>
        <v>0</v>
      </c>
      <c r="AH30" s="137">
        <f>IF(SUM($P30:AG30)&gt;0,IF($M30-AH$7&gt;0,AG30*(1+$N30),0),IF(0&lt;=AH$9,IF(AD30&gt;0,PMT(AE30,AD30,-AF30),PMT(AE30,1,-AF30)),0))</f>
        <v>0</v>
      </c>
      <c r="AI30" s="137">
        <f>IF(SUM($P30:AH30)&gt;0,IF($M30-AI$7&gt;0,AH30*(1+$N30),0),IF(0&lt;=AI$9,IF(AE30&gt;0,PMT(AF30,AE30,-AG30),PMT(AF30,1,-AG30)),0))</f>
        <v>0</v>
      </c>
      <c r="AJ30" s="137">
        <f>IF(SUM($P30:AI30)&gt;0,IF($M30-AJ$7&gt;0,AI30*(1+$N30),0),IF(0&lt;=AJ$9,IF(AF30&gt;0,PMT(AG30,AF30,-AH30),PMT(AG30,1,-AH30)),0))</f>
        <v>0</v>
      </c>
      <c r="AK30" s="137">
        <f>IF(SUM($P30:AJ30)&gt;0,IF($M30-AK$7&gt;0,AJ30*(1+$N30),0),IF(0&lt;=AK$9,IF(AG30&gt;0,PMT(AH30,AG30,-AI30),PMT(AH30,1,-AI30)),0))</f>
        <v>0</v>
      </c>
      <c r="AL30" s="137">
        <f>IF(SUM($P30:AK30)&gt;0,IF($M30-AL$7&gt;0,AK30*(1+$N30),0),IF(0&lt;=AL$9,IF(AH30&gt;0,PMT(AI30,AH30,-AJ30),PMT(AI30,1,-AJ30)),0))</f>
        <v>0</v>
      </c>
      <c r="AM30" s="137">
        <f>IF(SUM($P30:AL30)&gt;0,IF($M30-AM$7&gt;0,AL30*(1+$N30),0),IF(0&lt;=AM$9,IF(AI30&gt;0,PMT(AJ30,AI30,-AK30),PMT(AJ30,1,-AK30)),0))</f>
        <v>0</v>
      </c>
      <c r="AN30" s="137">
        <f>IF(SUM($P30:AM30)&gt;0,IF($M30-AN$7&gt;0,AM30*(1+$N30),0),IF(0&lt;=AN$9,IF(AJ30&gt;0,PMT(AK30,AJ30,-AL30),PMT(AK30,1,-AL30)),0))</f>
        <v>0</v>
      </c>
      <c r="AO30" s="137">
        <f>IF(SUM($P30:AN30)&gt;0,IF($M30-AO$7&gt;0,AN30*(1+$N30),0),IF(0&lt;=AO$9,IF(AK30&gt;0,PMT(AL30,AK30,-AM30),PMT(AL30,1,-AM30)),0))</f>
        <v>0</v>
      </c>
      <c r="AP30" s="137">
        <f>IF(SUM($P30:AO30)&gt;0,IF($M30-AP$7&gt;0,AO30*(1+$N30),0),IF(0&lt;=AP$9,IF(AL30&gt;0,PMT(AM30,AL30,-AN30),PMT(AM30,1,-AN30)),0))</f>
        <v>0</v>
      </c>
      <c r="AQ30" s="137">
        <f>IF(SUM($P30:AP30)&gt;0,IF($M30-AQ$7&gt;0,AP30*(1+$N30),0),IF(0&lt;=AQ$9,IF(AM30&gt;0,PMT(AN30,AM30,-AO30),PMT(AN30,1,-AO30)),0))</f>
        <v>0</v>
      </c>
      <c r="AR30" s="137">
        <f>IF(SUM($P30:AQ30)&gt;0,IF($M30-AR$7&gt;0,AQ30*(1+$N30),0),IF(0&lt;=AR$9,IF(AN30&gt;0,PMT(AO30,AN30,-AP30),PMT(AO30,1,-AP30)),0))</f>
        <v>0</v>
      </c>
      <c r="AS30" s="137">
        <f>IF(SUM($P30:AR30)&gt;0,IF($M30-AS$7&gt;0,AR30*(1+$N30),0),IF(0&lt;=AS$9,IF(AO30&gt;0,PMT(AP30,AO30,-AQ30),PMT(AP30,1,-AQ30)),0))</f>
        <v>0</v>
      </c>
      <c r="AT30" s="137">
        <f>IF(SUM($P30:AS30)&gt;0,IF($M30-AT$7&gt;0,AS30*(1+$N30),0),IF(0&lt;=AT$9,IF(AP30&gt;0,PMT(AQ30,AP30,-AR30),PMT(AQ30,1,-AR30)),0))</f>
        <v>0</v>
      </c>
      <c r="AU30" s="137">
        <f>IF(SUM($P30:AT30)&gt;0,IF($M30-AU$7&gt;0,AT30*(1+$N30),0),IF(0&lt;=AU$9,IF(AQ30&gt;0,PMT(AR30,AQ30,-AS30),PMT(AR30,1,-AS30)),0))</f>
        <v>0</v>
      </c>
      <c r="AV30" s="137">
        <f>IF(SUM($P30:AU30)&gt;0,IF($M30-AV$7&gt;0,AU30*(1+$N30),0),IF(0&lt;=AV$9,IF(AR30&gt;0,PMT(AS30,AR30,-AT30),PMT(AS30,1,-AT30)),0))</f>
        <v>0</v>
      </c>
      <c r="AW30" s="137">
        <f>IF(SUM($P30:AV30)&gt;0,IF($M30-AW$7&gt;0,AV30*(1+$N30),0),IF(0&lt;=AW$9,IF(AS30&gt;0,PMT(AT30,AS30,-AU30),PMT(AT30,1,-AU30)),0))</f>
        <v>0</v>
      </c>
      <c r="AX30" s="137">
        <f>IF(SUM($P30:AW30)&gt;0,IF($M30-AX$7&gt;0,AW30*(1+$N30),0),IF(0&lt;=AX$9,IF(AT30&gt;0,PMT(AU30,AT30,-AV30),PMT(AU30,1,-AV30)),0))</f>
        <v>0</v>
      </c>
      <c r="AY30" s="137">
        <f>IF(SUM($P30:AX30)&gt;0,IF($M30-AY$7&gt;0,AX30*(1+$N30),0),IF(0&lt;=AY$9,IF(AU30&gt;0,PMT(AV30,AU30,-AW30),PMT(AV30,1,-AW30)),0))</f>
        <v>0</v>
      </c>
      <c r="AZ30" s="137">
        <f>IF(SUM($P30:AY30)&gt;0,IF($M30-AZ$7&gt;0,AY30*(1+$N30),0),IF(0&lt;=AZ$9,IF(AV30&gt;0,PMT(AW30,AV30,-AX30),PMT(AW30,1,-AX30)),0))</f>
        <v>0</v>
      </c>
      <c r="BA30" s="137">
        <f>IF(SUM($P30:AZ30)&gt;0,IF($M30-BA$7&gt;0,AZ30*(1+$N30),0),IF(0&lt;=BA$9,IF(AW30&gt;0,PMT(AX30,AW30,-AY30),PMT(AX30,1,-AY30)),0))</f>
        <v>0</v>
      </c>
      <c r="BB30" s="137">
        <f>IF(SUM($P30:BA30)&gt;0,IF($M30-BB$7&gt;0,BA30*(1+$N30),0),IF(0&lt;=BB$9,IF(AX30&gt;0,PMT(AY30,AX30,-AZ30),PMT(AY30,1,-AZ30)),0))</f>
        <v>0</v>
      </c>
      <c r="BC30" s="137">
        <f>IF(SUM($P30:BB30)&gt;0,IF($M30-BC$7&gt;0,BB30*(1+$N30),0),IF(0&lt;=BC$9,IF(AY30&gt;0,PMT(AZ30,AY30,-BA30),PMT(AZ30,1,-BA30)),0))</f>
        <v>0</v>
      </c>
      <c r="BD30" s="137">
        <f>IF(SUM($P30:BC30)&gt;0,IF($M30-BD$7&gt;0,BC30*(1+$N30),0),IF(0&lt;=BD$9,IF(AZ30&gt;0,PMT(BA30,AZ30,-BB30),PMT(BA30,1,-BB30)),0))</f>
        <v>0</v>
      </c>
      <c r="BE30" s="137">
        <f>IF(SUM($P30:BD30)&gt;0,IF($M30-BE$7&gt;0,BD30*(1+$N30),0),IF(0&lt;=BE$9,IF(BA30&gt;0,PMT(BB30,BA30,-BC30),PMT(BB30,1,-BC30)),0))</f>
        <v>0</v>
      </c>
      <c r="BF30" s="137">
        <f>IF(SUM($P30:BE30)&gt;0,IF($M30-BF$7&gt;0,BE30*(1+$N30),0),IF(0&lt;=BF$9,IF(BB30&gt;0,PMT(BC30,BB30,-BD30),PMT(BC30,1,-BD30)),0))</f>
        <v>0</v>
      </c>
      <c r="BG30" s="137">
        <f>IF(SUM($P30:BF30)&gt;0,IF($M30-BG$7&gt;0,BF30*(1+$N30),0),IF(0&lt;=BG$9,IF(BC30&gt;0,PMT(BD30,BC30,-BE30),PMT(BD30,1,-BE30)),0))</f>
        <v>0</v>
      </c>
      <c r="BH30" s="137">
        <f>IF(SUM($P30:BG30)&gt;0,IF($M30-BH$7&gt;0,BG30*(1+$N30),0),IF(0&lt;=BH$9,IF(BD30&gt;0,PMT(BE30,BD30,-BF30),PMT(BE30,1,-BF30)),0))</f>
        <v>0</v>
      </c>
      <c r="BI30" s="137">
        <f>IF(SUM($P30:BH30)&gt;0,IF($M30-BI$7&gt;0,BH30*(1+$N30),0),IF(0&lt;=BI$9,IF(BE30&gt;0,PMT(BF30,BE30,-BG30),PMT(BF30,1,-BG30)),0))</f>
        <v>0</v>
      </c>
      <c r="BJ30" s="191">
        <f t="shared" si="13"/>
        <v>0</v>
      </c>
    </row>
    <row r="31" spans="1:62">
      <c r="A31" s="193">
        <f t="shared" si="11"/>
        <v>2039</v>
      </c>
      <c r="B31" s="132">
        <v>211308.55944131513</v>
      </c>
      <c r="C31" s="194">
        <f t="shared" si="6"/>
        <v>126785.13566478906</v>
      </c>
      <c r="D31" s="194">
        <f t="shared" si="7"/>
        <v>84523.423776526062</v>
      </c>
      <c r="E31" s="195">
        <f t="shared" si="8"/>
        <v>211308.55944131513</v>
      </c>
      <c r="F31" s="196">
        <f>C31*VLOOKUP($F$9,'GI Factors'!A:M,4,FALSE)+D31*VLOOKUP($F$9,'GI Factors'!A:M,7,FALSE)</f>
        <v>213873.24863511013</v>
      </c>
      <c r="G31" s="193">
        <f t="shared" si="12"/>
        <v>2039</v>
      </c>
      <c r="H31" s="197">
        <f>C31*VLOOKUP($G31,'GI Factors'!A:M,4,FALSE)</f>
        <v>242405.64363589042</v>
      </c>
      <c r="I31" s="197">
        <f>D31*VLOOKUP($G31,'GI Factors'!A:M,7,FALSE)</f>
        <v>108621.21688312023</v>
      </c>
      <c r="J31" s="189">
        <f t="shared" si="9"/>
        <v>351026.86051901063</v>
      </c>
      <c r="K31" s="190">
        <f>IF(SUM($J$10:J31)&gt;$K$7,$K$7-SUM($K$10:K30),J31)</f>
        <v>0</v>
      </c>
      <c r="L31" s="190">
        <f t="shared" si="10"/>
        <v>351026.86051901063</v>
      </c>
      <c r="M31" s="140">
        <f t="shared" si="3"/>
        <v>18</v>
      </c>
      <c r="N31" s="141">
        <f t="shared" si="1"/>
        <v>2.7908980123352193E-2</v>
      </c>
      <c r="O31" s="137">
        <f t="shared" si="2"/>
        <v>213873.24863510992</v>
      </c>
      <c r="P31" s="142">
        <f t="shared" si="4"/>
        <v>15276.840115661085</v>
      </c>
      <c r="Q31" s="137">
        <f>IF(SUM($P31:P31)&gt;0,IF($M31-Q$7&gt;0,P31*(1+$N31),0),IF(0&lt;=Q$9,IF(M31&gt;0,PMT(N31,M31,-O31),PMT(N31,1,-O31)),0))</f>
        <v>15703.201142796701</v>
      </c>
      <c r="R31" s="137">
        <f>IF(SUM($P31:Q31)&gt;0,IF($M31-R$7&gt;0,Q31*(1+$N31),0),IF(0&lt;=R$9,IF(N31&gt;0,PMT(O31,N31,-P31),PMT(O31,1,-P31)),0))</f>
        <v>16141.461471364017</v>
      </c>
      <c r="S31" s="138">
        <f>IF(SUM($P31:R31)&gt;0,IF($M31-S$7&gt;0,R31*(1+$N31),0),IF(0&lt;=S$9,IF(O31&gt;0,PMT(P31,O31,-Q31),PMT(P31,1,-Q31)),0))</f>
        <v>16591.953198730171</v>
      </c>
      <c r="T31" s="137">
        <f>IF(SUM($P31:S31)&gt;0,IF($M31-T$7&gt;0,S31*(1+$N31),0),IF(0&lt;=T$9,IF(P31&gt;0,PMT(Q31,P31,-R31),PMT(Q31,1,-R31)),0))</f>
        <v>17055.017690761124</v>
      </c>
      <c r="U31" s="137">
        <f>IF(SUM($P31:T31)&gt;0,IF($M31-U$7&gt;0,T31*(1+$N31),0),IF(0&lt;=U$9,IF(Q31&gt;0,PMT(R31,Q31,-S31),PMT(R31,1,-S31)),0))</f>
        <v>17531.005840495996</v>
      </c>
      <c r="V31" s="137">
        <f>IF(SUM($P31:U31)&gt;0,IF($M31-V$7&gt;0,U31*(1+$N31),0),IF(0&lt;=V$9,IF(R31&gt;0,PMT(S31,R31,-T31),PMT(S31,1,-T31)),0))</f>
        <v>18020.278334040773</v>
      </c>
      <c r="W31" s="137">
        <f>IF(SUM($P31:V31)&gt;0,IF($M31-W$7&gt;0,V31*(1+$N31),0),IF(0&lt;=W$9,IF(S31&gt;0,PMT(T31,S31,-U31),PMT(T31,1,-U31)),0))</f>
        <v>18523.205923882793</v>
      </c>
      <c r="X31" s="137">
        <f>IF(SUM($P31:W31)&gt;0,IF($M31-X$7&gt;0,W31*(1+$N31),0),IF(0&lt;=X$9,IF(T31&gt;0,PMT(U31,T31,-V31),PMT(U31,1,-V31)),0))</f>
        <v>19040.169709833201</v>
      </c>
      <c r="Y31" s="137">
        <f>IF(SUM($P31:X31)&gt;0,IF($M31-Y$7&gt;0,X31*(1+$N31),0),IF(0&lt;=Y$9,IF(U31&gt;0,PMT(V31,U31,-W31),PMT(V31,1,-W31)),0))</f>
        <v>19571.561427810189</v>
      </c>
      <c r="Z31" s="137">
        <f>IF(SUM($P31:Y31)&gt;0,IF($M31-Z$7&gt;0,Y31*(1+$N31),0),IF(0&lt;=Z$9,IF(V31&gt;0,PMT(W31,V31,-X31),PMT(W31,1,-X31)),0))</f>
        <v>20117.783746681911</v>
      </c>
      <c r="AA31" s="137">
        <f>IF(SUM($P31:Z31)&gt;0,IF($M31-AA$7&gt;0,Z31*(1+$N31),0),IF(0&lt;=AA$9,IF(W31&gt;0,PMT(X31,W31,-Y31),PMT(X31,1,-Y31)),0))</f>
        <v>20679.250573393958</v>
      </c>
      <c r="AB31" s="137">
        <f>IF(SUM($P31:AA31)&gt;0,IF($M31-AB$7&gt;0,AA31*(1+$N31),0),IF(0&lt;=AB$9,IF(X31&gt;0,PMT(Y31,X31,-Z31),PMT(Y31,1,-Z31)),0))</f>
        <v>21256.387366612631</v>
      </c>
      <c r="AC31" s="137">
        <f>IF(SUM($P31:AB31)&gt;0,IF($M31-AC$7&gt;0,AB31*(1+$N31),0),IF(0&lt;=AC$9,IF(Y31&gt;0,PMT(Z31,Y31,-AA31),PMT(Z31,1,-AA31)),0))</f>
        <v>21849.631459121701</v>
      </c>
      <c r="AD31" s="137">
        <f>IF(SUM($P31:AC31)&gt;0,IF($M31-AD$7&gt;0,AC31*(1+$N31),0),IF(0&lt;=AD$9,IF(Z31&gt;0,PMT(AA31,Z31,-AB31),PMT(AA31,1,-AB31)),0))</f>
        <v>22459.432389216901</v>
      </c>
      <c r="AE31" s="137">
        <f>IF(SUM($P31:AD31)&gt;0,IF($M31-AE$7&gt;0,AD31*(1+$N31),0),IF(0&lt;=AE$9,IF(AA31&gt;0,PMT(AB31,AA31,-AC31),PMT(AB31,1,-AC31)),0))</f>
        <v>23086.252241349332</v>
      </c>
      <c r="AF31" s="137">
        <f>IF(SUM($P31:AE31)&gt;0,IF($M31-AF$7&gt;0,AE31*(1+$N31),0),IF(0&lt;=AF$9,IF(AB31&gt;0,PMT(AC31,AB31,-AD31),PMT(AC31,1,-AD31)),0))</f>
        <v>23730.565996275847</v>
      </c>
      <c r="AG31" s="137">
        <f>IF(SUM($P31:AF31)&gt;0,IF($M31-AG$7&gt;0,AF31*(1+$N31),0),IF(0&lt;=AG$9,IF(AC31&gt;0,PMT(AD31,AC31,-AE31),PMT(AD31,1,-AE31)),0))</f>
        <v>24392.861890981811</v>
      </c>
      <c r="AH31" s="137">
        <f>IF(SUM($P31:AG31)&gt;0,IF($M31-AH$7&gt;0,AG31*(1+$N31),0),IF(0&lt;=AH$9,IF(AD31&gt;0,PMT(AE31,AD31,-AF31),PMT(AE31,1,-AF31)),0))</f>
        <v>0</v>
      </c>
      <c r="AI31" s="137">
        <f>IF(SUM($P31:AH31)&gt;0,IF($M31-AI$7&gt;0,AH31*(1+$N31),0),IF(0&lt;=AI$9,IF(AE31&gt;0,PMT(AF31,AE31,-AG31),PMT(AF31,1,-AG31)),0))</f>
        <v>0</v>
      </c>
      <c r="AJ31" s="137">
        <f>IF(SUM($P31:AI31)&gt;0,IF($M31-AJ$7&gt;0,AI31*(1+$N31),0),IF(0&lt;=AJ$9,IF(AF31&gt;0,PMT(AG31,AF31,-AH31),PMT(AG31,1,-AH31)),0))</f>
        <v>0</v>
      </c>
      <c r="AK31" s="137">
        <f>IF(SUM($P31:AJ31)&gt;0,IF($M31-AK$7&gt;0,AJ31*(1+$N31),0),IF(0&lt;=AK$9,IF(AG31&gt;0,PMT(AH31,AG31,-AI31),PMT(AH31,1,-AI31)),0))</f>
        <v>0</v>
      </c>
      <c r="AL31" s="137">
        <f>IF(SUM($P31:AK31)&gt;0,IF($M31-AL$7&gt;0,AK31*(1+$N31),0),IF(0&lt;=AL$9,IF(AH31&gt;0,PMT(AI31,AH31,-AJ31),PMT(AI31,1,-AJ31)),0))</f>
        <v>0</v>
      </c>
      <c r="AM31" s="137">
        <f>IF(SUM($P31:AL31)&gt;0,IF($M31-AM$7&gt;0,AL31*(1+$N31),0),IF(0&lt;=AM$9,IF(AI31&gt;0,PMT(AJ31,AI31,-AK31),PMT(AJ31,1,-AK31)),0))</f>
        <v>0</v>
      </c>
      <c r="AN31" s="137">
        <f>IF(SUM($P31:AM31)&gt;0,IF($M31-AN$7&gt;0,AM31*(1+$N31),0),IF(0&lt;=AN$9,IF(AJ31&gt;0,PMT(AK31,AJ31,-AL31),PMT(AK31,1,-AL31)),0))</f>
        <v>0</v>
      </c>
      <c r="AO31" s="137">
        <f>IF(SUM($P31:AN31)&gt;0,IF($M31-AO$7&gt;0,AN31*(1+$N31),0),IF(0&lt;=AO$9,IF(AK31&gt;0,PMT(AL31,AK31,-AM31),PMT(AL31,1,-AM31)),0))</f>
        <v>0</v>
      </c>
      <c r="AP31" s="137">
        <f>IF(SUM($P31:AO31)&gt;0,IF($M31-AP$7&gt;0,AO31*(1+$N31),0),IF(0&lt;=AP$9,IF(AL31&gt;0,PMT(AM31,AL31,-AN31),PMT(AM31,1,-AN31)),0))</f>
        <v>0</v>
      </c>
      <c r="AQ31" s="137">
        <f>IF(SUM($P31:AP31)&gt;0,IF($M31-AQ$7&gt;0,AP31*(1+$N31),0),IF(0&lt;=AQ$9,IF(AM31&gt;0,PMT(AN31,AM31,-AO31),PMT(AN31,1,-AO31)),0))</f>
        <v>0</v>
      </c>
      <c r="AR31" s="137">
        <f>IF(SUM($P31:AQ31)&gt;0,IF($M31-AR$7&gt;0,AQ31*(1+$N31),0),IF(0&lt;=AR$9,IF(AN31&gt;0,PMT(AO31,AN31,-AP31),PMT(AO31,1,-AP31)),0))</f>
        <v>0</v>
      </c>
      <c r="AS31" s="137">
        <f>IF(SUM($P31:AR31)&gt;0,IF($M31-AS$7&gt;0,AR31*(1+$N31),0),IF(0&lt;=AS$9,IF(AO31&gt;0,PMT(AP31,AO31,-AQ31),PMT(AP31,1,-AQ31)),0))</f>
        <v>0</v>
      </c>
      <c r="AT31" s="137">
        <f>IF(SUM($P31:AS31)&gt;0,IF($M31-AT$7&gt;0,AS31*(1+$N31),0),IF(0&lt;=AT$9,IF(AP31&gt;0,PMT(AQ31,AP31,-AR31),PMT(AQ31,1,-AR31)),0))</f>
        <v>0</v>
      </c>
      <c r="AU31" s="137">
        <f>IF(SUM($P31:AT31)&gt;0,IF($M31-AU$7&gt;0,AT31*(1+$N31),0),IF(0&lt;=AU$9,IF(AQ31&gt;0,PMT(AR31,AQ31,-AS31),PMT(AR31,1,-AS31)),0))</f>
        <v>0</v>
      </c>
      <c r="AV31" s="137">
        <f>IF(SUM($P31:AU31)&gt;0,IF($M31-AV$7&gt;0,AU31*(1+$N31),0),IF(0&lt;=AV$9,IF(AR31&gt;0,PMT(AS31,AR31,-AT31),PMT(AS31,1,-AT31)),0))</f>
        <v>0</v>
      </c>
      <c r="AW31" s="137">
        <f>IF(SUM($P31:AV31)&gt;0,IF($M31-AW$7&gt;0,AV31*(1+$N31),0),IF(0&lt;=AW$9,IF(AS31&gt;0,PMT(AT31,AS31,-AU31),PMT(AT31,1,-AU31)),0))</f>
        <v>0</v>
      </c>
      <c r="AX31" s="137">
        <f>IF(SUM($P31:AW31)&gt;0,IF($M31-AX$7&gt;0,AW31*(1+$N31),0),IF(0&lt;=AX$9,IF(AT31&gt;0,PMT(AU31,AT31,-AV31),PMT(AU31,1,-AV31)),0))</f>
        <v>0</v>
      </c>
      <c r="AY31" s="137">
        <f>IF(SUM($P31:AX31)&gt;0,IF($M31-AY$7&gt;0,AX31*(1+$N31),0),IF(0&lt;=AY$9,IF(AU31&gt;0,PMT(AV31,AU31,-AW31),PMT(AV31,1,-AW31)),0))</f>
        <v>0</v>
      </c>
      <c r="AZ31" s="137">
        <f>IF(SUM($P31:AY31)&gt;0,IF($M31-AZ$7&gt;0,AY31*(1+$N31),0),IF(0&lt;=AZ$9,IF(AV31&gt;0,PMT(AW31,AV31,-AX31),PMT(AW31,1,-AX31)),0))</f>
        <v>0</v>
      </c>
      <c r="BA31" s="137">
        <f>IF(SUM($P31:AZ31)&gt;0,IF($M31-BA$7&gt;0,AZ31*(1+$N31),0),IF(0&lt;=BA$9,IF(AW31&gt;0,PMT(AX31,AW31,-AY31),PMT(AX31,1,-AY31)),0))</f>
        <v>0</v>
      </c>
      <c r="BB31" s="137">
        <f>IF(SUM($P31:BA31)&gt;0,IF($M31-BB$7&gt;0,BA31*(1+$N31),0),IF(0&lt;=BB$9,IF(AX31&gt;0,PMT(AY31,AX31,-AZ31),PMT(AY31,1,-AZ31)),0))</f>
        <v>0</v>
      </c>
      <c r="BC31" s="137">
        <f>IF(SUM($P31:BB31)&gt;0,IF($M31-BC$7&gt;0,BB31*(1+$N31),0),IF(0&lt;=BC$9,IF(AY31&gt;0,PMT(AZ31,AY31,-BA31),PMT(AZ31,1,-BA31)),0))</f>
        <v>0</v>
      </c>
      <c r="BD31" s="137">
        <f>IF(SUM($P31:BC31)&gt;0,IF($M31-BD$7&gt;0,BC31*(1+$N31),0),IF(0&lt;=BD$9,IF(AZ31&gt;0,PMT(BA31,AZ31,-BB31),PMT(BA31,1,-BB31)),0))</f>
        <v>0</v>
      </c>
      <c r="BE31" s="137">
        <f>IF(SUM($P31:BD31)&gt;0,IF($M31-BE$7&gt;0,BD31*(1+$N31),0),IF(0&lt;=BE$9,IF(BA31&gt;0,PMT(BB31,BA31,-BC31),PMT(BB31,1,-BC31)),0))</f>
        <v>0</v>
      </c>
      <c r="BF31" s="137">
        <f>IF(SUM($P31:BE31)&gt;0,IF($M31-BF$7&gt;0,BE31*(1+$N31),0),IF(0&lt;=BF$9,IF(BB31&gt;0,PMT(BC31,BB31,-BD31),PMT(BC31,1,-BD31)),0))</f>
        <v>0</v>
      </c>
      <c r="BG31" s="137">
        <f>IF(SUM($P31:BF31)&gt;0,IF($M31-BG$7&gt;0,BF31*(1+$N31),0),IF(0&lt;=BG$9,IF(BC31&gt;0,PMT(BD31,BC31,-BE31),PMT(BD31,1,-BE31)),0))</f>
        <v>0</v>
      </c>
      <c r="BH31" s="137">
        <f>IF(SUM($P31:BG31)&gt;0,IF($M31-BH$7&gt;0,BG31*(1+$N31),0),IF(0&lt;=BH$9,IF(BD31&gt;0,PMT(BE31,BD31,-BF31),PMT(BE31,1,-BF31)),0))</f>
        <v>0</v>
      </c>
      <c r="BI31" s="137">
        <f>IF(SUM($P31:BH31)&gt;0,IF($M31-BI$7&gt;0,BH31*(1+$N31),0),IF(0&lt;=BI$9,IF(BE31&gt;0,PMT(BF31,BE31,-BG31),PMT(BF31,1,-BG31)),0))</f>
        <v>0</v>
      </c>
      <c r="BJ31" s="191">
        <f t="shared" si="13"/>
        <v>-5.2386894822120667E-10</v>
      </c>
    </row>
    <row r="32" spans="1:62">
      <c r="A32" s="193">
        <f t="shared" si="11"/>
        <v>2040</v>
      </c>
      <c r="B32" s="132">
        <v>208964.27808208007</v>
      </c>
      <c r="C32" s="194">
        <f t="shared" si="6"/>
        <v>125378.56684924803</v>
      </c>
      <c r="D32" s="194">
        <f t="shared" si="7"/>
        <v>83585.711232832036</v>
      </c>
      <c r="E32" s="195">
        <f t="shared" si="8"/>
        <v>208964.27808208007</v>
      </c>
      <c r="F32" s="196">
        <f>C32*VLOOKUP($F$9,'GI Factors'!A:M,4,FALSE)+D32*VLOOKUP($F$9,'GI Factors'!A:M,7,FALSE)</f>
        <v>211500.51432022982</v>
      </c>
      <c r="G32" s="193">
        <f t="shared" si="12"/>
        <v>2040</v>
      </c>
      <c r="H32" s="197">
        <f>C32*VLOOKUP($G32,'GI Factors'!A:M,4,FALSE)</f>
        <v>249011.57486984739</v>
      </c>
      <c r="I32" s="197">
        <f>D32*VLOOKUP($G32,'GI Factors'!A:M,7,FALSE)</f>
        <v>108911.35688549239</v>
      </c>
      <c r="J32" s="189">
        <f t="shared" si="9"/>
        <v>357922.93175533979</v>
      </c>
      <c r="K32" s="190">
        <f>IF(SUM($J$10:J32)&gt;$K$7,$K$7-SUM($K$10:K31),J32)</f>
        <v>0</v>
      </c>
      <c r="L32" s="190">
        <f t="shared" si="10"/>
        <v>357922.93175533979</v>
      </c>
      <c r="M32" s="140">
        <f t="shared" si="3"/>
        <v>19</v>
      </c>
      <c r="N32" s="141">
        <f t="shared" si="1"/>
        <v>2.8075862972397052E-2</v>
      </c>
      <c r="O32" s="137">
        <f t="shared" si="2"/>
        <v>211500.51432023043</v>
      </c>
      <c r="P32" s="142">
        <f t="shared" si="4"/>
        <v>14515.315944145708</v>
      </c>
      <c r="Q32" s="137">
        <f>IF(SUM($P32:P32)&gt;0,IF($M32-Q$7&gt;0,P32*(1+$N32),0),IF(0&lt;=Q$9,IF(M32&gt;0,PMT(N32,M32,-O32),PMT(N32,1,-O32)),0))</f>
        <v>14922.845965594592</v>
      </c>
      <c r="R32" s="137">
        <f>IF(SUM($P32:Q32)&gt;0,IF($M32-R$7&gt;0,Q32*(1+$N32),0),IF(0&lt;=R$9,IF(N32&gt;0,PMT(O32,N32,-P32),PMT(O32,1,-P32)),0))</f>
        <v>15341.817744082811</v>
      </c>
      <c r="S32" s="138">
        <f>IF(SUM($P32:R32)&gt;0,IF($M32-S$7&gt;0,R32*(1+$N32),0),IF(0&lt;=S$9,IF(O32&gt;0,PMT(P32,O32,-Q32),PMT(P32,1,-Q32)),0))</f>
        <v>15772.552516813168</v>
      </c>
      <c r="T32" s="137">
        <f>IF(SUM($P32:S32)&gt;0,IF($M32-T$7&gt;0,S32*(1+$N32),0),IF(0&lt;=T$9,IF(P32&gt;0,PMT(Q32,P32,-R32),PMT(Q32,1,-R32)),0))</f>
        <v>16215.380540000149</v>
      </c>
      <c r="U32" s="137">
        <f>IF(SUM($P32:T32)&gt;0,IF($M32-U$7&gt;0,T32*(1+$N32),0),IF(0&lt;=U$9,IF(Q32&gt;0,PMT(R32,Q32,-S32),PMT(R32,1,-S32)),0))</f>
        <v>16670.641342086466</v>
      </c>
      <c r="V32" s="137">
        <f>IF(SUM($P32:U32)&gt;0,IF($M32-V$7&gt;0,U32*(1+$N32),0),IF(0&lt;=V$9,IF(R32&gt;0,PMT(S32,R32,-T32),PMT(S32,1,-T32)),0))</f>
        <v>17138.683984068863</v>
      </c>
      <c r="W32" s="137">
        <f>IF(SUM($P32:V32)&gt;0,IF($M32-W$7&gt;0,V32*(1+$N32),0),IF(0&lt;=W$9,IF(S32&gt;0,PMT(T32,S32,-U32),PMT(T32,1,-U32)),0))</f>
        <v>17619.867327132793</v>
      </c>
      <c r="X32" s="137">
        <f>IF(SUM($P32:W32)&gt;0,IF($M32-X$7&gt;0,W32*(1+$N32),0),IF(0&lt;=X$9,IF(T32&gt;0,PMT(U32,T32,-V32),PMT(U32,1,-V32)),0))</f>
        <v>18114.560307801188</v>
      </c>
      <c r="Y32" s="137">
        <f>IF(SUM($P32:X32)&gt;0,IF($M32-Y$7&gt;0,X32*(1+$N32),0),IF(0&lt;=Y$9,IF(U32&gt;0,PMT(V32,U32,-W32),PMT(V32,1,-W32)),0))</f>
        <v>18623.142220808237</v>
      </c>
      <c r="Z32" s="137">
        <f>IF(SUM($P32:Y32)&gt;0,IF($M32-Z$7&gt;0,Y32*(1+$N32),0),IF(0&lt;=Z$9,IF(V32&gt;0,PMT(W32,V32,-X32),PMT(W32,1,-X32)),0))</f>
        <v>19146.003009915108</v>
      </c>
      <c r="AA32" s="137">
        <f>IF(SUM($P32:Z32)&gt;0,IF($M32-AA$7&gt;0,Z32*(1+$N32),0),IF(0&lt;=AA$9,IF(W32&gt;0,PMT(X32,W32,-Y32),PMT(X32,1,-Y32)),0))</f>
        <v>19683.543566890585</v>
      </c>
      <c r="AB32" s="137">
        <f>IF(SUM($P32:AA32)&gt;0,IF($M32-AB$7&gt;0,AA32*(1+$N32),0),IF(0&lt;=AB$9,IF(X32&gt;0,PMT(Y32,X32,-Z32),PMT(Y32,1,-Z32)),0))</f>
        <v>20236.176038885809</v>
      </c>
      <c r="AC32" s="137">
        <f>IF(SUM($P32:AB32)&gt;0,IF($M32-AC$7&gt;0,AB32*(1+$N32),0),IF(0&lt;=AC$9,IF(Y32&gt;0,PMT(Z32,Y32,-AA32),PMT(Z32,1,-AA32)),0))</f>
        <v>20804.32414443887</v>
      </c>
      <c r="AD32" s="137">
        <f>IF(SUM($P32:AC32)&gt;0,IF($M32-AD$7&gt;0,AC32*(1+$N32),0),IF(0&lt;=AD$9,IF(Z32&gt;0,PMT(AA32,Z32,-AB32),PMT(AA32,1,-AB32)),0))</f>
        <v>21388.423498351465</v>
      </c>
      <c r="AE32" s="137">
        <f>IF(SUM($P32:AD32)&gt;0,IF($M32-AE$7&gt;0,AD32*(1+$N32),0),IF(0&lt;=AE$9,IF(AA32&gt;0,PMT(AB32,AA32,-AC32),PMT(AB32,1,-AC32)),0))</f>
        <v>21988.921945686776</v>
      </c>
      <c r="AF32" s="137">
        <f>IF(SUM($P32:AE32)&gt;0,IF($M32-AF$7&gt;0,AE32*(1+$N32),0),IF(0&lt;=AF$9,IF(AB32&gt;0,PMT(AC32,AB32,-AD32),PMT(AC32,1,-AD32)),0))</f>
        <v>22606.279905144609</v>
      </c>
      <c r="AG32" s="137">
        <f>IF(SUM($P32:AF32)&gt;0,IF($M32-AG$7&gt;0,AF32*(1+$N32),0),IF(0&lt;=AG$9,IF(AC32&gt;0,PMT(AD32,AC32,-AE32),PMT(AD32,1,-AE32)),0))</f>
        <v>23240.970722077102</v>
      </c>
      <c r="AH32" s="137">
        <f>IF(SUM($P32:AG32)&gt;0,IF($M32-AH$7&gt;0,AG32*(1+$N32),0),IF(0&lt;=AH$9,IF(AD32&gt;0,PMT(AE32,AD32,-AF32),PMT(AE32,1,-AF32)),0))</f>
        <v>23893.481031415628</v>
      </c>
      <c r="AI32" s="137">
        <f>IF(SUM($P32:AH32)&gt;0,IF($M32-AI$7&gt;0,AH32*(1+$N32),0),IF(0&lt;=AI$9,IF(AE32&gt;0,PMT(AF32,AE32,-AG32),PMT(AF32,1,-AG32)),0))</f>
        <v>0</v>
      </c>
      <c r="AJ32" s="137">
        <f>IF(SUM($P32:AI32)&gt;0,IF($M32-AJ$7&gt;0,AI32*(1+$N32),0),IF(0&lt;=AJ$9,IF(AF32&gt;0,PMT(AG32,AF32,-AH32),PMT(AG32,1,-AH32)),0))</f>
        <v>0</v>
      </c>
      <c r="AK32" s="137">
        <f>IF(SUM($P32:AJ32)&gt;0,IF($M32-AK$7&gt;0,AJ32*(1+$N32),0),IF(0&lt;=AK$9,IF(AG32&gt;0,PMT(AH32,AG32,-AI32),PMT(AH32,1,-AI32)),0))</f>
        <v>0</v>
      </c>
      <c r="AL32" s="137">
        <f>IF(SUM($P32:AK32)&gt;0,IF($M32-AL$7&gt;0,AK32*(1+$N32),0),IF(0&lt;=AL$9,IF(AH32&gt;0,PMT(AI32,AH32,-AJ32),PMT(AI32,1,-AJ32)),0))</f>
        <v>0</v>
      </c>
      <c r="AM32" s="137">
        <f>IF(SUM($P32:AL32)&gt;0,IF($M32-AM$7&gt;0,AL32*(1+$N32),0),IF(0&lt;=AM$9,IF(AI32&gt;0,PMT(AJ32,AI32,-AK32),PMT(AJ32,1,-AK32)),0))</f>
        <v>0</v>
      </c>
      <c r="AN32" s="137">
        <f>IF(SUM($P32:AM32)&gt;0,IF($M32-AN$7&gt;0,AM32*(1+$N32),0),IF(0&lt;=AN$9,IF(AJ32&gt;0,PMT(AK32,AJ32,-AL32),PMT(AK32,1,-AL32)),0))</f>
        <v>0</v>
      </c>
      <c r="AO32" s="137">
        <f>IF(SUM($P32:AN32)&gt;0,IF($M32-AO$7&gt;0,AN32*(1+$N32),0),IF(0&lt;=AO$9,IF(AK32&gt;0,PMT(AL32,AK32,-AM32),PMT(AL32,1,-AM32)),0))</f>
        <v>0</v>
      </c>
      <c r="AP32" s="137">
        <f>IF(SUM($P32:AO32)&gt;0,IF($M32-AP$7&gt;0,AO32*(1+$N32),0),IF(0&lt;=AP$9,IF(AL32&gt;0,PMT(AM32,AL32,-AN32),PMT(AM32,1,-AN32)),0))</f>
        <v>0</v>
      </c>
      <c r="AQ32" s="137">
        <f>IF(SUM($P32:AP32)&gt;0,IF($M32-AQ$7&gt;0,AP32*(1+$N32),0),IF(0&lt;=AQ$9,IF(AM32&gt;0,PMT(AN32,AM32,-AO32),PMT(AN32,1,-AO32)),0))</f>
        <v>0</v>
      </c>
      <c r="AR32" s="137">
        <f>IF(SUM($P32:AQ32)&gt;0,IF($M32-AR$7&gt;0,AQ32*(1+$N32),0),IF(0&lt;=AR$9,IF(AN32&gt;0,PMT(AO32,AN32,-AP32),PMT(AO32,1,-AP32)),0))</f>
        <v>0</v>
      </c>
      <c r="AS32" s="137">
        <f>IF(SUM($P32:AR32)&gt;0,IF($M32-AS$7&gt;0,AR32*(1+$N32),0),IF(0&lt;=AS$9,IF(AO32&gt;0,PMT(AP32,AO32,-AQ32),PMT(AP32,1,-AQ32)),0))</f>
        <v>0</v>
      </c>
      <c r="AT32" s="137">
        <f>IF(SUM($P32:AS32)&gt;0,IF($M32-AT$7&gt;0,AS32*(1+$N32),0),IF(0&lt;=AT$9,IF(AP32&gt;0,PMT(AQ32,AP32,-AR32),PMT(AQ32,1,-AR32)),0))</f>
        <v>0</v>
      </c>
      <c r="AU32" s="137">
        <f>IF(SUM($P32:AT32)&gt;0,IF($M32-AU$7&gt;0,AT32*(1+$N32),0),IF(0&lt;=AU$9,IF(AQ32&gt;0,PMT(AR32,AQ32,-AS32),PMT(AR32,1,-AS32)),0))</f>
        <v>0</v>
      </c>
      <c r="AV32" s="137">
        <f>IF(SUM($P32:AU32)&gt;0,IF($M32-AV$7&gt;0,AU32*(1+$N32),0),IF(0&lt;=AV$9,IF(AR32&gt;0,PMT(AS32,AR32,-AT32),PMT(AS32,1,-AT32)),0))</f>
        <v>0</v>
      </c>
      <c r="AW32" s="137">
        <f>IF(SUM($P32:AV32)&gt;0,IF($M32-AW$7&gt;0,AV32*(1+$N32),0),IF(0&lt;=AW$9,IF(AS32&gt;0,PMT(AT32,AS32,-AU32),PMT(AT32,1,-AU32)),0))</f>
        <v>0</v>
      </c>
      <c r="AX32" s="137">
        <f>IF(SUM($P32:AW32)&gt;0,IF($M32-AX$7&gt;0,AW32*(1+$N32),0),IF(0&lt;=AX$9,IF(AT32&gt;0,PMT(AU32,AT32,-AV32),PMT(AU32,1,-AV32)),0))</f>
        <v>0</v>
      </c>
      <c r="AY32" s="137">
        <f>IF(SUM($P32:AX32)&gt;0,IF($M32-AY$7&gt;0,AX32*(1+$N32),0),IF(0&lt;=AY$9,IF(AU32&gt;0,PMT(AV32,AU32,-AW32),PMT(AV32,1,-AW32)),0))</f>
        <v>0</v>
      </c>
      <c r="AZ32" s="137">
        <f>IF(SUM($P32:AY32)&gt;0,IF($M32-AZ$7&gt;0,AY32*(1+$N32),0),IF(0&lt;=AZ$9,IF(AV32&gt;0,PMT(AW32,AV32,-AX32),PMT(AW32,1,-AX32)),0))</f>
        <v>0</v>
      </c>
      <c r="BA32" s="137">
        <f>IF(SUM($P32:AZ32)&gt;0,IF($M32-BA$7&gt;0,AZ32*(1+$N32),0),IF(0&lt;=BA$9,IF(AW32&gt;0,PMT(AX32,AW32,-AY32),PMT(AX32,1,-AY32)),0))</f>
        <v>0</v>
      </c>
      <c r="BB32" s="137">
        <f>IF(SUM($P32:BA32)&gt;0,IF($M32-BB$7&gt;0,BA32*(1+$N32),0),IF(0&lt;=BB$9,IF(AX32&gt;0,PMT(AY32,AX32,-AZ32),PMT(AY32,1,-AZ32)),0))</f>
        <v>0</v>
      </c>
      <c r="BC32" s="137">
        <f>IF(SUM($P32:BB32)&gt;0,IF($M32-BC$7&gt;0,BB32*(1+$N32),0),IF(0&lt;=BC$9,IF(AY32&gt;0,PMT(AZ32,AY32,-BA32),PMT(AZ32,1,-BA32)),0))</f>
        <v>0</v>
      </c>
      <c r="BD32" s="137">
        <f>IF(SUM($P32:BC32)&gt;0,IF($M32-BD$7&gt;0,BC32*(1+$N32),0),IF(0&lt;=BD$9,IF(AZ32&gt;0,PMT(BA32,AZ32,-BB32),PMT(BA32,1,-BB32)),0))</f>
        <v>0</v>
      </c>
      <c r="BE32" s="137">
        <f>IF(SUM($P32:BD32)&gt;0,IF($M32-BE$7&gt;0,BD32*(1+$N32),0),IF(0&lt;=BE$9,IF(BA32&gt;0,PMT(BB32,BA32,-BC32),PMT(BB32,1,-BC32)),0))</f>
        <v>0</v>
      </c>
      <c r="BF32" s="137">
        <f>IF(SUM($P32:BE32)&gt;0,IF($M32-BF$7&gt;0,BE32*(1+$N32),0),IF(0&lt;=BF$9,IF(BB32&gt;0,PMT(BC32,BB32,-BD32),PMT(BC32,1,-BD32)),0))</f>
        <v>0</v>
      </c>
      <c r="BG32" s="137">
        <f>IF(SUM($P32:BF32)&gt;0,IF($M32-BG$7&gt;0,BF32*(1+$N32),0),IF(0&lt;=BG$9,IF(BC32&gt;0,PMT(BD32,BC32,-BE32),PMT(BD32,1,-BE32)),0))</f>
        <v>0</v>
      </c>
      <c r="BH32" s="137">
        <f>IF(SUM($P32:BG32)&gt;0,IF($M32-BH$7&gt;0,BG32*(1+$N32),0),IF(0&lt;=BH$9,IF(BD32&gt;0,PMT(BE32,BD32,-BF32),PMT(BE32,1,-BF32)),0))</f>
        <v>0</v>
      </c>
      <c r="BI32" s="137">
        <f>IF(SUM($P32:BH32)&gt;0,IF($M32-BI$7&gt;0,BH32*(1+$N32),0),IF(0&lt;=BI$9,IF(BE32&gt;0,PMT(BF32,BE32,-BG32),PMT(BF32,1,-BG32)),0))</f>
        <v>0</v>
      </c>
      <c r="BJ32" s="191">
        <f t="shared" si="13"/>
        <v>0</v>
      </c>
    </row>
    <row r="33" spans="1:62">
      <c r="A33" s="193">
        <f t="shared" si="11"/>
        <v>2041</v>
      </c>
      <c r="B33" s="132">
        <v>205309.1455744509</v>
      </c>
      <c r="C33" s="194">
        <f t="shared" si="6"/>
        <v>123185.48734467053</v>
      </c>
      <c r="D33" s="194">
        <f t="shared" si="7"/>
        <v>82123.658229780369</v>
      </c>
      <c r="E33" s="195">
        <f t="shared" si="8"/>
        <v>205309.1455744509</v>
      </c>
      <c r="F33" s="196">
        <f>C33*VLOOKUP($F$9,'GI Factors'!A:M,4,FALSE)+D33*VLOOKUP($F$9,'GI Factors'!A:M,7,FALSE)</f>
        <v>207801.01882574867</v>
      </c>
      <c r="G33" s="193">
        <f t="shared" si="12"/>
        <v>2041</v>
      </c>
      <c r="H33" s="197">
        <f>C33*VLOOKUP($G33,'GI Factors'!A:M,4,FALSE)</f>
        <v>254132.53484037277</v>
      </c>
      <c r="I33" s="197">
        <f>D33*VLOOKUP($G33,'GI Factors'!A:M,7,FALSE)</f>
        <v>108486.83581845311</v>
      </c>
      <c r="J33" s="189">
        <f t="shared" si="9"/>
        <v>362619.37065882585</v>
      </c>
      <c r="K33" s="190">
        <f>IF(SUM($J$10:J33)&gt;$K$7,$K$7-SUM($K$10:K32),J33)</f>
        <v>0</v>
      </c>
      <c r="L33" s="190">
        <f t="shared" si="10"/>
        <v>362619.37065882585</v>
      </c>
      <c r="M33" s="140">
        <f>IF(A33-YEAR($M$7)&lt;0,0,A33-YEAR($M$7))</f>
        <v>20</v>
      </c>
      <c r="N33" s="141">
        <f t="shared" si="1"/>
        <v>2.822975263662748E-2</v>
      </c>
      <c r="O33" s="137">
        <f t="shared" si="2"/>
        <v>207801.0188257487</v>
      </c>
      <c r="P33" s="142">
        <f t="shared" si="4"/>
        <v>13739.891564687179</v>
      </c>
      <c r="Q33" s="137">
        <f>IF(SUM($P33:P33)&gt;0,IF($M33-Q$7&gt;0,P33*(1+$N33),0),IF(0&lt;=Q$9,IF(M33&gt;0,PMT(N33,M33,-O33),PMT(N33,1,-O33)),0))</f>
        <v>14127.765304812383</v>
      </c>
      <c r="R33" s="137">
        <f>IF(SUM($P33:Q33)&gt;0,IF($M33-R$7&gt;0,Q33*(1+$N33),0),IF(0&lt;=R$9,IF(N33&gt;0,PMT(O33,N33,-P33),PMT(O33,1,-P33)),0))</f>
        <v>14526.588624675565</v>
      </c>
      <c r="S33" s="138">
        <f>IF(SUM($P33:R33)&gt;0,IF($M33-S$7&gt;0,R33*(1+$N33),0),IF(0&lt;=S$9,IF(O33&gt;0,PMT(P33,O33,-Q33),PMT(P33,1,-Q33)),0))</f>
        <v>14936.670628204203</v>
      </c>
      <c r="T33" s="137">
        <f>IF(SUM($P33:S33)&gt;0,IF($M33-T$7&gt;0,S33*(1+$N33),0),IF(0&lt;=T$9,IF(P33&gt;0,PMT(Q33,P33,-R33),PMT(Q33,1,-R33)),0))</f>
        <v>15358.329145253188</v>
      </c>
      <c r="U33" s="137">
        <f>IF(SUM($P33:T33)&gt;0,IF($M33-U$7&gt;0,T33*(1+$N33),0),IF(0&lt;=U$9,IF(Q33&gt;0,PMT(R33,Q33,-S33),PMT(R33,1,-S33)),0))</f>
        <v>15791.890977935593</v>
      </c>
      <c r="V33" s="137">
        <f>IF(SUM($P33:U33)&gt;0,IF($M33-V$7&gt;0,U33*(1+$N33),0),IF(0&lt;=V$9,IF(R33&gt;0,PMT(S33,R33,-T33),PMT(S33,1,-T33)),0))</f>
        <v>16237.692153907305</v>
      </c>
      <c r="W33" s="137">
        <f>IF(SUM($P33:V33)&gt;0,IF($M33-W$7&gt;0,V33*(1+$N33),0),IF(0&lt;=W$9,IF(S33&gt;0,PMT(T33,S33,-U33),PMT(T33,1,-U33)),0))</f>
        <v>16696.078186801817</v>
      </c>
      <c r="X33" s="137">
        <f>IF(SUM($P33:W33)&gt;0,IF($M33-X$7&gt;0,W33*(1+$N33),0),IF(0&lt;=X$9,IF(T33&gt;0,PMT(U33,T33,-V33),PMT(U33,1,-V33)),0))</f>
        <v>17167.404344017024</v>
      </c>
      <c r="Y33" s="137">
        <f>IF(SUM($P33:X33)&gt;0,IF($M33-Y$7&gt;0,X33*(1+$N33),0),IF(0&lt;=Y$9,IF(U33&gt;0,PMT(V33,U33,-W33),PMT(V33,1,-W33)),0))</f>
        <v>17652.03592206159</v>
      </c>
      <c r="Z33" s="137">
        <f>IF(SUM($P33:Y33)&gt;0,IF($M33-Z$7&gt;0,Y33*(1+$N33),0),IF(0&lt;=Z$9,IF(V33&gt;0,PMT(W33,V33,-X33),PMT(W33,1,-X33)),0))</f>
        <v>18150.348529674251</v>
      </c>
      <c r="AA33" s="137">
        <f>IF(SUM($P33:Z33)&gt;0,IF($M33-AA$7&gt;0,Z33*(1+$N33),0),IF(0&lt;=AA$9,IF(W33&gt;0,PMT(X33,W33,-Y33),PMT(X33,1,-Y33)),0))</f>
        <v>18662.728378935532</v>
      </c>
      <c r="AB33" s="137">
        <f>IF(SUM($P33:AA33)&gt;0,IF($M33-AB$7&gt;0,AA33*(1+$N33),0),IF(0&lt;=AB$9,IF(X33&gt;0,PMT(Y33,X33,-Z33),PMT(Y33,1,-Z33)),0))</f>
        <v>19189.572584597448</v>
      </c>
      <c r="AC33" s="137">
        <f>IF(SUM($P33:AB33)&gt;0,IF($M33-AC$7&gt;0,AB33*(1+$N33),0),IF(0&lt;=AC$9,IF(Y33&gt;0,PMT(Z33,Y33,-AA33),PMT(Z33,1,-AA33)),0))</f>
        <v>19731.289471863245</v>
      </c>
      <c r="AD33" s="137">
        <f>IF(SUM($P33:AC33)&gt;0,IF($M33-AD$7&gt;0,AC33*(1+$N33),0),IF(0&lt;=AD$9,IF(Z33&gt;0,PMT(AA33,Z33,-AB33),PMT(AA33,1,-AB33)),0))</f>
        <v>20288.298892855637</v>
      </c>
      <c r="AE33" s="137">
        <f>IF(SUM($P33:AD33)&gt;0,IF($M33-AE$7&gt;0,AD33*(1+$N33),0),IF(0&lt;=AE$9,IF(AA33&gt;0,PMT(AB33,AA33,-AC33),PMT(AB33,1,-AC33)),0))</f>
        <v>20861.032552018914</v>
      </c>
      <c r="AF33" s="137">
        <f>IF(SUM($P33:AE33)&gt;0,IF($M33-AF$7&gt;0,AE33*(1+$N33),0),IF(0&lt;=AF$9,IF(AB33&gt;0,PMT(AC33,AB33,-AD33),PMT(AC33,1,-AD33)),0))</f>
        <v>21449.934340707045</v>
      </c>
      <c r="AG33" s="137">
        <f>IF(SUM($P33:AF33)&gt;0,IF($M33-AG$7&gt;0,AF33*(1+$N33),0),IF(0&lt;=AG$9,IF(AC33&gt;0,PMT(AD33,AC33,-AE33),PMT(AD33,1,-AE33)),0))</f>
        <v>22055.460681217108</v>
      </c>
      <c r="AH33" s="137">
        <f>IF(SUM($P33:AG33)&gt;0,IF($M33-AH$7&gt;0,AG33*(1+$N33),0),IF(0&lt;=AH$9,IF(AD33&gt;0,PMT(AE33,AD33,-AF33),PMT(AE33,1,-AF33)),0))</f>
        <v>22678.08088053473</v>
      </c>
      <c r="AI33" s="137">
        <f>IF(SUM($P33:AH33)&gt;0,IF($M33-AI$7&gt;0,AH33*(1+$N33),0),IF(0&lt;=AI$9,IF(AE33&gt;0,PMT(AF33,AE33,-AG33),PMT(AF33,1,-AG33)),0))</f>
        <v>23318.277494065656</v>
      </c>
      <c r="AJ33" s="137">
        <f>IF(SUM($P33:AI33)&gt;0,IF($M33-AJ$7&gt;0,AI33*(1+$N33),0),IF(0&lt;=AJ$9,IF(AF33&gt;0,PMT(AG33,AF33,-AH33),PMT(AG33,1,-AH33)),0))</f>
        <v>0</v>
      </c>
      <c r="AK33" s="137">
        <f>IF(SUM($P33:AJ33)&gt;0,IF($M33-AK$7&gt;0,AJ33*(1+$N33),0),IF(0&lt;=AK$9,IF(AG33&gt;0,PMT(AH33,AG33,-AI33),PMT(AH33,1,-AI33)),0))</f>
        <v>0</v>
      </c>
      <c r="AL33" s="137">
        <f>IF(SUM($P33:AK33)&gt;0,IF($M33-AL$7&gt;0,AK33*(1+$N33),0),IF(0&lt;=AL$9,IF(AH33&gt;0,PMT(AI33,AH33,-AJ33),PMT(AI33,1,-AJ33)),0))</f>
        <v>0</v>
      </c>
      <c r="AM33" s="137">
        <f>IF(SUM($P33:AL33)&gt;0,IF($M33-AM$7&gt;0,AL33*(1+$N33),0),IF(0&lt;=AM$9,IF(AI33&gt;0,PMT(AJ33,AI33,-AK33),PMT(AJ33,1,-AK33)),0))</f>
        <v>0</v>
      </c>
      <c r="AN33" s="137">
        <f>IF(SUM($P33:AM33)&gt;0,IF($M33-AN$7&gt;0,AM33*(1+$N33),0),IF(0&lt;=AN$9,IF(AJ33&gt;0,PMT(AK33,AJ33,-AL33),PMT(AK33,1,-AL33)),0))</f>
        <v>0</v>
      </c>
      <c r="AO33" s="137">
        <f>IF(SUM($P33:AN33)&gt;0,IF($M33-AO$7&gt;0,AN33*(1+$N33),0),IF(0&lt;=AO$9,IF(AK33&gt;0,PMT(AL33,AK33,-AM33),PMT(AL33,1,-AM33)),0))</f>
        <v>0</v>
      </c>
      <c r="AP33" s="137">
        <f>IF(SUM($P33:AO33)&gt;0,IF($M33-AP$7&gt;0,AO33*(1+$N33),0),IF(0&lt;=AP$9,IF(AL33&gt;0,PMT(AM33,AL33,-AN33),PMT(AM33,1,-AN33)),0))</f>
        <v>0</v>
      </c>
      <c r="AQ33" s="137">
        <f>IF(SUM($P33:AP33)&gt;0,IF($M33-AQ$7&gt;0,AP33*(1+$N33),0),IF(0&lt;=AQ$9,IF(AM33&gt;0,PMT(AN33,AM33,-AO33),PMT(AN33,1,-AO33)),0))</f>
        <v>0</v>
      </c>
      <c r="AR33" s="137">
        <f>IF(SUM($P33:AQ33)&gt;0,IF($M33-AR$7&gt;0,AQ33*(1+$N33),0),IF(0&lt;=AR$9,IF(AN33&gt;0,PMT(AO33,AN33,-AP33),PMT(AO33,1,-AP33)),0))</f>
        <v>0</v>
      </c>
      <c r="AS33" s="137">
        <f>IF(SUM($P33:AR33)&gt;0,IF($M33-AS$7&gt;0,AR33*(1+$N33),0),IF(0&lt;=AS$9,IF(AO33&gt;0,PMT(AP33,AO33,-AQ33),PMT(AP33,1,-AQ33)),0))</f>
        <v>0</v>
      </c>
      <c r="AT33" s="137">
        <f>IF(SUM($P33:AS33)&gt;0,IF($M33-AT$7&gt;0,AS33*(1+$N33),0),IF(0&lt;=AT$9,IF(AP33&gt;0,PMT(AQ33,AP33,-AR33),PMT(AQ33,1,-AR33)),0))</f>
        <v>0</v>
      </c>
      <c r="AU33" s="137">
        <f>IF(SUM($P33:AT33)&gt;0,IF($M33-AU$7&gt;0,AT33*(1+$N33),0),IF(0&lt;=AU$9,IF(AQ33&gt;0,PMT(AR33,AQ33,-AS33),PMT(AR33,1,-AS33)),0))</f>
        <v>0</v>
      </c>
      <c r="AV33" s="137">
        <f>IF(SUM($P33:AU33)&gt;0,IF($M33-AV$7&gt;0,AU33*(1+$N33),0),IF(0&lt;=AV$9,IF(AR33&gt;0,PMT(AS33,AR33,-AT33),PMT(AS33,1,-AT33)),0))</f>
        <v>0</v>
      </c>
      <c r="AW33" s="137">
        <f>IF(SUM($P33:AV33)&gt;0,IF($M33-AW$7&gt;0,AV33*(1+$N33),0),IF(0&lt;=AW$9,IF(AS33&gt;0,PMT(AT33,AS33,-AU33),PMT(AT33,1,-AU33)),0))</f>
        <v>0</v>
      </c>
      <c r="AX33" s="137">
        <f>IF(SUM($P33:AW33)&gt;0,IF($M33-AX$7&gt;0,AW33*(1+$N33),0),IF(0&lt;=AX$9,IF(AT33&gt;0,PMT(AU33,AT33,-AV33),PMT(AU33,1,-AV33)),0))</f>
        <v>0</v>
      </c>
      <c r="AY33" s="137">
        <f>IF(SUM($P33:AX33)&gt;0,IF($M33-AY$7&gt;0,AX33*(1+$N33),0),IF(0&lt;=AY$9,IF(AU33&gt;0,PMT(AV33,AU33,-AW33),PMT(AV33,1,-AW33)),0))</f>
        <v>0</v>
      </c>
      <c r="AZ33" s="137">
        <f>IF(SUM($P33:AY33)&gt;0,IF($M33-AZ$7&gt;0,AY33*(1+$N33),0),IF(0&lt;=AZ$9,IF(AV33&gt;0,PMT(AW33,AV33,-AX33),PMT(AW33,1,-AX33)),0))</f>
        <v>0</v>
      </c>
      <c r="BA33" s="137">
        <f>IF(SUM($P33:AZ33)&gt;0,IF($M33-BA$7&gt;0,AZ33*(1+$N33),0),IF(0&lt;=BA$9,IF(AW33&gt;0,PMT(AX33,AW33,-AY33),PMT(AX33,1,-AY33)),0))</f>
        <v>0</v>
      </c>
      <c r="BB33" s="137">
        <f>IF(SUM($P33:BA33)&gt;0,IF($M33-BB$7&gt;0,BA33*(1+$N33),0),IF(0&lt;=BB$9,IF(AX33&gt;0,PMT(AY33,AX33,-AZ33),PMT(AY33,1,-AZ33)),0))</f>
        <v>0</v>
      </c>
      <c r="BC33" s="137">
        <f>IF(SUM($P33:BB33)&gt;0,IF($M33-BC$7&gt;0,BB33*(1+$N33),0),IF(0&lt;=BC$9,IF(AY33&gt;0,PMT(AZ33,AY33,-BA33),PMT(AZ33,1,-BA33)),0))</f>
        <v>0</v>
      </c>
      <c r="BD33" s="137">
        <f>IF(SUM($P33:BC33)&gt;0,IF($M33-BD$7&gt;0,BC33*(1+$N33),0),IF(0&lt;=BD$9,IF(AZ33&gt;0,PMT(BA33,AZ33,-BB33),PMT(BA33,1,-BB33)),0))</f>
        <v>0</v>
      </c>
      <c r="BE33" s="137">
        <f>IF(SUM($P33:BD33)&gt;0,IF($M33-BE$7&gt;0,BD33*(1+$N33),0),IF(0&lt;=BE$9,IF(BA33&gt;0,PMT(BB33,BA33,-BC33),PMT(BB33,1,-BC33)),0))</f>
        <v>0</v>
      </c>
      <c r="BF33" s="137">
        <f>IF(SUM($P33:BE33)&gt;0,IF($M33-BF$7&gt;0,BE33*(1+$N33),0),IF(0&lt;=BF$9,IF(BB33&gt;0,PMT(BC33,BB33,-BD33),PMT(BC33,1,-BD33)),0))</f>
        <v>0</v>
      </c>
      <c r="BG33" s="137">
        <f>IF(SUM($P33:BF33)&gt;0,IF($M33-BG$7&gt;0,BF33*(1+$N33),0),IF(0&lt;=BG$9,IF(BC33&gt;0,PMT(BD33,BC33,-BE33),PMT(BD33,1,-BE33)),0))</f>
        <v>0</v>
      </c>
      <c r="BH33" s="137">
        <f>IF(SUM($P33:BG33)&gt;0,IF($M33-BH$7&gt;0,BG33*(1+$N33),0),IF(0&lt;=BH$9,IF(BD33&gt;0,PMT(BE33,BD33,-BF33),PMT(BE33,1,-BF33)),0))</f>
        <v>0</v>
      </c>
      <c r="BI33" s="137">
        <f>IF(SUM($P33:BH33)&gt;0,IF($M33-BI$7&gt;0,BH33*(1+$N33),0),IF(0&lt;=BI$9,IF(BE33&gt;0,PMT(BF33,BE33,-BG33),PMT(BF33,1,-BG33)),0))</f>
        <v>0</v>
      </c>
      <c r="BJ33" s="191">
        <f t="shared" si="13"/>
        <v>-4.6566128730773926E-10</v>
      </c>
    </row>
    <row r="34" spans="1:62">
      <c r="A34" s="193">
        <f t="shared" si="11"/>
        <v>2042</v>
      </c>
      <c r="B34" s="132">
        <v>198059.1455744509</v>
      </c>
      <c r="C34" s="194">
        <f t="shared" si="6"/>
        <v>118835.48734467053</v>
      </c>
      <c r="D34" s="194">
        <f t="shared" si="7"/>
        <v>79223.658229780369</v>
      </c>
      <c r="E34" s="195">
        <f t="shared" si="8"/>
        <v>198059.1455744509</v>
      </c>
      <c r="F34" s="196">
        <f>C34*VLOOKUP($F$9,'GI Factors'!A:M,4,FALSE)+D34*VLOOKUP($F$9,'GI Factors'!A:M,7,FALSE)</f>
        <v>200463.02429914655</v>
      </c>
      <c r="G34" s="193">
        <f t="shared" si="12"/>
        <v>2042</v>
      </c>
      <c r="H34" s="197">
        <f>C34*VLOOKUP($G34,'GI Factors'!A:M,4,FALSE)</f>
        <v>254634.76189848012</v>
      </c>
      <c r="I34" s="197">
        <f>D34*VLOOKUP($G34,'GI Factors'!A:M,7,FALSE)</f>
        <v>106100.20805535266</v>
      </c>
      <c r="J34" s="189">
        <f t="shared" si="9"/>
        <v>360734.9699538328</v>
      </c>
      <c r="K34" s="190">
        <f>IF(SUM($J$10:J34)&gt;$K$7,$K$7-SUM($K$10:K33),J34)</f>
        <v>0</v>
      </c>
      <c r="L34" s="190">
        <f t="shared" si="10"/>
        <v>360734.9699538328</v>
      </c>
      <c r="M34" s="140">
        <f t="shared" si="3"/>
        <v>21</v>
      </c>
      <c r="N34" s="141">
        <f t="shared" si="1"/>
        <v>2.8371871028443796E-2</v>
      </c>
      <c r="O34" s="137">
        <f t="shared" si="2"/>
        <v>200463.02429914667</v>
      </c>
      <c r="P34" s="142">
        <f t="shared" si="4"/>
        <v>12801.268038945487</v>
      </c>
      <c r="Q34" s="137">
        <f>IF(SUM($P34:P34)&gt;0,IF($M34-Q$7&gt;0,P34*(1+$N34),0),IF(0&lt;=Q$9,IF(M34&gt;0,PMT(N34,M34,-O34),PMT(N34,1,-O34)),0))</f>
        <v>13164.463964746987</v>
      </c>
      <c r="R34" s="137">
        <f>IF(SUM($P34:Q34)&gt;0,IF($M34-R$7&gt;0,Q34*(1+$N34),0),IF(0&lt;=R$9,IF(N34&gt;0,PMT(O34,N34,-P34),PMT(O34,1,-P34)),0))</f>
        <v>13537.964438513383</v>
      </c>
      <c r="S34" s="138">
        <f>IF(SUM($P34:R34)&gt;0,IF($M34-S$7&gt;0,R34*(1+$N34),0),IF(0&lt;=S$9,IF(O34&gt;0,PMT(P34,O34,-Q34),PMT(P34,1,-Q34)),0))</f>
        <v>13922.061819550543</v>
      </c>
      <c r="T34" s="137">
        <f>IF(SUM($P34:S34)&gt;0,IF($M34-T$7&gt;0,S34*(1+$N34),0),IF(0&lt;=T$9,IF(P34&gt;0,PMT(Q34,P34,-R34),PMT(Q34,1,-R34)),0))</f>
        <v>14317.056761944852</v>
      </c>
      <c r="U34" s="137">
        <f>IF(SUM($P34:T34)&gt;0,IF($M34-U$7&gt;0,T34*(1+$N34),0),IF(0&lt;=U$9,IF(Q34&gt;0,PMT(R34,Q34,-S34),PMT(R34,1,-S34)),0))</f>
        <v>14723.258449901659</v>
      </c>
      <c r="V34" s="137">
        <f>IF(SUM($P34:U34)&gt;0,IF($M34-V$7&gt;0,U34*(1+$N34),0),IF(0&lt;=V$9,IF(R34&gt;0,PMT(S34,R34,-T34),PMT(S34,1,-T34)),0))</f>
        <v>15140.984839760713</v>
      </c>
      <c r="W34" s="137">
        <f>IF(SUM($P34:V34)&gt;0,IF($M34-W$7&gt;0,V34*(1+$N34),0),IF(0&lt;=W$9,IF(S34&gt;0,PMT(T34,S34,-U34),PMT(T34,1,-U34)),0))</f>
        <v>15570.562908878026</v>
      </c>
      <c r="X34" s="137">
        <f>IF(SUM($P34:W34)&gt;0,IF($M34-X$7&gt;0,W34*(1+$N34),0),IF(0&lt;=X$9,IF(T34&gt;0,PMT(U34,T34,-V34),PMT(U34,1,-V34)),0))</f>
        <v>16012.328911568984</v>
      </c>
      <c r="Y34" s="137">
        <f>IF(SUM($P34:X34)&gt;0,IF($M34-Y$7&gt;0,X34*(1+$N34),0),IF(0&lt;=Y$9,IF(U34&gt;0,PMT(V34,U34,-W34),PMT(V34,1,-W34)),0))</f>
        <v>16466.62864231304</v>
      </c>
      <c r="Z34" s="137">
        <f>IF(SUM($P34:Y34)&gt;0,IF($M34-Z$7&gt;0,Y34*(1+$N34),0),IF(0&lt;=Z$9,IF(V34&gt;0,PMT(W34,V34,-X34),PMT(W34,1,-X34)),0))</f>
        <v>16933.817706426024</v>
      </c>
      <c r="AA34" s="137">
        <f>IF(SUM($P34:Z34)&gt;0,IF($M34-AA$7&gt;0,Z34*(1+$N34),0),IF(0&lt;=AA$9,IF(W34&gt;0,PMT(X34,W34,-Y34),PMT(X34,1,-Y34)),0))</f>
        <v>17414.261798411921</v>
      </c>
      <c r="AB34" s="137">
        <f>IF(SUM($P34:AA34)&gt;0,IF($M34-AB$7&gt;0,AA34*(1+$N34),0),IF(0&lt;=AB$9,IF(X34&gt;0,PMT(Y34,X34,-Z34),PMT(Y34,1,-Z34)),0))</f>
        <v>17908.336988212017</v>
      </c>
      <c r="AC34" s="137">
        <f>IF(SUM($P34:AB34)&gt;0,IF($M34-AC$7&gt;0,AB34*(1+$N34),0),IF(0&lt;=AC$9,IF(Y34&gt;0,PMT(Z34,Y34,-AA34),PMT(Z34,1,-AA34)),0))</f>
        <v>18416.430015575475</v>
      </c>
      <c r="AD34" s="137">
        <f>IF(SUM($P34:AC34)&gt;0,IF($M34-AD$7&gt;0,AC34*(1+$N34),0),IF(0&lt;=AD$9,IF(Z34&gt;0,PMT(AA34,Z34,-AB34),PMT(AA34,1,-AB34)),0))</f>
        <v>18938.938592781742</v>
      </c>
      <c r="AE34" s="137">
        <f>IF(SUM($P34:AD34)&gt;0,IF($M34-AE$7&gt;0,AD34*(1+$N34),0),IF(0&lt;=AE$9,IF(AA34&gt;0,PMT(AB34,AA34,-AC34),PMT(AB34,1,-AC34)),0))</f>
        <v>19476.27171595176</v>
      </c>
      <c r="AF34" s="137">
        <f>IF(SUM($P34:AE34)&gt;0,IF($M34-AF$7&gt;0,AE34*(1+$N34),0),IF(0&lt;=AF$9,IF(AB34&gt;0,PMT(AC34,AB34,-AD34),PMT(AC34,1,-AD34)),0))</f>
        <v>20028.849985191671</v>
      </c>
      <c r="AG34" s="137">
        <f>IF(SUM($P34:AF34)&gt;0,IF($M34-AG$7&gt;0,AF34*(1+$N34),0),IF(0&lt;=AG$9,IF(AC34&gt;0,PMT(AD34,AC34,-AE34),PMT(AD34,1,-AE34)),0))</f>
        <v>20597.105933819577</v>
      </c>
      <c r="AH34" s="137">
        <f>IF(SUM($P34:AG34)&gt;0,IF($M34-AH$7&gt;0,AG34*(1+$N34),0),IF(0&lt;=AH$9,IF(AD34&gt;0,PMT(AE34,AD34,-AF34),PMT(AE34,1,-AF34)),0))</f>
        <v>21181.484366933098</v>
      </c>
      <c r="AI34" s="137">
        <f>IF(SUM($P34:AH34)&gt;0,IF($M34-AI$7&gt;0,AH34*(1+$N34),0),IF(0&lt;=AI$9,IF(AE34&gt;0,PMT(AF34,AE34,-AG34),PMT(AF34,1,-AG34)),0))</f>
        <v>21782.442709582723</v>
      </c>
      <c r="AJ34" s="137">
        <f>IF(SUM($P34:AI34)&gt;0,IF($M34-AJ$7&gt;0,AI34*(1+$N34),0),IF(0&lt;=AJ$9,IF(AF34&gt;0,PMT(AG34,AF34,-AH34),PMT(AG34,1,-AH34)),0))</f>
        <v>22400.451364823468</v>
      </c>
      <c r="AK34" s="137">
        <f>IF(SUM($P34:AJ34)&gt;0,IF($M34-AK$7&gt;0,AJ34*(1+$N34),0),IF(0&lt;=AK$9,IF(AG34&gt;0,PMT(AH34,AG34,-AI34),PMT(AH34,1,-AI34)),0))</f>
        <v>0</v>
      </c>
      <c r="AL34" s="137">
        <f>IF(SUM($P34:AK34)&gt;0,IF($M34-AL$7&gt;0,AK34*(1+$N34),0),IF(0&lt;=AL$9,IF(AH34&gt;0,PMT(AI34,AH34,-AJ34),PMT(AI34,1,-AJ34)),0))</f>
        <v>0</v>
      </c>
      <c r="AM34" s="137">
        <f>IF(SUM($P34:AL34)&gt;0,IF($M34-AM$7&gt;0,AL34*(1+$N34),0),IF(0&lt;=AM$9,IF(AI34&gt;0,PMT(AJ34,AI34,-AK34),PMT(AJ34,1,-AK34)),0))</f>
        <v>0</v>
      </c>
      <c r="AN34" s="137">
        <f>IF(SUM($P34:AM34)&gt;0,IF($M34-AN$7&gt;0,AM34*(1+$N34),0),IF(0&lt;=AN$9,IF(AJ34&gt;0,PMT(AK34,AJ34,-AL34),PMT(AK34,1,-AL34)),0))</f>
        <v>0</v>
      </c>
      <c r="AO34" s="137">
        <f>IF(SUM($P34:AN34)&gt;0,IF($M34-AO$7&gt;0,AN34*(1+$N34),0),IF(0&lt;=AO$9,IF(AK34&gt;0,PMT(AL34,AK34,-AM34),PMT(AL34,1,-AM34)),0))</f>
        <v>0</v>
      </c>
      <c r="AP34" s="137">
        <f>IF(SUM($P34:AO34)&gt;0,IF($M34-AP$7&gt;0,AO34*(1+$N34),0),IF(0&lt;=AP$9,IF(AL34&gt;0,PMT(AM34,AL34,-AN34),PMT(AM34,1,-AN34)),0))</f>
        <v>0</v>
      </c>
      <c r="AQ34" s="137">
        <f>IF(SUM($P34:AP34)&gt;0,IF($M34-AQ$7&gt;0,AP34*(1+$N34),0),IF(0&lt;=AQ$9,IF(AM34&gt;0,PMT(AN34,AM34,-AO34),PMT(AN34,1,-AO34)),0))</f>
        <v>0</v>
      </c>
      <c r="AR34" s="137">
        <f>IF(SUM($P34:AQ34)&gt;0,IF($M34-AR$7&gt;0,AQ34*(1+$N34),0),IF(0&lt;=AR$9,IF(AN34&gt;0,PMT(AO34,AN34,-AP34),PMT(AO34,1,-AP34)),0))</f>
        <v>0</v>
      </c>
      <c r="AS34" s="137">
        <f>IF(SUM($P34:AR34)&gt;0,IF($M34-AS$7&gt;0,AR34*(1+$N34),0),IF(0&lt;=AS$9,IF(AO34&gt;0,PMT(AP34,AO34,-AQ34),PMT(AP34,1,-AQ34)),0))</f>
        <v>0</v>
      </c>
      <c r="AT34" s="137">
        <f>IF(SUM($P34:AS34)&gt;0,IF($M34-AT$7&gt;0,AS34*(1+$N34),0),IF(0&lt;=AT$9,IF(AP34&gt;0,PMT(AQ34,AP34,-AR34),PMT(AQ34,1,-AR34)),0))</f>
        <v>0</v>
      </c>
      <c r="AU34" s="137">
        <f>IF(SUM($P34:AT34)&gt;0,IF($M34-AU$7&gt;0,AT34*(1+$N34),0),IF(0&lt;=AU$9,IF(AQ34&gt;0,PMT(AR34,AQ34,-AS34),PMT(AR34,1,-AS34)),0))</f>
        <v>0</v>
      </c>
      <c r="AV34" s="137">
        <f>IF(SUM($P34:AU34)&gt;0,IF($M34-AV$7&gt;0,AU34*(1+$N34),0),IF(0&lt;=AV$9,IF(AR34&gt;0,PMT(AS34,AR34,-AT34),PMT(AS34,1,-AT34)),0))</f>
        <v>0</v>
      </c>
      <c r="AW34" s="137">
        <f>IF(SUM($P34:AV34)&gt;0,IF($M34-AW$7&gt;0,AV34*(1+$N34),0),IF(0&lt;=AW$9,IF(AS34&gt;0,PMT(AT34,AS34,-AU34),PMT(AT34,1,-AU34)),0))</f>
        <v>0</v>
      </c>
      <c r="AX34" s="137">
        <f>IF(SUM($P34:AW34)&gt;0,IF($M34-AX$7&gt;0,AW34*(1+$N34),0),IF(0&lt;=AX$9,IF(AT34&gt;0,PMT(AU34,AT34,-AV34),PMT(AU34,1,-AV34)),0))</f>
        <v>0</v>
      </c>
      <c r="AY34" s="137">
        <f>IF(SUM($P34:AX34)&gt;0,IF($M34-AY$7&gt;0,AX34*(1+$N34),0),IF(0&lt;=AY$9,IF(AU34&gt;0,PMT(AV34,AU34,-AW34),PMT(AV34,1,-AW34)),0))</f>
        <v>0</v>
      </c>
      <c r="AZ34" s="137">
        <f>IF(SUM($P34:AY34)&gt;0,IF($M34-AZ$7&gt;0,AY34*(1+$N34),0),IF(0&lt;=AZ$9,IF(AV34&gt;0,PMT(AW34,AV34,-AX34),PMT(AW34,1,-AX34)),0))</f>
        <v>0</v>
      </c>
      <c r="BA34" s="137">
        <f>IF(SUM($P34:AZ34)&gt;0,IF($M34-BA$7&gt;0,AZ34*(1+$N34),0),IF(0&lt;=BA$9,IF(AW34&gt;0,PMT(AX34,AW34,-AY34),PMT(AX34,1,-AY34)),0))</f>
        <v>0</v>
      </c>
      <c r="BB34" s="137">
        <f>IF(SUM($P34:BA34)&gt;0,IF($M34-BB$7&gt;0,BA34*(1+$N34),0),IF(0&lt;=BB$9,IF(AX34&gt;0,PMT(AY34,AX34,-AZ34),PMT(AY34,1,-AZ34)),0))</f>
        <v>0</v>
      </c>
      <c r="BC34" s="137">
        <f>IF(SUM($P34:BB34)&gt;0,IF($M34-BC$7&gt;0,BB34*(1+$N34),0),IF(0&lt;=BC$9,IF(AY34&gt;0,PMT(AZ34,AY34,-BA34),PMT(AZ34,1,-BA34)),0))</f>
        <v>0</v>
      </c>
      <c r="BD34" s="137">
        <f>IF(SUM($P34:BC34)&gt;0,IF($M34-BD$7&gt;0,BC34*(1+$N34),0),IF(0&lt;=BD$9,IF(AZ34&gt;0,PMT(BA34,AZ34,-BB34),PMT(BA34,1,-BB34)),0))</f>
        <v>0</v>
      </c>
      <c r="BE34" s="137">
        <f>IF(SUM($P34:BD34)&gt;0,IF($M34-BE$7&gt;0,BD34*(1+$N34),0),IF(0&lt;=BE$9,IF(BA34&gt;0,PMT(BB34,BA34,-BC34),PMT(BB34,1,-BC34)),0))</f>
        <v>0</v>
      </c>
      <c r="BF34" s="137">
        <f>IF(SUM($P34:BE34)&gt;0,IF($M34-BF$7&gt;0,BE34*(1+$N34),0),IF(0&lt;=BF$9,IF(BB34&gt;0,PMT(BC34,BB34,-BD34),PMT(BC34,1,-BD34)),0))</f>
        <v>0</v>
      </c>
      <c r="BG34" s="137">
        <f>IF(SUM($P34:BF34)&gt;0,IF($M34-BG$7&gt;0,BF34*(1+$N34),0),IF(0&lt;=BG$9,IF(BC34&gt;0,PMT(BD34,BC34,-BE34),PMT(BD34,1,-BE34)),0))</f>
        <v>0</v>
      </c>
      <c r="BH34" s="137">
        <f>IF(SUM($P34:BG34)&gt;0,IF($M34-BH$7&gt;0,BG34*(1+$N34),0),IF(0&lt;=BH$9,IF(BD34&gt;0,PMT(BE34,BD34,-BF34),PMT(BE34,1,-BF34)),0))</f>
        <v>0</v>
      </c>
      <c r="BI34" s="137">
        <f>IF(SUM($P34:BH34)&gt;0,IF($M34-BI$7&gt;0,BH34*(1+$N34),0),IF(0&lt;=BI$9,IF(BE34&gt;0,PMT(BF34,BE34,-BG34),PMT(BF34,1,-BG34)),0))</f>
        <v>0</v>
      </c>
      <c r="BJ34" s="191">
        <f t="shared" si="13"/>
        <v>0</v>
      </c>
    </row>
    <row r="35" spans="1:62">
      <c r="A35" s="193">
        <f t="shared" si="11"/>
        <v>2043</v>
      </c>
      <c r="B35" s="132">
        <v>198059.1455744509</v>
      </c>
      <c r="C35" s="194">
        <f t="shared" si="6"/>
        <v>118835.48734467053</v>
      </c>
      <c r="D35" s="194">
        <f t="shared" si="7"/>
        <v>79223.658229780369</v>
      </c>
      <c r="E35" s="195">
        <f t="shared" si="8"/>
        <v>198059.1455744509</v>
      </c>
      <c r="F35" s="196">
        <f>C35*VLOOKUP($F$9,'GI Factors'!A:M,4,FALSE)+D35*VLOOKUP($F$9,'GI Factors'!A:M,7,FALSE)</f>
        <v>200463.02429914655</v>
      </c>
      <c r="G35" s="193">
        <f t="shared" si="12"/>
        <v>2043</v>
      </c>
      <c r="H35" s="197">
        <f>C35*VLOOKUP($G35,'GI Factors'!A:M,4,FALSE)</f>
        <v>264445.15443180618</v>
      </c>
      <c r="I35" s="197">
        <f>D35*VLOOKUP($G35,'GI Factors'!A:M,7,FALSE)</f>
        <v>107531.79310728842</v>
      </c>
      <c r="J35" s="189">
        <f t="shared" si="9"/>
        <v>371976.9475390946</v>
      </c>
      <c r="K35" s="190">
        <f>IF(SUM($J$10:J35)&gt;$K$7,$K$7-SUM($K$10:K34),J35)</f>
        <v>0</v>
      </c>
      <c r="L35" s="190">
        <f t="shared" si="10"/>
        <v>371976.9475390946</v>
      </c>
      <c r="M35" s="140">
        <f t="shared" si="3"/>
        <v>22</v>
      </c>
      <c r="N35" s="141">
        <f t="shared" si="1"/>
        <v>2.8498625955483282E-2</v>
      </c>
      <c r="O35" s="137">
        <f t="shared" si="2"/>
        <v>200463.0242991448</v>
      </c>
      <c r="P35" s="142">
        <f t="shared" si="4"/>
        <v>12390.100937636138</v>
      </c>
      <c r="Q35" s="137">
        <f>IF(SUM($P35:P35)&gt;0,IF($M35-Q$7&gt;0,P35*(1+$N35),0),IF(0&lt;=Q$9,IF(M35&gt;0,PMT(N35,M35,-O35),PMT(N35,1,-O35)),0))</f>
        <v>12743.201789808514</v>
      </c>
      <c r="R35" s="137">
        <f>IF(SUM($P35:Q35)&gt;0,IF($M35-R$7&gt;0,Q35*(1+$N35),0),IF(0&lt;=R$9,IF(N35&gt;0,PMT(O35,N35,-P35),PMT(O35,1,-P35)),0))</f>
        <v>13106.365531091513</v>
      </c>
      <c r="S35" s="138">
        <f>IF(SUM($P35:R35)&gt;0,IF($M35-S$7&gt;0,R35*(1+$N35),0),IF(0&lt;=S$9,IF(O35&gt;0,PMT(P35,O35,-Q35),PMT(P35,1,-Q35)),0))</f>
        <v>13479.878939997931</v>
      </c>
      <c r="T35" s="137">
        <f>IF(SUM($P35:S35)&gt;0,IF($M35-T$7&gt;0,S35*(1+$N35),0),IF(0&lt;=T$9,IF(P35&gt;0,PMT(Q35,P35,-R35),PMT(Q35,1,-R35)),0))</f>
        <v>13864.036967834129</v>
      </c>
      <c r="U35" s="137">
        <f>IF(SUM($P35:T35)&gt;0,IF($M35-U$7&gt;0,T35*(1+$N35),0),IF(0&lt;=U$9,IF(Q35&gt;0,PMT(R35,Q35,-S35),PMT(R35,1,-S35)),0))</f>
        <v>14259.142971613426</v>
      </c>
      <c r="V35" s="137">
        <f>IF(SUM($P35:U35)&gt;0,IF($M35-V$7&gt;0,U35*(1+$N35),0),IF(0&lt;=V$9,IF(R35&gt;0,PMT(S35,R35,-T35),PMT(S35,1,-T35)),0))</f>
        <v>14665.508953607197</v>
      </c>
      <c r="W35" s="137">
        <f>IF(SUM($P35:V35)&gt;0,IF($M35-W$7&gt;0,V35*(1+$N35),0),IF(0&lt;=W$9,IF(S35&gt;0,PMT(T35,S35,-U35),PMT(T35,1,-U35)),0))</f>
        <v>15083.455807722841</v>
      </c>
      <c r="X35" s="137">
        <f>IF(SUM($P35:W35)&gt;0,IF($M35-X$7&gt;0,W35*(1+$N35),0),IF(0&lt;=X$9,IF(T35&gt;0,PMT(U35,T35,-V35),PMT(U35,1,-V35)),0))</f>
        <v>15513.313572903198</v>
      </c>
      <c r="Y35" s="137">
        <f>IF(SUM($P35:X35)&gt;0,IF($M35-Y$7&gt;0,X35*(1+$N35),0),IF(0&lt;=Y$9,IF(U35&gt;0,PMT(V35,U35,-W35),PMT(V35,1,-W35)),0))</f>
        <v>15955.42169374749</v>
      </c>
      <c r="Z35" s="137">
        <f>IF(SUM($P35:Y35)&gt;0,IF($M35-Z$7&gt;0,Y35*(1+$N35),0),IF(0&lt;=Z$9,IF(V35&gt;0,PMT(W35,V35,-X35),PMT(W35,1,-X35)),0))</f>
        <v>16410.129288559605</v>
      </c>
      <c r="AA35" s="137">
        <f>IF(SUM($P35:Z35)&gt;0,IF($M35-AA$7&gt;0,Z35*(1+$N35),0),IF(0&lt;=AA$9,IF(W35&gt;0,PMT(X35,W35,-Y35),PMT(X35,1,-Y35)),0))</f>
        <v>16877.795425035387</v>
      </c>
      <c r="AB35" s="137">
        <f>IF(SUM($P35:AA35)&gt;0,IF($M35-AB$7&gt;0,AA35*(1+$N35),0),IF(0&lt;=AB$9,IF(X35&gt;0,PMT(Y35,X35,-Z35),PMT(Y35,1,-Z35)),0))</f>
        <v>17358.789403806637</v>
      </c>
      <c r="AC35" s="137">
        <f>IF(SUM($P35:AB35)&gt;0,IF($M35-AC$7&gt;0,AB35*(1+$N35),0),IF(0&lt;=AC$9,IF(Y35&gt;0,PMT(Z35,Y35,-AA35),PMT(Z35,1,-AA35)),0))</f>
        <v>17853.491050065732</v>
      </c>
      <c r="AD35" s="137">
        <f>IF(SUM($P35:AC35)&gt;0,IF($M35-AD$7&gt;0,AC35*(1+$N35),0),IF(0&lt;=AD$9,IF(Z35&gt;0,PMT(AA35,Z35,-AB35),PMT(AA35,1,-AB35)),0))</f>
        <v>18362.291013501126</v>
      </c>
      <c r="AE35" s="137">
        <f>IF(SUM($P35:AD35)&gt;0,IF($M35-AE$7&gt;0,AD35*(1+$N35),0),IF(0&lt;=AE$9,IF(AA35&gt;0,PMT(AB35,AA35,-AC35),PMT(AB35,1,-AC35)),0))</f>
        <v>18885.591076780627</v>
      </c>
      <c r="AF35" s="137">
        <f>IF(SUM($P35:AE35)&gt;0,IF($M35-AF$7&gt;0,AE35*(1+$N35),0),IF(0&lt;=AF$9,IF(AB35&gt;0,PMT(AC35,AB35,-AD35),PMT(AC35,1,-AD35)),0))</f>
        <v>19423.804472826014</v>
      </c>
      <c r="AG35" s="137">
        <f>IF(SUM($P35:AF35)&gt;0,IF($M35-AG$7&gt;0,AF35*(1+$N35),0),IF(0&lt;=AG$9,IF(AC35&gt;0,PMT(AD35,AC35,-AE35),PMT(AD35,1,-AE35)),0))</f>
        <v>19977.356211129529</v>
      </c>
      <c r="AH35" s="137">
        <f>IF(SUM($P35:AG35)&gt;0,IF($M35-AH$7&gt;0,AG35*(1+$N35),0),IF(0&lt;=AH$9,IF(AD35&gt;0,PMT(AE35,AD35,-AF35),PMT(AE35,1,-AF35)),0))</f>
        <v>20546.683413369963</v>
      </c>
      <c r="AI35" s="137">
        <f>IF(SUM($P35:AH35)&gt;0,IF($M35-AI$7&gt;0,AH35*(1+$N35),0),IF(0&lt;=AI$9,IF(AE35&gt;0,PMT(AF35,AE35,-AG35),PMT(AF35,1,-AG35)),0))</f>
        <v>21132.235658593327</v>
      </c>
      <c r="AJ35" s="137">
        <f>IF(SUM($P35:AI35)&gt;0,IF($M35-AJ$7&gt;0,AI35*(1+$N35),0),IF(0&lt;=AJ$9,IF(AF35&gt;0,PMT(AG35,AF35,-AH35),PMT(AG35,1,-AH35)),0))</f>
        <v>21734.475338230706</v>
      </c>
      <c r="AK35" s="137">
        <f>IF(SUM($P35:AJ35)&gt;0,IF($M35-AK$7&gt;0,AJ35*(1+$N35),0),IF(0&lt;=AK$9,IF(AG35&gt;0,PMT(AH35,AG35,-AI35),PMT(AH35,1,-AI35)),0))</f>
        <v>22353.878021233621</v>
      </c>
      <c r="AL35" s="137">
        <f>IF(SUM($P35:AK35)&gt;0,IF($M35-AL$7&gt;0,AK35*(1+$N35),0),IF(0&lt;=AL$9,IF(AH35&gt;0,PMT(AI35,AH35,-AJ35),PMT(AI35,1,-AJ35)),0))</f>
        <v>0</v>
      </c>
      <c r="AM35" s="137">
        <f>IF(SUM($P35:AL35)&gt;0,IF($M35-AM$7&gt;0,AL35*(1+$N35),0),IF(0&lt;=AM$9,IF(AI35&gt;0,PMT(AJ35,AI35,-AK35),PMT(AJ35,1,-AK35)),0))</f>
        <v>0</v>
      </c>
      <c r="AN35" s="137">
        <f>IF(SUM($P35:AM35)&gt;0,IF($M35-AN$7&gt;0,AM35*(1+$N35),0),IF(0&lt;=AN$9,IF(AJ35&gt;0,PMT(AK35,AJ35,-AL35),PMT(AK35,1,-AL35)),0))</f>
        <v>0</v>
      </c>
      <c r="AO35" s="137">
        <f>IF(SUM($P35:AN35)&gt;0,IF($M35-AO$7&gt;0,AN35*(1+$N35),0),IF(0&lt;=AO$9,IF(AK35&gt;0,PMT(AL35,AK35,-AM35),PMT(AL35,1,-AM35)),0))</f>
        <v>0</v>
      </c>
      <c r="AP35" s="137">
        <f>IF(SUM($P35:AO35)&gt;0,IF($M35-AP$7&gt;0,AO35*(1+$N35),0),IF(0&lt;=AP$9,IF(AL35&gt;0,PMT(AM35,AL35,-AN35),PMT(AM35,1,-AN35)),0))</f>
        <v>0</v>
      </c>
      <c r="AQ35" s="137">
        <f>IF(SUM($P35:AP35)&gt;0,IF($M35-AQ$7&gt;0,AP35*(1+$N35),0),IF(0&lt;=AQ$9,IF(AM35&gt;0,PMT(AN35,AM35,-AO35),PMT(AN35,1,-AO35)),0))</f>
        <v>0</v>
      </c>
      <c r="AR35" s="137">
        <f>IF(SUM($P35:AQ35)&gt;0,IF($M35-AR$7&gt;0,AQ35*(1+$N35),0),IF(0&lt;=AR$9,IF(AN35&gt;0,PMT(AO35,AN35,-AP35),PMT(AO35,1,-AP35)),0))</f>
        <v>0</v>
      </c>
      <c r="AS35" s="137">
        <f>IF(SUM($P35:AR35)&gt;0,IF($M35-AS$7&gt;0,AR35*(1+$N35),0),IF(0&lt;=AS$9,IF(AO35&gt;0,PMT(AP35,AO35,-AQ35),PMT(AP35,1,-AQ35)),0))</f>
        <v>0</v>
      </c>
      <c r="AT35" s="137">
        <f>IF(SUM($P35:AS35)&gt;0,IF($M35-AT$7&gt;0,AS35*(1+$N35),0),IF(0&lt;=AT$9,IF(AP35&gt;0,PMT(AQ35,AP35,-AR35),PMT(AQ35,1,-AR35)),0))</f>
        <v>0</v>
      </c>
      <c r="AU35" s="137">
        <f>IF(SUM($P35:AT35)&gt;0,IF($M35-AU$7&gt;0,AT35*(1+$N35),0),IF(0&lt;=AU$9,IF(AQ35&gt;0,PMT(AR35,AQ35,-AS35),PMT(AR35,1,-AS35)),0))</f>
        <v>0</v>
      </c>
      <c r="AV35" s="137">
        <f>IF(SUM($P35:AU35)&gt;0,IF($M35-AV$7&gt;0,AU35*(1+$N35),0),IF(0&lt;=AV$9,IF(AR35&gt;0,PMT(AS35,AR35,-AT35),PMT(AS35,1,-AT35)),0))</f>
        <v>0</v>
      </c>
      <c r="AW35" s="137">
        <f>IF(SUM($P35:AV35)&gt;0,IF($M35-AW$7&gt;0,AV35*(1+$N35),0),IF(0&lt;=AW$9,IF(AS35&gt;0,PMT(AT35,AS35,-AU35),PMT(AT35,1,-AU35)),0))</f>
        <v>0</v>
      </c>
      <c r="AX35" s="137">
        <f>IF(SUM($P35:AW35)&gt;0,IF($M35-AX$7&gt;0,AW35*(1+$N35),0),IF(0&lt;=AX$9,IF(AT35&gt;0,PMT(AU35,AT35,-AV35),PMT(AU35,1,-AV35)),0))</f>
        <v>0</v>
      </c>
      <c r="AY35" s="137">
        <f>IF(SUM($P35:AX35)&gt;0,IF($M35-AY$7&gt;0,AX35*(1+$N35),0),IF(0&lt;=AY$9,IF(AU35&gt;0,PMT(AV35,AU35,-AW35),PMT(AV35,1,-AW35)),0))</f>
        <v>0</v>
      </c>
      <c r="AZ35" s="137">
        <f>IF(SUM($P35:AY35)&gt;0,IF($M35-AZ$7&gt;0,AY35*(1+$N35),0),IF(0&lt;=AZ$9,IF(AV35&gt;0,PMT(AW35,AV35,-AX35),PMT(AW35,1,-AX35)),0))</f>
        <v>0</v>
      </c>
      <c r="BA35" s="137">
        <f>IF(SUM($P35:AZ35)&gt;0,IF($M35-BA$7&gt;0,AZ35*(1+$N35),0),IF(0&lt;=BA$9,IF(AW35&gt;0,PMT(AX35,AW35,-AY35),PMT(AX35,1,-AY35)),0))</f>
        <v>0</v>
      </c>
      <c r="BB35" s="137">
        <f>IF(SUM($P35:BA35)&gt;0,IF($M35-BB$7&gt;0,BA35*(1+$N35),0),IF(0&lt;=BB$9,IF(AX35&gt;0,PMT(AY35,AX35,-AZ35),PMT(AY35,1,-AZ35)),0))</f>
        <v>0</v>
      </c>
      <c r="BC35" s="137">
        <f>IF(SUM($P35:BB35)&gt;0,IF($M35-BC$7&gt;0,BB35*(1+$N35),0),IF(0&lt;=BC$9,IF(AY35&gt;0,PMT(AZ35,AY35,-BA35),PMT(AZ35,1,-BA35)),0))</f>
        <v>0</v>
      </c>
      <c r="BD35" s="137">
        <f>IF(SUM($P35:BC35)&gt;0,IF($M35-BD$7&gt;0,BC35*(1+$N35),0),IF(0&lt;=BD$9,IF(AZ35&gt;0,PMT(BA35,AZ35,-BB35),PMT(BA35,1,-BB35)),0))</f>
        <v>0</v>
      </c>
      <c r="BE35" s="137">
        <f>IF(SUM($P35:BD35)&gt;0,IF($M35-BE$7&gt;0,BD35*(1+$N35),0),IF(0&lt;=BE$9,IF(BA35&gt;0,PMT(BB35,BA35,-BC35),PMT(BB35,1,-BC35)),0))</f>
        <v>0</v>
      </c>
      <c r="BF35" s="137">
        <f>IF(SUM($P35:BE35)&gt;0,IF($M35-BF$7&gt;0,BE35*(1+$N35),0),IF(0&lt;=BF$9,IF(BB35&gt;0,PMT(BC35,BB35,-BD35),PMT(BC35,1,-BD35)),0))</f>
        <v>0</v>
      </c>
      <c r="BG35" s="137">
        <f>IF(SUM($P35:BF35)&gt;0,IF($M35-BG$7&gt;0,BF35*(1+$N35),0),IF(0&lt;=BG$9,IF(BC35&gt;0,PMT(BD35,BC35,-BE35),PMT(BD35,1,-BE35)),0))</f>
        <v>0</v>
      </c>
      <c r="BH35" s="137">
        <f>IF(SUM($P35:BG35)&gt;0,IF($M35-BH$7&gt;0,BG35*(1+$N35),0),IF(0&lt;=BH$9,IF(BD35&gt;0,PMT(BE35,BD35,-BF35),PMT(BE35,1,-BF35)),0))</f>
        <v>0</v>
      </c>
      <c r="BI35" s="137">
        <f>IF(SUM($P35:BH35)&gt;0,IF($M35-BI$7&gt;0,BH35*(1+$N35),0),IF(0&lt;=BI$9,IF(BE35&gt;0,PMT(BF35,BE35,-BG35),PMT(BF35,1,-BG35)),0))</f>
        <v>0</v>
      </c>
      <c r="BJ35" s="191">
        <f t="shared" si="13"/>
        <v>0</v>
      </c>
    </row>
    <row r="36" spans="1:62">
      <c r="A36" s="193">
        <f t="shared" si="11"/>
        <v>2044</v>
      </c>
      <c r="B36" s="132">
        <v>198059.1455744509</v>
      </c>
      <c r="C36" s="194">
        <f t="shared" si="6"/>
        <v>118835.48734467053</v>
      </c>
      <c r="D36" s="194">
        <f t="shared" si="7"/>
        <v>79223.658229780369</v>
      </c>
      <c r="E36" s="195">
        <f t="shared" si="8"/>
        <v>198059.1455744509</v>
      </c>
      <c r="F36" s="196">
        <f>C36*VLOOKUP($F$9,'GI Factors'!A:M,4,FALSE)+D36*VLOOKUP($F$9,'GI Factors'!A:M,7,FALSE)</f>
        <v>200463.02429914655</v>
      </c>
      <c r="G36" s="193">
        <f t="shared" si="12"/>
        <v>2044</v>
      </c>
      <c r="H36" s="197">
        <f>C36*VLOOKUP($G36,'GI Factors'!A:M,4,FALSE)</f>
        <v>274569.79835088953</v>
      </c>
      <c r="I36" s="197">
        <f>D36*VLOOKUP($G36,'GI Factors'!A:M,7,FALSE)</f>
        <v>109016.39017487444</v>
      </c>
      <c r="J36" s="189">
        <f t="shared" si="9"/>
        <v>383586.18852576398</v>
      </c>
      <c r="K36" s="190">
        <f>IF(SUM($J$10:J36)&gt;$K$7,$K$7-SUM($K$10:K35),J36)</f>
        <v>0</v>
      </c>
      <c r="L36" s="190">
        <f t="shared" si="10"/>
        <v>383586.18852576398</v>
      </c>
      <c r="M36" s="140">
        <f t="shared" si="3"/>
        <v>23</v>
      </c>
      <c r="N36" s="141">
        <f t="shared" si="1"/>
        <v>2.8616344805081077E-2</v>
      </c>
      <c r="O36" s="137">
        <f t="shared" si="2"/>
        <v>200463.02429913817</v>
      </c>
      <c r="P36" s="142">
        <f t="shared" si="4"/>
        <v>12016.226768032911</v>
      </c>
      <c r="Q36" s="137">
        <f>IF(SUM($P36:P36)&gt;0,IF($M36-Q$7&gt;0,P36*(1+$N36),0),IF(0&lt;=Q$9,IF(M36&gt;0,PMT(N36,M36,-O36),PMT(N36,1,-O36)),0))</f>
        <v>12360.087256482986</v>
      </c>
      <c r="R36" s="137">
        <f>IF(SUM($P36:Q36)&gt;0,IF($M36-R$7&gt;0,Q36*(1+$N36),0),IF(0&lt;=R$9,IF(N36&gt;0,PMT(O36,N36,-P36),PMT(O36,1,-P36)),0))</f>
        <v>12713.787775235392</v>
      </c>
      <c r="S36" s="138">
        <f>IF(SUM($P36:R36)&gt;0,IF($M36-S$7&gt;0,R36*(1+$N36),0),IF(0&lt;=S$9,IF(O36&gt;0,PMT(P36,O36,-Q36),PMT(P36,1,-Q36)),0))</f>
        <v>13077.609909990153</v>
      </c>
      <c r="T36" s="137">
        <f>IF(SUM($P36:S36)&gt;0,IF($M36-T$7&gt;0,S36*(1+$N36),0),IF(0&lt;=T$9,IF(P36&gt;0,PMT(Q36,P36,-R36),PMT(Q36,1,-R36)),0))</f>
        <v>13451.843304400778</v>
      </c>
      <c r="U36" s="137">
        <f>IF(SUM($P36:T36)&gt;0,IF($M36-U$7&gt;0,T36*(1+$N36),0),IF(0&lt;=U$9,IF(Q36&gt;0,PMT(R36,Q36,-S36),PMT(R36,1,-S36)),0))</f>
        <v>13836.785890663432</v>
      </c>
      <c r="V36" s="137">
        <f>IF(SUM($P36:U36)&gt;0,IF($M36-V$7&gt;0,U36*(1+$N36),0),IF(0&lt;=V$9,IF(R36&gt;0,PMT(S36,R36,-T36),PMT(S36,1,-T36)),0))</f>
        <v>14232.744126704738</v>
      </c>
      <c r="W36" s="137">
        <f>IF(SUM($P36:V36)&gt;0,IF($M36-W$7&gt;0,V36*(1+$N36),0),IF(0&lt;=W$9,IF(S36&gt;0,PMT(T36,S36,-U36),PMT(T36,1,-U36)),0))</f>
        <v>14640.033240157014</v>
      </c>
      <c r="X36" s="137">
        <f>IF(SUM($P36:W36)&gt;0,IF($M36-X$7&gt;0,W36*(1+$N36),0),IF(0&lt;=X$9,IF(T36&gt;0,PMT(U36,T36,-V36),PMT(U36,1,-V36)),0))</f>
        <v>15058.977479315196</v>
      </c>
      <c r="Y36" s="137">
        <f>IF(SUM($P36:X36)&gt;0,IF($M36-Y$7&gt;0,X36*(1+$N36),0),IF(0&lt;=Y$9,IF(U36&gt;0,PMT(V36,U36,-W36),PMT(V36,1,-W36)),0))</f>
        <v>15489.910371275231</v>
      </c>
      <c r="Z36" s="137">
        <f>IF(SUM($P36:Y36)&gt;0,IF($M36-Z$7&gt;0,Y36*(1+$N36),0),IF(0&lt;=Z$9,IF(V36&gt;0,PMT(W36,V36,-X36),PMT(W36,1,-X36)),0))</f>
        <v>15933.174987459446</v>
      </c>
      <c r="AA36" s="137">
        <f>IF(SUM($P36:Z36)&gt;0,IF($M36-AA$7&gt;0,Z36*(1+$N36),0),IF(0&lt;=AA$9,IF(W36&gt;0,PMT(X36,W36,-Y36),PMT(X36,1,-Y36)),0))</f>
        <v>16389.124216740282</v>
      </c>
      <c r="AB36" s="137">
        <f>IF(SUM($P36:AA36)&gt;0,IF($M36-AB$7&gt;0,AA36*(1+$N36),0),IF(0&lt;=AB$9,IF(X36&gt;0,PMT(Y36,X36,-Z36),PMT(Y36,1,-Z36)),0))</f>
        <v>16858.121046379827</v>
      </c>
      <c r="AC36" s="137">
        <f>IF(SUM($P36:AB36)&gt;0,IF($M36-AC$7&gt;0,AB36*(1+$N36),0),IF(0&lt;=AC$9,IF(Y36&gt;0,PMT(Z36,Y36,-AA36),PMT(Z36,1,-AA36)),0))</f>
        <v>17340.538851008827</v>
      </c>
      <c r="AD36" s="137">
        <f>IF(SUM($P36:AC36)&gt;0,IF($M36-AD$7&gt;0,AC36*(1+$N36),0),IF(0&lt;=AD$9,IF(Z36&gt;0,PMT(AA36,Z36,-AB36),PMT(AA36,1,-AB36)),0))</f>
        <v>17836.761689875202</v>
      </c>
      <c r="AE36" s="137">
        <f>IF(SUM($P36:AD36)&gt;0,IF($M36-AE$7&gt;0,AD36*(1+$N36),0),IF(0&lt;=AE$9,IF(AA36&gt;0,PMT(AB36,AA36,-AC36),PMT(AB36,1,-AC36)),0))</f>
        <v>18347.184612598732</v>
      </c>
      <c r="AF36" s="137">
        <f>IF(SUM($P36:AE36)&gt;0,IF($M36-AF$7&gt;0,AE36*(1+$N36),0),IF(0&lt;=AF$9,IF(AB36&gt;0,PMT(AC36,AB36,-AD36),PMT(AC36,1,-AD36)),0))</f>
        <v>18872.213973675338</v>
      </c>
      <c r="AG36" s="137">
        <f>IF(SUM($P36:AF36)&gt;0,IF($M36-AG$7&gt;0,AF36*(1+$N36),0),IF(0&lt;=AG$9,IF(AC36&gt;0,PMT(AD36,AC36,-AE36),PMT(AD36,1,-AE36)),0))</f>
        <v>19412.267755981302</v>
      </c>
      <c r="AH36" s="137">
        <f>IF(SUM($P36:AG36)&gt;0,IF($M36-AH$7&gt;0,AG36*(1+$N36),0),IF(0&lt;=AH$9,IF(AD36&gt;0,PMT(AE36,AD36,-AF36),PMT(AE36,1,-AF36)),0))</f>
        <v>19967.775903535021</v>
      </c>
      <c r="AI36" s="137">
        <f>IF(SUM($P36:AH36)&gt;0,IF($M36-AI$7&gt;0,AH36*(1+$N36),0),IF(0&lt;=AI$9,IF(AE36&gt;0,PMT(AF36,AE36,-AG36),PMT(AF36,1,-AG36)),0))</f>
        <v>20539.180663781168</v>
      </c>
      <c r="AJ36" s="137">
        <f>IF(SUM($P36:AI36)&gt;0,IF($M36-AJ$7&gt;0,AI36*(1+$N36),0),IF(0&lt;=AJ$9,IF(AF36&gt;0,PMT(AG36,AF36,-AH36),PMT(AG36,1,-AH36)),0))</f>
        <v>21126.936939669784</v>
      </c>
      <c r="AK36" s="137">
        <f>IF(SUM($P36:AJ36)&gt;0,IF($M36-AK$7&gt;0,AJ36*(1+$N36),0),IF(0&lt;=AK$9,IF(AG36&gt;0,PMT(AH36,AG36,-AI36),PMT(AH36,1,-AI36)),0))</f>
        <v>21731.512651810579</v>
      </c>
      <c r="AL36" s="137">
        <f>IF(SUM($P36:AK36)&gt;0,IF($M36-AL$7&gt;0,AK36*(1+$N36),0),IF(0&lt;=AL$9,IF(AH36&gt;0,PMT(AI36,AH36,-AJ36),PMT(AI36,1,-AJ36)),0))</f>
        <v>22353.389110990774</v>
      </c>
      <c r="AM36" s="137">
        <f>IF(SUM($P36:AL36)&gt;0,IF($M36-AM$7&gt;0,AL36*(1+$N36),0),IF(0&lt;=AM$9,IF(AI36&gt;0,PMT(AJ36,AI36,-AK36),PMT(AJ36,1,-AK36)),0))</f>
        <v>0</v>
      </c>
      <c r="AN36" s="137">
        <f>IF(SUM($P36:AM36)&gt;0,IF($M36-AN$7&gt;0,AM36*(1+$N36),0),IF(0&lt;=AN$9,IF(AJ36&gt;0,PMT(AK36,AJ36,-AL36),PMT(AK36,1,-AL36)),0))</f>
        <v>0</v>
      </c>
      <c r="AO36" s="137">
        <f>IF(SUM($P36:AN36)&gt;0,IF($M36-AO$7&gt;0,AN36*(1+$N36),0),IF(0&lt;=AO$9,IF(AK36&gt;0,PMT(AL36,AK36,-AM36),PMT(AL36,1,-AM36)),0))</f>
        <v>0</v>
      </c>
      <c r="AP36" s="137">
        <f>IF(SUM($P36:AO36)&gt;0,IF($M36-AP$7&gt;0,AO36*(1+$N36),0),IF(0&lt;=AP$9,IF(AL36&gt;0,PMT(AM36,AL36,-AN36),PMT(AM36,1,-AN36)),0))</f>
        <v>0</v>
      </c>
      <c r="AQ36" s="137">
        <f>IF(SUM($P36:AP36)&gt;0,IF($M36-AQ$7&gt;0,AP36*(1+$N36),0),IF(0&lt;=AQ$9,IF(AM36&gt;0,PMT(AN36,AM36,-AO36),PMT(AN36,1,-AO36)),0))</f>
        <v>0</v>
      </c>
      <c r="AR36" s="137">
        <f>IF(SUM($P36:AQ36)&gt;0,IF($M36-AR$7&gt;0,AQ36*(1+$N36),0),IF(0&lt;=AR$9,IF(AN36&gt;0,PMT(AO36,AN36,-AP36),PMT(AO36,1,-AP36)),0))</f>
        <v>0</v>
      </c>
      <c r="AS36" s="137">
        <f>IF(SUM($P36:AR36)&gt;0,IF($M36-AS$7&gt;0,AR36*(1+$N36),0),IF(0&lt;=AS$9,IF(AO36&gt;0,PMT(AP36,AO36,-AQ36),PMT(AP36,1,-AQ36)),0))</f>
        <v>0</v>
      </c>
      <c r="AT36" s="137">
        <f>IF(SUM($P36:AS36)&gt;0,IF($M36-AT$7&gt;0,AS36*(1+$N36),0),IF(0&lt;=AT$9,IF(AP36&gt;0,PMT(AQ36,AP36,-AR36),PMT(AQ36,1,-AR36)),0))</f>
        <v>0</v>
      </c>
      <c r="AU36" s="137">
        <f>IF(SUM($P36:AT36)&gt;0,IF($M36-AU$7&gt;0,AT36*(1+$N36),0),IF(0&lt;=AU$9,IF(AQ36&gt;0,PMT(AR36,AQ36,-AS36),PMT(AR36,1,-AS36)),0))</f>
        <v>0</v>
      </c>
      <c r="AV36" s="137">
        <f>IF(SUM($P36:AU36)&gt;0,IF($M36-AV$7&gt;0,AU36*(1+$N36),0),IF(0&lt;=AV$9,IF(AR36&gt;0,PMT(AS36,AR36,-AT36),PMT(AS36,1,-AT36)),0))</f>
        <v>0</v>
      </c>
      <c r="AW36" s="137">
        <f>IF(SUM($P36:AV36)&gt;0,IF($M36-AW$7&gt;0,AV36*(1+$N36),0),IF(0&lt;=AW$9,IF(AS36&gt;0,PMT(AT36,AS36,-AU36),PMT(AT36,1,-AU36)),0))</f>
        <v>0</v>
      </c>
      <c r="AX36" s="137">
        <f>IF(SUM($P36:AW36)&gt;0,IF($M36-AX$7&gt;0,AW36*(1+$N36),0),IF(0&lt;=AX$9,IF(AT36&gt;0,PMT(AU36,AT36,-AV36),PMT(AU36,1,-AV36)),0))</f>
        <v>0</v>
      </c>
      <c r="AY36" s="137">
        <f>IF(SUM($P36:AX36)&gt;0,IF($M36-AY$7&gt;0,AX36*(1+$N36),0),IF(0&lt;=AY$9,IF(AU36&gt;0,PMT(AV36,AU36,-AW36),PMT(AV36,1,-AW36)),0))</f>
        <v>0</v>
      </c>
      <c r="AZ36" s="137">
        <f>IF(SUM($P36:AY36)&gt;0,IF($M36-AZ$7&gt;0,AY36*(1+$N36),0),IF(0&lt;=AZ$9,IF(AV36&gt;0,PMT(AW36,AV36,-AX36),PMT(AW36,1,-AX36)),0))</f>
        <v>0</v>
      </c>
      <c r="BA36" s="137">
        <f>IF(SUM($P36:AZ36)&gt;0,IF($M36-BA$7&gt;0,AZ36*(1+$N36),0),IF(0&lt;=BA$9,IF(AW36&gt;0,PMT(AX36,AW36,-AY36),PMT(AX36,1,-AY36)),0))</f>
        <v>0</v>
      </c>
      <c r="BB36" s="137">
        <f>IF(SUM($P36:BA36)&gt;0,IF($M36-BB$7&gt;0,BA36*(1+$N36),0),IF(0&lt;=BB$9,IF(AX36&gt;0,PMT(AY36,AX36,-AZ36),PMT(AY36,1,-AZ36)),0))</f>
        <v>0</v>
      </c>
      <c r="BC36" s="137">
        <f>IF(SUM($P36:BB36)&gt;0,IF($M36-BC$7&gt;0,BB36*(1+$N36),0),IF(0&lt;=BC$9,IF(AY36&gt;0,PMT(AZ36,AY36,-BA36),PMT(AZ36,1,-BA36)),0))</f>
        <v>0</v>
      </c>
      <c r="BD36" s="137">
        <f>IF(SUM($P36:BC36)&gt;0,IF($M36-BD$7&gt;0,BC36*(1+$N36),0),IF(0&lt;=BD$9,IF(AZ36&gt;0,PMT(BA36,AZ36,-BB36),PMT(BA36,1,-BB36)),0))</f>
        <v>0</v>
      </c>
      <c r="BE36" s="137">
        <f>IF(SUM($P36:BD36)&gt;0,IF($M36-BE$7&gt;0,BD36*(1+$N36),0),IF(0&lt;=BE$9,IF(BA36&gt;0,PMT(BB36,BA36,-BC36),PMT(BB36,1,-BC36)),0))</f>
        <v>0</v>
      </c>
      <c r="BF36" s="137">
        <f>IF(SUM($P36:BE36)&gt;0,IF($M36-BF$7&gt;0,BE36*(1+$N36),0),IF(0&lt;=BF$9,IF(BB36&gt;0,PMT(BC36,BB36,-BD36),PMT(BC36,1,-BD36)),0))</f>
        <v>0</v>
      </c>
      <c r="BG36" s="137">
        <f>IF(SUM($P36:BF36)&gt;0,IF($M36-BG$7&gt;0,BF36*(1+$N36),0),IF(0&lt;=BG$9,IF(BC36&gt;0,PMT(BD36,BC36,-BE36),PMT(BD36,1,-BE36)),0))</f>
        <v>0</v>
      </c>
      <c r="BH36" s="137">
        <f>IF(SUM($P36:BG36)&gt;0,IF($M36-BH$7&gt;0,BG36*(1+$N36),0),IF(0&lt;=BH$9,IF(BD36&gt;0,PMT(BE36,BD36,-BF36),PMT(BE36,1,-BF36)),0))</f>
        <v>0</v>
      </c>
      <c r="BI36" s="137">
        <f>IF(SUM($P36:BH36)&gt;0,IF($M36-BI$7&gt;0,BH36*(1+$N36),0),IF(0&lt;=BI$9,IF(BE36&gt;0,PMT(BF36,BE36,-BG36),PMT(BF36,1,-BG36)),0))</f>
        <v>0</v>
      </c>
      <c r="BJ36" s="191">
        <f t="shared" si="13"/>
        <v>0</v>
      </c>
    </row>
    <row r="37" spans="1:62">
      <c r="A37" s="193">
        <f t="shared" si="11"/>
        <v>2045</v>
      </c>
      <c r="B37" s="132">
        <v>200324.7705744509</v>
      </c>
      <c r="C37" s="194">
        <f t="shared" si="6"/>
        <v>120194.86234467053</v>
      </c>
      <c r="D37" s="194">
        <f t="shared" si="7"/>
        <v>80129.908229780369</v>
      </c>
      <c r="E37" s="195">
        <f t="shared" si="8"/>
        <v>200324.7705744509</v>
      </c>
      <c r="F37" s="196">
        <f>C37*VLOOKUP($F$9,'GI Factors'!A:M,4,FALSE)+D37*VLOOKUP($F$9,'GI Factors'!A:M,7,FALSE)</f>
        <v>202756.14758870972</v>
      </c>
      <c r="G37" s="193">
        <f t="shared" si="12"/>
        <v>2045</v>
      </c>
      <c r="H37" s="197">
        <f>C37*VLOOKUP($G37,'GI Factors'!A:M,4,FALSE)</f>
        <v>288308.85391028365</v>
      </c>
      <c r="I37" s="197">
        <f>D37*VLOOKUP($G37,'GI Factors'!A:M,7,FALSE)</f>
        <v>111899.50644521648</v>
      </c>
      <c r="J37" s="189">
        <f t="shared" si="9"/>
        <v>400208.36035550013</v>
      </c>
      <c r="K37" s="190">
        <f>IF(SUM($J$10:J37)&gt;$K$7,$K$7-SUM($K$10:K36),J37)</f>
        <v>0</v>
      </c>
      <c r="L37" s="190">
        <f t="shared" si="10"/>
        <v>400208.36035550013</v>
      </c>
      <c r="M37" s="140">
        <f t="shared" si="3"/>
        <v>24</v>
      </c>
      <c r="N37" s="141">
        <f t="shared" si="1"/>
        <v>2.8737738512862838E-2</v>
      </c>
      <c r="O37" s="137">
        <f t="shared" si="2"/>
        <v>202756.1475886665</v>
      </c>
      <c r="P37" s="142">
        <f t="shared" si="4"/>
        <v>11810.023763183266</v>
      </c>
      <c r="Q37" s="137">
        <f>IF(SUM($P37:P37)&gt;0,IF($M37-Q$7&gt;0,P37*(1+$N37),0),IF(0&lt;=Q$9,IF(M37&gt;0,PMT(N37,M37,-O37),PMT(N37,1,-O37)),0))</f>
        <v>12149.417137920324</v>
      </c>
      <c r="R37" s="137">
        <f>IF(SUM($P37:Q37)&gt;0,IF($M37-R$7&gt;0,Q37*(1+$N37),0),IF(0&lt;=R$9,IF(N37&gt;0,PMT(O37,N37,-P37),PMT(O37,1,-P37)),0))</f>
        <v>12498.563910713572</v>
      </c>
      <c r="S37" s="138">
        <f>IF(SUM($P37:R37)&gt;0,IF($M37-S$7&gt;0,R37*(1+$N37),0),IF(0&lt;=S$9,IF(O37&gt;0,PMT(P37,O37,-Q37),PMT(P37,1,-Q37)),0))</f>
        <v>12857.744372165964</v>
      </c>
      <c r="T37" s="137">
        <f>IF(SUM($P37:S37)&gt;0,IF($M37-T$7&gt;0,S37*(1+$N37),0),IF(0&lt;=T$9,IF(P37&gt;0,PMT(Q37,P37,-R37),PMT(Q37,1,-R37)),0))</f>
        <v>13227.246867798503</v>
      </c>
      <c r="U37" s="137">
        <f>IF(SUM($P37:T37)&gt;0,IF($M37-U$7&gt;0,T37*(1+$N37),0),IF(0&lt;=U$9,IF(Q37&gt;0,PMT(R37,Q37,-S37),PMT(R37,1,-S37)),0))</f>
        <v>13607.368029530382</v>
      </c>
      <c r="V37" s="137">
        <f>IF(SUM($P37:U37)&gt;0,IF($M37-V$7&gt;0,U37*(1+$N37),0),IF(0&lt;=V$9,IF(R37&gt;0,PMT(S37,R37,-T37),PMT(S37,1,-T37)),0))</f>
        <v>13998.413013811316</v>
      </c>
      <c r="W37" s="137">
        <f>IF(SUM($P37:V37)&gt;0,IF($M37-W$7&gt;0,V37*(1+$N37),0),IF(0&lt;=W$9,IF(S37&gt;0,PMT(T37,S37,-U37),PMT(T37,1,-U37)),0))</f>
        <v>14400.695746597283</v>
      </c>
      <c r="X37" s="137">
        <f>IF(SUM($P37:W37)&gt;0,IF($M37-X$7&gt;0,W37*(1+$N37),0),IF(0&lt;=X$9,IF(T37&gt;0,PMT(U37,T37,-V37),PMT(U37,1,-V37)),0))</f>
        <v>14814.539175366292</v>
      </c>
      <c r="Y37" s="137">
        <f>IF(SUM($P37:X37)&gt;0,IF($M37-Y$7&gt;0,X37*(1+$N37),0),IF(0&lt;=Y$9,IF(U37&gt;0,PMT(V37,U37,-W37),PMT(V37,1,-W37)),0))</f>
        <v>15240.275528376531</v>
      </c>
      <c r="Z37" s="137">
        <f>IF(SUM($P37:Y37)&gt;0,IF($M37-Z$7&gt;0,Y37*(1+$N37),0),IF(0&lt;=Z$9,IF(V37&gt;0,PMT(W37,V37,-X37),PMT(W37,1,-X37)),0))</f>
        <v>15678.246581374999</v>
      </c>
      <c r="AA37" s="137">
        <f>IF(SUM($P37:Z37)&gt;0,IF($M37-AA$7&gt;0,Z37*(1+$N37),0),IF(0&lt;=AA$9,IF(W37&gt;0,PMT(X37,W37,-Y37),PMT(X37,1,-Y37)),0))</f>
        <v>16128.80393197074</v>
      </c>
      <c r="AB37" s="137">
        <f>IF(SUM($P37:AA37)&gt;0,IF($M37-AB$7&gt;0,AA37*(1+$N37),0),IF(0&lt;=AB$9,IF(X37&gt;0,PMT(Y37,X37,-Z37),PMT(Y37,1,-Z37)),0))</f>
        <v>16592.309281892951</v>
      </c>
      <c r="AC37" s="137">
        <f>IF(SUM($P37:AB37)&gt;0,IF($M37-AC$7&gt;0,AB37*(1+$N37),0),IF(0&lt;=AC$9,IF(Y37&gt;0,PMT(Z37,Y37,-AA37),PMT(Z37,1,-AA37)),0))</f>
        <v>17069.134727360539</v>
      </c>
      <c r="AD37" s="137">
        <f>IF(SUM($P37:AC37)&gt;0,IF($M37-AD$7&gt;0,AC37*(1+$N37),0),IF(0&lt;=AD$9,IF(Z37&gt;0,PMT(AA37,Z37,-AB37),PMT(AA37,1,-AB37)),0))</f>
        <v>17559.663057796253</v>
      </c>
      <c r="AE37" s="137">
        <f>IF(SUM($P37:AD37)&gt;0,IF($M37-AE$7&gt;0,AD37*(1+$N37),0),IF(0&lt;=AE$9,IF(AA37&gt;0,PMT(AB37,AA37,-AC37),PMT(AB37,1,-AC37)),0))</f>
        <v>18064.288063125179</v>
      </c>
      <c r="AF37" s="137">
        <f>IF(SUM($P37:AE37)&gt;0,IF($M37-AF$7&gt;0,AE37*(1+$N37),0),IF(0&lt;=AF$9,IF(AB37&gt;0,PMT(AC37,AB37,-AD37),PMT(AC37,1,-AD37)),0))</f>
        <v>18583.4148499043</v>
      </c>
      <c r="AG37" s="137">
        <f>IF(SUM($P37:AF37)&gt;0,IF($M37-AG$7&gt;0,AF37*(1+$N37),0),IF(0&lt;=AG$9,IF(AC37&gt;0,PMT(AD37,AC37,-AE37),PMT(AD37,1,-AE37)),0))</f>
        <v>19117.460166536905</v>
      </c>
      <c r="AH37" s="137">
        <f>IF(SUM($P37:AG37)&gt;0,IF($M37-AH$7&gt;0,AG37*(1+$N37),0),IF(0&lt;=AH$9,IF(AD37&gt;0,PMT(AE37,AD37,-AF37),PMT(AE37,1,-AF37)),0))</f>
        <v>19666.852737832913</v>
      </c>
      <c r="AI37" s="137">
        <f>IF(SUM($P37:AH37)&gt;0,IF($M37-AI$7&gt;0,AH37*(1+$N37),0),IF(0&lt;=AI$9,IF(AE37&gt;0,PMT(AF37,AE37,-AG37),PMT(AF37,1,-AG37)),0))</f>
        <v>20232.033609183738</v>
      </c>
      <c r="AJ37" s="137">
        <f>IF(SUM($P37:AI37)&gt;0,IF($M37-AJ$7&gt;0,AI37*(1+$N37),0),IF(0&lt;=AJ$9,IF(AF37&gt;0,PMT(AG37,AF37,-AH37),PMT(AG37,1,-AH37)),0))</f>
        <v>20813.456500627915</v>
      </c>
      <c r="AK37" s="137">
        <f>IF(SUM($P37:AJ37)&gt;0,IF($M37-AK$7&gt;0,AJ37*(1+$N37),0),IF(0&lt;=AK$9,IF(AG37&gt;0,PMT(AH37,AG37,-AI37),PMT(AH37,1,-AI37)),0))</f>
        <v>21411.588171091807</v>
      </c>
      <c r="AL37" s="137">
        <f>IF(SUM($P37:AK37)&gt;0,IF($M37-AL$7&gt;0,AK37*(1+$N37),0),IF(0&lt;=AL$9,IF(AH37&gt;0,PMT(AI37,AH37,-AJ37),PMT(AI37,1,-AJ37)),0))</f>
        <v>22026.908793097751</v>
      </c>
      <c r="AM37" s="137">
        <f>IF(SUM($P37:AL37)&gt;0,IF($M37-AM$7&gt;0,AL37*(1+$N37),0),IF(0&lt;=AM$9,IF(AI37&gt;0,PMT(AJ37,AI37,-AK37),PMT(AJ37,1,-AK37)),0))</f>
        <v>22659.912338240476</v>
      </c>
      <c r="AN37" s="137">
        <f>IF(SUM($P37:AM37)&gt;0,IF($M37-AN$7&gt;0,AM37*(1+$N37),0),IF(0&lt;=AN$9,IF(AJ37&gt;0,PMT(AK37,AJ37,-AL37),PMT(AK37,1,-AL37)),0))</f>
        <v>0</v>
      </c>
      <c r="AO37" s="137">
        <f>IF(SUM($P37:AN37)&gt;0,IF($M37-AO$7&gt;0,AN37*(1+$N37),0),IF(0&lt;=AO$9,IF(AK37&gt;0,PMT(AL37,AK37,-AM37),PMT(AL37,1,-AM37)),0))</f>
        <v>0</v>
      </c>
      <c r="AP37" s="137">
        <f>IF(SUM($P37:AO37)&gt;0,IF($M37-AP$7&gt;0,AO37*(1+$N37),0),IF(0&lt;=AP$9,IF(AL37&gt;0,PMT(AM37,AL37,-AN37),PMT(AM37,1,-AN37)),0))</f>
        <v>0</v>
      </c>
      <c r="AQ37" s="137">
        <f>IF(SUM($P37:AP37)&gt;0,IF($M37-AQ$7&gt;0,AP37*(1+$N37),0),IF(0&lt;=AQ$9,IF(AM37&gt;0,PMT(AN37,AM37,-AO37),PMT(AN37,1,-AO37)),0))</f>
        <v>0</v>
      </c>
      <c r="AR37" s="137">
        <f>IF(SUM($P37:AQ37)&gt;0,IF($M37-AR$7&gt;0,AQ37*(1+$N37),0),IF(0&lt;=AR$9,IF(AN37&gt;0,PMT(AO37,AN37,-AP37),PMT(AO37,1,-AP37)),0))</f>
        <v>0</v>
      </c>
      <c r="AS37" s="137">
        <f>IF(SUM($P37:AR37)&gt;0,IF($M37-AS$7&gt;0,AR37*(1+$N37),0),IF(0&lt;=AS$9,IF(AO37&gt;0,PMT(AP37,AO37,-AQ37),PMT(AP37,1,-AQ37)),0))</f>
        <v>0</v>
      </c>
      <c r="AT37" s="137">
        <f>IF(SUM($P37:AS37)&gt;0,IF($M37-AT$7&gt;0,AS37*(1+$N37),0),IF(0&lt;=AT$9,IF(AP37&gt;0,PMT(AQ37,AP37,-AR37),PMT(AQ37,1,-AR37)),0))</f>
        <v>0</v>
      </c>
      <c r="AU37" s="137">
        <f>IF(SUM($P37:AT37)&gt;0,IF($M37-AU$7&gt;0,AT37*(1+$N37),0),IF(0&lt;=AU$9,IF(AQ37&gt;0,PMT(AR37,AQ37,-AS37),PMT(AR37,1,-AS37)),0))</f>
        <v>0</v>
      </c>
      <c r="AV37" s="137">
        <f>IF(SUM($P37:AU37)&gt;0,IF($M37-AV$7&gt;0,AU37*(1+$N37),0),IF(0&lt;=AV$9,IF(AR37&gt;0,PMT(AS37,AR37,-AT37),PMT(AS37,1,-AT37)),0))</f>
        <v>0</v>
      </c>
      <c r="AW37" s="137">
        <f>IF(SUM($P37:AV37)&gt;0,IF($M37-AW$7&gt;0,AV37*(1+$N37),0),IF(0&lt;=AW$9,IF(AS37&gt;0,PMT(AT37,AS37,-AU37),PMT(AT37,1,-AU37)),0))</f>
        <v>0</v>
      </c>
      <c r="AX37" s="137">
        <f>IF(SUM($P37:AW37)&gt;0,IF($M37-AX$7&gt;0,AW37*(1+$N37),0),IF(0&lt;=AX$9,IF(AT37&gt;0,PMT(AU37,AT37,-AV37),PMT(AU37,1,-AV37)),0))</f>
        <v>0</v>
      </c>
      <c r="AY37" s="137">
        <f>IF(SUM($P37:AX37)&gt;0,IF($M37-AY$7&gt;0,AX37*(1+$N37),0),IF(0&lt;=AY$9,IF(AU37&gt;0,PMT(AV37,AU37,-AW37),PMT(AV37,1,-AW37)),0))</f>
        <v>0</v>
      </c>
      <c r="AZ37" s="137">
        <f>IF(SUM($P37:AY37)&gt;0,IF($M37-AZ$7&gt;0,AY37*(1+$N37),0),IF(0&lt;=AZ$9,IF(AV37&gt;0,PMT(AW37,AV37,-AX37),PMT(AW37,1,-AX37)),0))</f>
        <v>0</v>
      </c>
      <c r="BA37" s="137">
        <f>IF(SUM($P37:AZ37)&gt;0,IF($M37-BA$7&gt;0,AZ37*(1+$N37),0),IF(0&lt;=BA$9,IF(AW37&gt;0,PMT(AX37,AW37,-AY37),PMT(AX37,1,-AY37)),0))</f>
        <v>0</v>
      </c>
      <c r="BB37" s="137">
        <f>IF(SUM($P37:BA37)&gt;0,IF($M37-BB$7&gt;0,BA37*(1+$N37),0),IF(0&lt;=BB$9,IF(AX37&gt;0,PMT(AY37,AX37,-AZ37),PMT(AY37,1,-AZ37)),0))</f>
        <v>0</v>
      </c>
      <c r="BC37" s="137">
        <f>IF(SUM($P37:BB37)&gt;0,IF($M37-BC$7&gt;0,BB37*(1+$N37),0),IF(0&lt;=BC$9,IF(AY37&gt;0,PMT(AZ37,AY37,-BA37),PMT(AZ37,1,-BA37)),0))</f>
        <v>0</v>
      </c>
      <c r="BD37" s="137">
        <f>IF(SUM($P37:BC37)&gt;0,IF($M37-BD$7&gt;0,BC37*(1+$N37),0),IF(0&lt;=BD$9,IF(AZ37&gt;0,PMT(BA37,AZ37,-BB37),PMT(BA37,1,-BB37)),0))</f>
        <v>0</v>
      </c>
      <c r="BE37" s="137">
        <f>IF(SUM($P37:BD37)&gt;0,IF($M37-BE$7&gt;0,BD37*(1+$N37),0),IF(0&lt;=BE$9,IF(BA37&gt;0,PMT(BB37,BA37,-BC37),PMT(BB37,1,-BC37)),0))</f>
        <v>0</v>
      </c>
      <c r="BF37" s="137">
        <f>IF(SUM($P37:BE37)&gt;0,IF($M37-BF$7&gt;0,BE37*(1+$N37),0),IF(0&lt;=BF$9,IF(BB37&gt;0,PMT(BC37,BB37,-BD37),PMT(BC37,1,-BD37)),0))</f>
        <v>0</v>
      </c>
      <c r="BG37" s="137">
        <f>IF(SUM($P37:BF37)&gt;0,IF($M37-BG$7&gt;0,BF37*(1+$N37),0),IF(0&lt;=BG$9,IF(BC37&gt;0,PMT(BD37,BC37,-BE37),PMT(BD37,1,-BE37)),0))</f>
        <v>0</v>
      </c>
      <c r="BH37" s="137">
        <f>IF(SUM($P37:BG37)&gt;0,IF($M37-BH$7&gt;0,BG37*(1+$N37),0),IF(0&lt;=BH$9,IF(BD37&gt;0,PMT(BE37,BD37,-BF37),PMT(BE37,1,-BF37)),0))</f>
        <v>0</v>
      </c>
      <c r="BI37" s="137">
        <f>IF(SUM($P37:BH37)&gt;0,IF($M37-BI$7&gt;0,BH37*(1+$N37),0),IF(0&lt;=BI$9,IF(BE37&gt;0,PMT(BF37,BE37,-BG37),PMT(BF37,1,-BG37)),0))</f>
        <v>0</v>
      </c>
      <c r="BJ37" s="191">
        <f t="shared" si="13"/>
        <v>0</v>
      </c>
    </row>
    <row r="38" spans="1:62">
      <c r="A38" s="193">
        <f t="shared" si="11"/>
        <v>2046</v>
      </c>
      <c r="B38" s="132">
        <v>198059.1455744509</v>
      </c>
      <c r="C38" s="194">
        <f t="shared" si="6"/>
        <v>118835.48734467053</v>
      </c>
      <c r="D38" s="194">
        <f t="shared" si="7"/>
        <v>79223.658229780369</v>
      </c>
      <c r="E38" s="195">
        <f t="shared" si="8"/>
        <v>198059.1455744509</v>
      </c>
      <c r="F38" s="196">
        <f>C38*VLOOKUP($F$9,'GI Factors'!A:M,4,FALSE)+D38*VLOOKUP($F$9,'GI Factors'!A:M,7,FALSE)</f>
        <v>200463.02429914655</v>
      </c>
      <c r="G38" s="193">
        <f t="shared" si="12"/>
        <v>2046</v>
      </c>
      <c r="H38" s="197">
        <f>C38*VLOOKUP($G38,'GI Factors'!A:M,4,FALSE)</f>
        <v>295888.49289473053</v>
      </c>
      <c r="I38" s="197">
        <f>D38*VLOOKUP($G38,'GI Factors'!A:M,7,FALSE)</f>
        <v>112291.79255462451</v>
      </c>
      <c r="J38" s="189">
        <f t="shared" si="9"/>
        <v>408180.28544935503</v>
      </c>
      <c r="K38" s="190">
        <f>IF(SUM($J$10:J38)&gt;$K$7,$K$7-SUM($K$10:K37),J38)</f>
        <v>0</v>
      </c>
      <c r="L38" s="190">
        <f t="shared" si="10"/>
        <v>408180.28544935503</v>
      </c>
      <c r="M38" s="140">
        <f t="shared" si="3"/>
        <v>25</v>
      </c>
      <c r="N38" s="141">
        <f t="shared" si="1"/>
        <v>2.8851535038984206E-2</v>
      </c>
      <c r="O38" s="137">
        <f t="shared" si="2"/>
        <v>200463.02429914629</v>
      </c>
      <c r="P38" s="142">
        <f t="shared" si="4"/>
        <v>11365.345438012479</v>
      </c>
      <c r="Q38" s="137">
        <f>IF(SUM($P38:P38)&gt;0,IF($M38-Q$7&gt;0,P38*(1+$N38),0),IF(0&lt;=Q$9,IF(M38&gt;0,PMT(N38,M38,-O38),PMT(N38,1,-O38)),0))</f>
        <v>11693.253100147454</v>
      </c>
      <c r="R38" s="137">
        <f>IF(SUM($P38:Q38)&gt;0,IF($M38-R$7&gt;0,Q38*(1+$N38),0),IF(0&lt;=R$9,IF(N38&gt;0,PMT(O38,N38,-P38),PMT(O38,1,-P38)),0))</f>
        <v>12030.621401686069</v>
      </c>
      <c r="S38" s="138">
        <f>IF(SUM($P38:R38)&gt;0,IF($M38-S$7&gt;0,R38*(1+$N38),0),IF(0&lt;=S$9,IF(O38&gt;0,PMT(P38,O38,-Q38),PMT(P38,1,-Q38)),0))</f>
        <v>12377.723296597567</v>
      </c>
      <c r="T38" s="137">
        <f>IF(SUM($P38:S38)&gt;0,IF($M38-T$7&gt;0,S38*(1+$N38),0),IF(0&lt;=T$9,IF(P38&gt;0,PMT(Q38,P38,-R38),PMT(Q38,1,-R38)),0))</f>
        <v>12734.839613992202</v>
      </c>
      <c r="U38" s="137">
        <f>IF(SUM($P38:T38)&gt;0,IF($M38-U$7&gt;0,T38*(1+$N38),0),IF(0&lt;=U$9,IF(Q38&gt;0,PMT(R38,Q38,-S38),PMT(R38,1,-S38)),0))</f>
        <v>13102.259285331142</v>
      </c>
      <c r="V38" s="137">
        <f>IF(SUM($P38:U38)&gt;0,IF($M38-V$7&gt;0,U38*(1+$N38),0),IF(0&lt;=V$9,IF(R38&gt;0,PMT(S38,R38,-T38),PMT(S38,1,-T38)),0))</f>
        <v>13480.279578191728</v>
      </c>
      <c r="W38" s="137">
        <f>IF(SUM($P38:V38)&gt;0,IF($M38-W$7&gt;0,V38*(1+$N38),0),IF(0&lt;=W$9,IF(S38&gt;0,PMT(T38,S38,-U38),PMT(T38,1,-U38)),0))</f>
        <v>13869.20633677723</v>
      </c>
      <c r="X38" s="137">
        <f>IF(SUM($P38:W38)&gt;0,IF($M38-X$7&gt;0,W38*(1+$N38),0),IF(0&lt;=X$9,IF(T38&gt;0,PMT(U38,T38,-V38),PMT(U38,1,-V38)),0))</f>
        <v>14269.354229365659</v>
      </c>
      <c r="Y38" s="137">
        <f>IF(SUM($P38:X38)&gt;0,IF($M38-Y$7&gt;0,X38*(1+$N38),0),IF(0&lt;=Y$9,IF(U38&gt;0,PMT(V38,U38,-W38),PMT(V38,1,-W38)),0))</f>
        <v>14681.04700289788</v>
      </c>
      <c r="Z38" s="137">
        <f>IF(SUM($P38:Y38)&gt;0,IF($M38-Z$7&gt;0,Y38*(1+$N38),0),IF(0&lt;=Z$9,IF(V38&gt;0,PMT(W38,V38,-X38),PMT(W38,1,-X38)),0))</f>
        <v>15104.617744910962</v>
      </c>
      <c r="AA38" s="137">
        <f>IF(SUM($P38:Z38)&gt;0,IF($M38-AA$7&gt;0,Z38*(1+$N38),0),IF(0&lt;=AA$9,IF(W38&gt;0,PMT(X38,W38,-Y38),PMT(X38,1,-Y38)),0))</f>
        <v>15540.409153028722</v>
      </c>
      <c r="AB38" s="137">
        <f>IF(SUM($P38:AA38)&gt;0,IF($M38-AB$7&gt;0,AA38*(1+$N38),0),IF(0&lt;=AB$9,IF(X38&gt;0,PMT(Y38,X38,-Z38),PMT(Y38,1,-Z38)),0))</f>
        <v>15988.77381222748</v>
      </c>
      <c r="AC38" s="137">
        <f>IF(SUM($P38:AB38)&gt;0,IF($M38-AC$7&gt;0,AB38*(1+$N38),0),IF(0&lt;=AC$9,IF(Y38&gt;0,PMT(Z38,Y38,-AA38),PMT(Z38,1,-AA38)),0))</f>
        <v>16450.074480101353</v>
      </c>
      <c r="AD38" s="137">
        <f>IF(SUM($P38:AC38)&gt;0,IF($M38-AD$7&gt;0,AC38*(1+$N38),0),IF(0&lt;=AD$9,IF(Z38&gt;0,PMT(AA38,Z38,-AB38),PMT(AA38,1,-AB38)),0))</f>
        <v>16924.684380357896</v>
      </c>
      <c r="AE38" s="137">
        <f>IF(SUM($P38:AD38)&gt;0,IF($M38-AE$7&gt;0,AD38*(1+$N38),0),IF(0&lt;=AE$9,IF(AA38&gt;0,PMT(AB38,AA38,-AC38),PMT(AB38,1,-AC38)),0))</f>
        <v>17412.98750478154</v>
      </c>
      <c r="AF38" s="137">
        <f>IF(SUM($P38:AE38)&gt;0,IF($M38-AF$7&gt;0,AE38*(1+$N38),0),IF(0&lt;=AF$9,IF(AB38&gt;0,PMT(AC38,AB38,-AD38),PMT(AC38,1,-AD38)),0))</f>
        <v>17915.378923909138</v>
      </c>
      <c r="AG38" s="137">
        <f>IF(SUM($P38:AF38)&gt;0,IF($M38-AG$7&gt;0,AF38*(1+$N38),0),IF(0&lt;=AG$9,IF(AC38&gt;0,PMT(AD38,AC38,-AE38),PMT(AD38,1,-AE38)),0))</f>
        <v>18432.265106668983</v>
      </c>
      <c r="AH38" s="137">
        <f>IF(SUM($P38:AG38)&gt;0,IF($M38-AH$7&gt;0,AG38*(1+$N38),0),IF(0&lt;=AH$9,IF(AD38&gt;0,PMT(AE38,AD38,-AF38),PMT(AE38,1,-AF38)),0))</f>
        <v>18964.064249241888</v>
      </c>
      <c r="AI38" s="137">
        <f>IF(SUM($P38:AH38)&gt;0,IF($M38-AI$7&gt;0,AH38*(1+$N38),0),IF(0&lt;=AI$9,IF(AE38&gt;0,PMT(AF38,AE38,-AG38),PMT(AF38,1,-AG38)),0))</f>
        <v>19511.206613410439</v>
      </c>
      <c r="AJ38" s="137">
        <f>IF(SUM($P38:AI38)&gt;0,IF($M38-AJ$7&gt;0,AI38*(1+$N38),0),IF(0&lt;=AJ$9,IF(AF38&gt;0,PMT(AG38,AF38,-AH38),PMT(AG38,1,-AH38)),0))</f>
        <v>20074.134874670111</v>
      </c>
      <c r="AK38" s="137">
        <f>IF(SUM($P38:AJ38)&gt;0,IF($M38-AK$7&gt;0,AJ38*(1+$N38),0),IF(0&lt;=AK$9,IF(AG38&gt;0,PMT(AH38,AG38,-AI38),PMT(AH38,1,-AI38)),0))</f>
        <v>20653.304480383951</v>
      </c>
      <c r="AL38" s="137">
        <f>IF(SUM($P38:AK38)&gt;0,IF($M38-AL$7&gt;0,AK38*(1+$N38),0),IF(0&lt;=AL$9,IF(AH38&gt;0,PMT(AI38,AH38,-AJ38),PMT(AI38,1,-AJ38)),0))</f>
        <v>21249.184018270556</v>
      </c>
      <c r="AM38" s="137">
        <f>IF(SUM($P38:AL38)&gt;0,IF($M38-AM$7&gt;0,AL38*(1+$N38),0),IF(0&lt;=AM$9,IF(AI38&gt;0,PMT(AJ38,AI38,-AK38),PMT(AJ38,1,-AK38)),0))</f>
        <v>21862.255595523511</v>
      </c>
      <c r="AN38" s="137">
        <f>IF(SUM($P38:AM38)&gt;0,IF($M38-AN$7&gt;0,AM38*(1+$N38),0),IF(0&lt;=AN$9,IF(AJ38&gt;0,PMT(AK38,AJ38,-AL38),PMT(AK38,1,-AL38)),0))</f>
        <v>22493.015228868986</v>
      </c>
      <c r="AO38" s="137">
        <f>IF(SUM($P38:AN38)&gt;0,IF($M38-AO$7&gt;0,AN38*(1+$N38),0),IF(0&lt;=AO$9,IF(AK38&gt;0,PMT(AL38,AK38,-AM38),PMT(AL38,1,-AM38)),0))</f>
        <v>0</v>
      </c>
      <c r="AP38" s="137">
        <f>IF(SUM($P38:AO38)&gt;0,IF($M38-AP$7&gt;0,AO38*(1+$N38),0),IF(0&lt;=AP$9,IF(AL38&gt;0,PMT(AM38,AL38,-AN38),PMT(AM38,1,-AN38)),0))</f>
        <v>0</v>
      </c>
      <c r="AQ38" s="137">
        <f>IF(SUM($P38:AP38)&gt;0,IF($M38-AQ$7&gt;0,AP38*(1+$N38),0),IF(0&lt;=AQ$9,IF(AM38&gt;0,PMT(AN38,AM38,-AO38),PMT(AN38,1,-AO38)),0))</f>
        <v>0</v>
      </c>
      <c r="AR38" s="137">
        <f>IF(SUM($P38:AQ38)&gt;0,IF($M38-AR$7&gt;0,AQ38*(1+$N38),0),IF(0&lt;=AR$9,IF(AN38&gt;0,PMT(AO38,AN38,-AP38),PMT(AO38,1,-AP38)),0))</f>
        <v>0</v>
      </c>
      <c r="AS38" s="137">
        <f>IF(SUM($P38:AR38)&gt;0,IF($M38-AS$7&gt;0,AR38*(1+$N38),0),IF(0&lt;=AS$9,IF(AO38&gt;0,PMT(AP38,AO38,-AQ38),PMT(AP38,1,-AQ38)),0))</f>
        <v>0</v>
      </c>
      <c r="AT38" s="137">
        <f>IF(SUM($P38:AS38)&gt;0,IF($M38-AT$7&gt;0,AS38*(1+$N38),0),IF(0&lt;=AT$9,IF(AP38&gt;0,PMT(AQ38,AP38,-AR38),PMT(AQ38,1,-AR38)),0))</f>
        <v>0</v>
      </c>
      <c r="AU38" s="137">
        <f>IF(SUM($P38:AT38)&gt;0,IF($M38-AU$7&gt;0,AT38*(1+$N38),0),IF(0&lt;=AU$9,IF(AQ38&gt;0,PMT(AR38,AQ38,-AS38),PMT(AR38,1,-AS38)),0))</f>
        <v>0</v>
      </c>
      <c r="AV38" s="137">
        <f>IF(SUM($P38:AU38)&gt;0,IF($M38-AV$7&gt;0,AU38*(1+$N38),0),IF(0&lt;=AV$9,IF(AR38&gt;0,PMT(AS38,AR38,-AT38),PMT(AS38,1,-AT38)),0))</f>
        <v>0</v>
      </c>
      <c r="AW38" s="137">
        <f>IF(SUM($P38:AV38)&gt;0,IF($M38-AW$7&gt;0,AV38*(1+$N38),0),IF(0&lt;=AW$9,IF(AS38&gt;0,PMT(AT38,AS38,-AU38),PMT(AT38,1,-AU38)),0))</f>
        <v>0</v>
      </c>
      <c r="AX38" s="137">
        <f>IF(SUM($P38:AW38)&gt;0,IF($M38-AX$7&gt;0,AW38*(1+$N38),0),IF(0&lt;=AX$9,IF(AT38&gt;0,PMT(AU38,AT38,-AV38),PMT(AU38,1,-AV38)),0))</f>
        <v>0</v>
      </c>
      <c r="AY38" s="137">
        <f>IF(SUM($P38:AX38)&gt;0,IF($M38-AY$7&gt;0,AX38*(1+$N38),0),IF(0&lt;=AY$9,IF(AU38&gt;0,PMT(AV38,AU38,-AW38),PMT(AV38,1,-AW38)),0))</f>
        <v>0</v>
      </c>
      <c r="AZ38" s="137">
        <f>IF(SUM($P38:AY38)&gt;0,IF($M38-AZ$7&gt;0,AY38*(1+$N38),0),IF(0&lt;=AZ$9,IF(AV38&gt;0,PMT(AW38,AV38,-AX38),PMT(AW38,1,-AX38)),0))</f>
        <v>0</v>
      </c>
      <c r="BA38" s="137">
        <f>IF(SUM($P38:AZ38)&gt;0,IF($M38-BA$7&gt;0,AZ38*(1+$N38),0),IF(0&lt;=BA$9,IF(AW38&gt;0,PMT(AX38,AW38,-AY38),PMT(AX38,1,-AY38)),0))</f>
        <v>0</v>
      </c>
      <c r="BB38" s="137">
        <f>IF(SUM($P38:BA38)&gt;0,IF($M38-BB$7&gt;0,BA38*(1+$N38),0),IF(0&lt;=BB$9,IF(AX38&gt;0,PMT(AY38,AX38,-AZ38),PMT(AY38,1,-AZ38)),0))</f>
        <v>0</v>
      </c>
      <c r="BC38" s="137">
        <f>IF(SUM($P38:BB38)&gt;0,IF($M38-BC$7&gt;0,BB38*(1+$N38),0),IF(0&lt;=BC$9,IF(AY38&gt;0,PMT(AZ38,AY38,-BA38),PMT(AZ38,1,-BA38)),0))</f>
        <v>0</v>
      </c>
      <c r="BD38" s="137">
        <f>IF(SUM($P38:BC38)&gt;0,IF($M38-BD$7&gt;0,BC38*(1+$N38),0),IF(0&lt;=BD$9,IF(AZ38&gt;0,PMT(BA38,AZ38,-BB38),PMT(BA38,1,-BB38)),0))</f>
        <v>0</v>
      </c>
      <c r="BE38" s="137">
        <f>IF(SUM($P38:BD38)&gt;0,IF($M38-BE$7&gt;0,BD38*(1+$N38),0),IF(0&lt;=BE$9,IF(BA38&gt;0,PMT(BB38,BA38,-BC38),PMT(BB38,1,-BC38)),0))</f>
        <v>0</v>
      </c>
      <c r="BF38" s="137">
        <f>IF(SUM($P38:BE38)&gt;0,IF($M38-BF$7&gt;0,BE38*(1+$N38),0),IF(0&lt;=BF$9,IF(BB38&gt;0,PMT(BC38,BB38,-BD38),PMT(BC38,1,-BD38)),0))</f>
        <v>0</v>
      </c>
      <c r="BG38" s="137">
        <f>IF(SUM($P38:BF38)&gt;0,IF($M38-BG$7&gt;0,BF38*(1+$N38),0),IF(0&lt;=BG$9,IF(BC38&gt;0,PMT(BD38,BC38,-BE38),PMT(BD38,1,-BE38)),0))</f>
        <v>0</v>
      </c>
      <c r="BH38" s="137">
        <f>IF(SUM($P38:BG38)&gt;0,IF($M38-BH$7&gt;0,BG38*(1+$N38),0),IF(0&lt;=BH$9,IF(BD38&gt;0,PMT(BE38,BD38,-BF38),PMT(BE38,1,-BF38)),0))</f>
        <v>0</v>
      </c>
      <c r="BI38" s="137">
        <f>IF(SUM($P38:BH38)&gt;0,IF($M38-BI$7&gt;0,BH38*(1+$N38),0),IF(0&lt;=BI$9,IF(BE38&gt;0,PMT(BF38,BE38,-BG38),PMT(BF38,1,-BG38)),0))</f>
        <v>0</v>
      </c>
      <c r="BJ38" s="191">
        <f t="shared" si="13"/>
        <v>0</v>
      </c>
    </row>
    <row r="39" spans="1:62">
      <c r="A39" s="193">
        <f t="shared" si="11"/>
        <v>2047</v>
      </c>
      <c r="B39" s="132">
        <v>198059.1455744509</v>
      </c>
      <c r="C39" s="194">
        <f t="shared" si="6"/>
        <v>118835.48734467053</v>
      </c>
      <c r="D39" s="194">
        <f t="shared" si="7"/>
        <v>79223.658229780369</v>
      </c>
      <c r="E39" s="195">
        <f t="shared" si="8"/>
        <v>198059.1455744509</v>
      </c>
      <c r="F39" s="196">
        <f>C39*VLOOKUP($F$9,'GI Factors'!A:M,4,FALSE)+D39*VLOOKUP($F$9,'GI Factors'!A:M,7,FALSE)</f>
        <v>200463.02429914655</v>
      </c>
      <c r="G39" s="193">
        <f t="shared" si="12"/>
        <v>2047</v>
      </c>
      <c r="H39" s="197">
        <f>C39*VLOOKUP($G39,'GI Factors'!A:M,4,FALSE)</f>
        <v>307110.77667784627</v>
      </c>
      <c r="I39" s="197">
        <f>D39*VLOOKUP($G39,'GI Factors'!A:M,7,FALSE)</f>
        <v>114017.64902558873</v>
      </c>
      <c r="J39" s="189">
        <f t="shared" si="9"/>
        <v>421128.42570343497</v>
      </c>
      <c r="K39" s="190">
        <f>IF(SUM($J$10:J39)&gt;$K$7,$K$7-SUM($K$10:K38),J39)</f>
        <v>0</v>
      </c>
      <c r="L39" s="190">
        <f t="shared" si="10"/>
        <v>421128.42570343497</v>
      </c>
      <c r="M39" s="140">
        <f t="shared" si="3"/>
        <v>26</v>
      </c>
      <c r="N39" s="141">
        <f t="shared" si="1"/>
        <v>2.8961775177068289E-2</v>
      </c>
      <c r="O39" s="137">
        <f t="shared" si="2"/>
        <v>200463.02429914681</v>
      </c>
      <c r="P39" s="142">
        <f t="shared" si="4"/>
        <v>11080.000200253871</v>
      </c>
      <c r="Q39" s="137">
        <f>IF(SUM($P39:P39)&gt;0,IF($M39-Q$7&gt;0,P39*(1+$N39),0),IF(0&lt;=Q$9,IF(M39&gt;0,PMT(N39,M39,-O39),PMT(N39,1,-O39)),0))</f>
        <v>11400.896675015496</v>
      </c>
      <c r="R39" s="137">
        <f>IF(SUM($P39:Q39)&gt;0,IF($M39-R$7&gt;0,Q39*(1+$N39),0),IF(0&lt;=R$9,IF(N39&gt;0,PMT(O39,N39,-P39),PMT(O39,1,-P39)),0))</f>
        <v>11731.08688133428</v>
      </c>
      <c r="S39" s="138">
        <f>IF(SUM($P39:R39)&gt;0,IF($M39-S$7&gt;0,R39*(1+$N39),0),IF(0&lt;=S$9,IF(O39&gt;0,PMT(P39,O39,-Q39),PMT(P39,1,-Q39)),0))</f>
        <v>12070.839982174139</v>
      </c>
      <c r="T39" s="137">
        <f>IF(SUM($P39:S39)&gt;0,IF($M39-T$7&gt;0,S39*(1+$N39),0),IF(0&lt;=T$9,IF(P39&gt;0,PMT(Q39,P39,-R39),PMT(Q39,1,-R39)),0))</f>
        <v>12420.432935936233</v>
      </c>
      <c r="U39" s="137">
        <f>IF(SUM($P39:T39)&gt;0,IF($M39-U$7&gt;0,T39*(1+$N39),0),IF(0&lt;=U$9,IF(Q39&gt;0,PMT(R39,Q39,-S39),PMT(R39,1,-S39)),0))</f>
        <v>12780.150722228673</v>
      </c>
      <c r="V39" s="137">
        <f>IF(SUM($P39:U39)&gt;0,IF($M39-V$7&gt;0,U39*(1+$N39),0),IF(0&lt;=V$9,IF(R39&gt;0,PMT(S39,R39,-T39),PMT(S39,1,-T39)),0))</f>
        <v>13150.286574174906</v>
      </c>
      <c r="W39" s="137">
        <f>IF(SUM($P39:V39)&gt;0,IF($M39-W$7&gt;0,V39*(1+$N39),0),IF(0&lt;=W$9,IF(S39&gt;0,PMT(T39,S39,-U39),PMT(T39,1,-U39)),0))</f>
        <v>13531.14221745018</v>
      </c>
      <c r="X39" s="137">
        <f>IF(SUM($P39:W39)&gt;0,IF($M39-X$7&gt;0,W39*(1+$N39),0),IF(0&lt;=X$9,IF(T39&gt;0,PMT(U39,T39,-V39),PMT(U39,1,-V39)),0))</f>
        <v>13923.02811624091</v>
      </c>
      <c r="Y39" s="137">
        <f>IF(SUM($P39:X39)&gt;0,IF($M39-Y$7&gt;0,X39*(1+$N39),0),IF(0&lt;=Y$9,IF(U39&gt;0,PMT(V39,U39,-W39),PMT(V39,1,-W39)),0))</f>
        <v>14326.263726327481</v>
      </c>
      <c r="Z39" s="137">
        <f>IF(SUM($P39:Y39)&gt;0,IF($M39-Z$7&gt;0,Y39*(1+$N39),0),IF(0&lt;=Z$9,IF(V39&gt;0,PMT(W39,V39,-X39),PMT(W39,1,-X39)),0))</f>
        <v>14741.177755496767</v>
      </c>
      <c r="AA39" s="137">
        <f>IF(SUM($P39:Z39)&gt;0,IF($M39-AA$7&gt;0,Z39*(1+$N39),0),IF(0&lt;=AA$9,IF(W39&gt;0,PMT(X39,W39,-Y39),PMT(X39,1,-Y39)),0))</f>
        <v>15168.108431496665</v>
      </c>
      <c r="AB39" s="137">
        <f>IF(SUM($P39:AA39)&gt;0,IF($M39-AB$7&gt;0,AA39*(1+$N39),0),IF(0&lt;=AB$9,IF(X39&gt;0,PMT(Y39,X39,-Z39),PMT(Y39,1,-Z39)),0))</f>
        <v>15607.403777751066</v>
      </c>
      <c r="AC39" s="137">
        <f>IF(SUM($P39:AB39)&gt;0,IF($M39-AC$7&gt;0,AB39*(1+$N39),0),IF(0&lt;=AC$9,IF(Y39&gt;0,PMT(Z39,Y39,-AA39),PMT(Z39,1,-AA39)),0))</f>
        <v>16059.42189706002</v>
      </c>
      <c r="AD39" s="137">
        <f>IF(SUM($P39:AC39)&gt;0,IF($M39-AD$7&gt;0,AC39*(1+$N39),0),IF(0&lt;=AD$9,IF(Z39&gt;0,PMT(AA39,Z39,-AB39),PMT(AA39,1,-AB39)),0))</f>
        <v>16524.531263516361</v>
      </c>
      <c r="AE39" s="137">
        <f>IF(SUM($P39:AD39)&gt;0,IF($M39-AE$7&gt;0,AD39*(1+$N39),0),IF(0&lt;=AE$9,IF(AA39&gt;0,PMT(AB39,AA39,-AC39),PMT(AB39,1,-AC39)),0))</f>
        <v>17003.111022876757</v>
      </c>
      <c r="AF39" s="137">
        <f>IF(SUM($P39:AE39)&gt;0,IF($M39-AF$7&gt;0,AE39*(1+$N39),0),IF(0&lt;=AF$9,IF(AB39&gt;0,PMT(AC39,AB39,-AD39),PMT(AC39,1,-AD39)),0))</f>
        <v>17495.551301632047</v>
      </c>
      <c r="AG39" s="137">
        <f>IF(SUM($P39:AF39)&gt;0,IF($M39-AG$7&gt;0,AF39*(1+$N39),0),IF(0&lt;=AG$9,IF(AC39&gt;0,PMT(AD39,AC39,-AE39),PMT(AD39,1,-AE39)),0))</f>
        <v>18002.25352502878</v>
      </c>
      <c r="AH39" s="137">
        <f>IF(SUM($P39:AG39)&gt;0,IF($M39-AH$7&gt;0,AG39*(1+$N39),0),IF(0&lt;=AH$9,IF(AD39&gt;0,PMT(AE39,AD39,-AF39),PMT(AE39,1,-AF39)),0))</f>
        <v>18523.630744301248</v>
      </c>
      <c r="AI39" s="137">
        <f>IF(SUM($P39:AH39)&gt;0,IF($M39-AI$7&gt;0,AH39*(1+$N39),0),IF(0&lt;=AI$9,IF(AE39&gt;0,PMT(AF39,AE39,-AG39),PMT(AF39,1,-AG39)),0))</f>
        <v>19060.107973380731</v>
      </c>
      <c r="AJ39" s="137">
        <f>IF(SUM($P39:AI39)&gt;0,IF($M39-AJ$7&gt;0,AI39*(1+$N39),0),IF(0&lt;=AJ$9,IF(AF39&gt;0,PMT(AG39,AF39,-AH39),PMT(AG39,1,-AH39)),0))</f>
        <v>19612.12253535643</v>
      </c>
      <c r="AK39" s="137">
        <f>IF(SUM($P39:AJ39)&gt;0,IF($M39-AK$7&gt;0,AJ39*(1+$N39),0),IF(0&lt;=AK$9,IF(AG39&gt;0,PMT(AH39,AG39,-AI39),PMT(AH39,1,-AI39)),0))</f>
        <v>20180.124418970539</v>
      </c>
      <c r="AL39" s="137">
        <f>IF(SUM($P39:AK39)&gt;0,IF($M39-AL$7&gt;0,AK39*(1+$N39),0),IF(0&lt;=AL$9,IF(AH39&gt;0,PMT(AI39,AH39,-AJ39),PMT(AI39,1,-AJ39)),0))</f>
        <v>20764.576645438032</v>
      </c>
      <c r="AM39" s="137">
        <f>IF(SUM($P39:AL39)&gt;0,IF($M39-AM$7&gt;0,AL39*(1+$N39),0),IF(0&lt;=AM$9,IF(AI39&gt;0,PMT(AJ39,AI39,-AK39),PMT(AJ39,1,-AK39)),0))</f>
        <v>21365.955645890212</v>
      </c>
      <c r="AN39" s="137">
        <f>IF(SUM($P39:AM39)&gt;0,IF($M39-AN$7&gt;0,AM39*(1+$N39),0),IF(0&lt;=AN$9,IF(AJ39&gt;0,PMT(AK39,AJ39,-AL39),PMT(AK39,1,-AL39)),0))</f>
        <v>21984.751649749698</v>
      </c>
      <c r="AO39" s="137">
        <f>IF(SUM($P39:AN39)&gt;0,IF($M39-AO$7&gt;0,AN39*(1+$N39),0),IF(0&lt;=AO$9,IF(AK39&gt;0,PMT(AL39,AK39,-AM39),PMT(AL39,1,-AM39)),0))</f>
        <v>22621.46908435343</v>
      </c>
      <c r="AP39" s="137">
        <f>IF(SUM($P39:AO39)&gt;0,IF($M39-AP$7&gt;0,AO39*(1+$N39),0),IF(0&lt;=AP$9,IF(AL39&gt;0,PMT(AM39,AL39,-AN39),PMT(AM39,1,-AN39)),0))</f>
        <v>0</v>
      </c>
      <c r="AQ39" s="137">
        <f>IF(SUM($P39:AP39)&gt;0,IF($M39-AQ$7&gt;0,AP39*(1+$N39),0),IF(0&lt;=AQ$9,IF(AM39&gt;0,PMT(AN39,AM39,-AO39),PMT(AN39,1,-AO39)),0))</f>
        <v>0</v>
      </c>
      <c r="AR39" s="137">
        <f>IF(SUM($P39:AQ39)&gt;0,IF($M39-AR$7&gt;0,AQ39*(1+$N39),0),IF(0&lt;=AR$9,IF(AN39&gt;0,PMT(AO39,AN39,-AP39),PMT(AO39,1,-AP39)),0))</f>
        <v>0</v>
      </c>
      <c r="AS39" s="137">
        <f>IF(SUM($P39:AR39)&gt;0,IF($M39-AS$7&gt;0,AR39*(1+$N39),0),IF(0&lt;=AS$9,IF(AO39&gt;0,PMT(AP39,AO39,-AQ39),PMT(AP39,1,-AQ39)),0))</f>
        <v>0</v>
      </c>
      <c r="AT39" s="137">
        <f>IF(SUM($P39:AS39)&gt;0,IF($M39-AT$7&gt;0,AS39*(1+$N39),0),IF(0&lt;=AT$9,IF(AP39&gt;0,PMT(AQ39,AP39,-AR39),PMT(AQ39,1,-AR39)),0))</f>
        <v>0</v>
      </c>
      <c r="AU39" s="137">
        <f>IF(SUM($P39:AT39)&gt;0,IF($M39-AU$7&gt;0,AT39*(1+$N39),0),IF(0&lt;=AU$9,IF(AQ39&gt;0,PMT(AR39,AQ39,-AS39),PMT(AR39,1,-AS39)),0))</f>
        <v>0</v>
      </c>
      <c r="AV39" s="137">
        <f>IF(SUM($P39:AU39)&gt;0,IF($M39-AV$7&gt;0,AU39*(1+$N39),0),IF(0&lt;=AV$9,IF(AR39&gt;0,PMT(AS39,AR39,-AT39),PMT(AS39,1,-AT39)),0))</f>
        <v>0</v>
      </c>
      <c r="AW39" s="137">
        <f>IF(SUM($P39:AV39)&gt;0,IF($M39-AW$7&gt;0,AV39*(1+$N39),0),IF(0&lt;=AW$9,IF(AS39&gt;0,PMT(AT39,AS39,-AU39),PMT(AT39,1,-AU39)),0))</f>
        <v>0</v>
      </c>
      <c r="AX39" s="137">
        <f>IF(SUM($P39:AW39)&gt;0,IF($M39-AX$7&gt;0,AW39*(1+$N39),0),IF(0&lt;=AX$9,IF(AT39&gt;0,PMT(AU39,AT39,-AV39),PMT(AU39,1,-AV39)),0))</f>
        <v>0</v>
      </c>
      <c r="AY39" s="137">
        <f>IF(SUM($P39:AX39)&gt;0,IF($M39-AY$7&gt;0,AX39*(1+$N39),0),IF(0&lt;=AY$9,IF(AU39&gt;0,PMT(AV39,AU39,-AW39),PMT(AV39,1,-AW39)),0))</f>
        <v>0</v>
      </c>
      <c r="AZ39" s="137">
        <f>IF(SUM($P39:AY39)&gt;0,IF($M39-AZ$7&gt;0,AY39*(1+$N39),0),IF(0&lt;=AZ$9,IF(AV39&gt;0,PMT(AW39,AV39,-AX39),PMT(AW39,1,-AX39)),0))</f>
        <v>0</v>
      </c>
      <c r="BA39" s="137">
        <f>IF(SUM($P39:AZ39)&gt;0,IF($M39-BA$7&gt;0,AZ39*(1+$N39),0),IF(0&lt;=BA$9,IF(AW39&gt;0,PMT(AX39,AW39,-AY39),PMT(AX39,1,-AY39)),0))</f>
        <v>0</v>
      </c>
      <c r="BB39" s="137">
        <f>IF(SUM($P39:BA39)&gt;0,IF($M39-BB$7&gt;0,BA39*(1+$N39),0),IF(0&lt;=BB$9,IF(AX39&gt;0,PMT(AY39,AX39,-AZ39),PMT(AY39,1,-AZ39)),0))</f>
        <v>0</v>
      </c>
      <c r="BC39" s="137">
        <f>IF(SUM($P39:BB39)&gt;0,IF($M39-BC$7&gt;0,BB39*(1+$N39),0),IF(0&lt;=BC$9,IF(AY39&gt;0,PMT(AZ39,AY39,-BA39),PMT(AZ39,1,-BA39)),0))</f>
        <v>0</v>
      </c>
      <c r="BD39" s="137">
        <f>IF(SUM($P39:BC39)&gt;0,IF($M39-BD$7&gt;0,BC39*(1+$N39),0),IF(0&lt;=BD$9,IF(AZ39&gt;0,PMT(BA39,AZ39,-BB39),PMT(BA39,1,-BB39)),0))</f>
        <v>0</v>
      </c>
      <c r="BE39" s="137">
        <f>IF(SUM($P39:BD39)&gt;0,IF($M39-BE$7&gt;0,BD39*(1+$N39),0),IF(0&lt;=BE$9,IF(BA39&gt;0,PMT(BB39,BA39,-BC39),PMT(BB39,1,-BC39)),0))</f>
        <v>0</v>
      </c>
      <c r="BF39" s="137">
        <f>IF(SUM($P39:BE39)&gt;0,IF($M39-BF$7&gt;0,BE39*(1+$N39),0),IF(0&lt;=BF$9,IF(BB39&gt;0,PMT(BC39,BB39,-BD39),PMT(BC39,1,-BD39)),0))</f>
        <v>0</v>
      </c>
      <c r="BG39" s="137">
        <f>IF(SUM($P39:BF39)&gt;0,IF($M39-BG$7&gt;0,BF39*(1+$N39),0),IF(0&lt;=BG$9,IF(BC39&gt;0,PMT(BD39,BC39,-BE39),PMT(BD39,1,-BE39)),0))</f>
        <v>0</v>
      </c>
      <c r="BH39" s="137">
        <f>IF(SUM($P39:BG39)&gt;0,IF($M39-BH$7&gt;0,BG39*(1+$N39),0),IF(0&lt;=BH$9,IF(BD39&gt;0,PMT(BE39,BD39,-BF39),PMT(BE39,1,-BF39)),0))</f>
        <v>0</v>
      </c>
      <c r="BI39" s="137">
        <f>IF(SUM($P39:BH39)&gt;0,IF($M39-BI$7&gt;0,BH39*(1+$N39),0),IF(0&lt;=BI$9,IF(BE39&gt;0,PMT(BF39,BE39,-BG39),PMT(BF39,1,-BG39)),0))</f>
        <v>0</v>
      </c>
      <c r="BJ39" s="191">
        <f t="shared" si="13"/>
        <v>0</v>
      </c>
    </row>
    <row r="40" spans="1:62">
      <c r="A40" s="193">
        <f t="shared" si="11"/>
        <v>2048</v>
      </c>
      <c r="B40" s="132">
        <v>198064.21876674541</v>
      </c>
      <c r="C40" s="194">
        <f t="shared" si="6"/>
        <v>118838.53126004724</v>
      </c>
      <c r="D40" s="194">
        <f t="shared" si="7"/>
        <v>79225.687506698174</v>
      </c>
      <c r="E40" s="195">
        <f t="shared" si="8"/>
        <v>198064.21876674541</v>
      </c>
      <c r="F40" s="196">
        <f>C40*VLOOKUP($F$9,'GI Factors'!A:M,4,FALSE)+D40*VLOOKUP($F$9,'GI Factors'!A:M,7,FALSE)</f>
        <v>200468.15906566926</v>
      </c>
      <c r="G40" s="193">
        <f t="shared" si="12"/>
        <v>2048</v>
      </c>
      <c r="H40" s="197">
        <f>C40*VLOOKUP($G40,'GI Factors'!A:M,4,FALSE)</f>
        <v>318737.18876839377</v>
      </c>
      <c r="I40" s="197">
        <f>D40*VLOOKUP($G40,'GI Factors'!A:M,7,FALSE)</f>
        <v>115815.3823851277</v>
      </c>
      <c r="J40" s="189">
        <f t="shared" si="9"/>
        <v>434552.57115352148</v>
      </c>
      <c r="K40" s="190">
        <f>IF(SUM($J$10:J40)&gt;$K$7,$K$7-SUM($K$10:K39),J40)</f>
        <v>0</v>
      </c>
      <c r="L40" s="190">
        <f t="shared" si="10"/>
        <v>434552.57115352148</v>
      </c>
      <c r="M40" s="140">
        <f t="shared" si="3"/>
        <v>27</v>
      </c>
      <c r="N40" s="141">
        <f t="shared" si="1"/>
        <v>2.906860869743735E-2</v>
      </c>
      <c r="O40" s="137">
        <f t="shared" si="2"/>
        <v>200468.15906566853</v>
      </c>
      <c r="P40" s="142">
        <f t="shared" si="4"/>
        <v>10817.813185675834</v>
      </c>
      <c r="Q40" s="137">
        <f>IF(SUM($P40:P40)&gt;0,IF($M40-Q$7&gt;0,P40*(1+$N40),0),IF(0&lt;=Q$9,IF(M40&gt;0,PMT(N40,M40,-O40),PMT(N40,1,-O40)),0))</f>
        <v>11132.271964132224</v>
      </c>
      <c r="R40" s="137">
        <f>IF(SUM($P40:Q40)&gt;0,IF($M40-R$7&gt;0,Q40*(1+$N40),0),IF(0&lt;=R$9,IF(N40&gt;0,PMT(O40,N40,-P40),PMT(O40,1,-P40)),0))</f>
        <v>11455.871621771037</v>
      </c>
      <c r="S40" s="138">
        <f>IF(SUM($P40:R40)&gt;0,IF($M40-S$7&gt;0,R40*(1+$N40),0),IF(0&lt;=S$9,IF(O40&gt;0,PMT(P40,O40,-Q40),PMT(P40,1,-Q40)),0))</f>
        <v>11788.877871232376</v>
      </c>
      <c r="T40" s="137">
        <f>IF(SUM($P40:S40)&gt;0,IF($M40-T$7&gt;0,S40*(1+$N40),0),IF(0&lt;=T$9,IF(P40&gt;0,PMT(Q40,P40,-R40),PMT(Q40,1,-R40)),0))</f>
        <v>12131.564149053109</v>
      </c>
      <c r="U40" s="137">
        <f>IF(SUM($P40:T40)&gt;0,IF($M40-U$7&gt;0,T40*(1+$N40),0),IF(0&lt;=U$9,IF(Q40&gt;0,PMT(R40,Q40,-S40),PMT(R40,1,-S40)),0))</f>
        <v>12484.211840189795</v>
      </c>
      <c r="V40" s="137">
        <f>IF(SUM($P40:U40)&gt;0,IF($M40-V$7&gt;0,U40*(1+$N40),0),IF(0&lt;=V$9,IF(R40&gt;0,PMT(S40,R40,-T40),PMT(S40,1,-T40)),0))</f>
        <v>12847.110509068187</v>
      </c>
      <c r="W40" s="137">
        <f>IF(SUM($P40:V40)&gt;0,IF($M40-W$7&gt;0,V40*(1+$N40),0),IF(0&lt;=W$9,IF(S40&gt;0,PMT(T40,S40,-U40),PMT(T40,1,-U40)),0))</f>
        <v>13220.558137349026</v>
      </c>
      <c r="X40" s="137">
        <f>IF(SUM($P40:W40)&gt;0,IF($M40-X$7&gt;0,W40*(1+$N40),0),IF(0&lt;=X$9,IF(T40&gt;0,PMT(U40,T40,-V40),PMT(U40,1,-V40)),0))</f>
        <v>13604.861368605347</v>
      </c>
      <c r="Y40" s="137">
        <f>IF(SUM($P40:X40)&gt;0,IF($M40-Y$7&gt;0,X40*(1+$N40),0),IF(0&lt;=Y$9,IF(U40&gt;0,PMT(V40,U40,-W40),PMT(V40,1,-W40)),0))</f>
        <v>14000.335760112219</v>
      </c>
      <c r="Z40" s="137">
        <f>IF(SUM($P40:Y40)&gt;0,IF($M40-Z$7&gt;0,Y40*(1+$N40),0),IF(0&lt;=Z$9,IF(V40&gt;0,PMT(W40,V40,-X40),PMT(W40,1,-X40)),0))</f>
        <v>14407.30604195566</v>
      </c>
      <c r="AA40" s="137">
        <f>IF(SUM($P40:Z40)&gt;0,IF($M40-AA$7&gt;0,Z40*(1+$N40),0),IF(0&lt;=AA$9,IF(W40&gt;0,PMT(X40,W40,-Y40),PMT(X40,1,-Y40)),0))</f>
        <v>14826.106383673496</v>
      </c>
      <c r="AB40" s="137">
        <f>IF(SUM($P40:AA40)&gt;0,IF($M40-AB$7&gt;0,AA40*(1+$N40),0),IF(0&lt;=AB$9,IF(X40&gt;0,PMT(Y40,X40,-Z40),PMT(Y40,1,-Z40)),0))</f>
        <v>15257.080668647081</v>
      </c>
      <c r="AC40" s="137">
        <f>IF(SUM($P40:AB40)&gt;0,IF($M40-AC$7&gt;0,AB40*(1+$N40),0),IF(0&lt;=AC$9,IF(Y40&gt;0,PMT(Z40,Y40,-AA40),PMT(Z40,1,-AA40)),0))</f>
        <v>15700.58277646922</v>
      </c>
      <c r="AD40" s="137">
        <f>IF(SUM($P40:AC40)&gt;0,IF($M40-AD$7&gt;0,AC40*(1+$N40),0),IF(0&lt;=AD$9,IF(Z40&gt;0,PMT(AA40,Z40,-AB40),PMT(AA40,1,-AB40)),0))</f>
        <v>16156.976873520131</v>
      </c>
      <c r="AE40" s="137">
        <f>IF(SUM($P40:AD40)&gt;0,IF($M40-AE$7&gt;0,AD40*(1+$N40),0),IF(0&lt;=AE$9,IF(AA40&gt;0,PMT(AB40,AA40,-AC40),PMT(AB40,1,-AC40)),0))</f>
        <v>16626.637711990032</v>
      </c>
      <c r="AF40" s="137">
        <f>IF(SUM($P40:AE40)&gt;0,IF($M40-AF$7&gt;0,AE40*(1+$N40),0),IF(0&lt;=AF$9,IF(AB40&gt;0,PMT(AC40,AB40,-AD40),PMT(AC40,1,-AD40)),0))</f>
        <v>17109.950937593927</v>
      </c>
      <c r="AG40" s="137">
        <f>IF(SUM($P40:AF40)&gt;0,IF($M40-AG$7&gt;0,AF40*(1+$N40),0),IF(0&lt;=AG$9,IF(AC40&gt;0,PMT(AD40,AC40,-AE40),PMT(AD40,1,-AE40)),0))</f>
        <v>17607.313406231198</v>
      </c>
      <c r="AH40" s="137">
        <f>IF(SUM($P40:AG40)&gt;0,IF($M40-AH$7&gt;0,AG40*(1+$N40),0),IF(0&lt;=AH$9,IF(AD40&gt;0,PMT(AE40,AD40,-AF40),PMT(AE40,1,-AF40)),0))</f>
        <v>18119.133509850079</v>
      </c>
      <c r="AI40" s="137">
        <f>IF(SUM($P40:AH40)&gt;0,IF($M40-AI$7&gt;0,AH40*(1+$N40),0),IF(0&lt;=AI$9,IF(AE40&gt;0,PMT(AF40,AE40,-AG40),PMT(AF40,1,-AG40)),0))</f>
        <v>18645.831511784538</v>
      </c>
      <c r="AJ40" s="137">
        <f>IF(SUM($P40:AI40)&gt;0,IF($M40-AJ$7&gt;0,AI40*(1+$N40),0),IF(0&lt;=AJ$9,IF(AF40&gt;0,PMT(AG40,AF40,-AH40),PMT(AG40,1,-AH40)),0))</f>
        <v>19187.83989183895</v>
      </c>
      <c r="AK40" s="137">
        <f>IF(SUM($P40:AJ40)&gt;0,IF($M40-AK$7&gt;0,AJ40*(1+$N40),0),IF(0&lt;=AK$9,IF(AG40&gt;0,PMT(AH40,AG40,-AI40),PMT(AH40,1,-AI40)),0))</f>
        <v>19745.603701403896</v>
      </c>
      <c r="AL40" s="137">
        <f>IF(SUM($P40:AK40)&gt;0,IF($M40-AL$7&gt;0,AK40*(1+$N40),0),IF(0&lt;=AL$9,IF(AH40&gt;0,PMT(AI40,AH40,-AJ40),PMT(AI40,1,-AJ40)),0))</f>
        <v>20319.580928894677</v>
      </c>
      <c r="AM40" s="137">
        <f>IF(SUM($P40:AL40)&gt;0,IF($M40-AM$7&gt;0,AL40*(1+$N40),0),IF(0&lt;=AM$9,IF(AI40&gt;0,PMT(AJ40,AI40,-AK40),PMT(AJ40,1,-AK40)),0))</f>
        <v>20910.24287581263</v>
      </c>
      <c r="AN40" s="137">
        <f>IF(SUM($P40:AM40)&gt;0,IF($M40-AN$7&gt;0,AM40*(1+$N40),0),IF(0&lt;=AN$9,IF(AJ40&gt;0,PMT(AK40,AJ40,-AL40),PMT(AK40,1,-AL40)),0))</f>
        <v>21518.074543738006</v>
      </c>
      <c r="AO40" s="137">
        <f>IF(SUM($P40:AN40)&gt;0,IF($M40-AO$7&gt;0,AN40*(1+$N40),0),IF(0&lt;=AO$9,IF(AK40&gt;0,PMT(AL40,AK40,-AM40),PMT(AL40,1,-AM40)),0))</f>
        <v>22143.575032572215</v>
      </c>
      <c r="AP40" s="137">
        <f>IF(SUM($P40:AO40)&gt;0,IF($M40-AP$7&gt;0,AO40*(1+$N40),0),IF(0&lt;=AP$9,IF(AL40&gt;0,PMT(AM40,AL40,-AN40),PMT(AM40,1,-AN40)),0))</f>
        <v>22787.257950356401</v>
      </c>
      <c r="AQ40" s="137">
        <f>IF(SUM($P40:AP40)&gt;0,IF($M40-AQ$7&gt;0,AP40*(1+$N40),0),IF(0&lt;=AQ$9,IF(AM40&gt;0,PMT(AN40,AM40,-AO40),PMT(AN40,1,-AO40)),0))</f>
        <v>0</v>
      </c>
      <c r="AR40" s="137">
        <f>IF(SUM($P40:AQ40)&gt;0,IF($M40-AR$7&gt;0,AQ40*(1+$N40),0),IF(0&lt;=AR$9,IF(AN40&gt;0,PMT(AO40,AN40,-AP40),PMT(AO40,1,-AP40)),0))</f>
        <v>0</v>
      </c>
      <c r="AS40" s="137">
        <f>IF(SUM($P40:AR40)&gt;0,IF($M40-AS$7&gt;0,AR40*(1+$N40),0),IF(0&lt;=AS$9,IF(AO40&gt;0,PMT(AP40,AO40,-AQ40),PMT(AP40,1,-AQ40)),0))</f>
        <v>0</v>
      </c>
      <c r="AT40" s="137">
        <f>IF(SUM($P40:AS40)&gt;0,IF($M40-AT$7&gt;0,AS40*(1+$N40),0),IF(0&lt;=AT$9,IF(AP40&gt;0,PMT(AQ40,AP40,-AR40),PMT(AQ40,1,-AR40)),0))</f>
        <v>0</v>
      </c>
      <c r="AU40" s="137">
        <f>IF(SUM($P40:AT40)&gt;0,IF($M40-AU$7&gt;0,AT40*(1+$N40),0),IF(0&lt;=AU$9,IF(AQ40&gt;0,PMT(AR40,AQ40,-AS40),PMT(AR40,1,-AS40)),0))</f>
        <v>0</v>
      </c>
      <c r="AV40" s="137">
        <f>IF(SUM($P40:AU40)&gt;0,IF($M40-AV$7&gt;0,AU40*(1+$N40),0),IF(0&lt;=AV$9,IF(AR40&gt;0,PMT(AS40,AR40,-AT40),PMT(AS40,1,-AT40)),0))</f>
        <v>0</v>
      </c>
      <c r="AW40" s="137">
        <f>IF(SUM($P40:AV40)&gt;0,IF($M40-AW$7&gt;0,AV40*(1+$N40),0),IF(0&lt;=AW$9,IF(AS40&gt;0,PMT(AT40,AS40,-AU40),PMT(AT40,1,-AU40)),0))</f>
        <v>0</v>
      </c>
      <c r="AX40" s="137">
        <f>IF(SUM($P40:AW40)&gt;0,IF($M40-AX$7&gt;0,AW40*(1+$N40),0),IF(0&lt;=AX$9,IF(AT40&gt;0,PMT(AU40,AT40,-AV40),PMT(AU40,1,-AV40)),0))</f>
        <v>0</v>
      </c>
      <c r="AY40" s="137">
        <f>IF(SUM($P40:AX40)&gt;0,IF($M40-AY$7&gt;0,AX40*(1+$N40),0),IF(0&lt;=AY$9,IF(AU40&gt;0,PMT(AV40,AU40,-AW40),PMT(AV40,1,-AW40)),0))</f>
        <v>0</v>
      </c>
      <c r="AZ40" s="137">
        <f>IF(SUM($P40:AY40)&gt;0,IF($M40-AZ$7&gt;0,AY40*(1+$N40),0),IF(0&lt;=AZ$9,IF(AV40&gt;0,PMT(AW40,AV40,-AX40),PMT(AW40,1,-AX40)),0))</f>
        <v>0</v>
      </c>
      <c r="BA40" s="137">
        <f>IF(SUM($P40:AZ40)&gt;0,IF($M40-BA$7&gt;0,AZ40*(1+$N40),0),IF(0&lt;=BA$9,IF(AW40&gt;0,PMT(AX40,AW40,-AY40),PMT(AX40,1,-AY40)),0))</f>
        <v>0</v>
      </c>
      <c r="BB40" s="137">
        <f>IF(SUM($P40:BA40)&gt;0,IF($M40-BB$7&gt;0,BA40*(1+$N40),0),IF(0&lt;=BB$9,IF(AX40&gt;0,PMT(AY40,AX40,-AZ40),PMT(AY40,1,-AZ40)),0))</f>
        <v>0</v>
      </c>
      <c r="BC40" s="137">
        <f>IF(SUM($P40:BB40)&gt;0,IF($M40-BC$7&gt;0,BB40*(1+$N40),0),IF(0&lt;=BC$9,IF(AY40&gt;0,PMT(AZ40,AY40,-BA40),PMT(AZ40,1,-BA40)),0))</f>
        <v>0</v>
      </c>
      <c r="BD40" s="137">
        <f>IF(SUM($P40:BC40)&gt;0,IF($M40-BD$7&gt;0,BC40*(1+$N40),0),IF(0&lt;=BD$9,IF(AZ40&gt;0,PMT(BA40,AZ40,-BB40),PMT(BA40,1,-BB40)),0))</f>
        <v>0</v>
      </c>
      <c r="BE40" s="137">
        <f>IF(SUM($P40:BD40)&gt;0,IF($M40-BE$7&gt;0,BD40*(1+$N40),0),IF(0&lt;=BE$9,IF(BA40&gt;0,PMT(BB40,BA40,-BC40),PMT(BB40,1,-BC40)),0))</f>
        <v>0</v>
      </c>
      <c r="BF40" s="137">
        <f>IF(SUM($P40:BE40)&gt;0,IF($M40-BF$7&gt;0,BE40*(1+$N40),0),IF(0&lt;=BF$9,IF(BB40&gt;0,PMT(BC40,BB40,-BD40),PMT(BC40,1,-BD40)),0))</f>
        <v>0</v>
      </c>
      <c r="BG40" s="137">
        <f>IF(SUM($P40:BF40)&gt;0,IF($M40-BG$7&gt;0,BF40*(1+$N40),0),IF(0&lt;=BG$9,IF(BC40&gt;0,PMT(BD40,BC40,-BE40),PMT(BD40,1,-BE40)),0))</f>
        <v>0</v>
      </c>
      <c r="BH40" s="137">
        <f>IF(SUM($P40:BG40)&gt;0,IF($M40-BH$7&gt;0,BG40*(1+$N40),0),IF(0&lt;=BH$9,IF(BD40&gt;0,PMT(BE40,BD40,-BF40),PMT(BE40,1,-BF40)),0))</f>
        <v>0</v>
      </c>
      <c r="BI40" s="137">
        <f>IF(SUM($P40:BH40)&gt;0,IF($M40-BI$7&gt;0,BH40*(1+$N40),0),IF(0&lt;=BI$9,IF(BE40&gt;0,PMT(BF40,BE40,-BG40),PMT(BF40,1,-BG40)),0))</f>
        <v>0</v>
      </c>
      <c r="BJ40" s="191">
        <f t="shared" si="13"/>
        <v>0</v>
      </c>
    </row>
    <row r="41" spans="1:62">
      <c r="A41" s="193">
        <f t="shared" si="11"/>
        <v>2049</v>
      </c>
      <c r="B41" s="132">
        <v>196207.42688695091</v>
      </c>
      <c r="C41" s="194">
        <f t="shared" si="6"/>
        <v>117724.45613217054</v>
      </c>
      <c r="D41" s="194">
        <f t="shared" si="7"/>
        <v>78482.97075478037</v>
      </c>
      <c r="E41" s="195">
        <f t="shared" si="8"/>
        <v>196207.42688695091</v>
      </c>
      <c r="F41" s="196">
        <f>C41*VLOOKUP($F$9,'GI Factors'!A:M,4,FALSE)+D41*VLOOKUP($F$9,'GI Factors'!A:M,7,FALSE)</f>
        <v>198588.83097588009</v>
      </c>
      <c r="G41" s="193">
        <f t="shared" si="12"/>
        <v>2049</v>
      </c>
      <c r="H41" s="197">
        <f>C41*VLOOKUP($G41,'GI Factors'!A:M,4,FALSE)</f>
        <v>327687.39499892102</v>
      </c>
      <c r="I41" s="197">
        <f>D41*VLOOKUP($G41,'GI Factors'!A:M,7,FALSE)</f>
        <v>116624.91682396822</v>
      </c>
      <c r="J41" s="189">
        <f t="shared" si="9"/>
        <v>444312.31182288926</v>
      </c>
      <c r="K41" s="190">
        <f>IF(SUM($J$10:J41)&gt;$K$7,$K$7-SUM($K$10:K40),J41)</f>
        <v>0</v>
      </c>
      <c r="L41" s="190">
        <f t="shared" si="10"/>
        <v>444312.31182288926</v>
      </c>
      <c r="M41" s="140">
        <f t="shared" si="3"/>
        <v>28</v>
      </c>
      <c r="N41" s="141">
        <f t="shared" si="1"/>
        <v>2.917797421677823E-2</v>
      </c>
      <c r="O41" s="137">
        <f t="shared" si="2"/>
        <v>198588.83097588009</v>
      </c>
      <c r="P41" s="142">
        <f t="shared" si="4"/>
        <v>10477.354641373724</v>
      </c>
      <c r="Q41" s="137">
        <f>IF(SUM($P41:P41)&gt;0,IF($M41-Q$7&gt;0,P41*(1+$N41),0),IF(0&lt;=Q$9,IF(M41&gt;0,PMT(N41,M41,-O41),PMT(N41,1,-O41)),0))</f>
        <v>10783.062624959768</v>
      </c>
      <c r="R41" s="137">
        <f>IF(SUM($P41:Q41)&gt;0,IF($M41-R$7&gt;0,Q41*(1+$N41),0),IF(0&lt;=R$9,IF(N41&gt;0,PMT(O41,N41,-P41),PMT(O41,1,-P41)),0))</f>
        <v>11097.690548208748</v>
      </c>
      <c r="S41" s="138">
        <f>IF(SUM($P41:R41)&gt;0,IF($M41-S$7&gt;0,R41*(1+$N41),0),IF(0&lt;=S$9,IF(O41&gt;0,PMT(P41,O41,-Q41),PMT(P41,1,-Q41)),0))</f>
        <v>11421.498676890165</v>
      </c>
      <c r="T41" s="137">
        <f>IF(SUM($P41:S41)&gt;0,IF($M41-T$7&gt;0,S41*(1+$N41),0),IF(0&lt;=T$9,IF(P41&gt;0,PMT(Q41,P41,-R41),PMT(Q41,1,-R41)),0))</f>
        <v>11754.754870801433</v>
      </c>
      <c r="U41" s="137">
        <f>IF(SUM($P41:T41)&gt;0,IF($M41-U$7&gt;0,T41*(1+$N41),0),IF(0&lt;=U$9,IF(Q41&gt;0,PMT(R41,Q41,-S41),PMT(R41,1,-S41)),0))</f>
        <v>12097.734805346225</v>
      </c>
      <c r="V41" s="137">
        <f>IF(SUM($P41:U41)&gt;0,IF($M41-V$7&gt;0,U41*(1+$N41),0),IF(0&lt;=V$9,IF(R41&gt;0,PMT(S41,R41,-T41),PMT(S41,1,-T41)),0))</f>
        <v>12450.722199578036</v>
      </c>
      <c r="W41" s="137">
        <f>IF(SUM($P41:V41)&gt;0,IF($M41-W$7&gt;0,V41*(1+$N41),0),IF(0&lt;=W$9,IF(S41&gt;0,PMT(T41,S41,-U41),PMT(T41,1,-U41)),0))</f>
        <v>12814.009050897592</v>
      </c>
      <c r="X41" s="137">
        <f>IF(SUM($P41:W41)&gt;0,IF($M41-X$7&gt;0,W41*(1+$N41),0),IF(0&lt;=X$9,IF(T41&gt;0,PMT(U41,T41,-V41),PMT(U41,1,-V41)),0))</f>
        <v>13187.895876598244</v>
      </c>
      <c r="Y41" s="137">
        <f>IF(SUM($P41:X41)&gt;0,IF($M41-Y$7&gt;0,X41*(1+$N41),0),IF(0&lt;=Y$9,IF(U41&gt;0,PMT(V41,U41,-W41),PMT(V41,1,-W41)),0))</f>
        <v>13572.691962459183</v>
      </c>
      <c r="Z41" s="137">
        <f>IF(SUM($P41:Y41)&gt;0,IF($M41-Z$7&gt;0,Y41*(1+$N41),0),IF(0&lt;=Z$9,IF(V41&gt;0,PMT(W41,V41,-X41),PMT(W41,1,-X41)),0))</f>
        <v>13968.715618592089</v>
      </c>
      <c r="AA41" s="137">
        <f>IF(SUM($P41:Z41)&gt;0,IF($M41-AA$7&gt;0,Z41*(1+$N41),0),IF(0&lt;=AA$9,IF(W41&gt;0,PMT(X41,W41,-Y41),PMT(X41,1,-Y41)),0))</f>
        <v>14376.294442752875</v>
      </c>
      <c r="AB41" s="137">
        <f>IF(SUM($P41:AA41)&gt;0,IF($M41-AB$7&gt;0,AA41*(1+$N41),0),IF(0&lt;=AB$9,IF(X41&gt;0,PMT(Y41,X41,-Z41),PMT(Y41,1,-Z41)),0))</f>
        <v>14795.765591336329</v>
      </c>
      <c r="AC41" s="137">
        <f>IF(SUM($P41:AB41)&gt;0,IF($M41-AC$7&gt;0,AB41*(1+$N41),0),IF(0&lt;=AC$9,IF(Y41&gt;0,PMT(Z41,Y41,-AA41),PMT(Z41,1,-AA41)),0))</f>
        <v>15227.476058277833</v>
      </c>
      <c r="AD41" s="137">
        <f>IF(SUM($P41:AC41)&gt;0,IF($M41-AD$7&gt;0,AC41*(1+$N41),0),IF(0&lt;=AD$9,IF(Z41&gt;0,PMT(AA41,Z41,-AB41),PMT(AA41,1,-AB41)),0))</f>
        <v>15671.78296209287</v>
      </c>
      <c r="AE41" s="137">
        <f>IF(SUM($P41:AD41)&gt;0,IF($M41-AE$7&gt;0,AD41*(1+$N41),0),IF(0&lt;=AE$9,IF(AA41&gt;0,PMT(AB41,AA41,-AC41),PMT(AB41,1,-AC41)),0))</f>
        <v>16129.053841291758</v>
      </c>
      <c r="AF41" s="137">
        <f>IF(SUM($P41:AE41)&gt;0,IF($M41-AF$7&gt;0,AE41*(1+$N41),0),IF(0&lt;=AF$9,IF(AB41&gt;0,PMT(AC41,AB41,-AD41),PMT(AC41,1,-AD41)),0))</f>
        <v>16599.666958413996</v>
      </c>
      <c r="AG41" s="137">
        <f>IF(SUM($P41:AF41)&gt;0,IF($M41-AG$7&gt;0,AF41*(1+$N41),0),IF(0&lt;=AG$9,IF(AC41&gt;0,PMT(AD41,AC41,-AE41),PMT(AD41,1,-AE41)),0))</f>
        <v>17084.011612933704</v>
      </c>
      <c r="AH41" s="137">
        <f>IF(SUM($P41:AG41)&gt;0,IF($M41-AH$7&gt;0,AG41*(1+$N41),0),IF(0&lt;=AH$9,IF(AD41&gt;0,PMT(AE41,AD41,-AF41),PMT(AE41,1,-AF41)),0))</f>
        <v>17582.488463295023</v>
      </c>
      <c r="AI41" s="137">
        <f>IF(SUM($P41:AH41)&gt;0,IF($M41-AI$7&gt;0,AH41*(1+$N41),0),IF(0&lt;=AI$9,IF(AE41&gt;0,PMT(AF41,AE41,-AG41),PMT(AF41,1,-AG41)),0))</f>
        <v>18095.509858343845</v>
      </c>
      <c r="AJ41" s="137">
        <f>IF(SUM($P41:AI41)&gt;0,IF($M41-AJ$7&gt;0,AI41*(1+$N41),0),IF(0&lt;=AJ$9,IF(AF41&gt;0,PMT(AG41,AF41,-AH41),PMT(AG41,1,-AH41)),0))</f>
        <v>18623.500178430055</v>
      </c>
      <c r="AK41" s="137">
        <f>IF(SUM($P41:AJ41)&gt;0,IF($M41-AK$7&gt;0,AJ41*(1+$N41),0),IF(0&lt;=AK$9,IF(AG41&gt;0,PMT(AH41,AG41,-AI41),PMT(AH41,1,-AI41)),0))</f>
        <v>19166.896186462451</v>
      </c>
      <c r="AL41" s="137">
        <f>IF(SUM($P41:AK41)&gt;0,IF($M41-AL$7&gt;0,AK41*(1+$N41),0),IF(0&lt;=AL$9,IF(AH41&gt;0,PMT(AI41,AH41,-AJ41),PMT(AI41,1,-AJ41)),0))</f>
        <v>19726.147389206715</v>
      </c>
      <c r="AM41" s="137">
        <f>IF(SUM($P41:AL41)&gt;0,IF($M41-AM$7&gt;0,AL41*(1+$N41),0),IF(0&lt;=AM$9,IF(AI41&gt;0,PMT(AJ41,AI41,-AK41),PMT(AJ41,1,-AK41)),0))</f>
        <v>20301.716409125354</v>
      </c>
      <c r="AN41" s="137">
        <f>IF(SUM($P41:AM41)&gt;0,IF($M41-AN$7&gt;0,AM41*(1+$N41),0),IF(0&lt;=AN$9,IF(AJ41&gt;0,PMT(AK41,AJ41,-AL41),PMT(AK41,1,-AL41)),0))</f>
        <v>20894.079367067156</v>
      </c>
      <c r="AO41" s="137">
        <f>IF(SUM($P41:AN41)&gt;0,IF($M41-AO$7&gt;0,AN41*(1+$N41),0),IF(0&lt;=AO$9,IF(AK41&gt;0,PMT(AL41,AK41,-AM41),PMT(AL41,1,-AM41)),0))</f>
        <v>21503.726276122758</v>
      </c>
      <c r="AP41" s="137">
        <f>IF(SUM($P41:AO41)&gt;0,IF($M41-AP$7&gt;0,AO41*(1+$N41),0),IF(0&lt;=AP$9,IF(AL41&gt;0,PMT(AM41,AL41,-AN41),PMT(AM41,1,-AN41)),0))</f>
        <v>22131.161446972121</v>
      </c>
      <c r="AQ41" s="137">
        <f>IF(SUM($P41:AP41)&gt;0,IF($M41-AQ$7&gt;0,AP41*(1+$N41),0),IF(0&lt;=AQ$9,IF(AM41&gt;0,PMT(AN41,AM41,-AO41),PMT(AN41,1,-AO41)),0))</f>
        <v>22776.903905059229</v>
      </c>
      <c r="AR41" s="137">
        <f>IF(SUM($P41:AQ41)&gt;0,IF($M41-AR$7&gt;0,AQ41*(1+$N41),0),IF(0&lt;=AR$9,IF(AN41&gt;0,PMT(AO41,AN41,-AP41),PMT(AO41,1,-AP41)),0))</f>
        <v>0</v>
      </c>
      <c r="AS41" s="137">
        <f>IF(SUM($P41:AR41)&gt;0,IF($M41-AS$7&gt;0,AR41*(1+$N41),0),IF(0&lt;=AS$9,IF(AO41&gt;0,PMT(AP41,AO41,-AQ41),PMT(AP41,1,-AQ41)),0))</f>
        <v>0</v>
      </c>
      <c r="AT41" s="137">
        <f>IF(SUM($P41:AS41)&gt;0,IF($M41-AT$7&gt;0,AS41*(1+$N41),0),IF(0&lt;=AT$9,IF(AP41&gt;0,PMT(AQ41,AP41,-AR41),PMT(AQ41,1,-AR41)),0))</f>
        <v>0</v>
      </c>
      <c r="AU41" s="137">
        <f>IF(SUM($P41:AT41)&gt;0,IF($M41-AU$7&gt;0,AT41*(1+$N41),0),IF(0&lt;=AU$9,IF(AQ41&gt;0,PMT(AR41,AQ41,-AS41),PMT(AR41,1,-AS41)),0))</f>
        <v>0</v>
      </c>
      <c r="AV41" s="137">
        <f>IF(SUM($P41:AU41)&gt;0,IF($M41-AV$7&gt;0,AU41*(1+$N41),0),IF(0&lt;=AV$9,IF(AR41&gt;0,PMT(AS41,AR41,-AT41),PMT(AS41,1,-AT41)),0))</f>
        <v>0</v>
      </c>
      <c r="AW41" s="137">
        <f>IF(SUM($P41:AV41)&gt;0,IF($M41-AW$7&gt;0,AV41*(1+$N41),0),IF(0&lt;=AW$9,IF(AS41&gt;0,PMT(AT41,AS41,-AU41),PMT(AT41,1,-AU41)),0))</f>
        <v>0</v>
      </c>
      <c r="AX41" s="137">
        <f>IF(SUM($P41:AW41)&gt;0,IF($M41-AX$7&gt;0,AW41*(1+$N41),0),IF(0&lt;=AX$9,IF(AT41&gt;0,PMT(AU41,AT41,-AV41),PMT(AU41,1,-AV41)),0))</f>
        <v>0</v>
      </c>
      <c r="AY41" s="137">
        <f>IF(SUM($P41:AX41)&gt;0,IF($M41-AY$7&gt;0,AX41*(1+$N41),0),IF(0&lt;=AY$9,IF(AU41&gt;0,PMT(AV41,AU41,-AW41),PMT(AV41,1,-AW41)),0))</f>
        <v>0</v>
      </c>
      <c r="AZ41" s="137">
        <f>IF(SUM($P41:AY41)&gt;0,IF($M41-AZ$7&gt;0,AY41*(1+$N41),0),IF(0&lt;=AZ$9,IF(AV41&gt;0,PMT(AW41,AV41,-AX41),PMT(AW41,1,-AX41)),0))</f>
        <v>0</v>
      </c>
      <c r="BA41" s="137">
        <f>IF(SUM($P41:AZ41)&gt;0,IF($M41-BA$7&gt;0,AZ41*(1+$N41),0),IF(0&lt;=BA$9,IF(AW41&gt;0,PMT(AX41,AW41,-AY41),PMT(AX41,1,-AY41)),0))</f>
        <v>0</v>
      </c>
      <c r="BB41" s="137">
        <f>IF(SUM($P41:BA41)&gt;0,IF($M41-BB$7&gt;0,BA41*(1+$N41),0),IF(0&lt;=BB$9,IF(AX41&gt;0,PMT(AY41,AX41,-AZ41),PMT(AY41,1,-AZ41)),0))</f>
        <v>0</v>
      </c>
      <c r="BC41" s="137">
        <f>IF(SUM($P41:BB41)&gt;0,IF($M41-BC$7&gt;0,BB41*(1+$N41),0),IF(0&lt;=BC$9,IF(AY41&gt;0,PMT(AZ41,AY41,-BA41),PMT(AZ41,1,-BA41)),0))</f>
        <v>0</v>
      </c>
      <c r="BD41" s="137">
        <f>IF(SUM($P41:BC41)&gt;0,IF($M41-BD$7&gt;0,BC41*(1+$N41),0),IF(0&lt;=BD$9,IF(AZ41&gt;0,PMT(BA41,AZ41,-BB41),PMT(BA41,1,-BB41)),0))</f>
        <v>0</v>
      </c>
      <c r="BE41" s="137">
        <f>IF(SUM($P41:BD41)&gt;0,IF($M41-BE$7&gt;0,BD41*(1+$N41),0),IF(0&lt;=BE$9,IF(BA41&gt;0,PMT(BB41,BA41,-BC41),PMT(BB41,1,-BC41)),0))</f>
        <v>0</v>
      </c>
      <c r="BF41" s="137">
        <f>IF(SUM($P41:BE41)&gt;0,IF($M41-BF$7&gt;0,BE41*(1+$N41),0),IF(0&lt;=BF$9,IF(BB41&gt;0,PMT(BC41,BB41,-BD41),PMT(BC41,1,-BD41)),0))</f>
        <v>0</v>
      </c>
      <c r="BG41" s="137">
        <f>IF(SUM($P41:BF41)&gt;0,IF($M41-BG$7&gt;0,BF41*(1+$N41),0),IF(0&lt;=BG$9,IF(BC41&gt;0,PMT(BD41,BC41,-BE41),PMT(BD41,1,-BE41)),0))</f>
        <v>0</v>
      </c>
      <c r="BH41" s="137">
        <f>IF(SUM($P41:BG41)&gt;0,IF($M41-BH$7&gt;0,BG41*(1+$N41),0),IF(0&lt;=BH$9,IF(BD41&gt;0,PMT(BE41,BD41,-BF41),PMT(BE41,1,-BF41)),0))</f>
        <v>0</v>
      </c>
      <c r="BI41" s="137">
        <f>IF(SUM($P41:BH41)&gt;0,IF($M41-BI$7&gt;0,BH41*(1+$N41),0),IF(0&lt;=BI$9,IF(BE41&gt;0,PMT(BF41,BE41,-BG41),PMT(BF41,1,-BG41)),0))</f>
        <v>0</v>
      </c>
      <c r="BJ41" s="191">
        <f t="shared" si="13"/>
        <v>0</v>
      </c>
    </row>
    <row r="42" spans="1:62">
      <c r="A42" s="193">
        <f t="shared" si="11"/>
        <v>2050</v>
      </c>
      <c r="B42" s="132">
        <v>198473.05188695091</v>
      </c>
      <c r="C42" s="194">
        <f t="shared" si="6"/>
        <v>119083.83113217054</v>
      </c>
      <c r="D42" s="194">
        <f t="shared" si="7"/>
        <v>79389.22075478037</v>
      </c>
      <c r="E42" s="195">
        <f t="shared" si="8"/>
        <v>198473.05188695091</v>
      </c>
      <c r="F42" s="196">
        <f>C42*VLOOKUP($F$9,'GI Factors'!A:M,4,FALSE)+D42*VLOOKUP($F$9,'GI Factors'!A:M,7,FALSE)</f>
        <v>200881.95426544326</v>
      </c>
      <c r="G42" s="193">
        <f t="shared" si="12"/>
        <v>2050</v>
      </c>
      <c r="H42" s="197">
        <f>C42*VLOOKUP($G42,'GI Factors'!A:M,4,FALSE)</f>
        <v>343980.38771312626</v>
      </c>
      <c r="I42" s="197">
        <f>D42*VLOOKUP($G42,'GI Factors'!A:M,7,FALSE)</f>
        <v>120022.49065035781</v>
      </c>
      <c r="J42" s="189">
        <f t="shared" si="9"/>
        <v>464002.87836348405</v>
      </c>
      <c r="K42" s="190">
        <f>IF(SUM($J$10:J42)&gt;$K$7,$K$7-SUM($K$10:K41),J42)</f>
        <v>0</v>
      </c>
      <c r="L42" s="190">
        <f t="shared" si="10"/>
        <v>464002.87836348405</v>
      </c>
      <c r="M42" s="140">
        <f t="shared" si="3"/>
        <v>29</v>
      </c>
      <c r="N42" s="141">
        <f t="shared" si="1"/>
        <v>2.9288765972029937E-2</v>
      </c>
      <c r="O42" s="137">
        <f t="shared" si="2"/>
        <v>200881.95426544198</v>
      </c>
      <c r="P42" s="142">
        <f t="shared" si="4"/>
        <v>10375.458257536829</v>
      </c>
      <c r="Q42" s="137">
        <f>IF(SUM($P42:P42)&gt;0,IF($M42-Q$7&gt;0,P42*(1+$N42),0),IF(0&lt;=Q$9,IF(M42&gt;0,PMT(N42,M42,-O42),PMT(N42,1,-O42)),0))</f>
        <v>10679.342626294392</v>
      </c>
      <c r="R42" s="137">
        <f>IF(SUM($P42:Q42)&gt;0,IF($M42-R$7&gt;0,Q42*(1+$N42),0),IF(0&lt;=R$9,IF(N42&gt;0,PMT(O42,N42,-P42),PMT(O42,1,-P42)),0))</f>
        <v>10992.127393211053</v>
      </c>
      <c r="S42" s="138">
        <f>IF(SUM($P42:R42)&gt;0,IF($M42-S$7&gt;0,R42*(1+$N42),0),IF(0&lt;=S$9,IF(O42&gt;0,PMT(P42,O42,-Q42),PMT(P42,1,-Q42)),0))</f>
        <v>11314.073239965552</v>
      </c>
      <c r="T42" s="137">
        <f>IF(SUM($P42:S42)&gt;0,IF($M42-T$7&gt;0,S42*(1+$N42),0),IF(0&lt;=T$9,IF(P42&gt;0,PMT(Q42,P42,-R42),PMT(Q42,1,-R42)),0))</f>
        <v>11645.44848328131</v>
      </c>
      <c r="U42" s="137">
        <f>IF(SUM($P42:T42)&gt;0,IF($M42-U$7&gt;0,T42*(1+$N42),0),IF(0&lt;=U$9,IF(Q42&gt;0,PMT(R42,Q42,-S42),PMT(R42,1,-S42)),0))</f>
        <v>11986.529298547468</v>
      </c>
      <c r="V42" s="137">
        <f>IF(SUM($P42:U42)&gt;0,IF($M42-V$7&gt;0,U42*(1+$N42),0),IF(0&lt;=V$9,IF(R42&gt;0,PMT(S42,R42,-T42),PMT(S42,1,-T42)),0))</f>
        <v>12337.599949989506</v>
      </c>
      <c r="W42" s="137">
        <f>IF(SUM($P42:V42)&gt;0,IF($M42-W$7&gt;0,V42*(1+$N42),0),IF(0&lt;=W$9,IF(S42&gt;0,PMT(T42,S42,-U42),PMT(T42,1,-U42)),0))</f>
        <v>12698.953027581278</v>
      </c>
      <c r="X42" s="137">
        <f>IF(SUM($P42:W42)&gt;0,IF($M42-X$7&gt;0,W42*(1+$N42),0),IF(0&lt;=X$9,IF(T42&gt;0,PMT(U42,T42,-V42),PMT(U42,1,-V42)),0))</f>
        <v>13070.889690895907</v>
      </c>
      <c r="Y42" s="137">
        <f>IF(SUM($P42:X42)&gt;0,IF($M42-Y$7&gt;0,X42*(1+$N42),0),IF(0&lt;=Y$9,IF(U42&gt;0,PMT(V42,U42,-W42),PMT(V42,1,-W42)),0))</f>
        <v>13453.719920098776</v>
      </c>
      <c r="Z42" s="137">
        <f>IF(SUM($P42:Y42)&gt;0,IF($M42-Z$7&gt;0,Y42*(1+$N42),0),IF(0&lt;=Z$9,IF(V42&gt;0,PMT(W42,V42,-X42),PMT(W42,1,-X42)),0))</f>
        <v>13847.762774291787</v>
      </c>
      <c r="AA42" s="137">
        <f>IF(SUM($P42:Z42)&gt;0,IF($M42-AA$7&gt;0,Z42*(1+$N42),0),IF(0&lt;=AA$9,IF(W42&gt;0,PMT(X42,W42,-Y42),PMT(X42,1,-Y42)),0))</f>
        <v>14253.346657424208</v>
      </c>
      <c r="AB42" s="137">
        <f>IF(SUM($P42:AA42)&gt;0,IF($M42-AB$7&gt;0,AA42*(1+$N42),0),IF(0&lt;=AB$9,IF(X42&gt;0,PMT(Y42,X42,-Z42),PMT(Y42,1,-Z42)),0))</f>
        <v>14670.809591991721</v>
      </c>
      <c r="AC42" s="137">
        <f>IF(SUM($P42:AB42)&gt;0,IF($M42-AC$7&gt;0,AB42*(1+$N42),0),IF(0&lt;=AC$9,IF(Y42&gt;0,PMT(Z42,Y42,-AA42),PMT(Z42,1,-AA42)),0))</f>
        <v>15100.499500751779</v>
      </c>
      <c r="AD42" s="137">
        <f>IF(SUM($P42:AC42)&gt;0,IF($M42-AD$7&gt;0,AC42*(1+$N42),0),IF(0&lt;=AD$9,IF(Z42&gt;0,PMT(AA42,Z42,-AB42),PMT(AA42,1,-AB42)),0))</f>
        <v>15542.774496690054</v>
      </c>
      <c r="AE42" s="137">
        <f>IF(SUM($P42:AD42)&gt;0,IF($M42-AE$7&gt;0,AD42*(1+$N42),0),IF(0&lt;=AE$9,IF(AA42&gt;0,PMT(AB42,AA42,-AC42),PMT(AB42,1,-AC42)),0))</f>
        <v>15998.003181479646</v>
      </c>
      <c r="AF42" s="137">
        <f>IF(SUM($P42:AE42)&gt;0,IF($M42-AF$7&gt;0,AE42*(1+$N42),0),IF(0&lt;=AF$9,IF(AB42&gt;0,PMT(AC42,AB42,-AD42),PMT(AC42,1,-AD42)),0))</f>
        <v>16466.564952681794</v>
      </c>
      <c r="AG42" s="137">
        <f>IF(SUM($P42:AF42)&gt;0,IF($M42-AG$7&gt;0,AF42*(1+$N42),0),IF(0&lt;=AG$9,IF(AC42&gt;0,PMT(AD42,AC42,-AE42),PMT(AD42,1,-AE42)),0))</f>
        <v>16948.850319944122</v>
      </c>
      <c r="AH42" s="137">
        <f>IF(SUM($P42:AG42)&gt;0,IF($M42-AH$7&gt;0,AG42*(1+$N42),0),IF(0&lt;=AH$9,IF(AD42&gt;0,PMT(AE42,AD42,-AF42),PMT(AE42,1,-AF42)),0))</f>
        <v>17445.261230459932</v>
      </c>
      <c r="AI42" s="137">
        <f>IF(SUM($P42:AH42)&gt;0,IF($M42-AI$7&gt;0,AH42*(1+$N42),0),IF(0&lt;=AI$9,IF(AE42&gt;0,PMT(AF42,AE42,-AG42),PMT(AF42,1,-AG42)),0))</f>
        <v>17956.211403959802</v>
      </c>
      <c r="AJ42" s="137">
        <f>IF(SUM($P42:AI42)&gt;0,IF($M42-AJ$7&gt;0,AI42*(1+$N42),0),IF(0&lt;=AJ$9,IF(AF42&gt;0,PMT(AG42,AF42,-AH42),PMT(AG42,1,-AH42)),0))</f>
        <v>18482.126677514676</v>
      </c>
      <c r="AK42" s="137">
        <f>IF(SUM($P42:AJ42)&gt;0,IF($M42-AK$7&gt;0,AJ42*(1+$N42),0),IF(0&lt;=AK$9,IF(AG42&gt;0,PMT(AH42,AG42,-AI42),PMT(AH42,1,-AI42)),0))</f>
        <v>19023.445360437814</v>
      </c>
      <c r="AL42" s="137">
        <f>IF(SUM($P42:AK42)&gt;0,IF($M42-AL$7&gt;0,AK42*(1+$N42),0),IF(0&lt;=AL$9,IF(AH42&gt;0,PMT(AI42,AH42,-AJ42),PMT(AI42,1,-AJ42)),0))</f>
        <v>19580.618599581376</v>
      </c>
      <c r="AM42" s="137">
        <f>IF(SUM($P42:AL42)&gt;0,IF($M42-AM$7&gt;0,AL42*(1+$N42),0),IF(0&lt;=AM$9,IF(AI42&gt;0,PMT(AJ42,AI42,-AK42),PMT(AJ42,1,-AK42)),0))</f>
        <v>20154.110755332091</v>
      </c>
      <c r="AN42" s="137">
        <f>IF(SUM($P42:AM42)&gt;0,IF($M42-AN$7&gt;0,AM42*(1+$N42),0),IF(0&lt;=AN$9,IF(AJ42&gt;0,PMT(AK42,AJ42,-AL42),PMT(AK42,1,-AL42)),0))</f>
        <v>20744.399788619387</v>
      </c>
      <c r="AO42" s="137">
        <f>IF(SUM($P42:AN42)&gt;0,IF($M42-AO$7&gt;0,AN42*(1+$N42),0),IF(0&lt;=AO$9,IF(AK42&gt;0,PMT(AL42,AK42,-AM42),PMT(AL42,1,-AM42)),0))</f>
        <v>21351.977659258489</v>
      </c>
      <c r="AP42" s="137">
        <f>IF(SUM($P42:AO42)&gt;0,IF($M42-AP$7&gt;0,AO42*(1+$N42),0),IF(0&lt;=AP$9,IF(AL42&gt;0,PMT(AM42,AL42,-AN42),PMT(AM42,1,-AN42)),0))</f>
        <v>21977.350735960525</v>
      </c>
      <c r="AQ42" s="137">
        <f>IF(SUM($P42:AP42)&gt;0,IF($M42-AQ$7&gt;0,AP42*(1+$N42),0),IF(0&lt;=AQ$9,IF(AM42&gt;0,PMT(AN42,AM42,-AO42),PMT(AN42,1,-AO42)),0))</f>
        <v>22621.040218351292</v>
      </c>
      <c r="AR42" s="137">
        <f>IF(SUM($P42:AQ42)&gt;0,IF($M42-AR$7&gt;0,AQ42*(1+$N42),0),IF(0&lt;=AR$9,IF(AN42&gt;0,PMT(AO42,AN42,-AP42),PMT(AO42,1,-AP42)),0))</f>
        <v>23283.582571350464</v>
      </c>
      <c r="AS42" s="137">
        <f>IF(SUM($P42:AR42)&gt;0,IF($M42-AS$7&gt;0,AR42*(1+$N42),0),IF(0&lt;=AS$9,IF(AO42&gt;0,PMT(AP42,AO42,-AQ42),PMT(AP42,1,-AQ42)),0))</f>
        <v>0</v>
      </c>
      <c r="AT42" s="137">
        <f>IF(SUM($P42:AS42)&gt;0,IF($M42-AT$7&gt;0,AS42*(1+$N42),0),IF(0&lt;=AT$9,IF(AP42&gt;0,PMT(AQ42,AP42,-AR42),PMT(AQ42,1,-AR42)),0))</f>
        <v>0</v>
      </c>
      <c r="AU42" s="137">
        <f>IF(SUM($P42:AT42)&gt;0,IF($M42-AU$7&gt;0,AT42*(1+$N42),0),IF(0&lt;=AU$9,IF(AQ42&gt;0,PMT(AR42,AQ42,-AS42),PMT(AR42,1,-AS42)),0))</f>
        <v>0</v>
      </c>
      <c r="AV42" s="137">
        <f>IF(SUM($P42:AU42)&gt;0,IF($M42-AV$7&gt;0,AU42*(1+$N42),0),IF(0&lt;=AV$9,IF(AR42&gt;0,PMT(AS42,AR42,-AT42),PMT(AS42,1,-AT42)),0))</f>
        <v>0</v>
      </c>
      <c r="AW42" s="137">
        <f>IF(SUM($P42:AV42)&gt;0,IF($M42-AW$7&gt;0,AV42*(1+$N42),0),IF(0&lt;=AW$9,IF(AS42&gt;0,PMT(AT42,AS42,-AU42),PMT(AT42,1,-AU42)),0))</f>
        <v>0</v>
      </c>
      <c r="AX42" s="137">
        <f>IF(SUM($P42:AW42)&gt;0,IF($M42-AX$7&gt;0,AW42*(1+$N42),0),IF(0&lt;=AX$9,IF(AT42&gt;0,PMT(AU42,AT42,-AV42),PMT(AU42,1,-AV42)),0))</f>
        <v>0</v>
      </c>
      <c r="AY42" s="137">
        <f>IF(SUM($P42:AX42)&gt;0,IF($M42-AY$7&gt;0,AX42*(1+$N42),0),IF(0&lt;=AY$9,IF(AU42&gt;0,PMT(AV42,AU42,-AW42),PMT(AV42,1,-AW42)),0))</f>
        <v>0</v>
      </c>
      <c r="AZ42" s="137">
        <f>IF(SUM($P42:AY42)&gt;0,IF($M42-AZ$7&gt;0,AY42*(1+$N42),0),IF(0&lt;=AZ$9,IF(AV42&gt;0,PMT(AW42,AV42,-AX42),PMT(AW42,1,-AX42)),0))</f>
        <v>0</v>
      </c>
      <c r="BA42" s="137">
        <f>IF(SUM($P42:AZ42)&gt;0,IF($M42-BA$7&gt;0,AZ42*(1+$N42),0),IF(0&lt;=BA$9,IF(AW42&gt;0,PMT(AX42,AW42,-AY42),PMT(AX42,1,-AY42)),0))</f>
        <v>0</v>
      </c>
      <c r="BB42" s="137">
        <f>IF(SUM($P42:BA42)&gt;0,IF($M42-BB$7&gt;0,BA42*(1+$N42),0),IF(0&lt;=BB$9,IF(AX42&gt;0,PMT(AY42,AX42,-AZ42),PMT(AY42,1,-AZ42)),0))</f>
        <v>0</v>
      </c>
      <c r="BC42" s="137">
        <f>IF(SUM($P42:BB42)&gt;0,IF($M42-BC$7&gt;0,BB42*(1+$N42),0),IF(0&lt;=BC$9,IF(AY42&gt;0,PMT(AZ42,AY42,-BA42),PMT(AZ42,1,-BA42)),0))</f>
        <v>0</v>
      </c>
      <c r="BD42" s="137">
        <f>IF(SUM($P42:BC42)&gt;0,IF($M42-BD$7&gt;0,BC42*(1+$N42),0),IF(0&lt;=BD$9,IF(AZ42&gt;0,PMT(BA42,AZ42,-BB42),PMT(BA42,1,-BB42)),0))</f>
        <v>0</v>
      </c>
      <c r="BE42" s="137">
        <f>IF(SUM($P42:BD42)&gt;0,IF($M42-BE$7&gt;0,BD42*(1+$N42),0),IF(0&lt;=BE$9,IF(BA42&gt;0,PMT(BB42,BA42,-BC42),PMT(BB42,1,-BC42)),0))</f>
        <v>0</v>
      </c>
      <c r="BF42" s="137">
        <f>IF(SUM($P42:BE42)&gt;0,IF($M42-BF$7&gt;0,BE42*(1+$N42),0),IF(0&lt;=BF$9,IF(BB42&gt;0,PMT(BC42,BB42,-BD42),PMT(BC42,1,-BD42)),0))</f>
        <v>0</v>
      </c>
      <c r="BG42" s="137">
        <f>IF(SUM($P42:BF42)&gt;0,IF($M42-BG$7&gt;0,BF42*(1+$N42),0),IF(0&lt;=BG$9,IF(BC42&gt;0,PMT(BD42,BC42,-BE42),PMT(BD42,1,-BE42)),0))</f>
        <v>0</v>
      </c>
      <c r="BH42" s="137">
        <f>IF(SUM($P42:BG42)&gt;0,IF($M42-BH$7&gt;0,BG42*(1+$N42),0),IF(0&lt;=BH$9,IF(BD42&gt;0,PMT(BE42,BD42,-BF42),PMT(BE42,1,-BF42)),0))</f>
        <v>0</v>
      </c>
      <c r="BI42" s="137">
        <f>IF(SUM($P42:BH42)&gt;0,IF($M42-BI$7&gt;0,BH42*(1+$N42),0),IF(0&lt;=BI$9,IF(BE42&gt;0,PMT(BF42,BE42,-BG42),PMT(BF42,1,-BG42)),0))</f>
        <v>0</v>
      </c>
      <c r="BJ42" s="191">
        <f t="shared" si="13"/>
        <v>-1.1059455573558807E-9</v>
      </c>
    </row>
    <row r="43" spans="1:62">
      <c r="A43" s="193">
        <f t="shared" si="11"/>
        <v>2051</v>
      </c>
      <c r="B43" s="132">
        <v>196207.42688695091</v>
      </c>
      <c r="C43" s="194">
        <f t="shared" si="6"/>
        <v>117724.45613217054</v>
      </c>
      <c r="D43" s="194">
        <f t="shared" si="7"/>
        <v>78482.97075478037</v>
      </c>
      <c r="E43" s="195">
        <f t="shared" si="8"/>
        <v>196207.42688695091</v>
      </c>
      <c r="F43" s="196">
        <f>C43*VLOOKUP($F$9,'GI Factors'!A:M,4,FALSE)+D43*VLOOKUP($F$9,'GI Factors'!A:M,7,FALSE)</f>
        <v>198588.83097588009</v>
      </c>
      <c r="G43" s="193">
        <f t="shared" si="12"/>
        <v>2051</v>
      </c>
      <c r="H43" s="197">
        <f>C43*VLOOKUP($G43,'GI Factors'!A:M,4,FALSE)</f>
        <v>352886.80242788006</v>
      </c>
      <c r="I43" s="197">
        <f>D43*VLOOKUP($G43,'GI Factors'!A:M,7,FALSE)</f>
        <v>120715.13146139921</v>
      </c>
      <c r="J43" s="189">
        <f t="shared" si="9"/>
        <v>473601.93388927926</v>
      </c>
      <c r="K43" s="190">
        <f>IF(SUM($J$10:J43)&gt;$K$7,$K$7-SUM($K$10:K42),J43)</f>
        <v>0</v>
      </c>
      <c r="L43" s="190">
        <f t="shared" si="10"/>
        <v>473601.93388927926</v>
      </c>
      <c r="M43" s="140">
        <f t="shared" si="3"/>
        <v>30</v>
      </c>
      <c r="N43" s="141">
        <f t="shared" si="1"/>
        <v>2.9394764094071921E-2</v>
      </c>
      <c r="O43" s="137">
        <f t="shared" si="2"/>
        <v>198588.83097587994</v>
      </c>
      <c r="P43" s="142">
        <f t="shared" si="4"/>
        <v>10052.749932033763</v>
      </c>
      <c r="Q43" s="137">
        <f>IF(SUM($P43:P43)&gt;0,IF($M43-Q$7&gt;0,P43*(1+$N43),0),IF(0&lt;=Q$9,IF(M43&gt;0,PMT(N43,M43,-O43),PMT(N43,1,-O43)),0))</f>
        <v>10348.248144782592</v>
      </c>
      <c r="R43" s="137">
        <f>IF(SUM($P43:Q43)&gt;0,IF($M43-R$7&gt;0,Q43*(1+$N43),0),IF(0&lt;=R$9,IF(N43&gt;0,PMT(O43,N43,-P43),PMT(O43,1,-P43)),0))</f>
        <v>10652.432457785393</v>
      </c>
      <c r="S43" s="138">
        <f>IF(SUM($P43:R43)&gt;0,IF($M43-S$7&gt;0,R43*(1+$N43),0),IF(0&lt;=S$9,IF(O43&gt;0,PMT(P43,O43,-Q43),PMT(P43,1,-Q43)),0))</f>
        <v>10965.558196910029</v>
      </c>
      <c r="T43" s="137">
        <f>IF(SUM($P43:S43)&gt;0,IF($M43-T$7&gt;0,S43*(1+$N43),0),IF(0&lt;=T$9,IF(P43&gt;0,PMT(Q43,P43,-R43),PMT(Q43,1,-R43)),0))</f>
        <v>11287.888193268016</v>
      </c>
      <c r="U43" s="137">
        <f>IF(SUM($P43:T43)&gt;0,IF($M43-U$7&gt;0,T43*(1+$N43),0),IF(0&lt;=U$9,IF(Q43&gt;0,PMT(R43,Q43,-S43),PMT(R43,1,-S43)),0))</f>
        <v>11619.693003829389</v>
      </c>
      <c r="V43" s="137">
        <f>IF(SUM($P43:U43)&gt;0,IF($M43-V$7&gt;0,U43*(1+$N43),0),IF(0&lt;=V$9,IF(R43&gt;0,PMT(S43,R43,-T43),PMT(S43,1,-T43)),0))</f>
        <v>11961.251138522492</v>
      </c>
      <c r="W43" s="137">
        <f>IF(SUM($P43:V43)&gt;0,IF($M43-W$7&gt;0,V43*(1+$N43),0),IF(0&lt;=W$9,IF(S43&gt;0,PMT(T43,S43,-U43),PMT(T43,1,-U43)),0))</f>
        <v>12312.849294009309</v>
      </c>
      <c r="X43" s="137">
        <f>IF(SUM($P43:W43)&gt;0,IF($M43-X$7&gt;0,W43*(1+$N43),0),IF(0&lt;=X$9,IF(T43&gt;0,PMT(U43,T43,-V43),PMT(U43,1,-V43)),0))</f>
        <v>12674.782594332573</v>
      </c>
      <c r="Y43" s="137">
        <f>IF(SUM($P43:X43)&gt;0,IF($M43-Y$7&gt;0,X43*(1+$N43),0),IF(0&lt;=Y$9,IF(U43&gt;0,PMT(V43,U43,-W43),PMT(V43,1,-W43)),0))</f>
        <v>13047.354838636629</v>
      </c>
      <c r="Z43" s="137">
        <f>IF(SUM($P43:Y43)&gt;0,IF($M43-Z$7&gt;0,Y43*(1+$N43),0),IF(0&lt;=Z$9,IF(V43&gt;0,PMT(W43,V43,-X43),PMT(W43,1,-X43)),0))</f>
        <v>13430.878756170001</v>
      </c>
      <c r="AA43" s="137">
        <f>IF(SUM($P43:Z43)&gt;0,IF($M43-AA$7&gt;0,Z43*(1+$N43),0),IF(0&lt;=AA$9,IF(W43&gt;0,PMT(X43,W43,-Y43),PMT(X43,1,-Y43)),0))</f>
        <v>13825.6762687837</v>
      </c>
      <c r="AB43" s="137">
        <f>IF(SUM($P43:AA43)&gt;0,IF($M43-AB$7&gt;0,AA43*(1+$N43),0),IF(0&lt;=AB$9,IF(X43&gt;0,PMT(Y43,X43,-Z43),PMT(Y43,1,-Z43)),0))</f>
        <v>14232.078761145605</v>
      </c>
      <c r="AC43" s="137">
        <f>IF(SUM($P43:AB43)&gt;0,IF($M43-AC$7&gt;0,AB43*(1+$N43),0),IF(0&lt;=AC$9,IF(Y43&gt;0,PMT(Z43,Y43,-AA43),PMT(Z43,1,-AA43)),0))</f>
        <v>14650.427358897732</v>
      </c>
      <c r="AD43" s="137">
        <f>IF(SUM($P43:AC43)&gt;0,IF($M43-AD$7&gt;0,AC43*(1+$N43),0),IF(0&lt;=AD$9,IF(Z43&gt;0,PMT(AA43,Z43,-AB43),PMT(AA43,1,-AB43)),0))</f>
        <v>15081.073214989869</v>
      </c>
      <c r="AE43" s="137">
        <f>IF(SUM($P43:AD43)&gt;0,IF($M43-AE$7&gt;0,AD43*(1+$N43),0),IF(0&lt;=AE$9,IF(AA43&gt;0,PMT(AB43,AA43,-AC43),PMT(AB43,1,-AC43)),0))</f>
        <v>15524.377804429923</v>
      </c>
      <c r="AF43" s="137">
        <f>IF(SUM($P43:AE43)&gt;0,IF($M43-AF$7&gt;0,AE43*(1+$N43),0),IF(0&lt;=AF$9,IF(AB43&gt;0,PMT(AC43,AB43,-AD43),PMT(AC43,1,-AD43)),0))</f>
        <v>15980.713227698387</v>
      </c>
      <c r="AG43" s="137">
        <f>IF(SUM($P43:AF43)&gt;0,IF($M43-AG$7&gt;0,AF43*(1+$N43),0),IF(0&lt;=AG$9,IF(AC43&gt;0,PMT(AD43,AC43,-AE43),PMT(AD43,1,-AE43)),0))</f>
        <v>16450.462523081595</v>
      </c>
      <c r="AH43" s="137">
        <f>IF(SUM($P43:AG43)&gt;0,IF($M43-AH$7&gt;0,AG43*(1+$N43),0),IF(0&lt;=AH$9,IF(AD43&gt;0,PMT(AE43,AD43,-AF43),PMT(AE43,1,-AF43)),0))</f>
        <v>16934.019988185948</v>
      </c>
      <c r="AI43" s="137">
        <f>IF(SUM($P43:AH43)&gt;0,IF($M43-AI$7&gt;0,AH43*(1+$N43),0),IF(0&lt;=AI$9,IF(AE43&gt;0,PMT(AF43,AE43,-AG43),PMT(AF43,1,-AG43)),0))</f>
        <v>17431.791510902975</v>
      </c>
      <c r="AJ43" s="137">
        <f>IF(SUM($P43:AI43)&gt;0,IF($M43-AJ$7&gt;0,AI43*(1+$N43),0),IF(0&lt;=AJ$9,IF(AF43&gt;0,PMT(AG43,AF43,-AH43),PMT(AG43,1,-AH43)),0))</f>
        <v>17944.194910103015</v>
      </c>
      <c r="AK43" s="137">
        <f>IF(SUM($P43:AJ43)&gt;0,IF($M43-AK$7&gt;0,AJ43*(1+$N43),0),IF(0&lt;=AK$9,IF(AG43&gt;0,PMT(AH43,AG43,-AI43),PMT(AH43,1,-AI43)),0))</f>
        <v>18471.66028634354</v>
      </c>
      <c r="AL43" s="137">
        <f>IF(SUM($P43:AK43)&gt;0,IF($M43-AL$7&gt;0,AK43*(1+$N43),0),IF(0&lt;=AL$9,IF(AH43&gt;0,PMT(AI43,AH43,-AJ43),PMT(AI43,1,-AJ43)),0))</f>
        <v>19014.630382886447</v>
      </c>
      <c r="AM43" s="137">
        <f>IF(SUM($P43:AL43)&gt;0,IF($M43-AM$7&gt;0,AL43*(1+$N43),0),IF(0&lt;=AM$9,IF(AI43&gt;0,PMT(AJ43,AI43,-AK43),PMT(AJ43,1,-AK43)),0))</f>
        <v>19573.560957327369</v>
      </c>
      <c r="AN43" s="137">
        <f>IF(SUM($P43:AM43)&gt;0,IF($M43-AN$7&gt;0,AM43*(1+$N43),0),IF(0&lt;=AN$9,IF(AJ43&gt;0,PMT(AK43,AJ43,-AL43),PMT(AK43,1,-AL43)),0))</f>
        <v>20148.921164148942</v>
      </c>
      <c r="AO43" s="137">
        <f>IF(SUM($P43:AN43)&gt;0,IF($M43-AO$7&gt;0,AN43*(1+$N43),0),IF(0&lt;=AO$9,IF(AK43&gt;0,PMT(AL43,AK43,-AM43),PMT(AL43,1,-AM43)),0))</f>
        <v>20741.193948519154</v>
      </c>
      <c r="AP43" s="137">
        <f>IF(SUM($P43:AO43)&gt;0,IF($M43-AP$7&gt;0,AO43*(1+$N43),0),IF(0&lt;=AP$9,IF(AL43&gt;0,PMT(AM43,AL43,-AN43),PMT(AM43,1,-AN43)),0))</f>
        <v>21350.876451665266</v>
      </c>
      <c r="AQ43" s="137">
        <f>IF(SUM($P43:AP43)&gt;0,IF($M43-AQ$7&gt;0,AP43*(1+$N43),0),IF(0&lt;=AQ$9,IF(AM43&gt;0,PMT(AN43,AM43,-AO43),PMT(AN43,1,-AO43)),0))</f>
        <v>21978.480428163643</v>
      </c>
      <c r="AR43" s="137">
        <f>IF(SUM($P43:AQ43)&gt;0,IF($M43-AR$7&gt;0,AQ43*(1+$N43),0),IF(0&lt;=AR$9,IF(AN43&gt;0,PMT(AO43,AN43,-AP43),PMT(AO43,1,-AP43)),0))</f>
        <v>22624.532675495691</v>
      </c>
      <c r="AS43" s="137">
        <f>IF(SUM($P43:AR43)&gt;0,IF($M43-AS$7&gt;0,AR43*(1+$N43),0),IF(0&lt;=AS$9,IF(AO43&gt;0,PMT(AP43,AO43,-AQ43),PMT(AP43,1,-AQ43)),0))</f>
        <v>23289.575476230508</v>
      </c>
      <c r="AT43" s="137">
        <f>IF(SUM($P43:AS43)&gt;0,IF($M43-AT$7&gt;0,AS43*(1+$N43),0),IF(0&lt;=AT$9,IF(AP43&gt;0,PMT(AQ43,AP43,-AR43),PMT(AQ43,1,-AR43)),0))</f>
        <v>0</v>
      </c>
      <c r="AU43" s="137">
        <f>IF(SUM($P43:AT43)&gt;0,IF($M43-AU$7&gt;0,AT43*(1+$N43),0),IF(0&lt;=AU$9,IF(AQ43&gt;0,PMT(AR43,AQ43,-AS43),PMT(AR43,1,-AS43)),0))</f>
        <v>0</v>
      </c>
      <c r="AV43" s="137">
        <f>IF(SUM($P43:AU43)&gt;0,IF($M43-AV$7&gt;0,AU43*(1+$N43),0),IF(0&lt;=AV$9,IF(AR43&gt;0,PMT(AS43,AR43,-AT43),PMT(AS43,1,-AT43)),0))</f>
        <v>0</v>
      </c>
      <c r="AW43" s="137">
        <f>IF(SUM($P43:AV43)&gt;0,IF($M43-AW$7&gt;0,AV43*(1+$N43),0),IF(0&lt;=AW$9,IF(AS43&gt;0,PMT(AT43,AS43,-AU43),PMT(AT43,1,-AU43)),0))</f>
        <v>0</v>
      </c>
      <c r="AX43" s="137">
        <f>IF(SUM($P43:AW43)&gt;0,IF($M43-AX$7&gt;0,AW43*(1+$N43),0),IF(0&lt;=AX$9,IF(AT43&gt;0,PMT(AU43,AT43,-AV43),PMT(AU43,1,-AV43)),0))</f>
        <v>0</v>
      </c>
      <c r="AY43" s="137">
        <f>IF(SUM($P43:AX43)&gt;0,IF($M43-AY$7&gt;0,AX43*(1+$N43),0),IF(0&lt;=AY$9,IF(AU43&gt;0,PMT(AV43,AU43,-AW43),PMT(AV43,1,-AW43)),0))</f>
        <v>0</v>
      </c>
      <c r="AZ43" s="137">
        <f>IF(SUM($P43:AY43)&gt;0,IF($M43-AZ$7&gt;0,AY43*(1+$N43),0),IF(0&lt;=AZ$9,IF(AV43&gt;0,PMT(AW43,AV43,-AX43),PMT(AW43,1,-AX43)),0))</f>
        <v>0</v>
      </c>
      <c r="BA43" s="137">
        <f>IF(SUM($P43:AZ43)&gt;0,IF($M43-BA$7&gt;0,AZ43*(1+$N43),0),IF(0&lt;=BA$9,IF(AW43&gt;0,PMT(AX43,AW43,-AY43),PMT(AX43,1,-AY43)),0))</f>
        <v>0</v>
      </c>
      <c r="BB43" s="137">
        <f>IF(SUM($P43:BA43)&gt;0,IF($M43-BB$7&gt;0,BA43*(1+$N43),0),IF(0&lt;=BB$9,IF(AX43&gt;0,PMT(AY43,AX43,-AZ43),PMT(AY43,1,-AZ43)),0))</f>
        <v>0</v>
      </c>
      <c r="BC43" s="137">
        <f>IF(SUM($P43:BB43)&gt;0,IF($M43-BC$7&gt;0,BB43*(1+$N43),0),IF(0&lt;=BC$9,IF(AY43&gt;0,PMT(AZ43,AY43,-BA43),PMT(AZ43,1,-BA43)),0))</f>
        <v>0</v>
      </c>
      <c r="BD43" s="137">
        <f>IF(SUM($P43:BC43)&gt;0,IF($M43-BD$7&gt;0,BC43*(1+$N43),0),IF(0&lt;=BD$9,IF(AZ43&gt;0,PMT(BA43,AZ43,-BB43),PMT(BA43,1,-BB43)),0))</f>
        <v>0</v>
      </c>
      <c r="BE43" s="137">
        <f>IF(SUM($P43:BD43)&gt;0,IF($M43-BE$7&gt;0,BD43*(1+$N43),0),IF(0&lt;=BE$9,IF(BA43&gt;0,PMT(BB43,BA43,-BC43),PMT(BB43,1,-BC43)),0))</f>
        <v>0</v>
      </c>
      <c r="BF43" s="137">
        <f>IF(SUM($P43:BE43)&gt;0,IF($M43-BF$7&gt;0,BE43*(1+$N43),0),IF(0&lt;=BF$9,IF(BB43&gt;0,PMT(BC43,BB43,-BD43),PMT(BC43,1,-BD43)),0))</f>
        <v>0</v>
      </c>
      <c r="BG43" s="137">
        <f>IF(SUM($P43:BF43)&gt;0,IF($M43-BG$7&gt;0,BF43*(1+$N43),0),IF(0&lt;=BG$9,IF(BC43&gt;0,PMT(BD43,BC43,-BE43),PMT(BD43,1,-BE43)),0))</f>
        <v>0</v>
      </c>
      <c r="BH43" s="137">
        <f>IF(SUM($P43:BG43)&gt;0,IF($M43-BH$7&gt;0,BG43*(1+$N43),0),IF(0&lt;=BH$9,IF(BD43&gt;0,PMT(BE43,BD43,-BF43),PMT(BE43,1,-BF43)),0))</f>
        <v>0</v>
      </c>
      <c r="BI43" s="137">
        <f>IF(SUM($P43:BH43)&gt;0,IF($M43-BI$7&gt;0,BH43*(1+$N43),0),IF(0&lt;=BI$9,IF(BE43&gt;0,PMT(BF43,BE43,-BG43),PMT(BF43,1,-BG43)),0))</f>
        <v>0</v>
      </c>
      <c r="BJ43" s="191">
        <f t="shared" si="13"/>
        <v>0</v>
      </c>
    </row>
    <row r="44" spans="1:62">
      <c r="A44" s="193">
        <f t="shared" si="11"/>
        <v>2052</v>
      </c>
      <c r="B44" s="132">
        <v>196207.42688695091</v>
      </c>
      <c r="C44" s="194">
        <f t="shared" si="6"/>
        <v>117724.45613217054</v>
      </c>
      <c r="D44" s="194">
        <f t="shared" si="7"/>
        <v>78482.97075478037</v>
      </c>
      <c r="E44" s="195">
        <f t="shared" si="8"/>
        <v>196207.42688695091</v>
      </c>
      <c r="F44" s="196">
        <f>C44*VLOOKUP($F$9,'GI Factors'!A:M,4,FALSE)+D44*VLOOKUP($F$9,'GI Factors'!A:M,7,FALSE)</f>
        <v>198588.83097588009</v>
      </c>
      <c r="G44" s="193">
        <f t="shared" si="12"/>
        <v>2052</v>
      </c>
      <c r="H44" s="197">
        <f>C44*VLOOKUP($G44,'GI Factors'!A:M,4,FALSE)</f>
        <v>366204.14597702626</v>
      </c>
      <c r="I44" s="197">
        <f>D44*VLOOKUP($G44,'GI Factors'!A:M,7,FALSE)</f>
        <v>122813.72219291172</v>
      </c>
      <c r="J44" s="189">
        <f t="shared" si="9"/>
        <v>489017.86816993798</v>
      </c>
      <c r="K44" s="190">
        <f>IF(SUM($J$10:J44)&gt;$K$7,$K$7-SUM($K$10:K43),J44)</f>
        <v>0</v>
      </c>
      <c r="L44" s="190">
        <f t="shared" si="10"/>
        <v>489017.86816993798</v>
      </c>
      <c r="M44" s="140">
        <f t="shared" si="3"/>
        <v>31</v>
      </c>
      <c r="N44" s="141">
        <f t="shared" si="1"/>
        <v>2.9496408238104118E-2</v>
      </c>
      <c r="O44" s="137">
        <f t="shared" si="2"/>
        <v>198588.8309758793</v>
      </c>
      <c r="P44" s="142">
        <f t="shared" si="4"/>
        <v>9862.9912448014165</v>
      </c>
      <c r="Q44" s="137">
        <f>IF(SUM($P44:P44)&gt;0,IF($M44-Q$7&gt;0,P44*(1+$N44),0),IF(0&lt;=Q$9,IF(M44&gt;0,PMT(N44,M44,-O44),PMT(N44,1,-O44)),0))</f>
        <v>10153.914061006926</v>
      </c>
      <c r="R44" s="137">
        <f>IF(SUM($P44:Q44)&gt;0,IF($M44-R$7&gt;0,Q44*(1+$N44),0),IF(0&lt;=R$9,IF(N44&gt;0,PMT(O44,N44,-P44),PMT(O44,1,-P44)),0))</f>
        <v>10453.418055365013</v>
      </c>
      <c r="S44" s="138">
        <f>IF(SUM($P44:R44)&gt;0,IF($M44-S$7&gt;0,R44*(1+$N44),0),IF(0&lt;=S$9,IF(O44&gt;0,PMT(P44,O44,-Q44),PMT(P44,1,-Q44)),0))</f>
        <v>10761.756341809629</v>
      </c>
      <c r="T44" s="137">
        <f>IF(SUM($P44:S44)&gt;0,IF($M44-T$7&gt;0,S44*(1+$N44),0),IF(0&lt;=T$9,IF(P44&gt;0,PMT(Q44,P44,-R44),PMT(Q44,1,-R44)),0))</f>
        <v>11079.189500226652</v>
      </c>
      <c r="U44" s="137">
        <f>IF(SUM($P44:T44)&gt;0,IF($M44-U$7&gt;0,T44*(1+$N44),0),IF(0&lt;=U$9,IF(Q44&gt;0,PMT(R44,Q44,-S44),PMT(R44,1,-S44)),0))</f>
        <v>11405.985796672654</v>
      </c>
      <c r="V44" s="137">
        <f>IF(SUM($P44:U44)&gt;0,IF($M44-V$7&gt;0,U44*(1+$N44),0),IF(0&lt;=V$9,IF(R44&gt;0,PMT(S44,R44,-T44),PMT(S44,1,-T44)),0))</f>
        <v>11742.421410089328</v>
      </c>
      <c r="W44" s="137">
        <f>IF(SUM($P44:V44)&gt;0,IF($M44-W$7&gt;0,V44*(1+$N44),0),IF(0&lt;=W$9,IF(S44&gt;0,PMT(T44,S44,-U44),PMT(T44,1,-U44)),0))</f>
        <v>12088.780665705177</v>
      </c>
      <c r="X44" s="137">
        <f>IF(SUM($P44:W44)&gt;0,IF($M44-X$7&gt;0,W44*(1+$N44),0),IF(0&lt;=X$9,IF(T44&gt;0,PMT(U44,T44,-V44),PMT(U44,1,-V44)),0))</f>
        <v>12445.356275321717</v>
      </c>
      <c r="Y44" s="137">
        <f>IF(SUM($P44:X44)&gt;0,IF($M44-Y$7&gt;0,X44*(1+$N44),0),IF(0&lt;=Y$9,IF(U44&gt;0,PMT(V44,U44,-W44),PMT(V44,1,-W44)),0))</f>
        <v>12812.449584687258</v>
      </c>
      <c r="Z44" s="137">
        <f>IF(SUM($P44:Y44)&gt;0,IF($M44-Z$7&gt;0,Y44*(1+$N44),0),IF(0&lt;=Z$9,IF(V44&gt;0,PMT(W44,V44,-X44),PMT(W44,1,-X44)),0))</f>
        <v>13190.370828167321</v>
      </c>
      <c r="AA44" s="137">
        <f>IF(SUM($P44:Z44)&gt;0,IF($M44-AA$7&gt;0,Z44*(1+$N44),0),IF(0&lt;=AA$9,IF(W44&gt;0,PMT(X44,W44,-Y44),PMT(X44,1,-Y44)),0))</f>
        <v>13579.439390926924</v>
      </c>
      <c r="AB44" s="137">
        <f>IF(SUM($P44:AA44)&gt;0,IF($M44-AB$7&gt;0,AA44*(1+$N44),0),IF(0&lt;=AB$9,IF(X44&gt;0,PMT(Y44,X44,-Z44),PMT(Y44,1,-Z44)),0))</f>
        <v>13979.984078846297</v>
      </c>
      <c r="AC44" s="137">
        <f>IF(SUM($P44:AB44)&gt;0,IF($M44-AC$7&gt;0,AB44*(1+$N44),0),IF(0&lt;=AC$9,IF(Y44&gt;0,PMT(Z44,Y44,-AA44),PMT(Z44,1,-AA44)),0))</f>
        <v>14392.343396398144</v>
      </c>
      <c r="AD44" s="137">
        <f>IF(SUM($P44:AC44)&gt;0,IF($M44-AD$7&gt;0,AC44*(1+$N44),0),IF(0&lt;=AD$9,IF(Z44&gt;0,PMT(AA44,Z44,-AB44),PMT(AA44,1,-AB44)),0))</f>
        <v>14816.865832721287</v>
      </c>
      <c r="AE44" s="137">
        <f>IF(SUM($P44:AD44)&gt;0,IF($M44-AE$7&gt;0,AD44*(1+$N44),0),IF(0&lt;=AE$9,IF(AA44&gt;0,PMT(AB44,AA44,-AC44),PMT(AB44,1,-AC44)),0))</f>
        <v>15253.910156132451</v>
      </c>
      <c r="AF44" s="137">
        <f>IF(SUM($P44:AE44)&gt;0,IF($M44-AF$7&gt;0,AE44*(1+$N44),0),IF(0&lt;=AF$9,IF(AB44&gt;0,PMT(AC44,AB44,-AD44),PMT(AC44,1,-AD44)),0))</f>
        <v>15703.845717325097</v>
      </c>
      <c r="AG44" s="137">
        <f>IF(SUM($P44:AF44)&gt;0,IF($M44-AG$7&gt;0,AF44*(1+$N44),0),IF(0&lt;=AG$9,IF(AC44&gt;0,PMT(AD44,AC44,-AE44),PMT(AD44,1,-AE44)),0))</f>
        <v>16167.052761511522</v>
      </c>
      <c r="AH44" s="137">
        <f>IF(SUM($P44:AG44)&gt;0,IF($M44-AH$7&gt;0,AG44*(1+$N44),0),IF(0&lt;=AH$9,IF(AD44&gt;0,PMT(AE44,AD44,-AF44),PMT(AE44,1,-AF44)),0))</f>
        <v>16643.922749772035</v>
      </c>
      <c r="AI44" s="137">
        <f>IF(SUM($P44:AH44)&gt;0,IF($M44-AI$7&gt;0,AH44*(1+$N44),0),IF(0&lt;=AI$9,IF(AE44&gt;0,PMT(AF44,AE44,-AG44),PMT(AF44,1,-AG44)),0))</f>
        <v>17134.858689882782</v>
      </c>
      <c r="AJ44" s="137">
        <f>IF(SUM($P44:AI44)&gt;0,IF($M44-AJ$7&gt;0,AI44*(1+$N44),0),IF(0&lt;=AJ$9,IF(AF44&gt;0,PMT(AG44,AF44,-AH44),PMT(AG44,1,-AH44)),0))</f>
        <v>17640.275476901792</v>
      </c>
      <c r="AK44" s="137">
        <f>IF(SUM($P44:AJ44)&gt;0,IF($M44-AK$7&gt;0,AJ44*(1+$N44),0),IF(0&lt;=AK$9,IF(AG44&gt;0,PMT(AH44,AG44,-AI44),PMT(AH44,1,-AI44)),0))</f>
        <v>18160.600243801106</v>
      </c>
      <c r="AL44" s="137">
        <f>IF(SUM($P44:AK44)&gt;0,IF($M44-AL$7&gt;0,AK44*(1+$N44),0),IF(0&lt;=AL$9,IF(AH44&gt;0,PMT(AI44,AH44,-AJ44),PMT(AI44,1,-AJ44)),0))</f>
        <v>18696.272722441277</v>
      </c>
      <c r="AM44" s="137">
        <f>IF(SUM($P44:AL44)&gt;0,IF($M44-AM$7&gt;0,AL44*(1+$N44),0),IF(0&lt;=AM$9,IF(AI44&gt;0,PMT(AJ44,AI44,-AK44),PMT(AJ44,1,-AK44)),0))</f>
        <v>19247.745615193337</v>
      </c>
      <c r="AN44" s="137">
        <f>IF(SUM($P44:AM44)&gt;0,IF($M44-AN$7&gt;0,AM44*(1+$N44),0),IF(0&lt;=AN$9,IF(AJ44&gt;0,PMT(AK44,AJ44,-AL44),PMT(AK44,1,-AL44)),0))</f>
        <v>19815.484977522257</v>
      </c>
      <c r="AO44" s="137">
        <f>IF(SUM($P44:AN44)&gt;0,IF($M44-AO$7&gt;0,AN44*(1+$N44),0),IF(0&lt;=AO$9,IF(AK44&gt;0,PMT(AL44,AK44,-AM44),PMT(AL44,1,-AM44)),0))</f>
        <v>20399.970611855275</v>
      </c>
      <c r="AP44" s="137">
        <f>IF(SUM($P44:AO44)&gt;0,IF($M44-AP$7&gt;0,AO44*(1+$N44),0),IF(0&lt;=AP$9,IF(AL44&gt;0,PMT(AM44,AL44,-AN44),PMT(AM44,1,-AN44)),0))</f>
        <v>21001.696473067885</v>
      </c>
      <c r="AQ44" s="137">
        <f>IF(SUM($P44:AP44)&gt;0,IF($M44-AQ$7&gt;0,AP44*(1+$N44),0),IF(0&lt;=AQ$9,IF(AM44&gt;0,PMT(AN44,AM44,-AO44),PMT(AN44,1,-AO44)),0))</f>
        <v>21621.171085930248</v>
      </c>
      <c r="AR44" s="137">
        <f>IF(SUM($P44:AQ44)&gt;0,IF($M44-AR$7&gt;0,AQ44*(1+$N44),0),IF(0&lt;=AR$9,IF(AN44&gt;0,PMT(AO44,AN44,-AP44),PMT(AO44,1,-AP44)),0))</f>
        <v>22258.917974866741</v>
      </c>
      <c r="AS44" s="137">
        <f>IF(SUM($P44:AR44)&gt;0,IF($M44-AS$7&gt;0,AR44*(1+$N44),0),IF(0&lt;=AS$9,IF(AO44&gt;0,PMT(AP44,AO44,-AQ44),PMT(AP44,1,-AQ44)),0))</f>
        <v>22915.476106391885</v>
      </c>
      <c r="AT44" s="137">
        <f>IF(SUM($P44:AS44)&gt;0,IF($M44-AT$7&gt;0,AS44*(1+$N44),0),IF(0&lt;=AT$9,IF(AP44&gt;0,PMT(AQ44,AP44,-AR44),PMT(AQ44,1,-AR44)),0))</f>
        <v>23591.400344596543</v>
      </c>
      <c r="AU44" s="137">
        <f>IF(SUM($P44:AT44)&gt;0,IF($M44-AU$7&gt;0,AT44*(1+$N44),0),IF(0&lt;=AU$9,IF(AQ44&gt;0,PMT(AR44,AQ44,-AS44),PMT(AR44,1,-AS44)),0))</f>
        <v>0</v>
      </c>
      <c r="AV44" s="137">
        <f>IF(SUM($P44:AU44)&gt;0,IF($M44-AV$7&gt;0,AU44*(1+$N44),0),IF(0&lt;=AV$9,IF(AR44&gt;0,PMT(AS44,AR44,-AT44),PMT(AS44,1,-AT44)),0))</f>
        <v>0</v>
      </c>
      <c r="AW44" s="137">
        <f>IF(SUM($P44:AV44)&gt;0,IF($M44-AW$7&gt;0,AV44*(1+$N44),0),IF(0&lt;=AW$9,IF(AS44&gt;0,PMT(AT44,AS44,-AU44),PMT(AT44,1,-AU44)),0))</f>
        <v>0</v>
      </c>
      <c r="AX44" s="137">
        <f>IF(SUM($P44:AW44)&gt;0,IF($M44-AX$7&gt;0,AW44*(1+$N44),0),IF(0&lt;=AX$9,IF(AT44&gt;0,PMT(AU44,AT44,-AV44),PMT(AU44,1,-AV44)),0))</f>
        <v>0</v>
      </c>
      <c r="AY44" s="137">
        <f>IF(SUM($P44:AX44)&gt;0,IF($M44-AY$7&gt;0,AX44*(1+$N44),0),IF(0&lt;=AY$9,IF(AU44&gt;0,PMT(AV44,AU44,-AW44),PMT(AV44,1,-AW44)),0))</f>
        <v>0</v>
      </c>
      <c r="AZ44" s="137">
        <f>IF(SUM($P44:AY44)&gt;0,IF($M44-AZ$7&gt;0,AY44*(1+$N44),0),IF(0&lt;=AZ$9,IF(AV44&gt;0,PMT(AW44,AV44,-AX44),PMT(AW44,1,-AX44)),0))</f>
        <v>0</v>
      </c>
      <c r="BA44" s="137">
        <f>IF(SUM($P44:AZ44)&gt;0,IF($M44-BA$7&gt;0,AZ44*(1+$N44),0),IF(0&lt;=BA$9,IF(AW44&gt;0,PMT(AX44,AW44,-AY44),PMT(AX44,1,-AY44)),0))</f>
        <v>0</v>
      </c>
      <c r="BB44" s="137">
        <f>IF(SUM($P44:BA44)&gt;0,IF($M44-BB$7&gt;0,BA44*(1+$N44),0),IF(0&lt;=BB$9,IF(AX44&gt;0,PMT(AY44,AX44,-AZ44),PMT(AY44,1,-AZ44)),0))</f>
        <v>0</v>
      </c>
      <c r="BC44" s="137">
        <f>IF(SUM($P44:BB44)&gt;0,IF($M44-BC$7&gt;0,BB44*(1+$N44),0),IF(0&lt;=BC$9,IF(AY44&gt;0,PMT(AZ44,AY44,-BA44),PMT(AZ44,1,-BA44)),0))</f>
        <v>0</v>
      </c>
      <c r="BD44" s="137">
        <f>IF(SUM($P44:BC44)&gt;0,IF($M44-BD$7&gt;0,BC44*(1+$N44),0),IF(0&lt;=BD$9,IF(AZ44&gt;0,PMT(BA44,AZ44,-BB44),PMT(BA44,1,-BB44)),0))</f>
        <v>0</v>
      </c>
      <c r="BE44" s="137">
        <f>IF(SUM($P44:BD44)&gt;0,IF($M44-BE$7&gt;0,BD44*(1+$N44),0),IF(0&lt;=BE$9,IF(BA44&gt;0,PMT(BB44,BA44,-BC44),PMT(BB44,1,-BC44)),0))</f>
        <v>0</v>
      </c>
      <c r="BF44" s="137">
        <f>IF(SUM($P44:BE44)&gt;0,IF($M44-BF$7&gt;0,BE44*(1+$N44),0),IF(0&lt;=BF$9,IF(BB44&gt;0,PMT(BC44,BB44,-BD44),PMT(BC44,1,-BD44)),0))</f>
        <v>0</v>
      </c>
      <c r="BG44" s="137">
        <f>IF(SUM($P44:BF44)&gt;0,IF($M44-BG$7&gt;0,BF44*(1+$N44),0),IF(0&lt;=BG$9,IF(BC44&gt;0,PMT(BD44,BC44,-BE44),PMT(BD44,1,-BE44)),0))</f>
        <v>0</v>
      </c>
      <c r="BH44" s="137">
        <f>IF(SUM($P44:BG44)&gt;0,IF($M44-BH$7&gt;0,BG44*(1+$N44),0),IF(0&lt;=BH$9,IF(BD44&gt;0,PMT(BE44,BD44,-BF44),PMT(BE44,1,-BF44)),0))</f>
        <v>0</v>
      </c>
      <c r="BI44" s="137">
        <f>IF(SUM($P44:BH44)&gt;0,IF($M44-BI$7&gt;0,BH44*(1+$N44),0),IF(0&lt;=BI$9,IF(BE44&gt;0,PMT(BF44,BE44,-BG44),PMT(BF44,1,-BG44)),0))</f>
        <v>0</v>
      </c>
      <c r="BJ44" s="191">
        <f t="shared" si="13"/>
        <v>0</v>
      </c>
    </row>
    <row r="45" spans="1:62">
      <c r="A45" s="193">
        <f t="shared" si="11"/>
        <v>2053</v>
      </c>
      <c r="B45" s="132">
        <v>196207.42688695091</v>
      </c>
      <c r="C45" s="194">
        <f t="shared" si="6"/>
        <v>117724.45613217054</v>
      </c>
      <c r="D45" s="194">
        <f t="shared" si="7"/>
        <v>78482.97075478037</v>
      </c>
      <c r="E45" s="195">
        <f t="shared" si="8"/>
        <v>196207.42688695091</v>
      </c>
      <c r="F45" s="196">
        <f>C45*VLOOKUP($F$9,'GI Factors'!A:M,4,FALSE)+D45*VLOOKUP($F$9,'GI Factors'!A:M,7,FALSE)</f>
        <v>198588.83097588009</v>
      </c>
      <c r="G45" s="193">
        <f t="shared" si="12"/>
        <v>2053</v>
      </c>
      <c r="H45" s="197">
        <f>C45*VLOOKUP($G45,'GI Factors'!A:M,4,FALSE)</f>
        <v>380024.06326365931</v>
      </c>
      <c r="I45" s="197">
        <f>D45*VLOOKUP($G45,'GI Factors'!A:M,7,FALSE)</f>
        <v>124948.79619710988</v>
      </c>
      <c r="J45" s="189">
        <f t="shared" si="9"/>
        <v>504972.85946076922</v>
      </c>
      <c r="K45" s="190">
        <f>IF(SUM($J$10:J45)&gt;$K$7,$K$7-SUM($K$10:K44),J45)</f>
        <v>0</v>
      </c>
      <c r="L45" s="190">
        <f t="shared" si="10"/>
        <v>504972.85946076922</v>
      </c>
      <c r="M45" s="140">
        <f t="shared" si="3"/>
        <v>32</v>
      </c>
      <c r="N45" s="141">
        <f t="shared" si="1"/>
        <v>2.9594083013867394E-2</v>
      </c>
      <c r="O45" s="137">
        <f t="shared" si="2"/>
        <v>198588.83097587651</v>
      </c>
      <c r="P45" s="142">
        <f t="shared" si="4"/>
        <v>9686.3826576172978</v>
      </c>
      <c r="Q45" s="137">
        <f>IF(SUM($P45:P45)&gt;0,IF($M45-Q$7&gt;0,P45*(1+$N45),0),IF(0&lt;=Q$9,IF(M45&gt;0,PMT(N45,M45,-O45),PMT(N45,1,-O45)),0))</f>
        <v>9973.0422700909094</v>
      </c>
      <c r="R45" s="137">
        <f>IF(SUM($P45:Q45)&gt;0,IF($M45-R$7&gt;0,Q45*(1+$N45),0),IF(0&lt;=R$9,IF(N45&gt;0,PMT(O45,N45,-P45),PMT(O45,1,-P45)),0))</f>
        <v>10268.185310932789</v>
      </c>
      <c r="S45" s="138">
        <f>IF(SUM($P45:R45)&gt;0,IF($M45-S$7&gt;0,R45*(1+$N45),0),IF(0&lt;=S$9,IF(O45&gt;0,PMT(P45,O45,-Q45),PMT(P45,1,-Q45)),0))</f>
        <v>10572.062839426309</v>
      </c>
      <c r="T45" s="137">
        <f>IF(SUM($P45:S45)&gt;0,IF($M45-T$7&gt;0,S45*(1+$N45),0),IF(0&lt;=T$9,IF(P45&gt;0,PMT(Q45,P45,-R45),PMT(Q45,1,-R45)),0))</f>
        <v>10884.933344724115</v>
      </c>
      <c r="U45" s="137">
        <f>IF(SUM($P45:T45)&gt;0,IF($M45-U$7&gt;0,T45*(1+$N45),0),IF(0&lt;=U$9,IF(Q45&gt;0,PMT(R45,Q45,-S45),PMT(R45,1,-S45)),0))</f>
        <v>11207.062965728295</v>
      </c>
      <c r="V45" s="137">
        <f>IF(SUM($P45:U45)&gt;0,IF($M45-V$7&gt;0,U45*(1+$N45),0),IF(0&lt;=V$9,IF(R45&gt;0,PMT(S45,R45,-T45),PMT(S45,1,-T45)),0))</f>
        <v>11538.725717477699</v>
      </c>
      <c r="W45" s="137">
        <f>IF(SUM($P45:V45)&gt;0,IF($M45-W$7&gt;0,V45*(1+$N45),0),IF(0&lt;=W$9,IF(S45&gt;0,PMT(T45,S45,-U45),PMT(T45,1,-U45)),0))</f>
        <v>11880.203724234982</v>
      </c>
      <c r="X45" s="137">
        <f>IF(SUM($P45:W45)&gt;0,IF($M45-X$7&gt;0,W45*(1+$N45),0),IF(0&lt;=X$9,IF(T45&gt;0,PMT(U45,T45,-V45),PMT(U45,1,-V45)),0))</f>
        <v>12231.787459471649</v>
      </c>
      <c r="Y45" s="137">
        <f>IF(SUM($P45:X45)&gt;0,IF($M45-Y$7&gt;0,X45*(1+$N45),0),IF(0&lt;=Y$9,IF(U45&gt;0,PMT(V45,U45,-W45),PMT(V45,1,-W45)),0))</f>
        <v>12593.775992955236</v>
      </c>
      <c r="Z45" s="137">
        <f>IF(SUM($P45:Y45)&gt;0,IF($M45-Z$7&gt;0,Y45*(1+$N45),0),IF(0&lt;=Z$9,IF(V45&gt;0,PMT(W45,V45,-X45),PMT(W45,1,-X45)),0))</f>
        <v>12966.477245148804</v>
      </c>
      <c r="AA45" s="137">
        <f>IF(SUM($P45:Z45)&gt;0,IF($M45-AA$7&gt;0,Z45*(1+$N45),0),IF(0&lt;=AA$9,IF(W45&gt;0,PMT(X45,W45,-Y45),PMT(X45,1,-Y45)),0))</f>
        <v>13350.208249139161</v>
      </c>
      <c r="AB45" s="137">
        <f>IF(SUM($P45:AA45)&gt;0,IF($M45-AB$7&gt;0,AA45*(1+$N45),0),IF(0&lt;=AB$9,IF(X45&gt;0,PMT(Y45,X45,-Z45),PMT(Y45,1,-Z45)),0))</f>
        <v>13745.295420316603</v>
      </c>
      <c r="AC45" s="137">
        <f>IF(SUM($P45:AB45)&gt;0,IF($M45-AC$7&gt;0,AB45*(1+$N45),0),IF(0&lt;=AC$9,IF(Y45&gt;0,PMT(Z45,Y45,-AA45),PMT(Z45,1,-AA45)),0))</f>
        <v>14152.074834035584</v>
      </c>
      <c r="AD45" s="137">
        <f>IF(SUM($P45:AC45)&gt;0,IF($M45-AD$7&gt;0,AC45*(1+$N45),0),IF(0&lt;=AD$9,IF(Z45&gt;0,PMT(AA45,Z45,-AB45),PMT(AA45,1,-AB45)),0))</f>
        <v>14570.892511492497</v>
      </c>
      <c r="AE45" s="137">
        <f>IF(SUM($P45:AD45)&gt;0,IF($M45-AE$7&gt;0,AD45*(1+$N45),0),IF(0&lt;=AE$9,IF(AA45&gt;0,PMT(AB45,AA45,-AC45),PMT(AB45,1,-AC45)),0))</f>
        <v>15002.104714063746</v>
      </c>
      <c r="AF45" s="137">
        <f>IF(SUM($P45:AE45)&gt;0,IF($M45-AF$7&gt;0,AE45*(1+$N45),0),IF(0&lt;=AF$9,IF(AB45&gt;0,PMT(AC45,AB45,-AD45),PMT(AC45,1,-AD45)),0))</f>
        <v>15446.07824635448</v>
      </c>
      <c r="AG45" s="137">
        <f>IF(SUM($P45:AF45)&gt;0,IF($M45-AG$7&gt;0,AF45*(1+$N45),0),IF(0&lt;=AG$9,IF(AC45&gt;0,PMT(AD45,AC45,-AE45),PMT(AD45,1,-AE45)),0))</f>
        <v>15903.190768215787</v>
      </c>
      <c r="AH45" s="137">
        <f>IF(SUM($P45:AG45)&gt;0,IF($M45-AH$7&gt;0,AG45*(1+$N45),0),IF(0&lt;=AH$9,IF(AD45&gt;0,PMT(AE45,AD45,-AF45),PMT(AE45,1,-AF45)),0))</f>
        <v>16373.831115995736</v>
      </c>
      <c r="AI45" s="137">
        <f>IF(SUM($P45:AH45)&gt;0,IF($M45-AI$7&gt;0,AH45*(1+$N45),0),IF(0&lt;=AI$9,IF(AE45&gt;0,PMT(AF45,AE45,-AG45),PMT(AF45,1,-AG45)),0))</f>
        <v>16858.399633297558</v>
      </c>
      <c r="AJ45" s="137">
        <f>IF(SUM($P45:AI45)&gt;0,IF($M45-AJ$7&gt;0,AI45*(1+$N45),0),IF(0&lt;=AJ$9,IF(AF45&gt;0,PMT(AG45,AF45,-AH45),PMT(AG45,1,-AH45)),0))</f>
        <v>17357.30851152632</v>
      </c>
      <c r="AK45" s="137">
        <f>IF(SUM($P45:AJ45)&gt;0,IF($M45-AK$7&gt;0,AJ45*(1+$N45),0),IF(0&lt;=AK$9,IF(AG45&gt;0,PMT(AH45,AG45,-AI45),PMT(AH45,1,-AI45)),0))</f>
        <v>17870.982140513737</v>
      </c>
      <c r="AL45" s="137">
        <f>IF(SUM($P45:AK45)&gt;0,IF($M45-AL$7&gt;0,AK45*(1+$N45),0),IF(0&lt;=AL$9,IF(AH45&gt;0,PMT(AI45,AH45,-AJ45),PMT(AI45,1,-AJ45)),0))</f>
        <v>18399.857469519444</v>
      </c>
      <c r="AM45" s="137">
        <f>IF(SUM($P45:AL45)&gt;0,IF($M45-AM$7&gt;0,AL45*(1+$N45),0),IF(0&lt;=AM$9,IF(AI45&gt;0,PMT(AJ45,AI45,-AK45),PMT(AJ45,1,-AK45)),0))</f>
        <v>18944.384378915733</v>
      </c>
      <c r="AN45" s="137">
        <f>IF(SUM($P45:AM45)&gt;0,IF($M45-AN$7&gt;0,AM45*(1+$N45),0),IF(0&lt;=AN$9,IF(AJ45&gt;0,PMT(AK45,AJ45,-AL45),PMT(AK45,1,-AL45)),0))</f>
        <v>19505.026062871977</v>
      </c>
      <c r="AO45" s="137">
        <f>IF(SUM($P45:AN45)&gt;0,IF($M45-AO$7&gt;0,AN45*(1+$N45),0),IF(0&lt;=AO$9,IF(AK45&gt;0,PMT(AL45,AK45,-AM45),PMT(AL45,1,-AM45)),0))</f>
        <v>20082.259423364259</v>
      </c>
      <c r="AP45" s="137">
        <f>IF(SUM($P45:AO45)&gt;0,IF($M45-AP$7&gt;0,AO45*(1+$N45),0),IF(0&lt;=AP$9,IF(AL45&gt;0,PMT(AM45,AL45,-AN45),PMT(AM45,1,-AN45)),0))</f>
        <v>20676.575475845322</v>
      </c>
      <c r="AQ45" s="137">
        <f>IF(SUM($P45:AP45)&gt;0,IF($M45-AQ$7&gt;0,AP45*(1+$N45),0),IF(0&lt;=AQ$9,IF(AM45&gt;0,PMT(AN45,AM45,-AO45),PMT(AN45,1,-AO45)),0))</f>
        <v>21288.479766919983</v>
      </c>
      <c r="AR45" s="137">
        <f>IF(SUM($P45:AQ45)&gt;0,IF($M45-AR$7&gt;0,AQ45*(1+$N45),0),IF(0&lt;=AR$9,IF(AN45&gt;0,PMT(AO45,AN45,-AP45),PMT(AO45,1,-AP45)),0))</f>
        <v>21918.492804381251</v>
      </c>
      <c r="AS45" s="137">
        <f>IF(SUM($P45:AR45)&gt;0,IF($M45-AS$7&gt;0,AR45*(1+$N45),0),IF(0&lt;=AS$9,IF(AO45&gt;0,PMT(AP45,AO45,-AQ45),PMT(AP45,1,-AQ45)),0))</f>
        <v>22567.150499972966</v>
      </c>
      <c r="AT45" s="137">
        <f>IF(SUM($P45:AS45)&gt;0,IF($M45-AT$7&gt;0,AS45*(1+$N45),0),IF(0&lt;=AT$9,IF(AP45&gt;0,PMT(AQ45,AP45,-AR45),PMT(AQ45,1,-AR45)),0))</f>
        <v>23235.004625255606</v>
      </c>
      <c r="AU45" s="137">
        <f>IF(SUM($P45:AT45)&gt;0,IF($M45-AU$7&gt;0,AT45*(1+$N45),0),IF(0&lt;=AU$9,IF(AQ45&gt;0,PMT(AR45,AQ45,-AS45),PMT(AR45,1,-AS45)),0))</f>
        <v>23922.623280963013</v>
      </c>
      <c r="AV45" s="137">
        <f>IF(SUM($P45:AU45)&gt;0,IF($M45-AV$7&gt;0,AU45*(1+$N45),0),IF(0&lt;=AV$9,IF(AR45&gt;0,PMT(AS45,AR45,-AT45),PMT(AS45,1,-AT45)),0))</f>
        <v>0</v>
      </c>
      <c r="AW45" s="137">
        <f>IF(SUM($P45:AV45)&gt;0,IF($M45-AW$7&gt;0,AV45*(1+$N45),0),IF(0&lt;=AW$9,IF(AS45&gt;0,PMT(AT45,AS45,-AU45),PMT(AT45,1,-AU45)),0))</f>
        <v>0</v>
      </c>
      <c r="AX45" s="137">
        <f>IF(SUM($P45:AW45)&gt;0,IF($M45-AX$7&gt;0,AW45*(1+$N45),0),IF(0&lt;=AX$9,IF(AT45&gt;0,PMT(AU45,AT45,-AV45),PMT(AU45,1,-AV45)),0))</f>
        <v>0</v>
      </c>
      <c r="AY45" s="137">
        <f>IF(SUM($P45:AX45)&gt;0,IF($M45-AY$7&gt;0,AX45*(1+$N45),0),IF(0&lt;=AY$9,IF(AU45&gt;0,PMT(AV45,AU45,-AW45),PMT(AV45,1,-AW45)),0))</f>
        <v>0</v>
      </c>
      <c r="AZ45" s="137">
        <f>IF(SUM($P45:AY45)&gt;0,IF($M45-AZ$7&gt;0,AY45*(1+$N45),0),IF(0&lt;=AZ$9,IF(AV45&gt;0,PMT(AW45,AV45,-AX45),PMT(AW45,1,-AX45)),0))</f>
        <v>0</v>
      </c>
      <c r="BA45" s="137">
        <f>IF(SUM($P45:AZ45)&gt;0,IF($M45-BA$7&gt;0,AZ45*(1+$N45),0),IF(0&lt;=BA$9,IF(AW45&gt;0,PMT(AX45,AW45,-AY45),PMT(AX45,1,-AY45)),0))</f>
        <v>0</v>
      </c>
      <c r="BB45" s="137">
        <f>IF(SUM($P45:BA45)&gt;0,IF($M45-BB$7&gt;0,BA45*(1+$N45),0),IF(0&lt;=BB$9,IF(AX45&gt;0,PMT(AY45,AX45,-AZ45),PMT(AY45,1,-AZ45)),0))</f>
        <v>0</v>
      </c>
      <c r="BC45" s="137">
        <f>IF(SUM($P45:BB45)&gt;0,IF($M45-BC$7&gt;0,BB45*(1+$N45),0),IF(0&lt;=BC$9,IF(AY45&gt;0,PMT(AZ45,AY45,-BA45),PMT(AZ45,1,-BA45)),0))</f>
        <v>0</v>
      </c>
      <c r="BD45" s="137">
        <f>IF(SUM($P45:BC45)&gt;0,IF($M45-BD$7&gt;0,BC45*(1+$N45),0),IF(0&lt;=BD$9,IF(AZ45&gt;0,PMT(BA45,AZ45,-BB45),PMT(BA45,1,-BB45)),0))</f>
        <v>0</v>
      </c>
      <c r="BE45" s="137">
        <f>IF(SUM($P45:BD45)&gt;0,IF($M45-BE$7&gt;0,BD45*(1+$N45),0),IF(0&lt;=BE$9,IF(BA45&gt;0,PMT(BB45,BA45,-BC45),PMT(BB45,1,-BC45)),0))</f>
        <v>0</v>
      </c>
      <c r="BF45" s="137">
        <f>IF(SUM($P45:BE45)&gt;0,IF($M45-BF$7&gt;0,BE45*(1+$N45),0),IF(0&lt;=BF$9,IF(BB45&gt;0,PMT(BC45,BB45,-BD45),PMT(BC45,1,-BD45)),0))</f>
        <v>0</v>
      </c>
      <c r="BG45" s="137">
        <f>IF(SUM($P45:BF45)&gt;0,IF($M45-BG$7&gt;0,BF45*(1+$N45),0),IF(0&lt;=BG$9,IF(BC45&gt;0,PMT(BD45,BC45,-BE45),PMT(BD45,1,-BE45)),0))</f>
        <v>0</v>
      </c>
      <c r="BH45" s="137">
        <f>IF(SUM($P45:BG45)&gt;0,IF($M45-BH$7&gt;0,BG45*(1+$N45),0),IF(0&lt;=BH$9,IF(BD45&gt;0,PMT(BE45,BD45,-BF45),PMT(BE45,1,-BF45)),0))</f>
        <v>0</v>
      </c>
      <c r="BI45" s="137">
        <f>IF(SUM($P45:BH45)&gt;0,IF($M45-BI$7&gt;0,BH45*(1+$N45),0),IF(0&lt;=BI$9,IF(BE45&gt;0,PMT(BF45,BE45,-BG45),PMT(BF45,1,-BG45)),0))</f>
        <v>0</v>
      </c>
      <c r="BJ45" s="191">
        <f t="shared" si="13"/>
        <v>-5.2386894822120667E-10</v>
      </c>
    </row>
    <row r="46" spans="1:62">
      <c r="A46" s="193">
        <f t="shared" si="11"/>
        <v>2054</v>
      </c>
      <c r="B46" s="132">
        <v>196207.42688695091</v>
      </c>
      <c r="C46" s="194">
        <f t="shared" si="6"/>
        <v>117724.45613217054</v>
      </c>
      <c r="D46" s="194">
        <f t="shared" si="7"/>
        <v>78482.97075478037</v>
      </c>
      <c r="E46" s="195">
        <f t="shared" si="8"/>
        <v>196207.42688695091</v>
      </c>
      <c r="F46" s="196">
        <f>C46*VLOOKUP($F$9,'GI Factors'!A:M,4,FALSE)+D46*VLOOKUP($F$9,'GI Factors'!A:M,7,FALSE)</f>
        <v>198588.83097588009</v>
      </c>
      <c r="G46" s="193">
        <f t="shared" si="12"/>
        <v>2054</v>
      </c>
      <c r="H46" s="197">
        <f>C46*VLOOKUP($G46,'GI Factors'!A:M,4,FALSE)</f>
        <v>394365.52055989497</v>
      </c>
      <c r="I46" s="197">
        <f>D46*VLOOKUP($G46,'GI Factors'!A:M,7,FALSE)</f>
        <v>127120.98772304754</v>
      </c>
      <c r="J46" s="189">
        <f t="shared" si="9"/>
        <v>521486.50828294252</v>
      </c>
      <c r="K46" s="190">
        <f>IF(SUM($J$10:J46)&gt;$K$7,$K$7-SUM($K$10:K45),J46)</f>
        <v>0</v>
      </c>
      <c r="L46" s="190">
        <f t="shared" si="10"/>
        <v>521486.50828294252</v>
      </c>
      <c r="M46" s="140">
        <f t="shared" si="3"/>
        <v>33</v>
      </c>
      <c r="N46" s="141">
        <f t="shared" si="1"/>
        <v>2.9688126330291196E-2</v>
      </c>
      <c r="O46" s="137">
        <f t="shared" si="2"/>
        <v>198588.8309758644</v>
      </c>
      <c r="P46" s="142">
        <f t="shared" si="4"/>
        <v>9521.727856647869</v>
      </c>
      <c r="Q46" s="137">
        <f>IF(SUM($P46:P46)&gt;0,IF($M46-Q$7&gt;0,P46*(1+$N46),0),IF(0&lt;=Q$9,IF(M46&gt;0,PMT(N46,M46,-O46),PMT(N46,1,-O46)),0))</f>
        <v>9804.4101161386843</v>
      </c>
      <c r="R46" s="137">
        <f>IF(SUM($P46:Q46)&gt;0,IF($M46-R$7&gt;0,Q46*(1+$N46),0),IF(0&lt;=R$9,IF(N46&gt;0,PMT(O46,N46,-P46),PMT(O46,1,-P46)),0))</f>
        <v>10095.484682260596</v>
      </c>
      <c r="S46" s="138">
        <f>IF(SUM($P46:R46)&gt;0,IF($M46-S$7&gt;0,R46*(1+$N46),0),IF(0&lt;=S$9,IF(O46&gt;0,PMT(P46,O46,-Q46),PMT(P46,1,-Q46)),0))</f>
        <v>10395.200706873069</v>
      </c>
      <c r="T46" s="137">
        <f>IF(SUM($P46:S46)&gt;0,IF($M46-T$7&gt;0,S46*(1+$N46),0),IF(0&lt;=T$9,IF(P46&gt;0,PMT(Q46,P46,-R46),PMT(Q46,1,-R46)),0))</f>
        <v>10703.81473868745</v>
      </c>
      <c r="U46" s="137">
        <f>IF(SUM($P46:T46)&gt;0,IF($M46-U$7&gt;0,T46*(1+$N46),0),IF(0&lt;=U$9,IF(Q46&gt;0,PMT(R46,Q46,-S46),PMT(R46,1,-S46)),0))</f>
        <v>11021.590942865636</v>
      </c>
      <c r="V46" s="137">
        <f>IF(SUM($P46:U46)&gt;0,IF($M46-V$7&gt;0,U46*(1+$N46),0),IF(0&lt;=V$9,IF(R46&gt;0,PMT(S46,R46,-T46),PMT(S46,1,-T46)),0))</f>
        <v>11348.801327138224</v>
      </c>
      <c r="W46" s="137">
        <f>IF(SUM($P46:V46)&gt;0,IF($M46-W$7&gt;0,V46*(1+$N46),0),IF(0&lt;=W$9,IF(S46&gt;0,PMT(T46,S46,-U46),PMT(T46,1,-U46)),0))</f>
        <v>11685.725974635681</v>
      </c>
      <c r="X46" s="137">
        <f>IF(SUM($P46:W46)&gt;0,IF($M46-X$7&gt;0,W46*(1+$N46),0),IF(0&lt;=X$9,IF(T46&gt;0,PMT(U46,T46,-V46),PMT(U46,1,-V46)),0))</f>
        <v>12032.653283631831</v>
      </c>
      <c r="Y46" s="137">
        <f>IF(SUM($P46:X46)&gt;0,IF($M46-Y$7&gt;0,X46*(1+$N46),0),IF(0&lt;=Y$9,IF(U46&gt;0,PMT(V46,U46,-W46),PMT(V46,1,-W46)),0))</f>
        <v>12389.880214404888</v>
      </c>
      <c r="Z46" s="137">
        <f>IF(SUM($P46:Y46)&gt;0,IF($M46-Z$7&gt;0,Y46*(1+$N46),0),IF(0&lt;=Z$9,IF(V46&gt;0,PMT(W46,V46,-X46),PMT(W46,1,-X46)),0))</f>
        <v>12757.712543427317</v>
      </c>
      <c r="AA46" s="137">
        <f>IF(SUM($P46:Z46)&gt;0,IF($M46-AA$7&gt;0,Z46*(1+$N46),0),IF(0&lt;=AA$9,IF(W46&gt;0,PMT(X46,W46,-Y46),PMT(X46,1,-Y46)),0))</f>
        <v>13136.465125102128</v>
      </c>
      <c r="AB46" s="137">
        <f>IF(SUM($P46:AA46)&gt;0,IF($M46-AB$7&gt;0,AA46*(1+$N46),0),IF(0&lt;=AB$9,IF(X46&gt;0,PMT(Y46,X46,-Z46),PMT(Y46,1,-Z46)),0))</f>
        <v>13526.462161269625</v>
      </c>
      <c r="AC46" s="137">
        <f>IF(SUM($P46:AB46)&gt;0,IF($M46-AC$7&gt;0,AB46*(1+$N46),0),IF(0&lt;=AC$9,IF(Y46&gt;0,PMT(Z46,Y46,-AA46),PMT(Z46,1,-AA46)),0))</f>
        <v>13928.037478715301</v>
      </c>
      <c r="AD46" s="137">
        <f>IF(SUM($P46:AC46)&gt;0,IF($M46-AD$7&gt;0,AC46*(1+$N46),0),IF(0&lt;=AD$9,IF(Z46&gt;0,PMT(AA46,Z46,-AB46),PMT(AA46,1,-AB46)),0))</f>
        <v>14341.534814916433</v>
      </c>
      <c r="AE46" s="137">
        <f>IF(SUM($P46:AD46)&gt;0,IF($M46-AE$7&gt;0,AD46*(1+$N46),0),IF(0&lt;=AE$9,IF(AA46&gt;0,PMT(AB46,AA46,-AC46),PMT(AB46,1,-AC46)),0))</f>
        <v>14767.308112271943</v>
      </c>
      <c r="AF46" s="137">
        <f>IF(SUM($P46:AE46)&gt;0,IF($M46-AF$7&gt;0,AE46*(1+$N46),0),IF(0&lt;=AF$9,IF(AB46&gt;0,PMT(AC46,AB46,-AD46),PMT(AC46,1,-AD46)),0))</f>
        <v>15205.721821067407</v>
      </c>
      <c r="AG46" s="137">
        <f>IF(SUM($P46:AF46)&gt;0,IF($M46-AG$7&gt;0,AF46*(1+$N46),0),IF(0&lt;=AG$9,IF(AC46&gt;0,PMT(AD46,AC46,-AE46),PMT(AD46,1,-AE46)),0))</f>
        <v>15657.151211434522</v>
      </c>
      <c r="AH46" s="137">
        <f>IF(SUM($P46:AG46)&gt;0,IF($M46-AH$7&gt;0,AG46*(1+$N46),0),IF(0&lt;=AH$9,IF(AD46&gt;0,PMT(AE46,AD46,-AF46),PMT(AE46,1,-AF46)),0))</f>
        <v>16121.982694572063</v>
      </c>
      <c r="AI46" s="137">
        <f>IF(SUM($P46:AH46)&gt;0,IF($M46-AI$7&gt;0,AH46*(1+$N46),0),IF(0&lt;=AI$9,IF(AE46&gt;0,PMT(AF46,AE46,-AG46),PMT(AF46,1,-AG46)),0))</f>
        <v>16600.614153503288</v>
      </c>
      <c r="AJ46" s="137">
        <f>IF(SUM($P46:AI46)&gt;0,IF($M46-AJ$7&gt;0,AI46*(1+$N46),0),IF(0&lt;=AJ$9,IF(AF46&gt;0,PMT(AG46,AF46,-AH46),PMT(AG46,1,-AH46)),0))</f>
        <v>17093.455283652915</v>
      </c>
      <c r="AK46" s="137">
        <f>IF(SUM($P46:AJ46)&gt;0,IF($M46-AK$7&gt;0,AJ46*(1+$N46),0),IF(0&lt;=AK$9,IF(AG46&gt;0,PMT(AH46,AG46,-AI46),PMT(AH46,1,-AI46)),0))</f>
        <v>17600.927943535185</v>
      </c>
      <c r="AL46" s="137">
        <f>IF(SUM($P46:AK46)&gt;0,IF($M46-AL$7&gt;0,AK46*(1+$N46),0),IF(0&lt;=AL$9,IF(AH46&gt;0,PMT(AI46,AH46,-AJ46),PMT(AI46,1,-AJ46)),0))</f>
        <v>18123.466515853212</v>
      </c>
      <c r="AM46" s="137">
        <f>IF(SUM($P46:AL46)&gt;0,IF($M46-AM$7&gt;0,AL46*(1+$N46),0),IF(0&lt;=AM$9,IF(AI46&gt;0,PMT(AJ46,AI46,-AK46),PMT(AJ46,1,-AK46)),0))</f>
        <v>18661.518279318665</v>
      </c>
      <c r="AN46" s="137">
        <f>IF(SUM($P46:AM46)&gt;0,IF($M46-AN$7&gt;0,AM46*(1+$N46),0),IF(0&lt;=AN$9,IF(AJ46&gt;0,PMT(AK46,AJ46,-AL46),PMT(AK46,1,-AL46)),0))</f>
        <v>19215.543791510117</v>
      </c>
      <c r="AO46" s="137">
        <f>IF(SUM($P46:AN46)&gt;0,IF($M46-AO$7&gt;0,AN46*(1+$N46),0),IF(0&lt;=AO$9,IF(AK46&gt;0,PMT(AL46,AK46,-AM46),PMT(AL46,1,-AM46)),0))</f>
        <v>19786.017283097714</v>
      </c>
      <c r="AP46" s="137">
        <f>IF(SUM($P46:AO46)&gt;0,IF($M46-AP$7&gt;0,AO46*(1+$N46),0),IF(0&lt;=AP$9,IF(AL46&gt;0,PMT(AM46,AL46,-AN46),PMT(AM46,1,-AN46)),0))</f>
        <v>20373.427063771644</v>
      </c>
      <c r="AQ46" s="137">
        <f>IF(SUM($P46:AP46)&gt;0,IF($M46-AQ$7&gt;0,AP46*(1+$N46),0),IF(0&lt;=AQ$9,IF(AM46&gt;0,PMT(AN46,AM46,-AO46),PMT(AN46,1,-AO46)),0))</f>
        <v>20978.275940221873</v>
      </c>
      <c r="AR46" s="137">
        <f>IF(SUM($P46:AQ46)&gt;0,IF($M46-AR$7&gt;0,AQ46*(1+$N46),0),IF(0&lt;=AR$9,IF(AN46&gt;0,PMT(AO46,AN46,-AP46),PMT(AO46,1,-AP46)),0))</f>
        <v>21601.081646526891</v>
      </c>
      <c r="AS46" s="137">
        <f>IF(SUM($P46:AR46)&gt;0,IF($M46-AS$7&gt;0,AR46*(1+$N46),0),IF(0&lt;=AS$9,IF(AO46&gt;0,PMT(AP46,AO46,-AQ46),PMT(AP46,1,-AQ46)),0))</f>
        <v>22242.377287319916</v>
      </c>
      <c r="AT46" s="137">
        <f>IF(SUM($P46:AS46)&gt;0,IF($M46-AT$7&gt;0,AS46*(1+$N46),0),IF(0&lt;=AT$9,IF(AP46&gt;0,PMT(AQ46,AP46,-AR46),PMT(AQ46,1,-AR46)),0))</f>
        <v>22902.71179411187</v>
      </c>
      <c r="AU46" s="137">
        <f>IF(SUM($P46:AT46)&gt;0,IF($M46-AU$7&gt;0,AT46*(1+$N46),0),IF(0&lt;=AU$9,IF(AQ46&gt;0,PMT(AR46,AQ46,-AS46),PMT(AR46,1,-AS46)),0))</f>
        <v>23582.650395161716</v>
      </c>
      <c r="AV46" s="137">
        <f>IF(SUM($P46:AU46)&gt;0,IF($M46-AV$7&gt;0,AU46*(1+$N46),0),IF(0&lt;=AV$9,IF(AR46&gt;0,PMT(AS46,AR46,-AT46),PMT(AS46,1,-AT46)),0))</f>
        <v>24282.77509929637</v>
      </c>
      <c r="AW46" s="137">
        <f>IF(SUM($P46:AV46)&gt;0,IF($M46-AW$7&gt;0,AV46*(1+$N46),0),IF(0&lt;=AW$9,IF(AS46&gt;0,PMT(AT46,AS46,-AU46),PMT(AT46,1,-AU46)),0))</f>
        <v>0</v>
      </c>
      <c r="AX46" s="137">
        <f>IF(SUM($P46:AW46)&gt;0,IF($M46-AX$7&gt;0,AW46*(1+$N46),0),IF(0&lt;=AX$9,IF(AT46&gt;0,PMT(AU46,AT46,-AV46),PMT(AU46,1,-AV46)),0))</f>
        <v>0</v>
      </c>
      <c r="AY46" s="137">
        <f>IF(SUM($P46:AX46)&gt;0,IF($M46-AY$7&gt;0,AX46*(1+$N46),0),IF(0&lt;=AY$9,IF(AU46&gt;0,PMT(AV46,AU46,-AW46),PMT(AV46,1,-AW46)),0))</f>
        <v>0</v>
      </c>
      <c r="AZ46" s="137">
        <f>IF(SUM($P46:AY46)&gt;0,IF($M46-AZ$7&gt;0,AY46*(1+$N46),0),IF(0&lt;=AZ$9,IF(AV46&gt;0,PMT(AW46,AV46,-AX46),PMT(AW46,1,-AX46)),0))</f>
        <v>0</v>
      </c>
      <c r="BA46" s="137">
        <f>IF(SUM($P46:AZ46)&gt;0,IF($M46-BA$7&gt;0,AZ46*(1+$N46),0),IF(0&lt;=BA$9,IF(AW46&gt;0,PMT(AX46,AW46,-AY46),PMT(AX46,1,-AY46)),0))</f>
        <v>0</v>
      </c>
      <c r="BB46" s="137">
        <f>IF(SUM($P46:BA46)&gt;0,IF($M46-BB$7&gt;0,BA46*(1+$N46),0),IF(0&lt;=BB$9,IF(AX46&gt;0,PMT(AY46,AX46,-AZ46),PMT(AY46,1,-AZ46)),0))</f>
        <v>0</v>
      </c>
      <c r="BC46" s="137">
        <f>IF(SUM($P46:BB46)&gt;0,IF($M46-BC$7&gt;0,BB46*(1+$N46),0),IF(0&lt;=BC$9,IF(AY46&gt;0,PMT(AZ46,AY46,-BA46),PMT(AZ46,1,-BA46)),0))</f>
        <v>0</v>
      </c>
      <c r="BD46" s="137">
        <f>IF(SUM($P46:BC46)&gt;0,IF($M46-BD$7&gt;0,BC46*(1+$N46),0),IF(0&lt;=BD$9,IF(AZ46&gt;0,PMT(BA46,AZ46,-BB46),PMT(BA46,1,-BB46)),0))</f>
        <v>0</v>
      </c>
      <c r="BE46" s="137">
        <f>IF(SUM($P46:BD46)&gt;0,IF($M46-BE$7&gt;0,BD46*(1+$N46),0),IF(0&lt;=BE$9,IF(BA46&gt;0,PMT(BB46,BA46,-BC46),PMT(BB46,1,-BC46)),0))</f>
        <v>0</v>
      </c>
      <c r="BF46" s="137">
        <f>IF(SUM($P46:BE46)&gt;0,IF($M46-BF$7&gt;0,BE46*(1+$N46),0),IF(0&lt;=BF$9,IF(BB46&gt;0,PMT(BC46,BB46,-BD46),PMT(BC46,1,-BD46)),0))</f>
        <v>0</v>
      </c>
      <c r="BG46" s="137">
        <f>IF(SUM($P46:BF46)&gt;0,IF($M46-BG$7&gt;0,BF46*(1+$N46),0),IF(0&lt;=BG$9,IF(BC46&gt;0,PMT(BD46,BC46,-BE46),PMT(BD46,1,-BE46)),0))</f>
        <v>0</v>
      </c>
      <c r="BH46" s="137">
        <f>IF(SUM($P46:BG46)&gt;0,IF($M46-BH$7&gt;0,BG46*(1+$N46),0),IF(0&lt;=BH$9,IF(BD46&gt;0,PMT(BE46,BD46,-BF46),PMT(BE46,1,-BF46)),0))</f>
        <v>0</v>
      </c>
      <c r="BI46" s="137">
        <f>IF(SUM($P46:BH46)&gt;0,IF($M46-BI$7&gt;0,BH46*(1+$N46),0),IF(0&lt;=BI$9,IF(BE46&gt;0,PMT(BF46,BE46,-BG46),PMT(BF46,1,-BG46)),0))</f>
        <v>0</v>
      </c>
      <c r="BJ46" s="191">
        <f t="shared" si="13"/>
        <v>-5.2386894822120667E-10</v>
      </c>
    </row>
    <row r="47" spans="1:62">
      <c r="A47" s="193">
        <f t="shared" si="11"/>
        <v>2055</v>
      </c>
      <c r="B47" s="132">
        <v>198473.05188695091</v>
      </c>
      <c r="C47" s="194">
        <f t="shared" si="6"/>
        <v>119083.83113217054</v>
      </c>
      <c r="D47" s="194">
        <f t="shared" si="7"/>
        <v>79389.22075478037</v>
      </c>
      <c r="E47" s="195">
        <f t="shared" si="8"/>
        <v>198473.05188695091</v>
      </c>
      <c r="F47" s="196">
        <f>C47*VLOOKUP($F$9,'GI Factors'!A:M,4,FALSE)+D47*VLOOKUP($F$9,'GI Factors'!A:M,7,FALSE)</f>
        <v>200881.95426544326</v>
      </c>
      <c r="G47" s="193">
        <f t="shared" si="12"/>
        <v>2055</v>
      </c>
      <c r="H47" s="197">
        <f>C47*VLOOKUP($G47,'GI Factors'!A:M,4,FALSE)</f>
        <v>413973.82607081422</v>
      </c>
      <c r="I47" s="197">
        <f>D47*VLOOKUP($G47,'GI Factors'!A:M,7,FALSE)</f>
        <v>130824.33819423824</v>
      </c>
      <c r="J47" s="189">
        <f t="shared" si="9"/>
        <v>544798.16426505242</v>
      </c>
      <c r="K47" s="190">
        <f>IF(SUM($J$10:J47)&gt;$K$7,$K$7-SUM($K$10:K46),J47)</f>
        <v>0</v>
      </c>
      <c r="L47" s="190">
        <f t="shared" si="10"/>
        <v>544798.16426505242</v>
      </c>
      <c r="M47" s="140">
        <f t="shared" si="3"/>
        <v>34</v>
      </c>
      <c r="N47" s="141">
        <f t="shared" si="1"/>
        <v>2.9778836268587881E-2</v>
      </c>
      <c r="O47" s="137">
        <f t="shared" si="2"/>
        <v>200881.95426544364</v>
      </c>
      <c r="P47" s="142">
        <f t="shared" si="4"/>
        <v>9476.1436579281562</v>
      </c>
      <c r="Q47" s="137">
        <f>IF(SUM($P47:P47)&gt;0,IF($M47-Q$7&gt;0,P47*(1+$N47),0),IF(0&lt;=Q$9,IF(M47&gt;0,PMT(N47,M47,-O47),PMT(N47,1,-O47)),0))</f>
        <v>9758.332188375216</v>
      </c>
      <c r="R47" s="137">
        <f>IF(SUM($P47:Q47)&gt;0,IF($M47-R$7&gt;0,Q47*(1+$N47),0),IF(0&lt;=R$9,IF(N47&gt;0,PMT(O47,N47,-P47),PMT(O47,1,-P47)),0))</f>
        <v>10048.923964867332</v>
      </c>
      <c r="S47" s="138">
        <f>IF(SUM($P47:R47)&gt;0,IF($M47-S$7&gt;0,R47*(1+$N47),0),IF(0&lt;=S$9,IF(O47&gt;0,PMT(P47,O47,-Q47),PMT(P47,1,-Q47)),0))</f>
        <v>10348.169226292604</v>
      </c>
      <c r="T47" s="137">
        <f>IF(SUM($P47:S47)&gt;0,IF($M47-T$7&gt;0,S47*(1+$N47),0),IF(0&lt;=T$9,IF(P47&gt;0,PMT(Q47,P47,-R47),PMT(Q47,1,-R47)),0))</f>
        <v>10656.325663362011</v>
      </c>
      <c r="U47" s="137">
        <f>IF(SUM($P47:T47)&gt;0,IF($M47-U$7&gt;0,T47*(1+$N47),0),IF(0&lt;=U$9,IF(Q47&gt;0,PMT(R47,Q47,-S47),PMT(R47,1,-S47)),0))</f>
        <v>10973.65864051602</v>
      </c>
      <c r="V47" s="137">
        <f>IF(SUM($P47:U47)&gt;0,IF($M47-V$7&gt;0,U47*(1+$N47),0),IF(0&lt;=V$9,IF(R47&gt;0,PMT(S47,R47,-T47),PMT(S47,1,-T47)),0))</f>
        <v>11300.441424439319</v>
      </c>
      <c r="W47" s="137">
        <f>IF(SUM($P47:V47)&gt;0,IF($M47-W$7&gt;0,V47*(1+$N47),0),IF(0&lt;=W$9,IF(S47&gt;0,PMT(T47,S47,-U47),PMT(T47,1,-U47)),0))</f>
        <v>11636.955419380465</v>
      </c>
      <c r="X47" s="137">
        <f>IF(SUM($P47:W47)&gt;0,IF($M47-X$7&gt;0,W47*(1+$N47),0),IF(0&lt;=X$9,IF(T47&gt;0,PMT(U47,T47,-V47),PMT(U47,1,-V47)),0))</f>
        <v>11983.490409479051</v>
      </c>
      <c r="Y47" s="137">
        <f>IF(SUM($P47:X47)&gt;0,IF($M47-Y$7&gt;0,X47*(1+$N47),0),IF(0&lt;=Y$9,IF(U47&gt;0,PMT(V47,U47,-W47),PMT(V47,1,-W47)),0))</f>
        <v>12340.344808309119</v>
      </c>
      <c r="Z47" s="137">
        <f>IF(SUM($P47:Y47)&gt;0,IF($M47-Z$7&gt;0,Y47*(1+$N47),0),IF(0&lt;=Z$9,IF(V47&gt;0,PMT(W47,V47,-X47),PMT(W47,1,-X47)),0))</f>
        <v>12707.825915853673</v>
      </c>
      <c r="AA47" s="137">
        <f>IF(SUM($P47:Z47)&gt;0,IF($M47-AA$7&gt;0,Z47*(1+$N47),0),IF(0&lt;=AA$9,IF(W47&gt;0,PMT(X47,W47,-Y47),PMT(X47,1,-Y47)),0))</f>
        <v>13086.250183131597</v>
      </c>
      <c r="AB47" s="137">
        <f>IF(SUM($P47:AA47)&gt;0,IF($M47-AB$7&gt;0,AA47*(1+$N47),0),IF(0&lt;=AB$9,IF(X47&gt;0,PMT(Y47,X47,-Z47),PMT(Y47,1,-Z47)),0))</f>
        <v>13475.943484704849</v>
      </c>
      <c r="AC47" s="137">
        <f>IF(SUM($P47:AB47)&gt;0,IF($M47-AC$7&gt;0,AB47*(1+$N47),0),IF(0&lt;=AC$9,IF(Y47&gt;0,PMT(Z47,Y47,-AA47),PMT(Z47,1,-AA47)),0))</f>
        <v>13877.241399300618</v>
      </c>
      <c r="AD47" s="137">
        <f>IF(SUM($P47:AC47)&gt;0,IF($M47-AD$7&gt;0,AC47*(1+$N47),0),IF(0&lt;=AD$9,IF(Z47&gt;0,PMT(AA47,Z47,-AB47),PMT(AA47,1,-AB47)),0))</f>
        <v>14290.489498790059</v>
      </c>
      <c r="AE47" s="137">
        <f>IF(SUM($P47:AD47)&gt;0,IF($M47-AE$7&gt;0,AD47*(1+$N47),0),IF(0&lt;=AE$9,IF(AA47&gt;0,PMT(AB47,AA47,-AC47),PMT(AB47,1,-AC47)),0))</f>
        <v>14716.043645772501</v>
      </c>
      <c r="AF47" s="137">
        <f>IF(SUM($P47:AE47)&gt;0,IF($M47-AF$7&gt;0,AE47*(1+$N47),0),IF(0&lt;=AF$9,IF(AB47&gt;0,PMT(AC47,AB47,-AD47),PMT(AC47,1,-AD47)),0))</f>
        <v>15154.270300021351</v>
      </c>
      <c r="AG47" s="137">
        <f>IF(SUM($P47:AF47)&gt;0,IF($M47-AG$7&gt;0,AF47*(1+$N47),0),IF(0&lt;=AG$9,IF(AC47&gt;0,PMT(AD47,AC47,-AE47),PMT(AD47,1,-AE47)),0))</f>
        <v>15605.546834055611</v>
      </c>
      <c r="AH47" s="137">
        <f>IF(SUM($P47:AG47)&gt;0,IF($M47-AH$7&gt;0,AG47*(1+$N47),0),IF(0&lt;=AH$9,IF(AD47&gt;0,PMT(AE47,AD47,-AF47),PMT(AE47,1,-AF47)),0))</f>
        <v>16070.261858108732</v>
      </c>
      <c r="AI47" s="137">
        <f>IF(SUM($P47:AH47)&gt;0,IF($M47-AI$7&gt;0,AH47*(1+$N47),0),IF(0&lt;=AI$9,IF(AE47&gt;0,PMT(AF47,AE47,-AG47),PMT(AF47,1,-AG47)),0))</f>
        <v>16548.815554774683</v>
      </c>
      <c r="AJ47" s="137">
        <f>IF(SUM($P47:AI47)&gt;0,IF($M47-AJ$7&gt;0,AI47*(1+$N47),0),IF(0&lt;=AJ$9,IF(AF47&gt;0,PMT(AG47,AF47,-AH47),PMT(AG47,1,-AH47)),0))</f>
        <v>17041.620023619376</v>
      </c>
      <c r="AK47" s="137">
        <f>IF(SUM($P47:AJ47)&gt;0,IF($M47-AK$7&gt;0,AJ47*(1+$N47),0),IF(0&lt;=AK$9,IF(AG47&gt;0,PMT(AH47,AG47,-AI47),PMT(AH47,1,-AI47)),0))</f>
        <v>17549.099636054227</v>
      </c>
      <c r="AL47" s="137">
        <f>IF(SUM($P47:AK47)&gt;0,IF($M47-AL$7&gt;0,AK47*(1+$N47),0),IF(0&lt;=AL$9,IF(AH47&gt;0,PMT(AI47,AH47,-AJ47),PMT(AI47,1,-AJ47)),0))</f>
        <v>18071.691400777418</v>
      </c>
      <c r="AM47" s="137">
        <f>IF(SUM($P47:AL47)&gt;0,IF($M47-AM$7&gt;0,AL47*(1+$N47),0),IF(0&lt;=AM$9,IF(AI47&gt;0,PMT(AJ47,AI47,-AK47),PMT(AJ47,1,-AK47)),0))</f>
        <v>18609.845340097614</v>
      </c>
      <c r="AN47" s="137">
        <f>IF(SUM($P47:AM47)&gt;0,IF($M47-AN$7&gt;0,AM47*(1+$N47),0),IF(0&lt;=AN$9,IF(AJ47&gt;0,PMT(AK47,AJ47,-AL47),PMT(AK47,1,-AL47)),0))</f>
        <v>19164.024877464122</v>
      </c>
      <c r="AO47" s="137">
        <f>IF(SUM($P47:AN47)&gt;0,IF($M47-AO$7&gt;0,AN47*(1+$N47),0),IF(0&lt;=AO$9,IF(AK47&gt;0,PMT(AL47,AK47,-AM47),PMT(AL47,1,-AM47)),0))</f>
        <v>19734.70723653727</v>
      </c>
      <c r="AP47" s="137">
        <f>IF(SUM($P47:AO47)&gt;0,IF($M47-AP$7&gt;0,AO47*(1+$N47),0),IF(0&lt;=AP$9,IF(AL47&gt;0,PMT(AM47,AL47,-AN47),PMT(AM47,1,-AN47)),0))</f>
        <v>20322.383852142626</v>
      </c>
      <c r="AQ47" s="137">
        <f>IF(SUM($P47:AP47)&gt;0,IF($M47-AQ$7&gt;0,AP47*(1+$N47),0),IF(0&lt;=AQ$9,IF(AM47&gt;0,PMT(AN47,AM47,-AO47),PMT(AN47,1,-AO47)),0))</f>
        <v>20927.560793462973</v>
      </c>
      <c r="AR47" s="137">
        <f>IF(SUM($P47:AQ47)&gt;0,IF($M47-AR$7&gt;0,AQ47*(1+$N47),0),IF(0&lt;=AR$9,IF(AN47&gt;0,PMT(AO47,AN47,-AP47),PMT(AO47,1,-AP47)),0))</f>
        <v>21550.759199832424</v>
      </c>
      <c r="AS47" s="137">
        <f>IF(SUM($P47:AR47)&gt;0,IF($M47-AS$7&gt;0,AR47*(1+$N47),0),IF(0&lt;=AS$9,IF(AO47&gt;0,PMT(AP47,AO47,-AQ47),PMT(AP47,1,-AQ47)),0))</f>
        <v>22192.515729507995</v>
      </c>
      <c r="AT47" s="137">
        <f>IF(SUM($P47:AS47)&gt;0,IF($M47-AT$7&gt;0,AS47*(1+$N47),0),IF(0&lt;=AT$9,IF(AP47&gt;0,PMT(AQ47,AP47,-AR47),PMT(AQ47,1,-AR47)),0))</f>
        <v>22853.383021805072</v>
      </c>
      <c r="AU47" s="137">
        <f>IF(SUM($P47:AT47)&gt;0,IF($M47-AU$7&gt;0,AT47*(1+$N47),0),IF(0&lt;=AU$9,IF(AQ47&gt;0,PMT(AR47,AQ47,-AS47),PMT(AR47,1,-AS47)),0))</f>
        <v>23533.930172994729</v>
      </c>
      <c r="AV47" s="137">
        <f>IF(SUM($P47:AU47)&gt;0,IF($M47-AV$7&gt;0,AU47*(1+$N47),0),IF(0&lt;=AV$9,IF(AR47&gt;0,PMT(AS47,AR47,-AT47),PMT(AS47,1,-AT47)),0))</f>
        <v>24234.743226372717</v>
      </c>
      <c r="AW47" s="137">
        <f>IF(SUM($P47:AV47)&gt;0,IF($M47-AW$7&gt;0,AV47*(1+$N47),0),IF(0&lt;=AW$9,IF(AS47&gt;0,PMT(AT47,AS47,-AU47),PMT(AT47,1,-AU47)),0))</f>
        <v>24956.425676922136</v>
      </c>
      <c r="AX47" s="137">
        <f>IF(SUM($P47:AW47)&gt;0,IF($M47-AX$7&gt;0,AW47*(1+$N47),0),IF(0&lt;=AX$9,IF(AT47&gt;0,PMT(AU47,AT47,-AV47),PMT(AU47,1,-AV47)),0))</f>
        <v>0</v>
      </c>
      <c r="AY47" s="137">
        <f>IF(SUM($P47:AX47)&gt;0,IF($M47-AY$7&gt;0,AX47*(1+$N47),0),IF(0&lt;=AY$9,IF(AU47&gt;0,PMT(AV47,AU47,-AW47),PMT(AV47,1,-AW47)),0))</f>
        <v>0</v>
      </c>
      <c r="AZ47" s="137">
        <f>IF(SUM($P47:AY47)&gt;0,IF($M47-AZ$7&gt;0,AY47*(1+$N47),0),IF(0&lt;=AZ$9,IF(AV47&gt;0,PMT(AW47,AV47,-AX47),PMT(AW47,1,-AX47)),0))</f>
        <v>0</v>
      </c>
      <c r="BA47" s="137">
        <f>IF(SUM($P47:AZ47)&gt;0,IF($M47-BA$7&gt;0,AZ47*(1+$N47),0),IF(0&lt;=BA$9,IF(AW47&gt;0,PMT(AX47,AW47,-AY47),PMT(AX47,1,-AY47)),0))</f>
        <v>0</v>
      </c>
      <c r="BB47" s="137">
        <f>IF(SUM($P47:BA47)&gt;0,IF($M47-BB$7&gt;0,BA47*(1+$N47),0),IF(0&lt;=BB$9,IF(AX47&gt;0,PMT(AY47,AX47,-AZ47),PMT(AY47,1,-AZ47)),0))</f>
        <v>0</v>
      </c>
      <c r="BC47" s="137">
        <f>IF(SUM($P47:BB47)&gt;0,IF($M47-BC$7&gt;0,BB47*(1+$N47),0),IF(0&lt;=BC$9,IF(AY47&gt;0,PMT(AZ47,AY47,-BA47),PMT(AZ47,1,-BA47)),0))</f>
        <v>0</v>
      </c>
      <c r="BD47" s="137">
        <f>IF(SUM($P47:BC47)&gt;0,IF($M47-BD$7&gt;0,BC47*(1+$N47),0),IF(0&lt;=BD$9,IF(AZ47&gt;0,PMT(BA47,AZ47,-BB47),PMT(BA47,1,-BB47)),0))</f>
        <v>0</v>
      </c>
      <c r="BE47" s="137">
        <f>IF(SUM($P47:BD47)&gt;0,IF($M47-BE$7&gt;0,BD47*(1+$N47),0),IF(0&lt;=BE$9,IF(BA47&gt;0,PMT(BB47,BA47,-BC47),PMT(BB47,1,-BC47)),0))</f>
        <v>0</v>
      </c>
      <c r="BF47" s="137">
        <f>IF(SUM($P47:BE47)&gt;0,IF($M47-BF$7&gt;0,BE47*(1+$N47),0),IF(0&lt;=BF$9,IF(BB47&gt;0,PMT(BC47,BB47,-BD47),PMT(BC47,1,-BD47)),0))</f>
        <v>0</v>
      </c>
      <c r="BG47" s="137">
        <f>IF(SUM($P47:BF47)&gt;0,IF($M47-BG$7&gt;0,BF47*(1+$N47),0),IF(0&lt;=BG$9,IF(BC47&gt;0,PMT(BD47,BC47,-BE47),PMT(BD47,1,-BE47)),0))</f>
        <v>0</v>
      </c>
      <c r="BH47" s="137">
        <f>IF(SUM($P47:BG47)&gt;0,IF($M47-BH$7&gt;0,BG47*(1+$N47),0),IF(0&lt;=BH$9,IF(BD47&gt;0,PMT(BE47,BD47,-BF47),PMT(BE47,1,-BF47)),0))</f>
        <v>0</v>
      </c>
      <c r="BI47" s="137">
        <f>IF(SUM($P47:BH47)&gt;0,IF($M47-BI$7&gt;0,BH47*(1+$N47),0),IF(0&lt;=BI$9,IF(BE47&gt;0,PMT(BF47,BE47,-BG47),PMT(BF47,1,-BG47)),0))</f>
        <v>0</v>
      </c>
      <c r="BJ47" s="191">
        <f t="shared" si="13"/>
        <v>1.280568540096283E-9</v>
      </c>
    </row>
    <row r="48" spans="1:62">
      <c r="A48" s="193">
        <f t="shared" si="11"/>
        <v>2056</v>
      </c>
      <c r="B48" s="132">
        <v>196207.42688695091</v>
      </c>
      <c r="C48" s="194">
        <f t="shared" si="6"/>
        <v>117724.45613217054</v>
      </c>
      <c r="D48" s="194">
        <f t="shared" si="7"/>
        <v>78482.97075478037</v>
      </c>
      <c r="E48" s="195">
        <f t="shared" si="8"/>
        <v>196207.42688695091</v>
      </c>
      <c r="F48" s="196">
        <f>C48*VLOOKUP($F$9,'GI Factors'!A:M,4,FALSE)+D48*VLOOKUP($F$9,'GI Factors'!A:M,7,FALSE)</f>
        <v>198588.83097588009</v>
      </c>
      <c r="G48" s="193">
        <f t="shared" si="12"/>
        <v>2056</v>
      </c>
      <c r="H48" s="197">
        <f>C48*VLOOKUP($G48,'GI Factors'!A:M,4,FALSE)</f>
        <v>424692.52605412534</v>
      </c>
      <c r="I48" s="197">
        <f>D48*VLOOKUP($G48,'GI Factors'!A:M,7,FALSE)</f>
        <v>131579.31565904344</v>
      </c>
      <c r="J48" s="189">
        <f t="shared" si="9"/>
        <v>556271.84171316877</v>
      </c>
      <c r="K48" s="190">
        <f>IF(SUM($J$10:J48)&gt;$K$7,$K$7-SUM($K$10:K47),J48)</f>
        <v>0</v>
      </c>
      <c r="L48" s="190">
        <f t="shared" si="10"/>
        <v>556271.84171316877</v>
      </c>
      <c r="M48" s="140">
        <f t="shared" si="3"/>
        <v>35</v>
      </c>
      <c r="N48" s="141">
        <f t="shared" si="1"/>
        <v>2.9866476777902055E-2</v>
      </c>
      <c r="O48" s="137">
        <f t="shared" si="2"/>
        <v>198588.83097588032</v>
      </c>
      <c r="P48" s="142">
        <f t="shared" si="4"/>
        <v>9224.1759228592255</v>
      </c>
      <c r="Q48" s="137">
        <f>IF(SUM($P48:P48)&gt;0,IF($M48-Q$7&gt;0,P48*(1+$N48),0),IF(0&lt;=Q$9,IF(M48&gt;0,PMT(N48,M48,-O48),PMT(N48,1,-O48)),0))</f>
        <v>9499.6695588545826</v>
      </c>
      <c r="R48" s="137">
        <f>IF(SUM($P48:Q48)&gt;0,IF($M48-R$7&gt;0,Q48*(1+$N48),0),IF(0&lt;=R$9,IF(N48&gt;0,PMT(O48,N48,-P48),PMT(O48,1,-P48)),0))</f>
        <v>9783.3912191318559</v>
      </c>
      <c r="S48" s="138">
        <f>IF(SUM($P48:R48)&gt;0,IF($M48-S$7&gt;0,R48*(1+$N48),0),IF(0&lt;=S$9,IF(O48&gt;0,PMT(P48,O48,-Q48),PMT(P48,1,-Q48)),0))</f>
        <v>10075.586645787187</v>
      </c>
      <c r="T48" s="137">
        <f>IF(SUM($P48:S48)&gt;0,IF($M48-T$7&gt;0,S48*(1+$N48),0),IF(0&lt;=T$9,IF(P48&gt;0,PMT(Q48,P48,-R48),PMT(Q48,1,-R48)),0))</f>
        <v>10376.508920367329</v>
      </c>
      <c r="U48" s="137">
        <f>IF(SUM($P48:T48)&gt;0,IF($M48-U$7&gt;0,T48*(1+$N48),0),IF(0&lt;=U$9,IF(Q48&gt;0,PMT(R48,Q48,-S48),PMT(R48,1,-S48)),0))</f>
        <v>10686.418683073172</v>
      </c>
      <c r="V48" s="137">
        <f>IF(SUM($P48:U48)&gt;0,IF($M48-V$7&gt;0,U48*(1+$N48),0),IF(0&lt;=V$9,IF(R48&gt;0,PMT(S48,R48,-T48),PMT(S48,1,-T48)),0))</f>
        <v>11005.584358510116</v>
      </c>
      <c r="W48" s="137">
        <f>IF(SUM($P48:V48)&gt;0,IF($M48-W$7&gt;0,V48*(1+$N48),0),IF(0&lt;=W$9,IF(S48&gt;0,PMT(T48,S48,-U48),PMT(T48,1,-U48)),0))</f>
        <v>11334.2823881808</v>
      </c>
      <c r="X48" s="137">
        <f>IF(SUM($P48:W48)&gt;0,IF($M48-X$7&gt;0,W48*(1+$N48),0),IF(0&lt;=X$9,IF(T48&gt;0,PMT(U48,T48,-V48),PMT(U48,1,-V48)),0))</f>
        <v>11672.797469921585</v>
      </c>
      <c r="Y48" s="137">
        <f>IF(SUM($P48:X48)&gt;0,IF($M48-Y$7&gt;0,X48*(1+$N48),0),IF(0&lt;=Y$9,IF(U48&gt;0,PMT(V48,U48,-W48),PMT(V48,1,-W48)),0))</f>
        <v>12021.42280449015</v>
      </c>
      <c r="Z48" s="137">
        <f>IF(SUM($P48:Y48)&gt;0,IF($M48-Z$7&gt;0,Y48*(1+$N48),0),IF(0&lt;=Z$9,IF(V48&gt;0,PMT(W48,V48,-X48),PMT(W48,1,-X48)),0))</f>
        <v>12380.460349517796</v>
      </c>
      <c r="AA48" s="137">
        <f>IF(SUM($P48:Z48)&gt;0,IF($M48-AA$7&gt;0,Z48*(1+$N48),0),IF(0&lt;=AA$9,IF(W48&gt;0,PMT(X48,W48,-Y48),PMT(X48,1,-Y48)),0))</f>
        <v>12750.221081046406</v>
      </c>
      <c r="AB48" s="137">
        <f>IF(SUM($P48:AA48)&gt;0,IF($M48-AB$7&gt;0,AA48*(1+$N48),0),IF(0&lt;=AB$9,IF(X48&gt;0,PMT(Y48,X48,-Z48),PMT(Y48,1,-Z48)),0))</f>
        <v>13131.025262876594</v>
      </c>
      <c r="AC48" s="137">
        <f>IF(SUM($P48:AB48)&gt;0,IF($M48-AC$7&gt;0,AB48*(1+$N48),0),IF(0&lt;=AC$9,IF(Y48&gt;0,PMT(Z48,Y48,-AA48),PMT(Z48,1,-AA48)),0))</f>
        <v>13523.202723960341</v>
      </c>
      <c r="AD48" s="137">
        <f>IF(SUM($P48:AC48)&gt;0,IF($M48-AD$7&gt;0,AC48*(1+$N48),0),IF(0&lt;=AD$9,IF(Z48&gt;0,PMT(AA48,Z48,-AB48),PMT(AA48,1,-AB48)),0))</f>
        <v>13927.093144078364</v>
      </c>
      <c r="AE48" s="137">
        <f>IF(SUM($P48:AD48)&gt;0,IF($M48-AE$7&gt;0,AD48*(1+$N48),0),IF(0&lt;=AE$9,IF(AA48&gt;0,PMT(AB48,AA48,-AC48),PMT(AB48,1,-AC48)),0))</f>
        <v>14343.046348049658</v>
      </c>
      <c r="AF48" s="137">
        <f>IF(SUM($P48:AE48)&gt;0,IF($M48-AF$7&gt;0,AE48*(1+$N48),0),IF(0&lt;=AF$9,IF(AB48&gt;0,PMT(AC48,AB48,-AD48),PMT(AC48,1,-AD48)),0))</f>
        <v>14771.422608728055</v>
      </c>
      <c r="AG48" s="137">
        <f>IF(SUM($P48:AF48)&gt;0,IF($M48-AG$7&gt;0,AF48*(1+$N48),0),IF(0&lt;=AG$9,IF(AC48&gt;0,PMT(AD48,AC48,-AE48),PMT(AD48,1,-AE48)),0))</f>
        <v>15212.592959048208</v>
      </c>
      <c r="AH48" s="137">
        <f>IF(SUM($P48:AG48)&gt;0,IF($M48-AH$7&gt;0,AG48*(1+$N48),0),IF(0&lt;=AH$9,IF(AD48&gt;0,PMT(AE48,AD48,-AF48),PMT(AE48,1,-AF48)),0))</f>
        <v>15666.939513391297</v>
      </c>
      <c r="AI48" s="137">
        <f>IF(SUM($P48:AH48)&gt;0,IF($M48-AI$7&gt;0,AH48*(1+$N48),0),IF(0&lt;=AI$9,IF(AE48&gt;0,PMT(AF48,AE48,-AG48),PMT(AF48,1,-AG48)),0))</f>
        <v>16134.855798548793</v>
      </c>
      <c r="AJ48" s="137">
        <f>IF(SUM($P48:AI48)&gt;0,IF($M48-AJ$7&gt;0,AI48*(1+$N48),0),IF(0&lt;=AJ$9,IF(AF48&gt;0,PMT(AG48,AF48,-AH48),PMT(AG48,1,-AH48)),0))</f>
        <v>16616.747094570947</v>
      </c>
      <c r="AK48" s="137">
        <f>IF(SUM($P48:AJ48)&gt;0,IF($M48-AK$7&gt;0,AJ48*(1+$N48),0),IF(0&lt;=AK$9,IF(AG48&gt;0,PMT(AH48,AG48,-AI48),PMT(AH48,1,-AI48)),0))</f>
        <v>17113.030785795221</v>
      </c>
      <c r="AL48" s="137">
        <f>IF(SUM($P48:AK48)&gt;0,IF($M48-AL$7&gt;0,AK48*(1+$N48),0),IF(0&lt;=AL$9,IF(AH48&gt;0,PMT(AI48,AH48,-AJ48),PMT(AI48,1,-AJ48)),0))</f>
        <v>17624.136722358697</v>
      </c>
      <c r="AM48" s="137">
        <f>IF(SUM($P48:AL48)&gt;0,IF($M48-AM$7&gt;0,AL48*(1+$N48),0),IF(0&lt;=AM$9,IF(AI48&gt;0,PMT(AJ48,AI48,-AK48),PMT(AJ48,1,-AK48)),0))</f>
        <v>18150.507592507591</v>
      </c>
      <c r="AN48" s="137">
        <f>IF(SUM($P48:AM48)&gt;0,IF($M48-AN$7&gt;0,AM48*(1+$N48),0),IF(0&lt;=AN$9,IF(AJ48&gt;0,PMT(AK48,AJ48,-AL48),PMT(AK48,1,-AL48)),0))</f>
        <v>18692.599306026354</v>
      </c>
      <c r="AO48" s="137">
        <f>IF(SUM($P48:AN48)&gt;0,IF($M48-AO$7&gt;0,AN48*(1+$N48),0),IF(0&lt;=AO$9,IF(AK48&gt;0,PMT(AL48,AK48,-AM48),PMT(AL48,1,-AM48)),0))</f>
        <v>19250.881389118418</v>
      </c>
      <c r="AP48" s="137">
        <f>IF(SUM($P48:AO48)&gt;0,IF($M48-AP$7&gt;0,AO48*(1+$N48),0),IF(0&lt;=AP$9,IF(AL48&gt;0,PMT(AM48,AL48,-AN48),PMT(AM48,1,-AN48)),0))</f>
        <v>19825.837391080669</v>
      </c>
      <c r="AQ48" s="137">
        <f>IF(SUM($P48:AP48)&gt;0,IF($M48-AQ$7&gt;0,AP48*(1+$N48),0),IF(0&lt;=AQ$9,IF(AM48&gt;0,PMT(AN48,AM48,-AO48),PMT(AN48,1,-AO48)),0))</f>
        <v>20417.965303123841</v>
      </c>
      <c r="AR48" s="137">
        <f>IF(SUM($P48:AQ48)&gt;0,IF($M48-AR$7&gt;0,AQ48*(1+$N48),0),IF(0&lt;=AR$9,IF(AN48&gt;0,PMT(AO48,AN48,-AP48),PMT(AO48,1,-AP48)),0))</f>
        <v>21027.777989701597</v>
      </c>
      <c r="AS48" s="137">
        <f>IF(SUM($P48:AR48)&gt;0,IF($M48-AS$7&gt;0,AR48*(1+$N48),0),IF(0&lt;=AS$9,IF(AO48&gt;0,PMT(AP48,AO48,-AQ48),PMT(AP48,1,-AQ48)),0))</f>
        <v>21655.803632721898</v>
      </c>
      <c r="AT48" s="137">
        <f>IF(SUM($P48:AS48)&gt;0,IF($M48-AT$7&gt;0,AS48*(1+$N48),0),IF(0&lt;=AT$9,IF(AP48&gt;0,PMT(AQ48,AP48,-AR48),PMT(AQ48,1,-AR48)),0))</f>
        <v>22302.586189025391</v>
      </c>
      <c r="AU48" s="137">
        <f>IF(SUM($P48:AT48)&gt;0,IF($M48-AU$7&gt;0,AT48*(1+$N48),0),IF(0&lt;=AU$9,IF(AQ48&gt;0,PMT(AR48,AQ48,-AS48),PMT(AR48,1,-AS48)),0))</f>
        <v>22968.685861527076</v>
      </c>
      <c r="AV48" s="137">
        <f>IF(SUM($P48:AU48)&gt;0,IF($M48-AV$7&gt;0,AU48*(1+$N48),0),IF(0&lt;=AV$9,IF(AR48&gt;0,PMT(AS48,AR48,-AT48),PMT(AS48,1,-AT48)),0))</f>
        <v>23654.679584429301</v>
      </c>
      <c r="AW48" s="137">
        <f>IF(SUM($P48:AV48)&gt;0,IF($M48-AW$7&gt;0,AV48*(1+$N48),0),IF(0&lt;=AW$9,IF(AS48&gt;0,PMT(AT48,AS48,-AU48),PMT(AT48,1,-AU48)),0))</f>
        <v>24361.16152292637</v>
      </c>
      <c r="AX48" s="137">
        <f>IF(SUM($P48:AW48)&gt;0,IF($M48-AX$7&gt;0,AW48*(1+$N48),0),IF(0&lt;=AX$9,IF(AT48&gt;0,PMT(AU48,AT48,-AV48),PMT(AU48,1,-AV48)),0))</f>
        <v>25088.743587833571</v>
      </c>
      <c r="AY48" s="137">
        <f>IF(SUM($P48:AX48)&gt;0,IF($M48-AY$7&gt;0,AX48*(1+$N48),0),IF(0&lt;=AY$9,IF(AU48&gt;0,PMT(AV48,AU48,-AW48),PMT(AV48,1,-AW48)),0))</f>
        <v>0</v>
      </c>
      <c r="AZ48" s="137">
        <f>IF(SUM($P48:AY48)&gt;0,IF($M48-AZ$7&gt;0,AY48*(1+$N48),0),IF(0&lt;=AZ$9,IF(AV48&gt;0,PMT(AW48,AV48,-AX48),PMT(AW48,1,-AX48)),0))</f>
        <v>0</v>
      </c>
      <c r="BA48" s="137">
        <f>IF(SUM($P48:AZ48)&gt;0,IF($M48-BA$7&gt;0,AZ48*(1+$N48),0),IF(0&lt;=BA$9,IF(AW48&gt;0,PMT(AX48,AW48,-AY48),PMT(AX48,1,-AY48)),0))</f>
        <v>0</v>
      </c>
      <c r="BB48" s="137">
        <f>IF(SUM($P48:BA48)&gt;0,IF($M48-BB$7&gt;0,BA48*(1+$N48),0),IF(0&lt;=BB$9,IF(AX48&gt;0,PMT(AY48,AX48,-AZ48),PMT(AY48,1,-AZ48)),0))</f>
        <v>0</v>
      </c>
      <c r="BC48" s="137">
        <f>IF(SUM($P48:BB48)&gt;0,IF($M48-BC$7&gt;0,BB48*(1+$N48),0),IF(0&lt;=BC$9,IF(AY48&gt;0,PMT(AZ48,AY48,-BA48),PMT(AZ48,1,-BA48)),0))</f>
        <v>0</v>
      </c>
      <c r="BD48" s="137">
        <f>IF(SUM($P48:BC48)&gt;0,IF($M48-BD$7&gt;0,BC48*(1+$N48),0),IF(0&lt;=BD$9,IF(AZ48&gt;0,PMT(BA48,AZ48,-BB48),PMT(BA48,1,-BB48)),0))</f>
        <v>0</v>
      </c>
      <c r="BE48" s="137">
        <f>IF(SUM($P48:BD48)&gt;0,IF($M48-BE$7&gt;0,BD48*(1+$N48),0),IF(0&lt;=BE$9,IF(BA48&gt;0,PMT(BB48,BA48,-BC48),PMT(BB48,1,-BC48)),0))</f>
        <v>0</v>
      </c>
      <c r="BF48" s="137">
        <f>IF(SUM($P48:BE48)&gt;0,IF($M48-BF$7&gt;0,BE48*(1+$N48),0),IF(0&lt;=BF$9,IF(BB48&gt;0,PMT(BC48,BB48,-BD48),PMT(BC48,1,-BD48)),0))</f>
        <v>0</v>
      </c>
      <c r="BG48" s="137">
        <f>IF(SUM($P48:BF48)&gt;0,IF($M48-BG$7&gt;0,BF48*(1+$N48),0),IF(0&lt;=BG$9,IF(BC48&gt;0,PMT(BD48,BC48,-BE48),PMT(BD48,1,-BE48)),0))</f>
        <v>0</v>
      </c>
      <c r="BH48" s="137">
        <f>IF(SUM($P48:BG48)&gt;0,IF($M48-BH$7&gt;0,BG48*(1+$N48),0),IF(0&lt;=BH$9,IF(BD48&gt;0,PMT(BE48,BD48,-BF48),PMT(BE48,1,-BF48)),0))</f>
        <v>0</v>
      </c>
      <c r="BI48" s="137">
        <f>IF(SUM($P48:BH48)&gt;0,IF($M48-BI$7&gt;0,BH48*(1+$N48),0),IF(0&lt;=BI$9,IF(BE48&gt;0,PMT(BF48,BE48,-BG48),PMT(BF48,1,-BG48)),0))</f>
        <v>0</v>
      </c>
      <c r="BJ48" s="191">
        <f t="shared" si="13"/>
        <v>0</v>
      </c>
    </row>
    <row r="49" spans="1:62">
      <c r="A49" s="193">
        <f t="shared" si="11"/>
        <v>2057</v>
      </c>
      <c r="B49" s="132">
        <v>196207.42688695091</v>
      </c>
      <c r="C49" s="194">
        <f t="shared" si="6"/>
        <v>117724.45613217054</v>
      </c>
      <c r="D49" s="194">
        <f t="shared" si="7"/>
        <v>78482.97075478037</v>
      </c>
      <c r="E49" s="195">
        <f t="shared" si="8"/>
        <v>196207.42688695091</v>
      </c>
      <c r="F49" s="196">
        <f>C49*VLOOKUP($F$9,'GI Factors'!A:M,4,FALSE)+D49*VLOOKUP($F$9,'GI Factors'!A:M,7,FALSE)</f>
        <v>198588.83097588009</v>
      </c>
      <c r="G49" s="193">
        <f t="shared" si="12"/>
        <v>2057</v>
      </c>
      <c r="H49" s="197">
        <f>C49*VLOOKUP($G49,'GI Factors'!A:M,4,FALSE)</f>
        <v>440719.69463426329</v>
      </c>
      <c r="I49" s="197">
        <f>D49*VLOOKUP($G49,'GI Factors'!A:M,7,FALSE)</f>
        <v>133866.77646828859</v>
      </c>
      <c r="J49" s="189">
        <f t="shared" si="9"/>
        <v>574586.47110255191</v>
      </c>
      <c r="K49" s="190">
        <f>IF(SUM($J$10:J49)&gt;$K$7,$K$7-SUM($K$10:K48),J49)</f>
        <v>0</v>
      </c>
      <c r="L49" s="190">
        <f t="shared" si="10"/>
        <v>574586.47110255191</v>
      </c>
      <c r="M49" s="140">
        <f t="shared" si="3"/>
        <v>36</v>
      </c>
      <c r="N49" s="141">
        <f t="shared" si="1"/>
        <v>2.9951282422221604E-2</v>
      </c>
      <c r="O49" s="137">
        <f t="shared" si="2"/>
        <v>198588.83097587954</v>
      </c>
      <c r="P49" s="142">
        <f t="shared" si="4"/>
        <v>9089.5109779085506</v>
      </c>
      <c r="Q49" s="137">
        <f>IF(SUM($P49:P49)&gt;0,IF($M49-Q$7&gt;0,P49*(1+$N49),0),IF(0&lt;=Q$9,IF(M49&gt;0,PMT(N49,M49,-O49),PMT(N49,1,-O49)),0))</f>
        <v>9361.7534882877735</v>
      </c>
      <c r="R49" s="137">
        <f>IF(SUM($P49:Q49)&gt;0,IF($M49-R$7&gt;0,Q49*(1+$N49),0),IF(0&lt;=R$9,IF(N49&gt;0,PMT(O49,N49,-P49),PMT(O49,1,-P49)),0))</f>
        <v>9642.1500109826993</v>
      </c>
      <c r="S49" s="138">
        <f>IF(SUM($P49:R49)&gt;0,IF($M49-S$7&gt;0,R49*(1+$N49),0),IF(0&lt;=S$9,IF(O49&gt;0,PMT(P49,O49,-Q49),PMT(P49,1,-Q49)),0))</f>
        <v>9930.9447691190708</v>
      </c>
      <c r="T49" s="137">
        <f>IF(SUM($P49:S49)&gt;0,IF($M49-T$7&gt;0,S49*(1+$N49),0),IF(0&lt;=T$9,IF(P49&gt;0,PMT(Q49,P49,-R49),PMT(Q49,1,-R49)),0))</f>
        <v>10228.389300618441</v>
      </c>
      <c r="U49" s="137">
        <f>IF(SUM($P49:T49)&gt;0,IF($M49-U$7&gt;0,T49*(1+$N49),0),IF(0&lt;=U$9,IF(Q49&gt;0,PMT(R49,Q49,-S49),PMT(R49,1,-S49)),0))</f>
        <v>10534.742677285694</v>
      </c>
      <c r="V49" s="137">
        <f>IF(SUM($P49:U49)&gt;0,IF($M49-V$7&gt;0,U49*(1+$N49),0),IF(0&lt;=V$9,IF(R49&gt;0,PMT(S49,R49,-T49),PMT(S49,1,-T49)),0))</f>
        <v>10850.271730458509</v>
      </c>
      <c r="W49" s="137">
        <f>IF(SUM($P49:V49)&gt;0,IF($M49-W$7&gt;0,V49*(1+$N49),0),IF(0&lt;=W$9,IF(S49&gt;0,PMT(T49,S49,-U49),PMT(T49,1,-U49)),0))</f>
        <v>11175.25128341532</v>
      </c>
      <c r="X49" s="137">
        <f>IF(SUM($P49:W49)&gt;0,IF($M49-X$7&gt;0,W49*(1+$N49),0),IF(0&lt;=X$9,IF(T49&gt;0,PMT(U49,T49,-V49),PMT(U49,1,-V49)),0))</f>
        <v>11509.964390744188</v>
      </c>
      <c r="Y49" s="137">
        <f>IF(SUM($P49:X49)&gt;0,IF($M49-Y$7&gt;0,X49*(1+$N49),0),IF(0&lt;=Y$9,IF(U49&gt;0,PMT(V49,U49,-W49),PMT(V49,1,-W49)),0))</f>
        <v>11854.702584881081</v>
      </c>
      <c r="Z49" s="137">
        <f>IF(SUM($P49:Y49)&gt;0,IF($M49-Z$7&gt;0,Y49*(1+$N49),0),IF(0&lt;=Z$9,IF(V49&gt;0,PMT(W49,V49,-X49),PMT(W49,1,-X49)),0))</f>
        <v>12209.766130032296</v>
      </c>
      <c r="AA49" s="137">
        <f>IF(SUM($P49:Z49)&gt;0,IF($M49-AA$7&gt;0,Z49*(1+$N49),0),IF(0&lt;=AA$9,IF(W49&gt;0,PMT(X49,W49,-Y49),PMT(X49,1,-Y49)),0))</f>
        <v>12575.464283702169</v>
      </c>
      <c r="AB49" s="137">
        <f>IF(SUM($P49:AA49)&gt;0,IF($M49-AB$7&gt;0,AA49*(1+$N49),0),IF(0&lt;=AB$9,IF(X49&gt;0,PMT(Y49,X49,-Z49),PMT(Y49,1,-Z49)),0))</f>
        <v>12952.115566053895</v>
      </c>
      <c r="AC49" s="137">
        <f>IF(SUM($P49:AB49)&gt;0,IF($M49-AC$7&gt;0,AB49*(1+$N49),0),IF(0&lt;=AC$9,IF(Y49&gt;0,PMT(Z49,Y49,-AA49),PMT(Z49,1,-AA49)),0))</f>
        <v>13340.048037338029</v>
      </c>
      <c r="AD49" s="137">
        <f>IF(SUM($P49:AC49)&gt;0,IF($M49-AD$7&gt;0,AC49*(1+$N49),0),IF(0&lt;=AD$9,IF(Z49&gt;0,PMT(AA49,Z49,-AB49),PMT(AA49,1,-AB49)),0))</f>
        <v>13739.599583630345</v>
      </c>
      <c r="AE49" s="137">
        <f>IF(SUM($P49:AD49)&gt;0,IF($M49-AE$7&gt;0,AD49*(1+$N49),0),IF(0&lt;=AE$9,IF(AA49&gt;0,PMT(AB49,AA49,-AC49),PMT(AB49,1,-AC49)),0))</f>
        <v>14151.118211127896</v>
      </c>
      <c r="AF49" s="137">
        <f>IF(SUM($P49:AE49)&gt;0,IF($M49-AF$7&gt;0,AE49*(1+$N49),0),IF(0&lt;=AF$9,IF(AB49&gt;0,PMT(AC49,AB49,-AD49),PMT(AC49,1,-AD49)),0))</f>
        <v>14574.962349259631</v>
      </c>
      <c r="AG49" s="137">
        <f>IF(SUM($P49:AF49)&gt;0,IF($M49-AG$7&gt;0,AF49*(1+$N49),0),IF(0&lt;=AG$9,IF(AC49&gt;0,PMT(AD49,AC49,-AE49),PMT(AD49,1,-AE49)),0))</f>
        <v>15011.501162875553</v>
      </c>
      <c r="AH49" s="137">
        <f>IF(SUM($P49:AG49)&gt;0,IF($M49-AH$7&gt;0,AG49*(1+$N49),0),IF(0&lt;=AH$9,IF(AD49&gt;0,PMT(AE49,AD49,-AF49),PMT(AE49,1,-AF49)),0))</f>
        <v>15461.114873786348</v>
      </c>
      <c r="AI49" s="137">
        <f>IF(SUM($P49:AH49)&gt;0,IF($M49-AI$7&gt;0,AH49*(1+$N49),0),IF(0&lt;=AI$9,IF(AE49&gt;0,PMT(AF49,AE49,-AG49),PMT(AF49,1,-AG49)),0))</f>
        <v>15924.195091933534</v>
      </c>
      <c r="AJ49" s="137">
        <f>IF(SUM($P49:AI49)&gt;0,IF($M49-AJ$7&gt;0,AI49*(1+$N49),0),IF(0&lt;=AJ$9,IF(AF49&gt;0,PMT(AG49,AF49,-AH49),PMT(AG49,1,-AH49)),0))</f>
        <v>16401.145156478593</v>
      </c>
      <c r="AK49" s="137">
        <f>IF(SUM($P49:AJ49)&gt;0,IF($M49-AK$7&gt;0,AJ49*(1+$N49),0),IF(0&lt;=AK$9,IF(AG49&gt;0,PMT(AH49,AG49,-AI49),PMT(AH49,1,-AI49)),0))</f>
        <v>16892.380487108137</v>
      </c>
      <c r="AL49" s="137">
        <f>IF(SUM($P49:AK49)&gt;0,IF($M49-AL$7&gt;0,AK49*(1+$N49),0),IF(0&lt;=AL$9,IF(AH49&gt;0,PMT(AI49,AH49,-AJ49),PMT(AI49,1,-AJ49)),0))</f>
        <v>17398.32894586114</v>
      </c>
      <c r="AM49" s="137">
        <f>IF(SUM($P49:AL49)&gt;0,IF($M49-AM$7&gt;0,AL49*(1+$N49),0),IF(0&lt;=AM$9,IF(AI49&gt;0,PMT(AJ49,AI49,-AK49),PMT(AJ49,1,-AK49)),0))</f>
        <v>17919.43120979334</v>
      </c>
      <c r="AN49" s="137">
        <f>IF(SUM($P49:AM49)&gt;0,IF($M49-AN$7&gt;0,AM49*(1+$N49),0),IF(0&lt;=AN$9,IF(AJ49&gt;0,PMT(AK49,AJ49,-AL49),PMT(AK49,1,-AL49)),0))</f>
        <v>18456.141154803434</v>
      </c>
      <c r="AO49" s="137">
        <f>IF(SUM($P49:AN49)&gt;0,IF($M49-AO$7&gt;0,AN49*(1+$N49),0),IF(0&lt;=AO$9,IF(AK49&gt;0,PMT(AL49,AK49,-AM49),PMT(AL49,1,-AM49)),0))</f>
        <v>19008.926250955341</v>
      </c>
      <c r="AP49" s="137">
        <f>IF(SUM($P49:AO49)&gt;0,IF($M49-AP$7&gt;0,AO49*(1+$N49),0),IF(0&lt;=AP$9,IF(AL49&gt;0,PMT(AM49,AL49,-AN49),PMT(AM49,1,-AN49)),0))</f>
        <v>19578.267969640889</v>
      </c>
      <c r="AQ49" s="137">
        <f>IF(SUM($P49:AP49)&gt;0,IF($M49-AQ$7&gt;0,AP49*(1+$N49),0),IF(0&lt;=AQ$9,IF(AM49&gt;0,PMT(AN49,AM49,-AO49),PMT(AN49,1,-AO49)),0))</f>
        <v>20164.662202937539</v>
      </c>
      <c r="AR49" s="137">
        <f>IF(SUM($P49:AQ49)&gt;0,IF($M49-AR$7&gt;0,AQ49*(1+$N49),0),IF(0&lt;=AR$9,IF(AN49&gt;0,PMT(AO49,AN49,-AP49),PMT(AO49,1,-AP49)),0))</f>
        <v>20768.61969552642</v>
      </c>
      <c r="AS49" s="137">
        <f>IF(SUM($P49:AR49)&gt;0,IF($M49-AS$7&gt;0,AR49*(1+$N49),0),IF(0&lt;=AS$9,IF(AO49&gt;0,PMT(AP49,AO49,-AQ49),PMT(AP49,1,-AQ49)),0))</f>
        <v>21390.666489546849</v>
      </c>
      <c r="AT49" s="137">
        <f>IF(SUM($P49:AS49)&gt;0,IF($M49-AT$7&gt;0,AS49*(1+$N49),0),IF(0&lt;=AT$9,IF(AP49&gt;0,PMT(AQ49,AP49,-AR49),PMT(AQ49,1,-AR49)),0))</f>
        <v>22031.34438277482</v>
      </c>
      <c r="AU49" s="137">
        <f>IF(SUM($P49:AT49)&gt;0,IF($M49-AU$7&gt;0,AT49*(1+$N49),0),IF(0&lt;=AU$9,IF(AQ49&gt;0,PMT(AR49,AQ49,-AS49),PMT(AR49,1,-AS49)),0))</f>
        <v>22691.211400524535</v>
      </c>
      <c r="AV49" s="137">
        <f>IF(SUM($P49:AU49)&gt;0,IF($M49-AV$7&gt;0,AU49*(1+$N49),0),IF(0&lt;=AV$9,IF(AR49&gt;0,PMT(AS49,AR49,-AT49),PMT(AS49,1,-AT49)),0))</f>
        <v>23370.842281683981</v>
      </c>
      <c r="AW49" s="137">
        <f>IF(SUM($P49:AV49)&gt;0,IF($M49-AW$7&gt;0,AV49*(1+$N49),0),IF(0&lt;=AW$9,IF(AS49&gt;0,PMT(AT49,AS49,-AU49),PMT(AT49,1,-AU49)),0))</f>
        <v>24070.828979307898</v>
      </c>
      <c r="AX49" s="137">
        <f>IF(SUM($P49:AW49)&gt;0,IF($M49-AX$7&gt;0,AW49*(1+$N49),0),IF(0&lt;=AX$9,IF(AT49&gt;0,PMT(AU49,AT49,-AV49),PMT(AU49,1,-AV49)),0))</f>
        <v>24791.781176204146</v>
      </c>
      <c r="AY49" s="137">
        <f>IF(SUM($P49:AX49)&gt;0,IF($M49-AY$7&gt;0,AX49*(1+$N49),0),IF(0&lt;=AY$9,IF(AU49&gt;0,PMT(AV49,AU49,-AW49),PMT(AV49,1,-AW49)),0))</f>
        <v>25534.326815962555</v>
      </c>
      <c r="AZ49" s="137">
        <f>IF(SUM($P49:AY49)&gt;0,IF($M49-AZ$7&gt;0,AY49*(1+$N49),0),IF(0&lt;=AZ$9,IF(AV49&gt;0,PMT(AW49,AV49,-AX49),PMT(AW49,1,-AX49)),0))</f>
        <v>0</v>
      </c>
      <c r="BA49" s="137">
        <f>IF(SUM($P49:AZ49)&gt;0,IF($M49-BA$7&gt;0,AZ49*(1+$N49),0),IF(0&lt;=BA$9,IF(AW49&gt;0,PMT(AX49,AW49,-AY49),PMT(AX49,1,-AY49)),0))</f>
        <v>0</v>
      </c>
      <c r="BB49" s="137">
        <f>IF(SUM($P49:BA49)&gt;0,IF($M49-BB$7&gt;0,BA49*(1+$N49),0),IF(0&lt;=BB$9,IF(AX49&gt;0,PMT(AY49,AX49,-AZ49),PMT(AY49,1,-AZ49)),0))</f>
        <v>0</v>
      </c>
      <c r="BC49" s="137">
        <f>IF(SUM($P49:BB49)&gt;0,IF($M49-BC$7&gt;0,BB49*(1+$N49),0),IF(0&lt;=BC$9,IF(AY49&gt;0,PMT(AZ49,AY49,-BA49),PMT(AZ49,1,-BA49)),0))</f>
        <v>0</v>
      </c>
      <c r="BD49" s="137">
        <f>IF(SUM($P49:BC49)&gt;0,IF($M49-BD$7&gt;0,BC49*(1+$N49),0),IF(0&lt;=BD$9,IF(AZ49&gt;0,PMT(BA49,AZ49,-BB49),PMT(BA49,1,-BB49)),0))</f>
        <v>0</v>
      </c>
      <c r="BE49" s="137">
        <f>IF(SUM($P49:BD49)&gt;0,IF($M49-BE$7&gt;0,BD49*(1+$N49),0),IF(0&lt;=BE$9,IF(BA49&gt;0,PMT(BB49,BA49,-BC49),PMT(BB49,1,-BC49)),0))</f>
        <v>0</v>
      </c>
      <c r="BF49" s="137">
        <f>IF(SUM($P49:BE49)&gt;0,IF($M49-BF$7&gt;0,BE49*(1+$N49),0),IF(0&lt;=BF$9,IF(BB49&gt;0,PMT(BC49,BB49,-BD49),PMT(BC49,1,-BD49)),0))</f>
        <v>0</v>
      </c>
      <c r="BG49" s="137">
        <f>IF(SUM($P49:BF49)&gt;0,IF($M49-BG$7&gt;0,BF49*(1+$N49),0),IF(0&lt;=BG$9,IF(BC49&gt;0,PMT(BD49,BC49,-BE49),PMT(BD49,1,-BE49)),0))</f>
        <v>0</v>
      </c>
      <c r="BH49" s="137">
        <f>IF(SUM($P49:BG49)&gt;0,IF($M49-BH$7&gt;0,BG49*(1+$N49),0),IF(0&lt;=BH$9,IF(BD49&gt;0,PMT(BE49,BD49,-BF49),PMT(BE49,1,-BF49)),0))</f>
        <v>0</v>
      </c>
      <c r="BI49" s="137">
        <f>IF(SUM($P49:BH49)&gt;0,IF($M49-BI$7&gt;0,BH49*(1+$N49),0),IF(0&lt;=BI$9,IF(BE49&gt;0,PMT(BF49,BE49,-BG49),PMT(BF49,1,-BG49)),0))</f>
        <v>0</v>
      </c>
      <c r="BJ49" s="191">
        <f t="shared" si="13"/>
        <v>-1.1641532182693481E-9</v>
      </c>
    </row>
    <row r="50" spans="1:62">
      <c r="A50" s="193">
        <f t="shared" si="11"/>
        <v>2058</v>
      </c>
      <c r="B50" s="132">
        <v>196207.42688695091</v>
      </c>
      <c r="C50" s="194">
        <f t="shared" si="6"/>
        <v>117724.45613217054</v>
      </c>
      <c r="D50" s="194">
        <f t="shared" si="7"/>
        <v>78482.97075478037</v>
      </c>
      <c r="E50" s="195">
        <f t="shared" si="8"/>
        <v>196207.42688695091</v>
      </c>
      <c r="F50" s="196">
        <f>C50*VLOOKUP($F$9,'GI Factors'!A:M,4,FALSE)+D50*VLOOKUP($F$9,'GI Factors'!A:M,7,FALSE)</f>
        <v>198588.83097588009</v>
      </c>
      <c r="G50" s="193">
        <f t="shared" si="12"/>
        <v>2058</v>
      </c>
      <c r="H50" s="197">
        <f>C50*VLOOKUP($G50,'GI Factors'!A:M,4,FALSE)</f>
        <v>457351.70110755379</v>
      </c>
      <c r="I50" s="197">
        <f>D50*VLOOKUP($G50,'GI Factors'!A:M,7,FALSE)</f>
        <v>136194.0039910755</v>
      </c>
      <c r="J50" s="189">
        <f t="shared" si="9"/>
        <v>593545.70509862923</v>
      </c>
      <c r="K50" s="190">
        <f>IF(SUM($J$10:J50)&gt;$K$7,$K$7-SUM($K$10:K49),J50)</f>
        <v>0</v>
      </c>
      <c r="L50" s="190">
        <f t="shared" si="10"/>
        <v>593545.70509862923</v>
      </c>
      <c r="M50" s="140">
        <f t="shared" si="3"/>
        <v>37</v>
      </c>
      <c r="N50" s="141">
        <f t="shared" si="1"/>
        <v>3.0033462357967215E-2</v>
      </c>
      <c r="O50" s="137">
        <f t="shared" si="2"/>
        <v>198588.83097587989</v>
      </c>
      <c r="P50" s="142">
        <f t="shared" si="4"/>
        <v>8963.2335149887858</v>
      </c>
      <c r="Q50" s="137">
        <f>IF(SUM($P50:P50)&gt;0,IF($M50-Q$7&gt;0,P50*(1+$N50),0),IF(0&lt;=Q$9,IF(M50&gt;0,PMT(N50,M50,-O50),PMT(N50,1,-O50)),0))</f>
        <v>9232.4304513668721</v>
      </c>
      <c r="R50" s="137">
        <f>IF(SUM($P50:Q50)&gt;0,IF($M50-R$7&gt;0,Q50*(1+$N50),0),IF(0&lt;=R$9,IF(N50&gt;0,PMT(O50,N50,-P50),PMT(O50,1,-P50)),0))</f>
        <v>9509.7123038005502</v>
      </c>
      <c r="S50" s="138">
        <f>IF(SUM($P50:R50)&gt;0,IF($M50-S$7&gt;0,R50*(1+$N50),0),IF(0&lt;=S$9,IF(O50&gt;0,PMT(P50,O50,-Q50),PMT(P50,1,-Q50)),0))</f>
        <v>9795.3218903118413</v>
      </c>
      <c r="T50" s="137">
        <f>IF(SUM($P50:S50)&gt;0,IF($M50-T$7&gt;0,S50*(1+$N50),0),IF(0&lt;=T$9,IF(P50&gt;0,PMT(Q50,P50,-R50),PMT(Q50,1,-R50)),0))</f>
        <v>10089.509321588694</v>
      </c>
      <c r="U50" s="137">
        <f>IF(SUM($P50:T50)&gt;0,IF($M50-U$7&gt;0,T50*(1+$N50),0),IF(0&lt;=U$9,IF(Q50&gt;0,PMT(R50,Q50,-S50),PMT(R50,1,-S50)),0))</f>
        <v>10392.532220008987</v>
      </c>
      <c r="V50" s="137">
        <f>IF(SUM($P50:U50)&gt;0,IF($M50-V$7&gt;0,U50*(1+$N50),0),IF(0&lt;=V$9,IF(R50&gt;0,PMT(S50,R50,-T50),PMT(S50,1,-T50)),0))</f>
        <v>10704.655945242588</v>
      </c>
      <c r="W50" s="137">
        <f>IF(SUM($P50:V50)&gt;0,IF($M50-W$7&gt;0,V50*(1+$N50),0),IF(0&lt;=W$9,IF(S50&gt;0,PMT(T50,S50,-U50),PMT(T50,1,-U50)),0))</f>
        <v>11026.153826629021</v>
      </c>
      <c r="X50" s="137">
        <f>IF(SUM($P50:W50)&gt;0,IF($M50-X$7&gt;0,W50*(1+$N50),0),IF(0&lt;=X$9,IF(T50&gt;0,PMT(U50,T50,-V50),PMT(U50,1,-V50)),0))</f>
        <v>11357.307402534239</v>
      </c>
      <c r="Y50" s="137">
        <f>IF(SUM($P50:X50)&gt;0,IF($M50-Y$7&gt;0,X50*(1+$N50),0),IF(0&lt;=Y$9,IF(U50&gt;0,PMT(V50,U50,-W50),PMT(V50,1,-W50)),0))</f>
        <v>11698.406666896113</v>
      </c>
      <c r="Z50" s="137">
        <f>IF(SUM($P50:Y50)&gt;0,IF($M50-Z$7&gt;0,Y50*(1+$N50),0),IF(0&lt;=Z$9,IF(V50&gt;0,PMT(W50,V50,-X50),PMT(W50,1,-X50)),0))</f>
        <v>12049.75032317453</v>
      </c>
      <c r="AA50" s="137">
        <f>IF(SUM($P50:Z50)&gt;0,IF($M50-AA$7&gt;0,Z50*(1+$N50),0),IF(0&lt;=AA$9,IF(W50&gt;0,PMT(X50,W50,-Y50),PMT(X50,1,-Y50)),0))</f>
        <v>12411.646045928495</v>
      </c>
      <c r="AB50" s="137">
        <f>IF(SUM($P50:AA50)&gt;0,IF($M50-AB$7&gt;0,AA50*(1+$N50),0),IF(0&lt;=AB$9,IF(X50&gt;0,PMT(Y50,X50,-Z50),PMT(Y50,1,-Z50)),0))</f>
        <v>12784.410750249301</v>
      </c>
      <c r="AC50" s="137">
        <f>IF(SUM($P50:AB50)&gt;0,IF($M50-AC$7&gt;0,AB50*(1+$N50),0),IF(0&lt;=AC$9,IF(Y50&gt;0,PMT(Z50,Y50,-AA50),PMT(Z50,1,-AA50)),0))</f>
        <v>13168.370869285705</v>
      </c>
      <c r="AD50" s="137">
        <f>IF(SUM($P50:AC50)&gt;0,IF($M50-AD$7&gt;0,AC50*(1+$N50),0),IF(0&lt;=AD$9,IF(Z50&gt;0,PMT(AA50,Z50,-AB50),PMT(AA50,1,-AB50)),0))</f>
        <v>13563.862640104149</v>
      </c>
      <c r="AE50" s="137">
        <f>IF(SUM($P50:AD50)&gt;0,IF($M50-AE$7&gt;0,AD50*(1+$N50),0),IF(0&lt;=AE$9,IF(AA50&gt;0,PMT(AB50,AA50,-AC50),PMT(AB50,1,-AC50)),0))</f>
        <v>13971.232398134354</v>
      </c>
      <c r="AF50" s="137">
        <f>IF(SUM($P50:AE50)&gt;0,IF($M50-AF$7&gt;0,AE50*(1+$N50),0),IF(0&lt;=AF$9,IF(AB50&gt;0,PMT(AC50,AB50,-AD50),PMT(AC50,1,-AD50)),0))</f>
        <v>14390.836880458135</v>
      </c>
      <c r="AG50" s="137">
        <f>IF(SUM($P50:AF50)&gt;0,IF($M50-AG$7&gt;0,AF50*(1+$N50),0),IF(0&lt;=AG$9,IF(AC50&gt;0,PMT(AD50,AC50,-AE50),PMT(AD50,1,-AE50)),0))</f>
        <v>14823.043538207021</v>
      </c>
      <c r="AH50" s="137">
        <f>IF(SUM($P50:AG50)&gt;0,IF($M50-AH$7&gt;0,AG50*(1+$N50),0),IF(0&lt;=AH$9,IF(AD50&gt;0,PMT(AE50,AD50,-AF50),PMT(AE50,1,-AF50)),0))</f>
        <v>15268.230858342271</v>
      </c>
      <c r="AI50" s="137">
        <f>IF(SUM($P50:AH50)&gt;0,IF($M50-AI$7&gt;0,AH50*(1+$N50),0),IF(0&lt;=AI$9,IF(AE50&gt;0,PMT(AF50,AE50,-AG50),PMT(AF50,1,-AG50)),0))</f>
        <v>15726.788695099047</v>
      </c>
      <c r="AJ50" s="137">
        <f>IF(SUM($P50:AI50)&gt;0,IF($M50-AJ$7&gt;0,AI50*(1+$N50),0),IF(0&lt;=AJ$9,IF(AF50&gt;0,PMT(AG50,AF50,-AH50),PMT(AG50,1,-AH50)),0))</f>
        <v>16199.118611385009</v>
      </c>
      <c r="AK50" s="137">
        <f>IF(SUM($P50:AJ50)&gt;0,IF($M50-AK$7&gt;0,AJ50*(1+$N50),0),IF(0&lt;=AK$9,IF(AG50&gt;0,PMT(AH50,AG50,-AI50),PMT(AH50,1,-AI50)),0))</f>
        <v>16685.634230432286</v>
      </c>
      <c r="AL50" s="137">
        <f>IF(SUM($P50:AK50)&gt;0,IF($M50-AL$7&gt;0,AK50*(1+$N50),0),IF(0&lt;=AL$9,IF(AH50&gt;0,PMT(AI50,AH50,-AJ50),PMT(AI50,1,-AJ50)),0))</f>
        <v>17186.761598010784</v>
      </c>
      <c r="AM50" s="137">
        <f>IF(SUM($P50:AL50)&gt;0,IF($M50-AM$7&gt;0,AL50*(1+$N50),0),IF(0&lt;=AM$9,IF(AI50&gt;0,PMT(AJ50,AI50,-AK50),PMT(AJ50,1,-AK50)),0))</f>
        <v>17702.939555519999</v>
      </c>
      <c r="AN50" s="137">
        <f>IF(SUM($P50:AM50)&gt;0,IF($M50-AN$7&gt;0,AM50*(1+$N50),0),IF(0&lt;=AN$9,IF(AJ50&gt;0,PMT(AK50,AJ50,-AL50),PMT(AK50,1,-AL50)),0))</f>
        <v>18234.620124286077</v>
      </c>
      <c r="AO50" s="137">
        <f>IF(SUM($P50:AN50)&gt;0,IF($M50-AO$7&gt;0,AN50*(1+$N50),0),IF(0&lt;=AO$9,IF(AK50&gt;0,PMT(AL50,AK50,-AM50),PMT(AL50,1,-AM50)),0))</f>
        <v>18782.268901400654</v>
      </c>
      <c r="AP50" s="137">
        <f>IF(SUM($P50:AO50)&gt;0,IF($M50-AP$7&gt;0,AO50*(1+$N50),0),IF(0&lt;=AP$9,IF(AL50&gt;0,PMT(AM50,AL50,-AN50),PMT(AM50,1,-AN50)),0))</f>
        <v>19346.365467448089</v>
      </c>
      <c r="AQ50" s="137">
        <f>IF(SUM($P50:AP50)&gt;0,IF($M50-AQ$7&gt;0,AP50*(1+$N50),0),IF(0&lt;=AQ$9,IF(AM50&gt;0,PMT(AN50,AM50,-AO50),PMT(AN50,1,-AO50)),0))</f>
        <v>19927.403806478167</v>
      </c>
      <c r="AR50" s="137">
        <f>IF(SUM($P50:AQ50)&gt;0,IF($M50-AR$7&gt;0,AQ50*(1+$N50),0),IF(0&lt;=AR$9,IF(AN50&gt;0,PMT(AO50,AN50,-AP50),PMT(AO50,1,-AP50)),0))</f>
        <v>20525.892738592043</v>
      </c>
      <c r="AS50" s="137">
        <f>IF(SUM($P50:AR50)&gt;0,IF($M50-AS$7&gt;0,AR50*(1+$N50),0),IF(0&lt;=AS$9,IF(AO50&gt;0,PMT(AP50,AO50,-AQ50),PMT(AP50,1,-AQ50)),0))</f>
        <v>21142.35636552022</v>
      </c>
      <c r="AT50" s="137">
        <f>IF(SUM($P50:AS50)&gt;0,IF($M50-AT$7&gt;0,AS50*(1+$N50),0),IF(0&lt;=AT$9,IF(AP50&gt;0,PMT(AQ50,AP50,-AR50),PMT(AQ50,1,-AR50)),0))</f>
        <v>21777.3345295828</v>
      </c>
      <c r="AU50" s="137">
        <f>IF(SUM($P50:AT50)&gt;0,IF($M50-AU$7&gt;0,AT50*(1+$N50),0),IF(0&lt;=AU$9,IF(AQ50&gt;0,PMT(AR50,AQ50,-AS50),PMT(AR50,1,-AS50)),0))</f>
        <v>22431.383286433884</v>
      </c>
      <c r="AV50" s="137">
        <f>IF(SUM($P50:AU50)&gt;0,IF($M50-AV$7&gt;0,AU50*(1+$N50),0),IF(0&lt;=AV$9,IF(AR50&gt;0,PMT(AS50,AR50,-AT50),PMT(AS50,1,-AT50)),0))</f>
        <v>23105.075392004132</v>
      </c>
      <c r="AW50" s="137">
        <f>IF(SUM($P50:AV50)&gt;0,IF($M50-AW$7&gt;0,AV50*(1+$N50),0),IF(0&lt;=AW$9,IF(AS50&gt;0,PMT(AT50,AS50,-AU50),PMT(AT50,1,-AU50)),0))</f>
        <v>23799.000804067884</v>
      </c>
      <c r="AX50" s="137">
        <f>IF(SUM($P50:AW50)&gt;0,IF($M50-AX$7&gt;0,AW50*(1+$N50),0),IF(0&lt;=AX$9,IF(AT50&gt;0,PMT(AU50,AT50,-AV50),PMT(AU50,1,-AV50)),0))</f>
        <v>24513.767198874088</v>
      </c>
      <c r="AY50" s="137">
        <f>IF(SUM($P50:AX50)&gt;0,IF($M50-AY$7&gt;0,AX50*(1+$N50),0),IF(0&lt;=AY$9,IF(AU50&gt;0,PMT(AV50,AU50,-AW50),PMT(AV50,1,-AW50)),0))</f>
        <v>25250.000503293446</v>
      </c>
      <c r="AZ50" s="137">
        <f>IF(SUM($P50:AY50)&gt;0,IF($M50-AZ$7&gt;0,AY50*(1+$N50),0),IF(0&lt;=AZ$9,IF(AV50&gt;0,PMT(AW50,AV50,-AX50),PMT(AW50,1,-AX50)),0))</f>
        <v>26008.345442947764</v>
      </c>
      <c r="BA50" s="137">
        <f>IF(SUM($P50:AZ50)&gt;0,IF($M50-BA$7&gt;0,AZ50*(1+$N50),0),IF(0&lt;=BA$9,IF(AW50&gt;0,PMT(AX50,AW50,-AY50),PMT(AX50,1,-AY50)),0))</f>
        <v>0</v>
      </c>
      <c r="BB50" s="137">
        <f>IF(SUM($P50:BA50)&gt;0,IF($M50-BB$7&gt;0,BA50*(1+$N50),0),IF(0&lt;=BB$9,IF(AX50&gt;0,PMT(AY50,AX50,-AZ50),PMT(AY50,1,-AZ50)),0))</f>
        <v>0</v>
      </c>
      <c r="BC50" s="137">
        <f>IF(SUM($P50:BB50)&gt;0,IF($M50-BC$7&gt;0,BB50*(1+$N50),0),IF(0&lt;=BC$9,IF(AY50&gt;0,PMT(AZ50,AY50,-BA50),PMT(AZ50,1,-BA50)),0))</f>
        <v>0</v>
      </c>
      <c r="BD50" s="137">
        <f>IF(SUM($P50:BC50)&gt;0,IF($M50-BD$7&gt;0,BC50*(1+$N50),0),IF(0&lt;=BD$9,IF(AZ50&gt;0,PMT(BA50,AZ50,-BB50),PMT(BA50,1,-BB50)),0))</f>
        <v>0</v>
      </c>
      <c r="BE50" s="137">
        <f>IF(SUM($P50:BD50)&gt;0,IF($M50-BE$7&gt;0,BD50*(1+$N50),0),IF(0&lt;=BE$9,IF(BA50&gt;0,PMT(BB50,BA50,-BC50),PMT(BB50,1,-BC50)),0))</f>
        <v>0</v>
      </c>
      <c r="BF50" s="137">
        <f>IF(SUM($P50:BE50)&gt;0,IF($M50-BF$7&gt;0,BE50*(1+$N50),0),IF(0&lt;=BF$9,IF(BB50&gt;0,PMT(BC50,BB50,-BD50),PMT(BC50,1,-BD50)),0))</f>
        <v>0</v>
      </c>
      <c r="BG50" s="137">
        <f>IF(SUM($P50:BF50)&gt;0,IF($M50-BG$7&gt;0,BF50*(1+$N50),0),IF(0&lt;=BG$9,IF(BC50&gt;0,PMT(BD50,BC50,-BE50),PMT(BD50,1,-BE50)),0))</f>
        <v>0</v>
      </c>
      <c r="BH50" s="137">
        <f>IF(SUM($P50:BG50)&gt;0,IF($M50-BH$7&gt;0,BG50*(1+$N50),0),IF(0&lt;=BH$9,IF(BD50&gt;0,PMT(BE50,BD50,-BF50),PMT(BE50,1,-BF50)),0))</f>
        <v>0</v>
      </c>
      <c r="BI50" s="137">
        <f>IF(SUM($P50:BH50)&gt;0,IF($M50-BI$7&gt;0,BH50*(1+$N50),0),IF(0&lt;=BI$9,IF(BE50&gt;0,PMT(BF50,BE50,-BG50),PMT(BF50,1,-BG50)),0))</f>
        <v>0</v>
      </c>
      <c r="BJ50" s="191">
        <f t="shared" si="13"/>
        <v>-1.0477378964424133E-9</v>
      </c>
    </row>
    <row r="51" spans="1:62">
      <c r="A51" s="193">
        <f t="shared" si="11"/>
        <v>2059</v>
      </c>
      <c r="B51" s="132">
        <v>196207.42688695091</v>
      </c>
      <c r="C51" s="194">
        <f t="shared" si="6"/>
        <v>117724.45613217054</v>
      </c>
      <c r="D51" s="194">
        <f t="shared" si="7"/>
        <v>78482.97075478037</v>
      </c>
      <c r="E51" s="195">
        <f t="shared" si="8"/>
        <v>196207.42688695091</v>
      </c>
      <c r="F51" s="196">
        <f>C51*VLOOKUP($F$9,'GI Factors'!A:M,4,FALSE)+D51*VLOOKUP($F$9,'GI Factors'!A:M,7,FALSE)</f>
        <v>198588.83097588009</v>
      </c>
      <c r="G51" s="193">
        <f t="shared" si="12"/>
        <v>2059</v>
      </c>
      <c r="H51" s="197">
        <f>C51*VLOOKUP($G51,'GI Factors'!A:M,4,FALSE)</f>
        <v>474611.37102020357</v>
      </c>
      <c r="I51" s="197">
        <f>D51*VLOOKUP($G51,'GI Factors'!A:M,7,FALSE)</f>
        <v>138561.68955793954</v>
      </c>
      <c r="J51" s="189">
        <f t="shared" si="9"/>
        <v>613173.06057814311</v>
      </c>
      <c r="K51" s="190">
        <f>IF(SUM($J$10:J51)&gt;$K$7,$K$7-SUM($K$10:K50),J51)</f>
        <v>0</v>
      </c>
      <c r="L51" s="190">
        <f t="shared" si="10"/>
        <v>613173.06057814311</v>
      </c>
      <c r="M51" s="140">
        <f t="shared" si="3"/>
        <v>38</v>
      </c>
      <c r="N51" s="141">
        <f t="shared" si="1"/>
        <v>3.0113203683831344E-2</v>
      </c>
      <c r="O51" s="137">
        <f t="shared" si="2"/>
        <v>198588.83097587954</v>
      </c>
      <c r="P51" s="142">
        <f t="shared" si="4"/>
        <v>8844.6788674247291</v>
      </c>
      <c r="Q51" s="137">
        <f>IF(SUM($P51:P51)&gt;0,IF($M51-Q$7&gt;0,P51*(1+$N51),0),IF(0&lt;=Q$9,IF(M51&gt;0,PMT(N51,M51,-O51),PMT(N51,1,-O51)),0))</f>
        <v>9111.0204836775702</v>
      </c>
      <c r="R51" s="137">
        <f>IF(SUM($P51:Q51)&gt;0,IF($M51-R$7&gt;0,Q51*(1+$N51),0),IF(0&lt;=R$9,IF(N51&gt;0,PMT(O51,N51,-P51),PMT(O51,1,-P51)),0))</f>
        <v>9385.3824992701138</v>
      </c>
      <c r="S51" s="138">
        <f>IF(SUM($P51:R51)&gt;0,IF($M51-S$7&gt;0,R51*(1+$N51),0),IF(0&lt;=S$9,IF(O51&gt;0,PMT(P51,O51,-Q51),PMT(P51,1,-Q51)),0))</f>
        <v>9668.0064341213019</v>
      </c>
      <c r="T51" s="137">
        <f>IF(SUM($P51:S51)&gt;0,IF($M51-T$7&gt;0,S51*(1+$N51),0),IF(0&lt;=T$9,IF(P51&gt;0,PMT(Q51,P51,-R51),PMT(Q51,1,-R51)),0))</f>
        <v>9959.14108108859</v>
      </c>
      <c r="U51" s="137">
        <f>IF(SUM($P51:T51)&gt;0,IF($M51-U$7&gt;0,T51*(1+$N51),0),IF(0&lt;=U$9,IF(Q51&gt;0,PMT(R51,Q51,-S51),PMT(R51,1,-S51)),0))</f>
        <v>10259.042724979423</v>
      </c>
      <c r="V51" s="137">
        <f>IF(SUM($P51:U51)&gt;0,IF($M51-V$7&gt;0,U51*(1+$N51),0),IF(0&lt;=V$9,IF(R51&gt;0,PMT(S51,R51,-T51),PMT(S51,1,-T51)),0))</f>
        <v>10567.975368157857</v>
      </c>
      <c r="W51" s="137">
        <f>IF(SUM($P51:V51)&gt;0,IF($M51-W$7&gt;0,V51*(1+$N51),0),IF(0&lt;=W$9,IF(S51&gt;0,PMT(T51,S51,-U51),PMT(T51,1,-U51)),0))</f>
        <v>10886.210962944908</v>
      </c>
      <c r="X51" s="137">
        <f>IF(SUM($P51:W51)&gt;0,IF($M51-X$7&gt;0,W51*(1+$N51),0),IF(0&lt;=X$9,IF(T51&gt;0,PMT(U51,T51,-V51),PMT(U51,1,-V51)),0))</f>
        <v>11214.029651017227</v>
      </c>
      <c r="Y51" s="137">
        <f>IF(SUM($P51:X51)&gt;0,IF($M51-Y$7&gt;0,X51*(1+$N51),0),IF(0&lt;=Y$9,IF(U51&gt;0,PMT(V51,U51,-W51),PMT(V51,1,-W51)),0))</f>
        <v>11551.720010014833</v>
      </c>
      <c r="Z51" s="137">
        <f>IF(SUM($P51:Y51)&gt;0,IF($M51-Z$7&gt;0,Y51*(1+$N51),0),IF(0&lt;=Z$9,IF(V51&gt;0,PMT(W51,V51,-X51),PMT(W51,1,-X51)),0))</f>
        <v>11899.579307575001</v>
      </c>
      <c r="AA51" s="137">
        <f>IF(SUM($P51:Z51)&gt;0,IF($M51-AA$7&gt;0,Z51*(1+$N51),0),IF(0&lt;=AA$9,IF(W51&gt;0,PMT(X51,W51,-Y51),PMT(X51,1,-Y51)),0))</f>
        <v>12257.913763015913</v>
      </c>
      <c r="AB51" s="137">
        <f>IF(SUM($P51:AA51)&gt;0,IF($M51-AB$7&gt;0,AA51*(1+$N51),0),IF(0&lt;=AB$9,IF(X51&gt;0,PMT(Y51,X51,-Z51),PMT(Y51,1,-Z51)),0))</f>
        <v>12627.038816900451</v>
      </c>
      <c r="AC51" s="137">
        <f>IF(SUM($P51:AB51)&gt;0,IF($M51-AC$7&gt;0,AB51*(1+$N51),0),IF(0&lt;=AC$9,IF(Y51&gt;0,PMT(Z51,Y51,-AA51),PMT(Z51,1,-AA51)),0))</f>
        <v>13007.279408717421</v>
      </c>
      <c r="AD51" s="137">
        <f>IF(SUM($P51:AC51)&gt;0,IF($M51-AD$7&gt;0,AC51*(1+$N51),0),IF(0&lt;=AD$9,IF(Z51&gt;0,PMT(AA51,Z51,-AB51),PMT(AA51,1,-AB51)),0))</f>
        <v>13398.970262924635</v>
      </c>
      <c r="AE51" s="137">
        <f>IF(SUM($P51:AD51)&gt;0,IF($M51-AE$7&gt;0,AD51*(1+$N51),0),IF(0&lt;=AE$9,IF(AA51&gt;0,PMT(AB51,AA51,-AC51),PMT(AB51,1,-AC51)),0))</f>
        <v>13802.456183605684</v>
      </c>
      <c r="AF51" s="137">
        <f>IF(SUM($P51:AE51)&gt;0,IF($M51-AF$7&gt;0,AE51*(1+$N51),0),IF(0&lt;=AF$9,IF(AB51&gt;0,PMT(AC51,AB51,-AD51),PMT(AC51,1,-AD51)),0))</f>
        <v>14218.09235799976</v>
      </c>
      <c r="AG51" s="137">
        <f>IF(SUM($P51:AF51)&gt;0,IF($M51-AG$7&gt;0,AF51*(1+$N51),0),IF(0&lt;=AG$9,IF(AC51&gt;0,PMT(AD51,AC51,-AE51),PMT(AD51,1,-AE51)),0))</f>
        <v>14646.244669171734</v>
      </c>
      <c r="AH51" s="137">
        <f>IF(SUM($P51:AG51)&gt;0,IF($M51-AH$7&gt;0,AG51*(1+$N51),0),IF(0&lt;=AH$9,IF(AD51&gt;0,PMT(AE51,AD51,-AF51),PMT(AE51,1,-AF51)),0))</f>
        <v>15087.290018097732</v>
      </c>
      <c r="AI51" s="137">
        <f>IF(SUM($P51:AH51)&gt;0,IF($M51-AI$7&gt;0,AH51*(1+$N51),0),IF(0&lt;=AI$9,IF(AE51&gt;0,PMT(AF51,AE51,-AG51),PMT(AF51,1,-AG51)),0))</f>
        <v>15541.616655449745</v>
      </c>
      <c r="AJ51" s="137">
        <f>IF(SUM($P51:AI51)&gt;0,IF($M51-AJ$7&gt;0,AI51*(1+$N51),0),IF(0&lt;=AJ$9,IF(AF51&gt;0,PMT(AG51,AF51,-AH51),PMT(AG51,1,-AH51)),0))</f>
        <v>16009.624523371331</v>
      </c>
      <c r="AK51" s="137">
        <f>IF(SUM($P51:AJ51)&gt;0,IF($M51-AK$7&gt;0,AJ51*(1+$N51),0),IF(0&lt;=AK$9,IF(AG51&gt;0,PMT(AH51,AG51,-AI51),PMT(AH51,1,-AI51)),0))</f>
        <v>16491.725607545275</v>
      </c>
      <c r="AL51" s="137">
        <f>IF(SUM($P51:AK51)&gt;0,IF($M51-AL$7&gt;0,AK51*(1+$N51),0),IF(0&lt;=AL$9,IF(AH51&gt;0,PMT(AI51,AH51,-AJ51),PMT(AI51,1,-AJ51)),0))</f>
        <v>16988.344299863144</v>
      </c>
      <c r="AM51" s="137">
        <f>IF(SUM($P51:AL51)&gt;0,IF($M51-AM$7&gt;0,AL51*(1+$N51),0),IF(0&lt;=AM$9,IF(AI51&gt;0,PMT(AJ51,AI51,-AK51),PMT(AJ51,1,-AK51)),0))</f>
        <v>17499.917772015979</v>
      </c>
      <c r="AN51" s="137">
        <f>IF(SUM($P51:AM51)&gt;0,IF($M51-AN$7&gt;0,AM51*(1+$N51),0),IF(0&lt;=AN$9,IF(AJ51&gt;0,PMT(AK51,AJ51,-AL51),PMT(AK51,1,-AL51)),0))</f>
        <v>18026.896360334998</v>
      </c>
      <c r="AO51" s="137">
        <f>IF(SUM($P51:AN51)&gt;0,IF($M51-AO$7&gt;0,AN51*(1+$N51),0),IF(0&lt;=AO$9,IF(AK51&gt;0,PMT(AL51,AK51,-AM51),PMT(AL51,1,-AM51)),0))</f>
        <v>18569.743962221084</v>
      </c>
      <c r="AP51" s="137">
        <f>IF(SUM($P51:AO51)&gt;0,IF($M51-AP$7&gt;0,AO51*(1+$N51),0),IF(0&lt;=AP$9,IF(AL51&gt;0,PMT(AM51,AL51,-AN51),PMT(AM51,1,-AN51)),0))</f>
        <v>19128.938444512045</v>
      </c>
      <c r="AQ51" s="137">
        <f>IF(SUM($P51:AP51)&gt;0,IF($M51-AQ$7&gt;0,AP51*(1+$N51),0),IF(0&lt;=AQ$9,IF(AM51&gt;0,PMT(AN51,AM51,-AO51),PMT(AN51,1,-AO51)),0))</f>
        <v>19704.97206414711</v>
      </c>
      <c r="AR51" s="137">
        <f>IF(SUM($P51:AQ51)&gt;0,IF($M51-AR$7&gt;0,AQ51*(1+$N51),0),IF(0&lt;=AR$9,IF(AN51&gt;0,PMT(AO51,AN51,-AP51),PMT(AO51,1,-AP51)),0))</f>
        <v>20298.35190149898</v>
      </c>
      <c r="AS51" s="137">
        <f>IF(SUM($P51:AR51)&gt;0,IF($M51-AS$7&gt;0,AR51*(1+$N51),0),IF(0&lt;=AS$9,IF(AO51&gt;0,PMT(AP51,AO51,-AQ51),PMT(AP51,1,-AQ51)),0))</f>
        <v>20909.600306754906</v>
      </c>
      <c r="AT51" s="137">
        <f>IF(SUM($P51:AS51)&gt;0,IF($M51-AT$7&gt;0,AS51*(1+$N51),0),IF(0&lt;=AT$9,IF(AP51&gt;0,PMT(AQ51,AP51,-AR51),PMT(AQ51,1,-AR51)),0))</f>
        <v>21539.25535973972</v>
      </c>
      <c r="AU51" s="137">
        <f>IF(SUM($P51:AT51)&gt;0,IF($M51-AU$7&gt;0,AT51*(1+$N51),0),IF(0&lt;=AU$9,IF(AQ51&gt;0,PMT(AR51,AQ51,-AS51),PMT(AR51,1,-AS51)),0))</f>
        <v>22187.871343585619</v>
      </c>
      <c r="AV51" s="137">
        <f>IF(SUM($P51:AU51)&gt;0,IF($M51-AV$7&gt;0,AU51*(1+$N51),0),IF(0&lt;=AV$9,IF(AR51&gt;0,PMT(AS51,AR51,-AT51),PMT(AS51,1,-AT51)),0))</f>
        <v>22856.019232665658</v>
      </c>
      <c r="AW51" s="137">
        <f>IF(SUM($P51:AV51)&gt;0,IF($M51-AW$7&gt;0,AV51*(1+$N51),0),IF(0&lt;=AW$9,IF(AS51&gt;0,PMT(AT51,AS51,-AU51),PMT(AT51,1,-AU51)),0))</f>
        <v>23544.287195220488</v>
      </c>
      <c r="AX51" s="137">
        <f>IF(SUM($P51:AW51)&gt;0,IF($M51-AX$7&gt;0,AW51*(1+$N51),0),IF(0&lt;=AX$9,IF(AT51&gt;0,PMT(AU51,AT51,-AV51),PMT(AU51,1,-AV51)),0))</f>
        <v>24253.281111120785</v>
      </c>
      <c r="AY51" s="137">
        <f>IF(SUM($P51:AX51)&gt;0,IF($M51-AY$7&gt;0,AX51*(1+$N51),0),IF(0&lt;=AY$9,IF(AU51&gt;0,PMT(AV51,AU51,-AW51),PMT(AV51,1,-AW51)),0))</f>
        <v>24983.625105221185</v>
      </c>
      <c r="AZ51" s="137">
        <f>IF(SUM($P51:AY51)&gt;0,IF($M51-AZ$7&gt;0,AY51*(1+$N51),0),IF(0&lt;=AZ$9,IF(AV51&gt;0,PMT(AW51,AV51,-AX51),PMT(AW51,1,-AX51)),0))</f>
        <v>25735.962096775194</v>
      </c>
      <c r="BA51" s="137">
        <f>IF(SUM($P51:AZ51)&gt;0,IF($M51-BA$7&gt;0,AZ51*(1+$N51),0),IF(0&lt;=BA$9,IF(AW51&gt;0,PMT(AX51,AW51,-AY51),PMT(AX51,1,-AY51)),0))</f>
        <v>26510.954365394751</v>
      </c>
      <c r="BB51" s="137">
        <f>IF(SUM($P51:BA51)&gt;0,IF($M51-BB$7&gt;0,BA51*(1+$N51),0),IF(0&lt;=BB$9,IF(AX51&gt;0,PMT(AY51,AX51,-AZ51),PMT(AY51,1,-AZ51)),0))</f>
        <v>0</v>
      </c>
      <c r="BC51" s="137">
        <f>IF(SUM($P51:BB51)&gt;0,IF($M51-BC$7&gt;0,BB51*(1+$N51),0),IF(0&lt;=BC$9,IF(AY51&gt;0,PMT(AZ51,AY51,-BA51),PMT(AZ51,1,-BA51)),0))</f>
        <v>0</v>
      </c>
      <c r="BD51" s="137">
        <f>IF(SUM($P51:BC51)&gt;0,IF($M51-BD$7&gt;0,BC51*(1+$N51),0),IF(0&lt;=BD$9,IF(AZ51&gt;0,PMT(BA51,AZ51,-BB51),PMT(BA51,1,-BB51)),0))</f>
        <v>0</v>
      </c>
      <c r="BE51" s="137">
        <f>IF(SUM($P51:BD51)&gt;0,IF($M51-BE$7&gt;0,BD51*(1+$N51),0),IF(0&lt;=BE$9,IF(BA51&gt;0,PMT(BB51,BA51,-BC51),PMT(BB51,1,-BC51)),0))</f>
        <v>0</v>
      </c>
      <c r="BF51" s="137">
        <f>IF(SUM($P51:BE51)&gt;0,IF($M51-BF$7&gt;0,BE51*(1+$N51),0),IF(0&lt;=BF$9,IF(BB51&gt;0,PMT(BC51,BB51,-BD51),PMT(BC51,1,-BD51)),0))</f>
        <v>0</v>
      </c>
      <c r="BG51" s="137">
        <f>IF(SUM($P51:BF51)&gt;0,IF($M51-BG$7&gt;0,BF51*(1+$N51),0),IF(0&lt;=BG$9,IF(BC51&gt;0,PMT(BD51,BC51,-BE51),PMT(BD51,1,-BE51)),0))</f>
        <v>0</v>
      </c>
      <c r="BH51" s="137">
        <f>IF(SUM($P51:BG51)&gt;0,IF($M51-BH$7&gt;0,BG51*(1+$N51),0),IF(0&lt;=BH$9,IF(BD51&gt;0,PMT(BE51,BD51,-BF51),PMT(BE51,1,-BF51)),0))</f>
        <v>0</v>
      </c>
      <c r="BI51" s="137">
        <f>IF(SUM($P51:BH51)&gt;0,IF($M51-BI$7&gt;0,BH51*(1+$N51),0),IF(0&lt;=BI$9,IF(BE51&gt;0,PMT(BF51,BE51,-BG51),PMT(BF51,1,-BG51)),0))</f>
        <v>0</v>
      </c>
      <c r="BJ51" s="191">
        <f t="shared" si="13"/>
        <v>0</v>
      </c>
    </row>
    <row r="52" spans="1:62">
      <c r="A52" s="193">
        <f t="shared" si="11"/>
        <v>2060</v>
      </c>
      <c r="B52" s="132">
        <v>198473.05188695091</v>
      </c>
      <c r="C52" s="194">
        <f t="shared" ref="C52:C55" si="14">+B52*$C$7</f>
        <v>119083.83113217054</v>
      </c>
      <c r="D52" s="194">
        <f t="shared" ref="D52:D55" si="15">+B52*$D$7</f>
        <v>79389.22075478037</v>
      </c>
      <c r="E52" s="195">
        <f t="shared" ref="E52" si="16">SUM(C52:D52)</f>
        <v>198473.05188695091</v>
      </c>
      <c r="F52" s="196">
        <f>C52*VLOOKUP($F$9,'GI Factors'!A:M,4,FALSE)+D52*VLOOKUP($F$9,'GI Factors'!A:M,7,FALSE)</f>
        <v>200881.95426544326</v>
      </c>
      <c r="G52" s="193">
        <f t="shared" ref="G52:G55" si="17">+A52</f>
        <v>2060</v>
      </c>
      <c r="H52" s="197">
        <f>C52*VLOOKUP($G52,'GI Factors'!A:M,4,FALSE)</f>
        <v>498209.5921545155</v>
      </c>
      <c r="I52" s="197">
        <f>D52*VLOOKUP($G52,'GI Factors'!A:M,7,FALSE)</f>
        <v>142598.33612200915</v>
      </c>
      <c r="J52" s="189">
        <f t="shared" ref="J52:J55" si="18">SUM(H52:I52)</f>
        <v>640807.92827652465</v>
      </c>
      <c r="K52" s="190">
        <f>IF(SUM($J$10:J52)&gt;$K$7,$K$7-SUM($K$10:K47),J52)</f>
        <v>0</v>
      </c>
      <c r="L52" s="190">
        <f t="shared" ref="L52:L55" si="19">J52-K52</f>
        <v>640807.92827652465</v>
      </c>
      <c r="M52" s="140">
        <f t="shared" ref="M52:M55" si="20">IF(A52-YEAR($M$7)&lt;0,0,A52-YEAR($M$7))</f>
        <v>39</v>
      </c>
      <c r="N52" s="141">
        <f t="shared" ref="N52:N55" si="21">IF(M52&gt;0,RATE(M52,,-F52,J52),0)</f>
        <v>3.0190674275468534E-2</v>
      </c>
      <c r="O52" s="137">
        <f t="shared" ref="O52:O55" si="22">PV(N52,M52,,-L52)</f>
        <v>200881.95426544329</v>
      </c>
      <c r="P52" s="142">
        <f t="shared" ref="P52:P55" si="23">IF(M52&gt;0,PMT(N52,M52,-O52),PMT(N52,1,-O52))</f>
        <v>8834.093864435461</v>
      </c>
      <c r="Q52" s="137">
        <f>IF(SUM($P52:P52)&gt;0,IF($M52-Q$7&gt;0,P52*(1+$N52),0),IF(0&lt;=Q$9,IF(M52&gt;0,PMT(N52,M52,-O52),PMT(N52,1,-O52)),0))</f>
        <v>9100.8011148155474</v>
      </c>
      <c r="R52" s="137">
        <f>IF(SUM($P52:Q52)&gt;0,IF($M52-R$7&gt;0,Q52*(1+$N52),0),IF(0&lt;=R$9,IF(N52&gt;0,PMT(O52,N52,-P52),PMT(O52,1,-P52)),0))</f>
        <v>9375.560436918764</v>
      </c>
      <c r="S52" s="138">
        <f>IF(SUM($P52:R52)&gt;0,IF($M52-S$7&gt;0,R52*(1+$N52),0),IF(0&lt;=S$9,IF(O52&gt;0,PMT(P52,O52,-Q52),PMT(P52,1,-Q52)),0))</f>
        <v>9658.6149282197475</v>
      </c>
      <c r="T52" s="137">
        <f>IF(SUM($P52:S52)&gt;0,IF($M52-T$7&gt;0,S52*(1+$N52),0),IF(0&lt;=T$9,IF(P52&gt;0,PMT(Q52,P52,-R52),PMT(Q52,1,-R52)),0))</f>
        <v>9950.2150254698081</v>
      </c>
      <c r="U52" s="137">
        <f>IF(SUM($P52:T52)&gt;0,IF($M52-U$7&gt;0,T52*(1+$N52),0),IF(0&lt;=U$9,IF(Q52&gt;0,PMT(R52,Q52,-S52),PMT(R52,1,-S52)),0))</f>
        <v>10250.618726274639</v>
      </c>
      <c r="V52" s="137">
        <f>IF(SUM($P52:U52)&gt;0,IF($M52-V$7&gt;0,U52*(1+$N52),0),IF(0&lt;=V$9,IF(R52&gt;0,PMT(S52,R52,-T52),PMT(S52,1,-T52)),0))</f>
        <v>10560.091817361614</v>
      </c>
      <c r="W52" s="137">
        <f>IF(SUM($P52:V52)&gt;0,IF($M52-W$7&gt;0,V52*(1+$N52),0),IF(0&lt;=W$9,IF(S52&gt;0,PMT(T52,S52,-U52),PMT(T52,1,-U52)),0))</f>
        <v>10878.908109738619</v>
      </c>
      <c r="X52" s="137">
        <f>IF(SUM($P52:W52)&gt;0,IF($M52-X$7&gt;0,W52*(1+$N52),0),IF(0&lt;=X$9,IF(T52&gt;0,PMT(U52,T52,-V52),PMT(U52,1,-V52)),0))</f>
        <v>11207.34968095249</v>
      </c>
      <c r="Y52" s="137">
        <f>IF(SUM($P52:X52)&gt;0,IF($M52-Y$7&gt;0,X52*(1+$N52),0),IF(0&lt;=Y$9,IF(U52&gt;0,PMT(V52,U52,-W52),PMT(V52,1,-W52)),0))</f>
        <v>11545.707124661401</v>
      </c>
      <c r="Z52" s="137">
        <f>IF(SUM($P52:Y52)&gt;0,IF($M52-Z$7&gt;0,Y52*(1+$N52),0),IF(0&lt;=Z$9,IF(V52&gt;0,PMT(W52,V52,-X52),PMT(W52,1,-X52)),0))</f>
        <v>11894.27980774201</v>
      </c>
      <c r="AA52" s="137">
        <f>IF(SUM($P52:Z52)&gt;0,IF($M52-AA$7&gt;0,Z52*(1+$N52),0),IF(0&lt;=AA$9,IF(W52&gt;0,PMT(X52,W52,-Y52),PMT(X52,1,-Y52)),0))</f>
        <v>12253.376135158831</v>
      </c>
      <c r="AB52" s="137">
        <f>IF(SUM($P52:AA52)&gt;0,IF($M52-AB$7&gt;0,AA52*(1+$N52),0),IF(0&lt;=AB$9,IF(X52&gt;0,PMT(Y52,X52,-Z52),PMT(Y52,1,-Z52)),0))</f>
        <v>12623.31382283021</v>
      </c>
      <c r="AC52" s="137">
        <f>IF(SUM($P52:AB52)&gt;0,IF($M52-AC$7&gt;0,AB52*(1+$N52),0),IF(0&lt;=AC$9,IF(Y52&gt;0,PMT(Z52,Y52,-AA52),PMT(Z52,1,-AA52)),0))</f>
        <v>13004.420178732296</v>
      </c>
      <c r="AD52" s="137">
        <f>IF(SUM($P52:AC52)&gt;0,IF($M52-AD$7&gt;0,AC52*(1+$N52),0),IF(0&lt;=AD$9,IF(Z52&gt;0,PMT(AA52,Z52,-AB52),PMT(AA52,1,-AB52)),0))</f>
        <v>13397.032392489733</v>
      </c>
      <c r="AE52" s="137">
        <f>IF(SUM($P52:AD52)&gt;0,IF($M52-AE$7&gt;0,AD52*(1+$N52),0),IF(0&lt;=AE$9,IF(AA52&gt;0,PMT(AB52,AA52,-AC52),PMT(AB52,1,-AC52)),0))</f>
        <v>13801.497833709291</v>
      </c>
      <c r="AF52" s="137">
        <f>IF(SUM($P52:AE52)&gt;0,IF($M52-AF$7&gt;0,AE52*(1+$N52),0),IF(0&lt;=AF$9,IF(AB52&gt;0,PMT(AC52,AB52,-AD52),PMT(AC52,1,-AD52)),0))</f>
        <v>14218.174359320392</v>
      </c>
      <c r="AG52" s="137">
        <f>IF(SUM($P52:AF52)&gt;0,IF($M52-AG$7&gt;0,AF52*(1+$N52),0),IF(0&lt;=AG$9,IF(AC52&gt;0,PMT(AD52,AC52,-AE52),PMT(AD52,1,-AE52)),0))</f>
        <v>14647.430630194453</v>
      </c>
      <c r="AH52" s="137">
        <f>IF(SUM($P52:AG52)&gt;0,IF($M52-AH$7&gt;0,AG52*(1+$N52),0),IF(0&lt;=AH$9,IF(AD52&gt;0,PMT(AE52,AD52,-AF52),PMT(AE52,1,-AF52)),0))</f>
        <v>15089.646437323174</v>
      </c>
      <c r="AI52" s="137">
        <f>IF(SUM($P52:AH52)&gt;0,IF($M52-AI$7&gt;0,AH52*(1+$N52),0),IF(0&lt;=AI$9,IF(AE52&gt;0,PMT(AF52,AE52,-AG52),PMT(AF52,1,-AG52)),0))</f>
        <v>15545.213037844382</v>
      </c>
      <c r="AJ52" s="137">
        <f>IF(SUM($P52:AI52)&gt;0,IF($M52-AJ$7&gt;0,AI52*(1+$N52),0),IF(0&lt;=AJ$9,IF(AF52&gt;0,PMT(AG52,AF52,-AH52),PMT(AG52,1,-AH52)),0))</f>
        <v>16014.533501212707</v>
      </c>
      <c r="AK52" s="137">
        <f>IF(SUM($P52:AJ52)&gt;0,IF($M52-AK$7&gt;0,AJ52*(1+$N52),0),IF(0&lt;=AK$9,IF(AG52&gt;0,PMT(AH52,AG52,-AI52),PMT(AH52,1,-AI52)),0))</f>
        <v>16498.023065821399</v>
      </c>
      <c r="AL52" s="137">
        <f>IF(SUM($P52:AK52)&gt;0,IF($M52-AL$7&gt;0,AK52*(1+$N52),0),IF(0&lt;=AL$9,IF(AH52&gt;0,PMT(AI52,AH52,-AJ52),PMT(AI52,1,-AJ52)),0))</f>
        <v>16996.109506390778</v>
      </c>
      <c r="AM52" s="137">
        <f>IF(SUM($P52:AL52)&gt;0,IF($M52-AM$7&gt;0,AL52*(1+$N52),0),IF(0&lt;=AM$9,IF(AI52&gt;0,PMT(AJ52,AI52,-AK52),PMT(AJ52,1,-AK52)),0))</f>
        <v>17509.233512448416</v>
      </c>
      <c r="AN52" s="137">
        <f>IF(SUM($P52:AM52)&gt;0,IF($M52-AN$7&gt;0,AM52*(1+$N52),0),IF(0&lt;=AN$9,IF(AJ52&gt;0,PMT(AK52,AJ52,-AL52),PMT(AK52,1,-AL52)),0))</f>
        <v>18037.849078235864</v>
      </c>
      <c r="AO52" s="137">
        <f>IF(SUM($P52:AN52)&gt;0,IF($M52-AO$7&gt;0,AN52*(1+$N52),0),IF(0&lt;=AO$9,IF(AK52&gt;0,PMT(AL52,AK52,-AM52),PMT(AL52,1,-AM52)),0))</f>
        <v>18582.423904386942</v>
      </c>
      <c r="AP52" s="137">
        <f>IF(SUM($P52:AO52)&gt;0,IF($M52-AP$7&gt;0,AO52*(1+$N52),0),IF(0&lt;=AP$9,IF(AL52&gt;0,PMT(AM52,AL52,-AN52),PMT(AM52,1,-AN52)),0))</f>
        <v>19143.439811732969</v>
      </c>
      <c r="AQ52" s="137">
        <f>IF(SUM($P52:AP52)&gt;0,IF($M52-AQ$7&gt;0,AP52*(1+$N52),0),IF(0&lt;=AQ$9,IF(AM52&gt;0,PMT(AN52,AM52,-AO52),PMT(AN52,1,-AO52)),0))</f>
        <v>19721.393167601036</v>
      </c>
      <c r="AR52" s="137">
        <f>IF(SUM($P52:AQ52)&gt;0,IF($M52-AR$7&gt;0,AQ52*(1+$N52),0),IF(0&lt;=AR$9,IF(AN52&gt;0,PMT(AO52,AN52,-AP52),PMT(AO52,1,-AP52)),0))</f>
        <v>20316.79532498253</v>
      </c>
      <c r="AS52" s="137">
        <f>IF(SUM($P52:AR52)&gt;0,IF($M52-AS$7&gt;0,AR52*(1+$N52),0),IF(0&lt;=AS$9,IF(AO52&gt;0,PMT(AP52,AO52,-AQ52),PMT(AP52,1,-AQ52)),0))</f>
        <v>20930.173074960439</v>
      </c>
      <c r="AT52" s="137">
        <f>IF(SUM($P52:AS52)&gt;0,IF($M52-AT$7&gt;0,AS52*(1+$N52),0),IF(0&lt;=AT$9,IF(AP52&gt;0,PMT(AQ52,AP52,-AR52),PMT(AQ52,1,-AR52)),0))</f>
        <v>21562.069112795751</v>
      </c>
      <c r="AU52" s="137">
        <f>IF(SUM($P52:AT52)&gt;0,IF($M52-AU$7&gt;0,AT52*(1+$N52),0),IF(0&lt;=AU$9,IF(AQ52&gt;0,PMT(AR52,AQ52,-AS52),PMT(AR52,1,-AS52)),0))</f>
        <v>22213.042518085309</v>
      </c>
      <c r="AV52" s="137">
        <f>IF(SUM($P52:AU52)&gt;0,IF($M52-AV$7&gt;0,AU52*(1+$N52),0),IF(0&lt;=AV$9,IF(AR52&gt;0,PMT(AS52,AR52,-AT52),PMT(AS52,1,-AT52)),0))</f>
        <v>22883.669249415954</v>
      </c>
      <c r="AW52" s="137">
        <f>IF(SUM($P52:AV52)&gt;0,IF($M52-AW$7&gt;0,AV52*(1+$N52),0),IF(0&lt;=AW$9,IF(AS52&gt;0,PMT(AT52,AS52,-AU52),PMT(AT52,1,-AU52)),0))</f>
        <v>23574.542653952627</v>
      </c>
      <c r="AX52" s="137">
        <f>IF(SUM($P52:AW52)&gt;0,IF($M52-AX$7&gt;0,AW52*(1+$N52),0),IF(0&lt;=AX$9,IF(AT52&gt;0,PMT(AU52,AT52,-AV52),PMT(AU52,1,-AV52)),0))</f>
        <v>24286.27399241125</v>
      </c>
      <c r="AY52" s="137">
        <f>IF(SUM($P52:AX52)&gt;0,IF($M52-AY$7&gt;0,AX52*(1+$N52),0),IF(0&lt;=AY$9,IF(AU52&gt;0,PMT(AV52,AU52,-AW52),PMT(AV52,1,-AW52)),0))</f>
        <v>25019.492979880921</v>
      </c>
      <c r="AZ52" s="137">
        <f>IF(SUM($P52:AY52)&gt;0,IF($M52-AZ$7&gt;0,AY52*(1+$N52),0),IF(0&lt;=AZ$9,IF(AV52&gt;0,PMT(AW52,AV52,-AX52),PMT(AW52,1,-AX52)),0))</f>
        <v>25774.848342973877</v>
      </c>
      <c r="BA52" s="137">
        <f>IF(SUM($P52:AZ52)&gt;0,IF($M52-BA$7&gt;0,AZ52*(1+$N52),0),IF(0&lt;=BA$9,IF(AW52&gt;0,PMT(AX52,AW52,-AY52),PMT(AX52,1,-AY52)),0))</f>
        <v>26553.008393796201</v>
      </c>
      <c r="BB52" s="137">
        <f>IF(SUM($P52:BA52)&gt;0,IF($M52-BB$7&gt;0,BA52*(1+$N52),0),IF(0&lt;=BB$9,IF(AX52&gt;0,PMT(AY52,AX52,-AZ52),PMT(AY52,1,-AZ52)),0))</f>
        <v>27354.661621247084</v>
      </c>
      <c r="BC52" s="137">
        <f>IF(SUM($P52:BB52)&gt;0,IF($M52-BC$7&gt;0,BB52*(1+$N52),0),IF(0&lt;=BC$9,IF(AY52&gt;0,PMT(AZ52,AY52,-BA52),PMT(AZ52,1,-BA52)),0))</f>
        <v>0</v>
      </c>
      <c r="BD52" s="137">
        <f>IF(SUM($P52:BC52)&gt;0,IF($M52-BD$7&gt;0,BC52*(1+$N52),0),IF(0&lt;=BD$9,IF(AZ52&gt;0,PMT(BA52,AZ52,-BB52),PMT(BA52,1,-BB52)),0))</f>
        <v>0</v>
      </c>
      <c r="BE52" s="137">
        <f>IF(SUM($P52:BD52)&gt;0,IF($M52-BE$7&gt;0,BD52*(1+$N52),0),IF(0&lt;=BE$9,IF(BA52&gt;0,PMT(BB52,BA52,-BC52),PMT(BB52,1,-BC52)),0))</f>
        <v>0</v>
      </c>
      <c r="BF52" s="137">
        <f>IF(SUM($P52:BE52)&gt;0,IF($M52-BF$7&gt;0,BE52*(1+$N52),0),IF(0&lt;=BF$9,IF(BB52&gt;0,PMT(BC52,BB52,-BD52),PMT(BC52,1,-BD52)),0))</f>
        <v>0</v>
      </c>
      <c r="BG52" s="137">
        <f>IF(SUM($P52:BF52)&gt;0,IF($M52-BG$7&gt;0,BF52*(1+$N52),0),IF(0&lt;=BG$9,IF(BC52&gt;0,PMT(BD52,BC52,-BE52),PMT(BD52,1,-BE52)),0))</f>
        <v>0</v>
      </c>
      <c r="BH52" s="137">
        <f>IF(SUM($P52:BG52)&gt;0,IF($M52-BH$7&gt;0,BG52*(1+$N52),0),IF(0&lt;=BH$9,IF(BD52&gt;0,PMT(BE52,BD52,-BF52),PMT(BE52,1,-BF52)),0))</f>
        <v>0</v>
      </c>
      <c r="BI52" s="137">
        <f>IF(SUM($P52:BH52)&gt;0,IF($M52-BI$7&gt;0,BH52*(1+$N52),0),IF(0&lt;=BI$9,IF(BE52&gt;0,PMT(BF52,BE52,-BG52),PMT(BF52,1,-BG52)),0))</f>
        <v>0</v>
      </c>
      <c r="BJ52" s="191">
        <f t="shared" si="13"/>
        <v>0</v>
      </c>
    </row>
    <row r="53" spans="1:62">
      <c r="A53" s="193">
        <f t="shared" si="11"/>
        <v>2061</v>
      </c>
      <c r="B53" s="132">
        <v>196207.42688695091</v>
      </c>
      <c r="C53" s="194">
        <f t="shared" si="14"/>
        <v>117724.45613217054</v>
      </c>
      <c r="D53" s="194">
        <f t="shared" si="15"/>
        <v>78482.97075478037</v>
      </c>
      <c r="E53" s="195">
        <f t="shared" ref="E53:E55" si="24">SUM(C53:D53)</f>
        <v>196207.42688695091</v>
      </c>
      <c r="F53" s="196">
        <f>C53*VLOOKUP($F$9,'GI Factors'!A:M,4,FALSE)+D53*VLOOKUP($F$9,'GI Factors'!A:M,7,FALSE)</f>
        <v>198588.83097588009</v>
      </c>
      <c r="G53" s="193">
        <f t="shared" si="17"/>
        <v>2061</v>
      </c>
      <c r="H53" s="197">
        <f>C53*VLOOKUP($G53,'GI Factors'!A:M,4,FALSE)</f>
        <v>511109.34284116531</v>
      </c>
      <c r="I53" s="197">
        <f>D53*VLOOKUP($G53,'GI Factors'!A:M,7,FALSE)</f>
        <v>143421.2604476877</v>
      </c>
      <c r="J53" s="189">
        <f t="shared" si="18"/>
        <v>654530.60328885308</v>
      </c>
      <c r="K53" s="190">
        <f>IF(SUM($J$10:J53)&gt;$K$7,$K$7-SUM($K$10:K52),J53)</f>
        <v>0</v>
      </c>
      <c r="L53" s="190">
        <f t="shared" si="19"/>
        <v>654530.60328885308</v>
      </c>
      <c r="M53" s="140">
        <f t="shared" si="20"/>
        <v>40</v>
      </c>
      <c r="N53" s="141">
        <f t="shared" si="21"/>
        <v>3.0266025195120647E-2</v>
      </c>
      <c r="O53" s="137">
        <f t="shared" si="22"/>
        <v>198588.83097588047</v>
      </c>
      <c r="P53" s="142">
        <f t="shared" si="23"/>
        <v>8628.4101841175616</v>
      </c>
      <c r="Q53" s="137">
        <f>IF(SUM($P53:P53)&gt;0,IF($M53-Q$7&gt;0,P53*(1+$N53),0),IF(0&lt;=Q$9,IF(M53&gt;0,PMT(N53,M53,-O53),PMT(N53,1,-O53)),0))</f>
        <v>8889.5578641438988</v>
      </c>
      <c r="R53" s="137">
        <f>IF(SUM($P53:Q53)&gt;0,IF($M53-R$7&gt;0,Q53*(1+$N53),0),IF(0&lt;=R$9,IF(N53&gt;0,PMT(O53,N53,-P53),PMT(O53,1,-P53)),0))</f>
        <v>9158.6094464335602</v>
      </c>
      <c r="S53" s="138">
        <f>IF(SUM($P53:R53)&gt;0,IF($M53-S$7&gt;0,R53*(1+$N53),0),IF(0&lt;=S$9,IF(O53&gt;0,PMT(P53,O53,-Q53),PMT(P53,1,-Q53)),0))</f>
        <v>9435.804150691587</v>
      </c>
      <c r="T53" s="137">
        <f>IF(SUM($P53:S53)&gt;0,IF($M53-T$7&gt;0,S53*(1+$N53),0),IF(0&lt;=T$9,IF(P53&gt;0,PMT(Q53,P53,-R53),PMT(Q53,1,-R53)),0))</f>
        <v>9721.3884368526415</v>
      </c>
      <c r="U53" s="137">
        <f>IF(SUM($P53:T53)&gt;0,IF($M53-U$7&gt;0,T53*(1+$N53),0),IF(0&lt;=U$9,IF(Q53&gt;0,PMT(R53,Q53,-S53),PMT(R53,1,-S53)),0))</f>
        <v>10015.616224213978</v>
      </c>
      <c r="V53" s="137">
        <f>IF(SUM($P53:U53)&gt;0,IF($M53-V$7&gt;0,U53*(1+$N53),0),IF(0&lt;=V$9,IF(R53&gt;0,PMT(S53,R53,-T53),PMT(S53,1,-T53)),0))</f>
        <v>10318.749117200696</v>
      </c>
      <c r="W53" s="137">
        <f>IF(SUM($P53:V53)&gt;0,IF($M53-W$7&gt;0,V53*(1+$N53),0),IF(0&lt;=W$9,IF(S53&gt;0,PMT(T53,S53,-U53),PMT(T53,1,-U53)),0))</f>
        <v>10631.05663796402</v>
      </c>
      <c r="X53" s="137">
        <f>IF(SUM($P53:W53)&gt;0,IF($M53-X$7&gt;0,W53*(1+$N53),0),IF(0&lt;=X$9,IF(T53&gt;0,PMT(U53,T53,-V53),PMT(U53,1,-V53)),0))</f>
        <v>10952.816466019392</v>
      </c>
      <c r="Y53" s="137">
        <f>IF(SUM($P53:X53)&gt;0,IF($M53-Y$7&gt;0,X53*(1+$N53),0),IF(0&lt;=Y$9,IF(U53&gt;0,PMT(V53,U53,-W53),PMT(V53,1,-W53)),0))</f>
        <v>11284.314685137466</v>
      </c>
      <c r="Z53" s="137">
        <f>IF(SUM($P53:Y53)&gt;0,IF($M53-Z$7&gt;0,Y53*(1+$N53),0),IF(0&lt;=Z$9,IF(V53&gt;0,PMT(W53,V53,-X53),PMT(W53,1,-X53)),0))</f>
        <v>11625.846037707506</v>
      </c>
      <c r="AA53" s="137">
        <f>IF(SUM($P53:Z53)&gt;0,IF($M53-AA$7&gt;0,Z53*(1+$N53),0),IF(0&lt;=AA$9,IF(W53&gt;0,PMT(X53,W53,-Y53),PMT(X53,1,-Y53)),0))</f>
        <v>11977.714186799354</v>
      </c>
      <c r="AB53" s="137">
        <f>IF(SUM($P53:AA53)&gt;0,IF($M53-AB$7&gt;0,AA53*(1+$N53),0),IF(0&lt;=AB$9,IF(X53&gt;0,PMT(Y53,X53,-Z53),PMT(Y53,1,-Z53)),0))</f>
        <v>12340.231986156976</v>
      </c>
      <c r="AC53" s="137">
        <f>IF(SUM($P53:AB53)&gt;0,IF($M53-AC$7&gt;0,AB53*(1+$N53),0),IF(0&lt;=AC$9,IF(Y53&gt;0,PMT(Z53,Y53,-AA53),PMT(Z53,1,-AA53)),0))</f>
        <v>12713.721758363636</v>
      </c>
      <c r="AD53" s="137">
        <f>IF(SUM($P53:AC53)&gt;0,IF($M53-AD$7&gt;0,AC53*(1+$N53),0),IF(0&lt;=AD$9,IF(Z53&gt;0,PMT(AA53,Z53,-AB53),PMT(AA53,1,-AB53)),0))</f>
        <v>13098.515581426022</v>
      </c>
      <c r="AE53" s="137">
        <f>IF(SUM($P53:AD53)&gt;0,IF($M53-AE$7&gt;0,AD53*(1+$N53),0),IF(0&lt;=AE$9,IF(AA53&gt;0,PMT(AB53,AA53,-AC53),PMT(AB53,1,-AC53)),0))</f>
        <v>13494.955584032141</v>
      </c>
      <c r="AF53" s="137">
        <f>IF(SUM($P53:AE53)&gt;0,IF($M53-AF$7&gt;0,AE53*(1+$N53),0),IF(0&lt;=AF$9,IF(AB53&gt;0,PMT(AC53,AB53,-AD53),PMT(AC53,1,-AD53)),0))</f>
        <v>13903.39424974549</v>
      </c>
      <c r="AG53" s="137">
        <f>IF(SUM($P53:AF53)&gt;0,IF($M53-AG$7&gt;0,AF53*(1+$N53),0),IF(0&lt;=AG$9,IF(AC53&gt;0,PMT(AD53,AC53,-AE53),PMT(AD53,1,-AE53)),0))</f>
        <v>14324.194730405981</v>
      </c>
      <c r="AH53" s="137">
        <f>IF(SUM($P53:AG53)&gt;0,IF($M53-AH$7&gt;0,AG53*(1+$N53),0),IF(0&lt;=AH$9,IF(AD53&gt;0,PMT(AE53,AD53,-AF53),PMT(AE53,1,-AF53)),0))</f>
        <v>14757.731169016262</v>
      </c>
      <c r="AI53" s="137">
        <f>IF(SUM($P53:AH53)&gt;0,IF($M53-AI$7&gt;0,AH53*(1+$N53),0),IF(0&lt;=AI$9,IF(AE53&gt;0,PMT(AF53,AE53,-AG53),PMT(AF53,1,-AG53)),0))</f>
        <v>15204.389032400524</v>
      </c>
      <c r="AJ53" s="137">
        <f>IF(SUM($P53:AI53)&gt;0,IF($M53-AJ$7&gt;0,AI53*(1+$N53),0),IF(0&lt;=AJ$9,IF(AF53&gt;0,PMT(AG53,AF53,-AH53),PMT(AG53,1,-AH53)),0))</f>
        <v>15664.565453931573</v>
      </c>
      <c r="AK53" s="137">
        <f>IF(SUM($P53:AJ53)&gt;0,IF($M53-AK$7&gt;0,AJ53*(1+$N53),0),IF(0&lt;=AK$9,IF(AG53&gt;0,PMT(AH53,AG53,-AI53),PMT(AH53,1,-AI53)),0))</f>
        <v>16138.66958663088</v>
      </c>
      <c r="AL53" s="137">
        <f>IF(SUM($P53:AK53)&gt;0,IF($M53-AL$7&gt;0,AK53*(1+$N53),0),IF(0&lt;=AL$9,IF(AH53&gt;0,PMT(AI53,AH53,-AJ53),PMT(AI53,1,-AJ53)),0))</f>
        <v>16627.122966955576</v>
      </c>
      <c r="AM53" s="137">
        <f>IF(SUM($P53:AL53)&gt;0,IF($M53-AM$7&gt;0,AL53*(1+$N53),0),IF(0&lt;=AM$9,IF(AI53&gt;0,PMT(AJ53,AI53,-AK53),PMT(AJ53,1,-AK53)),0))</f>
        <v>17130.35988959582</v>
      </c>
      <c r="AN53" s="137">
        <f>IF(SUM($P53:AM53)&gt;0,IF($M53-AN$7&gt;0,AM53*(1+$N53),0),IF(0&lt;=AN$9,IF(AJ53&gt;0,PMT(AK53,AJ53,-AL53),PMT(AK53,1,-AL53)),0))</f>
        <v>17648.827793615808</v>
      </c>
      <c r="AO53" s="137">
        <f>IF(SUM($P53:AN53)&gt;0,IF($M53-AO$7&gt;0,AN53*(1+$N53),0),IF(0&lt;=AO$9,IF(AK53&gt;0,PMT(AL53,AK53,-AM53),PMT(AL53,1,-AM53)),0))</f>
        <v>18182.987660281728</v>
      </c>
      <c r="AP53" s="137">
        <f>IF(SUM($P53:AO53)&gt;0,IF($M53-AP$7&gt;0,AO53*(1+$N53),0),IF(0&lt;=AP$9,IF(AL53&gt;0,PMT(AM53,AL53,-AN53),PMT(AM53,1,-AN53)),0))</f>
        <v>18733.31442293038</v>
      </c>
      <c r="AQ53" s="137">
        <f>IF(SUM($P53:AP53)&gt;0,IF($M53-AQ$7&gt;0,AP53*(1+$N53),0),IF(0&lt;=AQ$9,IF(AM53&gt;0,PMT(AN53,AM53,-AO53),PMT(AN53,1,-AO53)),0))</f>
        <v>19300.297389242907</v>
      </c>
      <c r="AR53" s="137">
        <f>IF(SUM($P53:AQ53)&gt;0,IF($M53-AR$7&gt;0,AQ53*(1+$N53),0),IF(0&lt;=AR$9,IF(AN53&gt;0,PMT(AO53,AN53,-AP53),PMT(AO53,1,-AP53)),0))</f>
        <v>19884.440676299051</v>
      </c>
      <c r="AS53" s="137">
        <f>IF(SUM($P53:AR53)&gt;0,IF($M53-AS$7&gt;0,AR53*(1+$N53),0),IF(0&lt;=AS$9,IF(AO53&gt;0,PMT(AP53,AO53,-AQ53),PMT(AP53,1,-AQ53)),0))</f>
        <v>20486.263658798798</v>
      </c>
      <c r="AT53" s="137">
        <f>IF(SUM($P53:AS53)&gt;0,IF($M53-AT$7&gt;0,AS53*(1+$N53),0),IF(0&lt;=AT$9,IF(AP53&gt;0,PMT(AQ53,AP53,-AR53),PMT(AQ53,1,-AR53)),0))</f>
        <v>21106.301430849886</v>
      </c>
      <c r="AU53" s="137">
        <f>IF(SUM($P53:AT53)&gt;0,IF($M53-AU$7&gt;0,AT53*(1+$N53),0),IF(0&lt;=AU$9,IF(AQ53&gt;0,PMT(AR53,AQ53,-AS53),PMT(AR53,1,-AS53)),0))</f>
        <v>21745.105281731798</v>
      </c>
      <c r="AV53" s="137">
        <f>IF(SUM($P53:AU53)&gt;0,IF($M53-AV$7&gt;0,AU53*(1+$N53),0),IF(0&lt;=AV$9,IF(AR53&gt;0,PMT(AS53,AR53,-AT53),PMT(AS53,1,-AT53)),0))</f>
        <v>22403.243186059241</v>
      </c>
      <c r="AW53" s="137">
        <f>IF(SUM($P53:AV53)&gt;0,IF($M53-AW$7&gt;0,AV53*(1+$N53),0),IF(0&lt;=AW$9,IF(AS53&gt;0,PMT(AT53,AS53,-AU53),PMT(AT53,1,-AU53)),0))</f>
        <v>23081.300308780923</v>
      </c>
      <c r="AX53" s="137">
        <f>IF(SUM($P53:AW53)&gt;0,IF($M53-AX$7&gt;0,AW53*(1+$N53),0),IF(0&lt;=AX$9,IF(AT53&gt;0,PMT(AU53,AT53,-AV53),PMT(AU53,1,-AV53)),0))</f>
        <v>23779.879525462631</v>
      </c>
      <c r="AY53" s="137">
        <f>IF(SUM($P53:AX53)&gt;0,IF($M53-AY$7&gt;0,AX53*(1+$N53),0),IF(0&lt;=AY$9,IF(AU53&gt;0,PMT(AV53,AU53,-AW53),PMT(AV53,1,-AW53)),0))</f>
        <v>24499.601958317216</v>
      </c>
      <c r="AZ53" s="137">
        <f>IF(SUM($P53:AY53)&gt;0,IF($M53-AZ$7&gt;0,AY53*(1+$N53),0),IF(0&lt;=AZ$9,IF(AV53&gt;0,PMT(AW53,AV53,-AX53),PMT(AW53,1,-AX53)),0))</f>
        <v>25241.107528458069</v>
      </c>
      <c r="BA53" s="137">
        <f>IF(SUM($P53:AZ53)&gt;0,IF($M53-BA$7&gt;0,AZ53*(1+$N53),0),IF(0&lt;=BA$9,IF(AW53&gt;0,PMT(AX53,AW53,-AY53),PMT(AX53,1,-AY53)),0))</f>
        <v>26005.05552486713</v>
      </c>
      <c r="BB53" s="137">
        <f>IF(SUM($P53:BA53)&gt;0,IF($M53-BB$7&gt;0,BA53*(1+$N53),0),IF(0&lt;=BB$9,IF(AX53&gt;0,PMT(AY53,AX53,-AZ53),PMT(AY53,1,-AZ53)),0))</f>
        <v>26792.125190583269</v>
      </c>
      <c r="BC53" s="137">
        <f>IF(SUM($P53:BB53)&gt;0,IF($M53-BC$7&gt;0,BB53*(1+$N53),0),IF(0&lt;=BC$9,IF(AY53&gt;0,PMT(AZ53,AY53,-BA53),PMT(AZ53,1,-BA53)),0))</f>
        <v>27603.016326632285</v>
      </c>
      <c r="BD53" s="137">
        <f>IF(SUM($P53:BC53)&gt;0,IF($M53-BD$7&gt;0,BC53*(1+$N53),0),IF(0&lt;=BD$9,IF(AZ53&gt;0,PMT(BA53,AZ53,-BB53),PMT(BA53,1,-BB53)),0))</f>
        <v>0</v>
      </c>
      <c r="BE53" s="137">
        <f>IF(SUM($P53:BD53)&gt;0,IF($M53-BE$7&gt;0,BD53*(1+$N53),0),IF(0&lt;=BE$9,IF(BA53&gt;0,PMT(BB53,BA53,-BC53),PMT(BB53,1,-BC53)),0))</f>
        <v>0</v>
      </c>
      <c r="BF53" s="137">
        <f>IF(SUM($P53:BE53)&gt;0,IF($M53-BF$7&gt;0,BE53*(1+$N53),0),IF(0&lt;=BF$9,IF(BB53&gt;0,PMT(BC53,BB53,-BD53),PMT(BC53,1,-BD53)),0))</f>
        <v>0</v>
      </c>
      <c r="BG53" s="137">
        <f>IF(SUM($P53:BF53)&gt;0,IF($M53-BG$7&gt;0,BF53*(1+$N53),0),IF(0&lt;=BG$9,IF(BC53&gt;0,PMT(BD53,BC53,-BE53),PMT(BD53,1,-BE53)),0))</f>
        <v>0</v>
      </c>
      <c r="BH53" s="137">
        <f>IF(SUM($P53:BG53)&gt;0,IF($M53-BH$7&gt;0,BG53*(1+$N53),0),IF(0&lt;=BH$9,IF(BD53&gt;0,PMT(BE53,BD53,-BF53),PMT(BE53,1,-BF53)),0))</f>
        <v>0</v>
      </c>
      <c r="BI53" s="137">
        <f>IF(SUM($P53:BH53)&gt;0,IF($M53-BI$7&gt;0,BH53*(1+$N53),0),IF(0&lt;=BI$9,IF(BE53&gt;0,PMT(BF53,BE53,-BG53),PMT(BF53,1,-BG53)),0))</f>
        <v>0</v>
      </c>
      <c r="BJ53" s="191">
        <f t="shared" si="13"/>
        <v>0</v>
      </c>
    </row>
    <row r="54" spans="1:62">
      <c r="A54" s="193">
        <f t="shared" si="11"/>
        <v>2062</v>
      </c>
      <c r="B54" s="132">
        <v>195881.17688695091</v>
      </c>
      <c r="C54" s="194">
        <f t="shared" si="14"/>
        <v>117528.70613217054</v>
      </c>
      <c r="D54" s="194">
        <f t="shared" si="15"/>
        <v>78352.47075478037</v>
      </c>
      <c r="E54" s="195">
        <f t="shared" si="24"/>
        <v>195881.17688695091</v>
      </c>
      <c r="F54" s="196">
        <f>C54*VLOOKUP($F$9,'GI Factors'!A:M,4,FALSE)+D54*VLOOKUP($F$9,'GI Factors'!A:M,7,FALSE)</f>
        <v>198258.62122218299</v>
      </c>
      <c r="G54" s="193">
        <f t="shared" si="17"/>
        <v>2062</v>
      </c>
      <c r="H54" s="197">
        <f>C54*VLOOKUP($G54,'GI Factors'!A:M,4,FALSE)</f>
        <v>529515.79875964974</v>
      </c>
      <c r="I54" s="197">
        <f>D54*VLOOKUP($G54,'GI Factors'!A:M,7,FALSE)</f>
        <v>145671.96534315182</v>
      </c>
      <c r="J54" s="189">
        <f t="shared" si="18"/>
        <v>675187.76410280156</v>
      </c>
      <c r="K54" s="190">
        <f>IF(SUM($J$10:J54)&gt;$K$7,$K$7-SUM($K$10:K53),J54)</f>
        <v>0</v>
      </c>
      <c r="L54" s="190">
        <f t="shared" si="19"/>
        <v>675187.76410280156</v>
      </c>
      <c r="M54" s="140">
        <f t="shared" si="20"/>
        <v>41</v>
      </c>
      <c r="N54" s="141">
        <f t="shared" si="21"/>
        <v>3.0339392748695775E-2</v>
      </c>
      <c r="O54" s="137">
        <f t="shared" si="22"/>
        <v>198258.62122218311</v>
      </c>
      <c r="P54" s="142">
        <f t="shared" si="23"/>
        <v>8515.4904843808145</v>
      </c>
      <c r="Q54" s="137">
        <f>IF(SUM($P54:P54)&gt;0,IF($M54-Q$7&gt;0,P54*(1+$N54),0),IF(0&lt;=Q$9,IF(M54&gt;0,PMT(N54,M54,-O54),PMT(N54,1,-O54)),0))</f>
        <v>8773.845294634224</v>
      </c>
      <c r="R54" s="137">
        <f>IF(SUM($P54:Q54)&gt;0,IF($M54-R$7&gt;0,Q54*(1+$N54),0),IF(0&lt;=R$9,IF(N54&gt;0,PMT(O54,N54,-P54),PMT(O54,1,-P54)),0))</f>
        <v>9040.0384329444278</v>
      </c>
      <c r="S54" s="138">
        <f>IF(SUM($P54:R54)&gt;0,IF($M54-S$7&gt;0,R54*(1+$N54),0),IF(0&lt;=S$9,IF(O54&gt;0,PMT(P54,O54,-Q54),PMT(P54,1,-Q54)),0))</f>
        <v>9314.3077094248329</v>
      </c>
      <c r="T54" s="137">
        <f>IF(SUM($P54:S54)&gt;0,IF($M54-T$7&gt;0,S54*(1+$N54),0),IF(0&lt;=T$9,IF(P54&gt;0,PMT(Q54,P54,-R54),PMT(Q54,1,-R54)),0))</f>
        <v>9596.8981492032763</v>
      </c>
      <c r="U54" s="137">
        <f>IF(SUM($P54:T54)&gt;0,IF($M54-U$7&gt;0,T54*(1+$N54),0),IF(0&lt;=U$9,IF(Q54&gt;0,PMT(R54,Q54,-S54),PMT(R54,1,-S54)),0))</f>
        <v>9888.0622113211848</v>
      </c>
      <c r="V54" s="137">
        <f>IF(SUM($P54:U54)&gt;0,IF($M54-V$7&gt;0,U54*(1+$N54),0),IF(0&lt;=V$9,IF(R54&gt;0,PMT(S54,R54,-T54),PMT(S54,1,-T54)),0))</f>
        <v>10188.060014273995</v>
      </c>
      <c r="W54" s="137">
        <f>IF(SUM($P54:V54)&gt;0,IF($M54-W$7&gt;0,V54*(1+$N54),0),IF(0&lt;=W$9,IF(S54&gt;0,PMT(T54,S54,-U54),PMT(T54,1,-U54)),0))</f>
        <v>10497.159568394336</v>
      </c>
      <c r="X54" s="137">
        <f>IF(SUM($P54:W54)&gt;0,IF($M54-X$7&gt;0,W54*(1+$N54),0),IF(0&lt;=X$9,IF(T54&gt;0,PMT(U54,T54,-V54),PMT(U54,1,-V54)),0))</f>
        <v>10815.63701528558</v>
      </c>
      <c r="Y54" s="137">
        <f>IF(SUM($P54:X54)&gt;0,IF($M54-Y$7&gt;0,X54*(1+$N54),0),IF(0&lt;=Y$9,IF(U54&gt;0,PMT(V54,U54,-W54),PMT(V54,1,-W54)),0))</f>
        <v>11143.776874519659</v>
      </c>
      <c r="Z54" s="137">
        <f>IF(SUM($P54:Y54)&gt;0,IF($M54-Z$7&gt;0,Y54*(1+$N54),0),IF(0&lt;=Z$9,IF(V54&gt;0,PMT(W54,V54,-X54),PMT(W54,1,-X54)),0))</f>
        <v>11481.872297819544</v>
      </c>
      <c r="AA54" s="137">
        <f>IF(SUM($P54:Z54)&gt;0,IF($M54-AA$7&gt;0,Z54*(1+$N54),0),IF(0&lt;=AA$9,IF(W54&gt;0,PMT(X54,W54,-Y54),PMT(X54,1,-Y54)),0))</f>
        <v>11830.225330953459</v>
      </c>
      <c r="AB54" s="137">
        <f>IF(SUM($P54:AA54)&gt;0,IF($M54-AB$7&gt;0,AA54*(1+$N54),0),IF(0&lt;=AB$9,IF(X54&gt;0,PMT(Y54,X54,-Z54),PMT(Y54,1,-Z54)),0))</f>
        <v>12189.147183574823</v>
      </c>
      <c r="AC54" s="137">
        <f>IF(SUM($P54:AB54)&gt;0,IF($M54-AC$7&gt;0,AB54*(1+$N54),0),IF(0&lt;=AC$9,IF(Y54&gt;0,PMT(Z54,Y54,-AA54),PMT(Z54,1,-AA54)),0))</f>
        <v>12558.958507248957</v>
      </c>
      <c r="AD54" s="137">
        <f>IF(SUM($P54:AC54)&gt;0,IF($M54-AD$7&gt;0,AC54*(1+$N54),0),IF(0&lt;=AD$9,IF(Z54&gt;0,PMT(AA54,Z54,-AB54),PMT(AA54,1,-AB54)),0))</f>
        <v>12939.989681914956</v>
      </c>
      <c r="AE54" s="137">
        <f>IF(SUM($P54:AD54)&gt;0,IF($M54-AE$7&gt;0,AD54*(1+$N54),0),IF(0&lt;=AE$9,IF(AA54&gt;0,PMT(AB54,AA54,-AC54),PMT(AB54,1,-AC54)),0))</f>
        <v>13332.581111038644</v>
      </c>
      <c r="AF54" s="137">
        <f>IF(SUM($P54:AE54)&gt;0,IF($M54-AF$7&gt;0,AE54*(1+$N54),0),IF(0&lt;=AF$9,IF(AB54&gt;0,PMT(AC54,AB54,-AD54),PMT(AC54,1,-AD54)),0))</f>
        <v>13737.083525720287</v>
      </c>
      <c r="AG54" s="137">
        <f>IF(SUM($P54:AF54)&gt;0,IF($M54-AG$7&gt;0,AF54*(1+$N54),0),IF(0&lt;=AG$9,IF(AC54&gt;0,PMT(AD54,AC54,-AE54),PMT(AD54,1,-AE54)),0))</f>
        <v>14153.858298028752</v>
      </c>
      <c r="AH54" s="137">
        <f>IF(SUM($P54:AG54)&gt;0,IF($M54-AH$7&gt;0,AG54*(1+$N54),0),IF(0&lt;=AH$9,IF(AD54&gt;0,PMT(AE54,AD54,-AF54),PMT(AE54,1,-AF54)),0))</f>
        <v>14583.277763842032</v>
      </c>
      <c r="AI54" s="137">
        <f>IF(SUM($P54:AH54)&gt;0,IF($M54-AI$7&gt;0,AH54*(1+$N54),0),IF(0&lt;=AI$9,IF(AE54&gt;0,PMT(AF54,AE54,-AG54),PMT(AF54,1,-AG54)),0))</f>
        <v>15025.725555482555</v>
      </c>
      <c r="AJ54" s="137">
        <f>IF(SUM($P54:AI54)&gt;0,IF($M54-AJ$7&gt;0,AI54*(1+$N54),0),IF(0&lt;=AJ$9,IF(AF54&gt;0,PMT(AG54,AF54,-AH54),PMT(AG54,1,-AH54)),0))</f>
        <v>15481.596944444454</v>
      </c>
      <c r="AK54" s="137">
        <f>IF(SUM($P54:AJ54)&gt;0,IF($M54-AK$7&gt;0,AJ54*(1+$N54),0),IF(0&lt;=AK$9,IF(AG54&gt;0,PMT(AH54,AG54,-AI54),PMT(AH54,1,-AI54)),0))</f>
        <v>15951.299194518962</v>
      </c>
      <c r="AL54" s="137">
        <f>IF(SUM($P54:AK54)&gt;0,IF($M54-AL$7&gt;0,AK54*(1+$N54),0),IF(0&lt;=AL$9,IF(AH54&gt;0,PMT(AI54,AH54,-AJ54),PMT(AI54,1,-AJ54)),0))</f>
        <v>16435.251925633427</v>
      </c>
      <c r="AM54" s="137">
        <f>IF(SUM($P54:AL54)&gt;0,IF($M54-AM$7&gt;0,AL54*(1+$N54),0),IF(0&lt;=AM$9,IF(AI54&gt;0,PMT(AJ54,AI54,-AK54),PMT(AJ54,1,-AK54)),0))</f>
        <v>16933.887488728978</v>
      </c>
      <c r="AN54" s="137">
        <f>IF(SUM($P54:AM54)&gt;0,IF($M54-AN$7&gt;0,AM54*(1+$N54),0),IF(0&lt;=AN$9,IF(AJ54&gt;0,PMT(AK54,AJ54,-AL54),PMT(AK54,1,-AL54)),0))</f>
        <v>17447.651352011751</v>
      </c>
      <c r="AO54" s="137">
        <f>IF(SUM($P54:AN54)&gt;0,IF($M54-AO$7&gt;0,AN54*(1+$N54),0),IF(0&lt;=AO$9,IF(AK54&gt;0,PMT(AL54,AK54,-AM54),PMT(AL54,1,-AM54)),0))</f>
        <v>17977.002498922746</v>
      </c>
      <c r="AP54" s="137">
        <f>IF(SUM($P54:AO54)&gt;0,IF($M54-AP$7&gt;0,AO54*(1+$N54),0),IF(0&lt;=AP$9,IF(AL54&gt;0,PMT(AM54,AL54,-AN54),PMT(AM54,1,-AN54)),0))</f>
        <v>18522.413838181848</v>
      </c>
      <c r="AQ54" s="137">
        <f>IF(SUM($P54:AP54)&gt;0,IF($M54-AQ$7&gt;0,AP54*(1+$N54),0),IF(0&lt;=AQ$9,IF(AM54&gt;0,PMT(AN54,AM54,-AO54),PMT(AN54,1,-AO54)),0))</f>
        <v>19084.372626272325</v>
      </c>
      <c r="AR54" s="137">
        <f>IF(SUM($P54:AQ54)&gt;0,IF($M54-AR$7&gt;0,AQ54*(1+$N54),0),IF(0&lt;=AR$9,IF(AN54&gt;0,PMT(AO54,AN54,-AP54),PMT(AO54,1,-AP54)),0))</f>
        <v>19663.380902743258</v>
      </c>
      <c r="AS54" s="137">
        <f>IF(SUM($P54:AR54)&gt;0,IF($M54-AS$7&gt;0,AR54*(1+$N54),0),IF(0&lt;=AS$9,IF(AO54&gt;0,PMT(AP54,AO54,-AQ54),PMT(AP54,1,-AQ54)),0))</f>
        <v>20259.955938718787</v>
      </c>
      <c r="AT54" s="137">
        <f>IF(SUM($P54:AS54)&gt;0,IF($M54-AT$7&gt;0,AS54*(1+$N54),0),IF(0&lt;=AT$9,IF(AP54&gt;0,PMT(AQ54,AP54,-AR54),PMT(AQ54,1,-AR54)),0))</f>
        <v>20874.630699014848</v>
      </c>
      <c r="AU54" s="137">
        <f>IF(SUM($P54:AT54)&gt;0,IF($M54-AU$7&gt;0,AT54*(1+$N54),0),IF(0&lt;=AU$9,IF(AQ54&gt;0,PMT(AR54,AQ54,-AS54),PMT(AR54,1,-AS54)),0))</f>
        <v>21507.954318276239</v>
      </c>
      <c r="AV54" s="137">
        <f>IF(SUM($P54:AU54)&gt;0,IF($M54-AV$7&gt;0,AU54*(1+$N54),0),IF(0&lt;=AV$9,IF(AR54&gt;0,PMT(AS54,AR54,-AT54),PMT(AS54,1,-AT54)),0))</f>
        <v>22160.492591559429</v>
      </c>
      <c r="AW54" s="137">
        <f>IF(SUM($P54:AV54)&gt;0,IF($M54-AW$7&gt;0,AV54*(1+$N54),0),IF(0&lt;=AW$9,IF(AS54&gt;0,PMT(AT54,AS54,-AU54),PMT(AT54,1,-AU54)),0))</f>
        <v>22832.828479799311</v>
      </c>
      <c r="AX54" s="137">
        <f>IF(SUM($P54:AW54)&gt;0,IF($M54-AX$7&gt;0,AW54*(1+$N54),0),IF(0&lt;=AX$9,IF(AT54&gt;0,PMT(AU54,AT54,-AV54),PMT(AU54,1,-AV54)),0))</f>
        <v>23525.562630611548</v>
      </c>
      <c r="AY54" s="137">
        <f>IF(SUM($P54:AX54)&gt;0,IF($M54-AY$7&gt;0,AX54*(1+$N54),0),IF(0&lt;=AY$9,IF(AU54&gt;0,PMT(AV54,AU54,-AW54),PMT(AV54,1,-AW54)),0))</f>
        <v>24239.313914895709</v>
      </c>
      <c r="AZ54" s="137">
        <f>IF(SUM($P54:AY54)&gt;0,IF($M54-AZ$7&gt;0,AY54*(1+$N54),0),IF(0&lt;=AZ$9,IF(AV54&gt;0,PMT(AW54,AV54,-AX54),PMT(AW54,1,-AX54)),0))</f>
        <v>24974.719979718655</v>
      </c>
      <c r="BA54" s="137">
        <f>IF(SUM($P54:AZ54)&gt;0,IF($M54-BA$7&gt;0,AZ54*(1+$N54),0),IF(0&lt;=BA$9,IF(AW54&gt;0,PMT(AX54,AW54,-AY54),PMT(AX54,1,-AY54)),0))</f>
        <v>25732.437817972037</v>
      </c>
      <c r="BB54" s="137">
        <f>IF(SUM($P54:BA54)&gt;0,IF($M54-BB$7&gt;0,BA54*(1+$N54),0),IF(0&lt;=BB$9,IF(AX54&gt;0,PMT(AY54,AX54,-AZ54),PMT(AY54,1,-AZ54)),0))</f>
        <v>26513.144355312881</v>
      </c>
      <c r="BC54" s="137">
        <f>IF(SUM($P54:BB54)&gt;0,IF($M54-BC$7&gt;0,BB54*(1+$N54),0),IF(0&lt;=BC$9,IF(AY54&gt;0,PMT(AZ54,AY54,-BA54),PMT(AZ54,1,-BA54)),0))</f>
        <v>27317.537054911583</v>
      </c>
      <c r="BD54" s="137">
        <f>IF(SUM($P54:BC54)&gt;0,IF($M54-BD$7&gt;0,BC54*(1+$N54),0),IF(0&lt;=BD$9,IF(AZ54&gt;0,PMT(BA54,AZ54,-BB54),PMT(BA54,1,-BB54)),0))</f>
        <v>28146.334540547592</v>
      </c>
      <c r="BE54" s="137">
        <f>IF(SUM($P54:BD54)&gt;0,IF($M54-BE$7&gt;0,BD54*(1+$N54),0),IF(0&lt;=BE$9,IF(BA54&gt;0,PMT(BB54,BA54,-BC54),PMT(BB54,1,-BC54)),0))</f>
        <v>0</v>
      </c>
      <c r="BF54" s="137">
        <f>IF(SUM($P54:BE54)&gt;0,IF($M54-BF$7&gt;0,BE54*(1+$N54),0),IF(0&lt;=BF$9,IF(BB54&gt;0,PMT(BC54,BB54,-BD54),PMT(BC54,1,-BD54)),0))</f>
        <v>0</v>
      </c>
      <c r="BG54" s="137">
        <f>IF(SUM($P54:BF54)&gt;0,IF($M54-BG$7&gt;0,BF54*(1+$N54),0),IF(0&lt;=BG$9,IF(BC54&gt;0,PMT(BD54,BC54,-BE54),PMT(BD54,1,-BE54)),0))</f>
        <v>0</v>
      </c>
      <c r="BH54" s="137">
        <f>IF(SUM($P54:BG54)&gt;0,IF($M54-BH$7&gt;0,BG54*(1+$N54),0),IF(0&lt;=BH$9,IF(BD54&gt;0,PMT(BE54,BD54,-BF54),PMT(BE54,1,-BF54)),0))</f>
        <v>0</v>
      </c>
      <c r="BI54" s="137">
        <f>IF(SUM($P54:BH54)&gt;0,IF($M54-BI$7&gt;0,BH54*(1+$N54),0),IF(0&lt;=BI$9,IF(BE54&gt;0,PMT(BF54,BE54,-BG54),PMT(BF54,1,-BG54)),0))</f>
        <v>0</v>
      </c>
      <c r="BJ54" s="191">
        <f t="shared" si="13"/>
        <v>1.3969838619232178E-9</v>
      </c>
    </row>
    <row r="55" spans="1:62">
      <c r="A55" s="193">
        <f t="shared" si="11"/>
        <v>2063</v>
      </c>
      <c r="B55" s="132">
        <v>104578.60914573613</v>
      </c>
      <c r="C55" s="194">
        <f t="shared" si="14"/>
        <v>62747.165487441678</v>
      </c>
      <c r="D55" s="194">
        <f t="shared" si="15"/>
        <v>41831.443658294455</v>
      </c>
      <c r="E55" s="195">
        <f t="shared" si="24"/>
        <v>104578.60914573613</v>
      </c>
      <c r="F55" s="196">
        <f>C55*VLOOKUP($F$9,'GI Factors'!A:M,4,FALSE)+D55*VLOOKUP($F$9,'GI Factors'!A:M,7,FALSE)</f>
        <v>105847.89813945846</v>
      </c>
      <c r="G55" s="193">
        <f t="shared" si="17"/>
        <v>2063</v>
      </c>
      <c r="H55" s="197">
        <f>C55*VLOOKUP($G55,'GI Factors'!A:M,4,FALSE)</f>
        <v>293370.82327175455</v>
      </c>
      <c r="I55" s="197">
        <f>D55*VLOOKUP($G55,'GI Factors'!A:M,7,FALSE)</f>
        <v>79124.561974991782</v>
      </c>
      <c r="J55" s="189">
        <f t="shared" si="18"/>
        <v>372495.38524674636</v>
      </c>
      <c r="K55" s="190">
        <f>IF(SUM($J$10:J55)&gt;$K$7,$K$7-SUM($K$10:K54),J55)</f>
        <v>0</v>
      </c>
      <c r="L55" s="190">
        <f t="shared" si="19"/>
        <v>372495.38524674636</v>
      </c>
      <c r="M55" s="140">
        <f t="shared" si="20"/>
        <v>42</v>
      </c>
      <c r="N55" s="141">
        <f t="shared" si="21"/>
        <v>3.0410900249017055E-2</v>
      </c>
      <c r="O55" s="137">
        <f t="shared" si="22"/>
        <v>105847.89813945693</v>
      </c>
      <c r="P55" s="142">
        <f t="shared" si="23"/>
        <v>4496.7103786296402</v>
      </c>
      <c r="Q55" s="137">
        <f>IF(SUM($P55:P55)&gt;0,IF($M55-Q$7&gt;0,P55*(1+$N55),0),IF(0&lt;=Q$9,IF(M55&gt;0,PMT(N55,M55,-O55),PMT(N55,1,-O55)),0))</f>
        <v>4633.4593894028667</v>
      </c>
      <c r="R55" s="137">
        <f>IF(SUM($P55:Q55)&gt;0,IF($M55-R$7&gt;0,Q55*(1+$N55),0),IF(0&lt;=R$9,IF(N55&gt;0,PMT(O55,N55,-P55),PMT(O55,1,-P55)),0))</f>
        <v>4774.3670607018694</v>
      </c>
      <c r="S55" s="138">
        <f>IF(SUM($P55:R55)&gt;0,IF($M55-S$7&gt;0,R55*(1+$N55),0),IF(0&lt;=S$9,IF(O55&gt;0,PMT(P55,O55,-Q55),PMT(P55,1,-Q55)),0))</f>
        <v>4919.5598611370669</v>
      </c>
      <c r="T55" s="137">
        <f>IF(SUM($P55:S55)&gt;0,IF($M55-T$7&gt;0,S55*(1+$N55),0),IF(0&lt;=T$9,IF(P55&gt;0,PMT(Q55,P55,-R55),PMT(Q55,1,-R55)),0))</f>
        <v>5069.1681053431748</v>
      </c>
      <c r="U55" s="137">
        <f>IF(SUM($P55:T55)&gt;0,IF($M55-U$7&gt;0,T55*(1+$N55),0),IF(0&lt;=U$9,IF(Q55&gt;0,PMT(R55,Q55,-S55),PMT(R55,1,-S55)),0))</f>
        <v>5223.3260709402657</v>
      </c>
      <c r="V55" s="137">
        <f>IF(SUM($P55:U55)&gt;0,IF($M55-V$7&gt;0,U55*(1+$N55),0),IF(0&lt;=V$9,IF(R55&gt;0,PMT(S55,R55,-T55),PMT(S55,1,-T55)),0))</f>
        <v>5382.172119051721</v>
      </c>
      <c r="W55" s="137">
        <f>IF(SUM($P55:V55)&gt;0,IF($M55-W$7&gt;0,V55*(1+$N55),0),IF(0&lt;=W$9,IF(S55&gt;0,PMT(T55,S55,-U55),PMT(T55,1,-U55)),0))</f>
        <v>5545.848818487244</v>
      </c>
      <c r="X55" s="137">
        <f>IF(SUM($P55:W55)&gt;0,IF($M55-X$7&gt;0,W55*(1+$N55),0),IF(0&lt;=X$9,IF(T55&gt;0,PMT(U55,T55,-V55),PMT(U55,1,-V55)),0))</f>
        <v>5714.503073702389</v>
      </c>
      <c r="Y55" s="137">
        <f>IF(SUM($P55:X55)&gt;0,IF($M55-Y$7&gt;0,X55*(1+$N55),0),IF(0&lt;=Y$9,IF(U55&gt;0,PMT(V55,U55,-W55),PMT(V55,1,-W55)),0))</f>
        <v>5888.2862566494541</v>
      </c>
      <c r="Z55" s="137">
        <f>IF(SUM($P55:Y55)&gt;0,IF($M55-Z$7&gt;0,Y55*(1+$N55),0),IF(0&lt;=Z$9,IF(V55&gt;0,PMT(W55,V55,-X55),PMT(W55,1,-X55)),0))</f>
        <v>6067.3543426380793</v>
      </c>
      <c r="AA55" s="137">
        <f>IF(SUM($P55:Z55)&gt;0,IF($M55-AA$7&gt;0,Z55*(1+$N55),0),IF(0&lt;=AA$9,IF(W55&gt;0,PMT(X55,W55,-Y55),PMT(X55,1,-Y55)),0))</f>
        <v>6251.8680503274873</v>
      </c>
      <c r="AB55" s="137">
        <f>IF(SUM($P55:AA55)&gt;0,IF($M55-AB$7&gt;0,AA55*(1+$N55),0),IF(0&lt;=AB$9,IF(X55&gt;0,PMT(Y55,X55,-Z55),PMT(Y55,1,-Z55)),0))</f>
        <v>6441.9929859760141</v>
      </c>
      <c r="AC55" s="137">
        <f>IF(SUM($P55:AB55)&gt;0,IF($M55-AC$7&gt;0,AB55*(1+$N55),0),IF(0&lt;=AC$9,IF(Y55&gt;0,PMT(Z55,Y55,-AA55),PMT(Z55,1,-AA55)),0))</f>
        <v>6637.8997920773991</v>
      </c>
      <c r="AD55" s="137">
        <f>IF(SUM($P55:AC55)&gt;0,IF($M55-AD$7&gt;0,AC55*(1+$N55),0),IF(0&lt;=AD$9,IF(Z55&gt;0,PMT(AA55,Z55,-AB55),PMT(AA55,1,-AB55)),0))</f>
        <v>6839.7643005172367</v>
      </c>
      <c r="AE55" s="137">
        <f>IF(SUM($P55:AD55)&gt;0,IF($M55-AE$7&gt;0,AD55*(1+$N55),0),IF(0&lt;=AE$9,IF(AA55&gt;0,PMT(AB55,AA55,-AC55),PMT(AB55,1,-AC55)),0))</f>
        <v>7047.7676903870552</v>
      </c>
      <c r="AF55" s="137">
        <f>IF(SUM($P55:AE55)&gt;0,IF($M55-AF$7&gt;0,AE55*(1+$N55),0),IF(0&lt;=AF$9,IF(AB55&gt;0,PMT(AC55,AB55,-AD55),PMT(AC55,1,-AD55)),0))</f>
        <v>7262.0966505976621</v>
      </c>
      <c r="AG55" s="137">
        <f>IF(SUM($P55:AF55)&gt;0,IF($M55-AG$7&gt;0,AF55*(1+$N55),0),IF(0&lt;=AG$9,IF(AC55&gt;0,PMT(AD55,AC55,-AE55),PMT(AD55,1,-AE55)),0))</f>
        <v>7482.9435474377096</v>
      </c>
      <c r="AH55" s="137">
        <f>IF(SUM($P55:AG55)&gt;0,IF($M55-AH$7&gt;0,AG55*(1+$N55),0),IF(0&lt;=AH$9,IF(AD55&gt;0,PMT(AE55,AD55,-AF55),PMT(AE55,1,-AF55)),0))</f>
        <v>7710.5065972278644</v>
      </c>
      <c r="AI55" s="137">
        <f>IF(SUM($P55:AH55)&gt;0,IF($M55-AI$7&gt;0,AH55*(1+$N55),0),IF(0&lt;=AI$9,IF(AE55&gt;0,PMT(AF55,AE55,-AG55),PMT(AF55,1,-AG55)),0))</f>
        <v>7944.9900442255494</v>
      </c>
      <c r="AJ55" s="137">
        <f>IF(SUM($P55:AI55)&gt;0,IF($M55-AJ$7&gt;0,AI55*(1+$N55),0),IF(0&lt;=AJ$9,IF(AF55&gt;0,PMT(AG55,AF55,-AH55),PMT(AG55,1,-AH55)),0))</f>
        <v>8186.6043439399273</v>
      </c>
      <c r="AK55" s="137">
        <f>IF(SUM($P55:AJ55)&gt;0,IF($M55-AK$7&gt;0,AJ55*(1+$N55),0),IF(0&lt;=AK$9,IF(AG55&gt;0,PMT(AH55,AG55,-AI55),PMT(AH55,1,-AI55)),0))</f>
        <v>8435.5663520216549</v>
      </c>
      <c r="AL55" s="137">
        <f>IF(SUM($P55:AK55)&gt;0,IF($M55-AL$7&gt;0,AK55*(1+$N55),0),IF(0&lt;=AL$9,IF(AH55&gt;0,PMT(AI55,AH55,-AJ55),PMT(AI55,1,-AJ55)),0))</f>
        <v>8692.0995188969518</v>
      </c>
      <c r="AM55" s="137">
        <f>IF(SUM($P55:AL55)&gt;0,IF($M55-AM$7&gt;0,AL55*(1+$N55),0),IF(0&lt;=AM$9,IF(AI55&gt;0,PMT(AJ55,AI55,-AK55),PMT(AJ55,1,-AK55)),0))</f>
        <v>8956.4340903206576</v>
      </c>
      <c r="AN55" s="137">
        <f>IF(SUM($P55:AM55)&gt;0,IF($M55-AN$7&gt;0,AM55*(1+$N55),0),IF(0&lt;=AN$9,IF(AJ55&gt;0,PMT(AK55,AJ55,-AL55),PMT(AK55,1,-AL55)),0))</f>
        <v>9228.8073140282959</v>
      </c>
      <c r="AO55" s="137">
        <f>IF(SUM($P55:AN55)&gt;0,IF($M55-AO$7&gt;0,AN55*(1+$N55),0),IF(0&lt;=AO$9,IF(AK55&gt;0,PMT(AL55,AK55,-AM55),PMT(AL55,1,-AM55)),0))</f>
        <v>9509.4636526726099</v>
      </c>
      <c r="AP55" s="137">
        <f>IF(SUM($P55:AO55)&gt;0,IF($M55-AP$7&gt;0,AO55*(1+$N55),0),IF(0&lt;=AP$9,IF(AL55&gt;0,PMT(AM55,AL55,-AN55),PMT(AM55,1,-AN55)),0))</f>
        <v>9798.6550032356918</v>
      </c>
      <c r="AQ55" s="137">
        <f>IF(SUM($P55:AP55)&gt;0,IF($M55-AQ$7&gt;0,AP55*(1+$N55),0),IF(0&lt;=AQ$9,IF(AM55&gt;0,PMT(AN55,AM55,-AO55),PMT(AN55,1,-AO55)),0))</f>
        <v>10096.640923113626</v>
      </c>
      <c r="AR55" s="137">
        <f>IF(SUM($P55:AQ55)&gt;0,IF($M55-AR$7&gt;0,AQ55*(1+$N55),0),IF(0&lt;=AR$9,IF(AN55&gt;0,PMT(AO55,AN55,-AP55),PMT(AO55,1,-AP55)),0))</f>
        <v>10403.688863076579</v>
      </c>
      <c r="AS55" s="137">
        <f>IF(SUM($P55:AR55)&gt;0,IF($M55-AS$7&gt;0,AR55*(1+$N55),0),IF(0&lt;=AS$9,IF(AO55&gt;0,PMT(AP55,AO55,-AQ55),PMT(AP55,1,-AQ55)),0))</f>
        <v>10720.074407313412</v>
      </c>
      <c r="AT55" s="137">
        <f>IF(SUM($P55:AS55)&gt;0,IF($M55-AT$7&gt;0,AS55*(1+$N55),0),IF(0&lt;=AT$9,IF(AP55&gt;0,PMT(AQ55,AP55,-AR55),PMT(AQ55,1,-AR55)),0))</f>
        <v>11046.081520776263</v>
      </c>
      <c r="AU55" s="137">
        <f>IF(SUM($P55:AT55)&gt;0,IF($M55-AU$7&gt;0,AT55*(1+$N55),0),IF(0&lt;=AU$9,IF(AQ55&gt;0,PMT(AR55,AQ55,-AS55),PMT(AR55,1,-AS55)),0))</f>
        <v>11382.002804047101</v>
      </c>
      <c r="AV55" s="137">
        <f>IF(SUM($P55:AU55)&gt;0,IF($M55-AV$7&gt;0,AU55*(1+$N55),0),IF(0&lt;=AV$9,IF(AR55&gt;0,PMT(AS55,AR55,-AT55),PMT(AS55,1,-AT55)),0))</f>
        <v>11728.139755955011</v>
      </c>
      <c r="AW55" s="137">
        <f>IF(SUM($P55:AV55)&gt;0,IF($M55-AW$7&gt;0,AV55*(1+$N55),0),IF(0&lt;=AW$9,IF(AS55&gt;0,PMT(AT55,AS55,-AU55),PMT(AT55,1,-AU55)),0))</f>
        <v>12084.803044179891</v>
      </c>
      <c r="AX55" s="137">
        <f>IF(SUM($P55:AW55)&gt;0,IF($M55-AX$7&gt;0,AW55*(1+$N55),0),IF(0&lt;=AX$9,IF(AT55&gt;0,PMT(AU55,AT55,-AV55),PMT(AU55,1,-AV55)),0))</f>
        <v>12452.312784085465</v>
      </c>
      <c r="AY55" s="137">
        <f>IF(SUM($P55:AX55)&gt;0,IF($M55-AY$7&gt;0,AX55*(1+$N55),0),IF(0&lt;=AY$9,IF(AU55&gt;0,PMT(AV55,AU55,-AW55),PMT(AV55,1,-AW55)),0))</f>
        <v>12830.99882603185</v>
      </c>
      <c r="AZ55" s="137">
        <f>IF(SUM($P55:AY55)&gt;0,IF($M55-AZ$7&gt;0,AY55*(1+$N55),0),IF(0&lt;=AZ$9,IF(AV55&gt;0,PMT(AW55,AV55,-AX55),PMT(AW55,1,-AX55)),0))</f>
        <v>13221.20105142556</v>
      </c>
      <c r="BA55" s="137">
        <f>IF(SUM($P55:AZ55)&gt;0,IF($M55-BA$7&gt;0,AZ55*(1+$N55),0),IF(0&lt;=BA$9,IF(AW55&gt;0,PMT(AX55,AW55,-AY55),PMT(AX55,1,-AY55)),0))</f>
        <v>13623.269677772663</v>
      </c>
      <c r="BB55" s="137">
        <f>IF(SUM($P55:BA55)&gt;0,IF($M55-BB$7&gt;0,BA55*(1+$N55),0),IF(0&lt;=BB$9,IF(AX55&gt;0,PMT(AY55,AX55,-AZ55),PMT(AY55,1,-AZ55)),0))</f>
        <v>14037.565573008867</v>
      </c>
      <c r="BC55" s="137">
        <f>IF(SUM($P55:BB55)&gt;0,IF($M55-BC$7&gt;0,BB55*(1+$N55),0),IF(0&lt;=BC$9,IF(AY55&gt;0,PMT(AZ55,AY55,-BA55),PMT(AZ55,1,-BA55)),0))</f>
        <v>14464.460579388677</v>
      </c>
      <c r="BD55" s="137">
        <f>IF(SUM($P55:BC55)&gt;0,IF($M55-BD$7&gt;0,BC55*(1+$N55),0),IF(0&lt;=BD$9,IF(AZ55&gt;0,PMT(BA55,AZ55,-BB55),PMT(BA55,1,-BB55)),0))</f>
        <v>14904.337847224308</v>
      </c>
      <c r="BE55" s="137">
        <f>IF(SUM($P55:BD55)&gt;0,IF($M55-BE$7&gt;0,BD55*(1+$N55),0),IF(0&lt;=BE$9,IF(BA55&gt;0,PMT(BB55,BA55,-BC55),PMT(BB55,1,-BC55)),0))</f>
        <v>15357.592178773897</v>
      </c>
      <c r="BF55" s="137">
        <f>IF(SUM($P55:BE55)&gt;0,IF($M55-BF$7&gt;0,BE55*(1+$N55),0),IF(0&lt;=BF$9,IF(BB55&gt;0,PMT(BC55,BB55,-BD55),PMT(BC55,1,-BD55)),0))</f>
        <v>0</v>
      </c>
      <c r="BG55" s="137">
        <f>IF(SUM($P55:BF55)&gt;0,IF($M55-BG$7&gt;0,BF55*(1+$N55),0),IF(0&lt;=BG$9,IF(BC55&gt;0,PMT(BD55,BC55,-BE55),PMT(BD55,1,-BE55)),0))</f>
        <v>0</v>
      </c>
      <c r="BH55" s="137">
        <f>IF(SUM($P55:BG55)&gt;0,IF($M55-BH$7&gt;0,BG55*(1+$N55),0),IF(0&lt;=BH$9,IF(BD55&gt;0,PMT(BE55,BD55,-BF55),PMT(BE55,1,-BF55)),0))</f>
        <v>0</v>
      </c>
      <c r="BI55" s="137">
        <f>IF(SUM($P55:BH55)&gt;0,IF($M55-BI$7&gt;0,BH55*(1+$N55),0),IF(0&lt;=BI$9,IF(BE55&gt;0,PMT(BF55,BE55,-BG55),PMT(BF55,1,-BG55)),0))</f>
        <v>0</v>
      </c>
      <c r="BJ55" s="191">
        <f t="shared" si="13"/>
        <v>0</v>
      </c>
    </row>
    <row r="56" spans="1:62">
      <c r="A56" s="193">
        <f t="shared" si="11"/>
        <v>2064</v>
      </c>
      <c r="B56" s="132">
        <v>56881.71518216269</v>
      </c>
      <c r="C56" s="194">
        <f t="shared" si="6"/>
        <v>34129.029109297611</v>
      </c>
      <c r="D56" s="194">
        <f t="shared" si="7"/>
        <v>22752.686072865079</v>
      </c>
      <c r="E56" s="195">
        <f t="shared" si="8"/>
        <v>56881.71518216269</v>
      </c>
      <c r="F56" s="196">
        <f>C56*VLOOKUP($F$9,'GI Factors'!A:M,4,FALSE)+D56*VLOOKUP($F$9,'GI Factors'!A:M,7,FALSE)</f>
        <v>57572.09857523453</v>
      </c>
      <c r="G56" s="193">
        <f t="shared" si="12"/>
        <v>2064</v>
      </c>
      <c r="H56" s="197">
        <f>C56*VLOOKUP($G56,'GI Factors'!A:M,4,FALSE)</f>
        <v>165590.1813352193</v>
      </c>
      <c r="I56" s="197">
        <f>D56*VLOOKUP($G56,'GI Factors'!A:M,7,FALSE)</f>
        <v>43785.097686855515</v>
      </c>
      <c r="J56" s="189">
        <f t="shared" si="9"/>
        <v>209375.27902207483</v>
      </c>
      <c r="K56" s="190">
        <f>IF(SUM($J$10:J56)&gt;$K$7,$K$7-SUM($K$10:K51),J56)</f>
        <v>0</v>
      </c>
      <c r="L56" s="190">
        <f t="shared" si="10"/>
        <v>209375.27902207483</v>
      </c>
      <c r="M56" s="140">
        <f t="shared" si="3"/>
        <v>43</v>
      </c>
      <c r="N56" s="141">
        <f t="shared" si="1"/>
        <v>3.048065953304013E-2</v>
      </c>
      <c r="O56" s="137">
        <f t="shared" si="2"/>
        <v>57572.098575232019</v>
      </c>
      <c r="P56" s="142">
        <f t="shared" si="4"/>
        <v>2420.3654940191586</v>
      </c>
      <c r="Q56" s="137">
        <f>IF(SUM($P56:P56)&gt;0,IF($M56-Q$7&gt;0,P56*(1+$N56),0),IF(0&lt;=Q$9,IF(M56&gt;0,PMT(N56,M56,-O56),PMT(N56,1,-O56)),0))</f>
        <v>2494.1398305878747</v>
      </c>
      <c r="R56" s="137">
        <f>IF(SUM($P56:Q56)&gt;0,IF($M56-R$7&gt;0,Q56*(1+$N56),0),IF(0&lt;=R$9,IF(N56&gt;0,PMT(O56,N56,-P56),PMT(O56,1,-P56)),0))</f>
        <v>2570.162857591818</v>
      </c>
      <c r="S56" s="138">
        <f>IF(SUM($P56:R56)&gt;0,IF($M56-S$7&gt;0,R56*(1+$N56),0),IF(0&lt;=S$9,IF(O56&gt;0,PMT(P56,O56,-Q56),PMT(P56,1,-Q56)),0))</f>
        <v>2648.5031165985392</v>
      </c>
      <c r="T56" s="137">
        <f>IF(SUM($P56:S56)&gt;0,IF($M56-T$7&gt;0,S56*(1+$N56),0),IF(0&lt;=T$9,IF(P56&gt;0,PMT(Q56,P56,-R56),PMT(Q56,1,-R56)),0))</f>
        <v>2729.2312383677745</v>
      </c>
      <c r="U56" s="137">
        <f>IF(SUM($P56:T56)&gt;0,IF($M56-U$7&gt;0,T56*(1+$N56),0),IF(0&lt;=U$9,IF(Q56&gt;0,PMT(R56,Q56,-S56),PMT(R56,1,-S56)),0))</f>
        <v>2812.4200065313998</v>
      </c>
      <c r="V56" s="137">
        <f>IF(SUM($P56:U56)&gt;0,IF($M56-V$7&gt;0,U56*(1+$N56),0),IF(0&lt;=V$9,IF(R56&gt;0,PMT(S56,R56,-T56),PMT(S56,1,-T56)),0))</f>
        <v>2898.1444232143936</v>
      </c>
      <c r="W56" s="137">
        <f>IF(SUM($P56:V56)&gt;0,IF($M56-W$7&gt;0,V56*(1+$N56),0),IF(0&lt;=W$9,IF(S56&gt;0,PMT(T56,S56,-U56),PMT(T56,1,-U56)),0))</f>
        <v>2986.48177665597</v>
      </c>
      <c r="X56" s="137">
        <f>IF(SUM($P56:W56)&gt;0,IF($M56-X$7&gt;0,W56*(1+$N56),0),IF(0&lt;=X$9,IF(T56&gt;0,PMT(U56,T56,-V56),PMT(U56,1,-V56)),0))</f>
        <v>3077.5117108918489</v>
      </c>
      <c r="Y56" s="137">
        <f>IF(SUM($P56:X56)&gt;0,IF($M56-Y$7&gt;0,X56*(1+$N56),0),IF(0&lt;=Y$9,IF(U56&gt;0,PMT(V56,U56,-W56),PMT(V56,1,-W56)),0))</f>
        <v>3171.3162975604869</v>
      </c>
      <c r="Z56" s="137">
        <f>IF(SUM($P56:Y56)&gt;0,IF($M56-Z$7&gt;0,Y56*(1+$N56),0),IF(0&lt;=Z$9,IF(V56&gt;0,PMT(W56,V56,-X56),PMT(W56,1,-X56)),0))</f>
        <v>3267.9801098980092</v>
      </c>
      <c r="AA56" s="137">
        <f>IF(SUM($P56:Z56)&gt;0,IF($M56-AA$7&gt;0,Z56*(1+$N56),0),IF(0&lt;=AA$9,IF(W56&gt;0,PMT(X56,W56,-Y56),PMT(X56,1,-Y56)),0))</f>
        <v>3367.5902989885572</v>
      </c>
      <c r="AB56" s="137">
        <f>IF(SUM($P56:AA56)&gt;0,IF($M56-AB$7&gt;0,AA56*(1+$N56),0),IF(0&lt;=AB$9,IF(X56&gt;0,PMT(Y56,X56,-Z56),PMT(Y56,1,-Z56)),0))</f>
        <v>3470.2366723387959</v>
      </c>
      <c r="AC56" s="137">
        <f>IF(SUM($P56:AB56)&gt;0,IF($M56-AC$7&gt;0,AB56*(1+$N56),0),IF(0&lt;=AC$9,IF(Y56&gt;0,PMT(Z56,Y56,-AA56),PMT(Z56,1,-AA56)),0))</f>
        <v>3576.0117748474245</v>
      </c>
      <c r="AD56" s="137">
        <f>IF(SUM($P56:AC56)&gt;0,IF($M56-AD$7&gt;0,AC56*(1+$N56),0),IF(0&lt;=AD$9,IF(Z56&gt;0,PMT(AA56,Z56,-AB56),PMT(AA56,1,-AB56)),0))</f>
        <v>3685.010972242691</v>
      </c>
      <c r="AE56" s="137">
        <f>IF(SUM($P56:AD56)&gt;0,IF($M56-AE$7&gt;0,AD56*(1+$N56),0),IF(0&lt;=AE$9,IF(AA56&gt;0,PMT(AB56,AA56,-AC56),PMT(AB56,1,-AC56)),0))</f>
        <v>3797.3325370631374</v>
      </c>
      <c r="AF56" s="137">
        <f>IF(SUM($P56:AE56)&gt;0,IF($M56-AF$7&gt;0,AE56*(1+$N56),0),IF(0&lt;=AF$9,IF(AB56&gt;0,PMT(AC56,AB56,-AD56),PMT(AC56,1,-AD56)),0))</f>
        <v>3913.0777372590937</v>
      </c>
      <c r="AG56" s="137">
        <f>IF(SUM($P56:AF56)&gt;0,IF($M56-AG$7&gt;0,AF56*(1+$N56),0),IF(0&lt;=AG$9,IF(AC56&gt;0,PMT(AD56,AC56,-AE56),PMT(AD56,1,-AE56)),0))</f>
        <v>4032.3509274948069</v>
      </c>
      <c r="AH56" s="137">
        <f>IF(SUM($P56:AG56)&gt;0,IF($M56-AH$7&gt;0,AG56*(1+$N56),0),IF(0&lt;=AH$9,IF(AD56&gt;0,PMT(AE56,AD56,-AF56),PMT(AE56,1,-AF56)),0))</f>
        <v>4155.259643233514</v>
      </c>
      <c r="AI56" s="137">
        <f>IF(SUM($P56:AH56)&gt;0,IF($M56-AI$7&gt;0,AH56*(1+$N56),0),IF(0&lt;=AI$9,IF(AE56&gt;0,PMT(AF56,AE56,-AG56),PMT(AF56,1,-AG56)),0))</f>
        <v>4281.9146976902957</v>
      </c>
      <c r="AJ56" s="137">
        <f>IF(SUM($P56:AI56)&gt;0,IF($M56-AJ$7&gt;0,AI56*(1+$N56),0),IF(0&lt;=AJ$9,IF(AF56&gt;0,PMT(AG56,AF56,-AH56),PMT(AG56,1,-AH56)),0))</f>
        <v>4412.430281740114</v>
      </c>
      <c r="AK56" s="137">
        <f>IF(SUM($P56:AJ56)&gt;0,IF($M56-AK$7&gt;0,AJ56*(1+$N56),0),IF(0&lt;=AK$9,IF(AG56&gt;0,PMT(AH56,AG56,-AI56),PMT(AH56,1,-AI56)),0))</f>
        <v>4546.92406687111</v>
      </c>
      <c r="AL56" s="137">
        <f>IF(SUM($P56:AK56)&gt;0,IF($M56-AL$7&gt;0,AK56*(1+$N56),0),IF(0&lt;=AL$9,IF(AH56&gt;0,PMT(AI56,AH56,-AJ56),PMT(AI56,1,-AJ56)),0))</f>
        <v>4685.517311275994</v>
      </c>
      <c r="AM56" s="137">
        <f>IF(SUM($P56:AL56)&gt;0,IF($M56-AM$7&gt;0,AL56*(1+$N56),0),IF(0&lt;=AM$9,IF(AI56&gt;0,PMT(AJ56,AI56,-AK56),PMT(AJ56,1,-AK56)),0))</f>
        <v>4828.3349691771627</v>
      </c>
      <c r="AN56" s="137">
        <f>IF(SUM($P56:AM56)&gt;0,IF($M56-AN$7&gt;0,AM56*(1+$N56),0),IF(0&lt;=AN$9,IF(AJ56&gt;0,PMT(AK56,AJ56,-AL56),PMT(AK56,1,-AL56)),0))</f>
        <v>4975.5058034841231</v>
      </c>
      <c r="AO56" s="137">
        <f>IF(SUM($P56:AN56)&gt;0,IF($M56-AO$7&gt;0,AN56*(1+$N56),0),IF(0&lt;=AO$9,IF(AK56&gt;0,PMT(AL56,AK56,-AM56),PMT(AL56,1,-AM56)),0))</f>
        <v>5127.1625018847872</v>
      </c>
      <c r="AP56" s="137">
        <f>IF(SUM($P56:AO56)&gt;0,IF($M56-AP$7&gt;0,AO56*(1+$N56),0),IF(0&lt;=AP$9,IF(AL56&gt;0,PMT(AM56,AL56,-AN56),PMT(AM56,1,-AN56)),0))</f>
        <v>5283.4417964753075</v>
      </c>
      <c r="AQ56" s="137">
        <f>IF(SUM($P56:AP56)&gt;0,IF($M56-AQ$7&gt;0,AP56*(1+$N56),0),IF(0&lt;=AQ$9,IF(AM56&gt;0,PMT(AN56,AM56,-AO56),PMT(AN56,1,-AO56)),0))</f>
        <v>5444.4845870363042</v>
      </c>
      <c r="AR56" s="137">
        <f>IF(SUM($P56:AQ56)&gt;0,IF($M56-AR$7&gt;0,AQ56*(1+$N56),0),IF(0&lt;=AR$9,IF(AN56&gt;0,PMT(AO56,AN56,-AP56),PMT(AO56,1,-AP56)),0))</f>
        <v>5610.4360680666414</v>
      </c>
      <c r="AS56" s="137">
        <f>IF(SUM($P56:AR56)&gt;0,IF($M56-AS$7&gt;0,AR56*(1+$N56),0),IF(0&lt;=AS$9,IF(AO56&gt;0,PMT(AP56,AO56,-AQ56),PMT(AP56,1,-AQ56)),0))</f>
        <v>5781.4458596892682</v>
      </c>
      <c r="AT56" s="137">
        <f>IF(SUM($P56:AS56)&gt;0,IF($M56-AT$7&gt;0,AS56*(1+$N56),0),IF(0&lt;=AT$9,IF(AP56&gt;0,PMT(AQ56,AP56,-AR56),PMT(AQ56,1,-AR56)),0))</f>
        <v>5957.6681425471606</v>
      </c>
      <c r="AU56" s="137">
        <f>IF(SUM($P56:AT56)&gt;0,IF($M56-AU$7&gt;0,AT56*(1+$N56),0),IF(0&lt;=AU$9,IF(AQ56&gt;0,PMT(AR56,AQ56,-AS56),PMT(AR56,1,-AS56)),0))</f>
        <v>6139.2617968109798</v>
      </c>
      <c r="AV56" s="137">
        <f>IF(SUM($P56:AU56)&gt;0,IF($M56-AV$7&gt;0,AU56*(1+$N56),0),IF(0&lt;=AV$9,IF(AR56&gt;0,PMT(AS56,AR56,-AT56),PMT(AS56,1,-AT56)),0))</f>
        <v>6326.3905454237747</v>
      </c>
      <c r="AW56" s="137">
        <f>IF(SUM($P56:AV56)&gt;0,IF($M56-AW$7&gt;0,AV56*(1+$N56),0),IF(0&lt;=AW$9,IF(AS56&gt;0,PMT(AT56,AS56,-AU56),PMT(AT56,1,-AU56)),0))</f>
        <v>6519.2231017118802</v>
      </c>
      <c r="AX56" s="137">
        <f>IF(SUM($P56:AW56)&gt;0,IF($M56-AX$7&gt;0,AW56*(1+$N56),0),IF(0&lt;=AX$9,IF(AT56&gt;0,PMT(AU56,AT56,-AV56),PMT(AU56,1,-AV56)),0))</f>
        <v>6717.9333214950893</v>
      </c>
      <c r="AY56" s="137">
        <f>IF(SUM($P56:AX56)&gt;0,IF($M56-AY$7&gt;0,AX56*(1+$N56),0),IF(0&lt;=AY$9,IF(AU56&gt;0,PMT(AV56,AU56,-AW56),PMT(AV56,1,-AW56)),0))</f>
        <v>6922.7003598332458</v>
      </c>
      <c r="AZ56" s="137">
        <f>IF(SUM($P56:AY56)&gt;0,IF($M56-AZ$7&gt;0,AY56*(1+$N56),0),IF(0&lt;=AZ$9,IF(AV56&gt;0,PMT(AW56,AV56,-AX56),PMT(AW56,1,-AX56)),0))</f>
        <v>7133.7088325505765</v>
      </c>
      <c r="BA56" s="137">
        <f>IF(SUM($P56:AZ56)&gt;0,IF($M56-BA$7&gt;0,AZ56*(1+$N56),0),IF(0&lt;=BA$9,IF(AW56&gt;0,PMT(AX56,AW56,-AY56),PMT(AX56,1,-AY56)),0))</f>
        <v>7351.1489826833913</v>
      </c>
      <c r="BB56" s="137">
        <f>IF(SUM($P56:BA56)&gt;0,IF($M56-BB$7&gt;0,BA56*(1+$N56),0),IF(0&lt;=BB$9,IF(AX56&gt;0,PMT(AY56,AX56,-AZ56),PMT(AY56,1,-AZ56)),0))</f>
        <v>7575.2168520012174</v>
      </c>
      <c r="BC56" s="137">
        <f>IF(SUM($P56:BB56)&gt;0,IF($M56-BC$7&gt;0,BB56*(1+$N56),0),IF(0&lt;=BC$9,IF(AY56&gt;0,PMT(AZ56,AY56,-BA56),PMT(AZ56,1,-BA56)),0))</f>
        <v>7806.1144577560135</v>
      </c>
      <c r="BD56" s="137">
        <f>IF(SUM($P56:BC56)&gt;0,IF($M56-BD$7&gt;0,BC56*(1+$N56),0),IF(0&lt;=BD$9,IF(AZ56&gt;0,PMT(BA56,AZ56,-BB56),PMT(BA56,1,-BB56)),0))</f>
        <v>8044.0499748188158</v>
      </c>
      <c r="BE56" s="137">
        <f>IF(SUM($P56:BD56)&gt;0,IF($M56-BE$7&gt;0,BD56*(1+$N56),0),IF(0&lt;=BE$9,IF(BA56&gt;0,PMT(BB56,BA56,-BC56),PMT(BB56,1,-BC56)),0))</f>
        <v>8289.2379233680276</v>
      </c>
      <c r="BF56" s="137">
        <f>IF(SUM($P56:BE56)&gt;0,IF($M56-BF$7&gt;0,BE56*(1+$N56),0),IF(0&lt;=BF$9,IF(BB56&gt;0,PMT(BC56,BB56,-BD56),PMT(BC56,1,-BD56)),0))</f>
        <v>8541.8993622985727</v>
      </c>
      <c r="BG56" s="137">
        <f>IF(SUM($P56:BF56)&gt;0,IF($M56-BG$7&gt;0,BF56*(1+$N56),0),IF(0&lt;=BG$9,IF(BC56&gt;0,PMT(BD56,BC56,-BE56),PMT(BD56,1,-BE56)),0))</f>
        <v>0</v>
      </c>
      <c r="BH56" s="137">
        <f>IF(SUM($P56:BG56)&gt;0,IF($M56-BH$7&gt;0,BG56*(1+$N56),0),IF(0&lt;=BH$9,IF(BD56&gt;0,PMT(BE56,BD56,-BF56),PMT(BE56,1,-BF56)),0))</f>
        <v>0</v>
      </c>
      <c r="BI56" s="137">
        <f>IF(SUM($P56:BH56)&gt;0,IF($M56-BI$7&gt;0,BH56*(1+$N56),0),IF(0&lt;=BI$9,IF(BE56&gt;0,PMT(BF56,BE56,-BG56),PMT(BF56,1,-BG56)),0))</f>
        <v>0</v>
      </c>
      <c r="BJ56" s="191">
        <f t="shared" si="13"/>
        <v>3.4924596548080444E-10</v>
      </c>
    </row>
    <row r="57" spans="1:62">
      <c r="A57" s="193">
        <f t="shared" si="11"/>
        <v>2065</v>
      </c>
      <c r="B57" s="132">
        <v>56881.71518216269</v>
      </c>
      <c r="C57" s="194">
        <f t="shared" si="6"/>
        <v>34129.029109297611</v>
      </c>
      <c r="D57" s="194">
        <f t="shared" si="7"/>
        <v>22752.686072865079</v>
      </c>
      <c r="E57" s="195">
        <f t="shared" ref="E57:E59" si="25">SUM(C57:D57)</f>
        <v>56881.71518216269</v>
      </c>
      <c r="F57" s="196">
        <f>C57*VLOOKUP($F$9,'GI Factors'!A:M,4,FALSE)+D57*VLOOKUP($F$9,'GI Factors'!A:M,7,FALSE)</f>
        <v>57572.09857523453</v>
      </c>
      <c r="G57" s="193">
        <f t="shared" si="12"/>
        <v>2065</v>
      </c>
      <c r="H57" s="197">
        <f>C57*VLOOKUP($G57,'GI Factors'!A:M,4,FALSE)</f>
        <v>171839.27117942565</v>
      </c>
      <c r="I57" s="197">
        <f>D57*VLOOKUP($G57,'GI Factors'!A:M,7,FALSE)</f>
        <v>44546.286438187708</v>
      </c>
      <c r="J57" s="189">
        <f t="shared" si="9"/>
        <v>216385.55761761335</v>
      </c>
      <c r="K57" s="190">
        <f>IF(SUM($J$10:J57)&gt;$K$7,$K$7-SUM($K$10:K56),J57)</f>
        <v>0</v>
      </c>
      <c r="L57" s="190">
        <f t="shared" si="10"/>
        <v>216385.55761761335</v>
      </c>
      <c r="M57" s="140">
        <f t="shared" si="3"/>
        <v>44</v>
      </c>
      <c r="N57" s="141">
        <f t="shared" si="1"/>
        <v>3.0548772272153791E-2</v>
      </c>
      <c r="O57" s="137">
        <f t="shared" si="2"/>
        <v>57572.09857522395</v>
      </c>
      <c r="P57" s="142">
        <f t="shared" si="4"/>
        <v>2396.330896667569</v>
      </c>
      <c r="Q57" s="137">
        <f>IF(SUM($P57:P57)&gt;0,IF($M57-Q$7&gt;0,P57*(1+$N57),0),IF(0&lt;=Q$9,IF(M57&gt;0,PMT(N57,M57,-O57),PMT(N57,1,-O57)),0))</f>
        <v>2469.5358635185926</v>
      </c>
      <c r="R57" s="137">
        <f>IF(SUM($P57:Q57)&gt;0,IF($M57-R$7&gt;0,Q57*(1+$N57),0),IF(0&lt;=R$9,IF(N57&gt;0,PMT(O57,N57,-P57),PMT(O57,1,-P57)),0))</f>
        <v>2544.9771522311389</v>
      </c>
      <c r="S57" s="138">
        <f>IF(SUM($P57:R57)&gt;0,IF($M57-S$7&gt;0,R57*(1+$N57),0),IF(0&lt;=S$9,IF(O57&gt;0,PMT(P57,O57,-Q57),PMT(P57,1,-Q57)),0))</f>
        <v>2622.7230796924823</v>
      </c>
      <c r="T57" s="137">
        <f>IF(SUM($P57:S57)&gt;0,IF($M57-T$7&gt;0,S57*(1+$N57),0),IF(0&lt;=T$9,IF(P57&gt;0,PMT(Q57,P57,-R57),PMT(Q57,1,-R57)),0))</f>
        <v>2702.8440497869296</v>
      </c>
      <c r="U57" s="137">
        <f>IF(SUM($P57:T57)&gt;0,IF($M57-U$7&gt;0,T57*(1+$N57),0),IF(0&lt;=U$9,IF(Q57&gt;0,PMT(R57,Q57,-S57),PMT(R57,1,-S57)),0))</f>
        <v>2785.4126171510165</v>
      </c>
      <c r="V57" s="137">
        <f>IF(SUM($P57:U57)&gt;0,IF($M57-V$7&gt;0,U57*(1+$N57),0),IF(0&lt;=V$9,IF(R57&gt;0,PMT(S57,R57,-T57),PMT(S57,1,-T57)),0))</f>
        <v>2870.5035528763469</v>
      </c>
      <c r="W57" s="137">
        <f>IF(SUM($P57:V57)&gt;0,IF($M57-W$7&gt;0,V57*(1+$N57),0),IF(0&lt;=W$9,IF(S57&gt;0,PMT(T57,S57,-U57),PMT(T57,1,-U57)),0))</f>
        <v>2958.1939122195749</v>
      </c>
      <c r="X57" s="137">
        <f>IF(SUM($P57:W57)&gt;0,IF($M57-X$7&gt;0,W57*(1+$N57),0),IF(0&lt;=X$9,IF(T57&gt;0,PMT(U57,T57,-V57),PMT(U57,1,-V57)),0))</f>
        <v>3048.5631043808426</v>
      </c>
      <c r="Y57" s="137">
        <f>IF(SUM($P57:X57)&gt;0,IF($M57-Y$7&gt;0,X57*(1+$N57),0),IF(0&lt;=Y$9,IF(U57&gt;0,PMT(V57,U57,-W57),PMT(V57,1,-W57)),0))</f>
        <v>3141.6929644138631</v>
      </c>
      <c r="Z57" s="137">
        <f>IF(SUM($P57:Y57)&gt;0,IF($M57-Z$7&gt;0,Y57*(1+$N57),0),IF(0&lt;=Z$9,IF(V57&gt;0,PMT(W57,V57,-X57),PMT(W57,1,-X57)),0))</f>
        <v>3237.6678273327702</v>
      </c>
      <c r="AA57" s="137">
        <f>IF(SUM($P57:Z57)&gt;0,IF($M57-AA$7&gt;0,Z57*(1+$N57),0),IF(0&lt;=AA$9,IF(W57&gt;0,PMT(X57,W57,-Y57),PMT(X57,1,-Y57)),0))</f>
        <v>3336.5746044828379</v>
      </c>
      <c r="AB57" s="137">
        <f>IF(SUM($P57:AA57)&gt;0,IF($M57-AB$7&gt;0,AA57*(1+$N57),0),IF(0&lt;=AB$9,IF(X57&gt;0,PMT(Y57,X57,-Z57),PMT(Y57,1,-Z57)),0))</f>
        <v>3438.502862244236</v>
      </c>
      <c r="AC57" s="137">
        <f>IF(SUM($P57:AB57)&gt;0,IF($M57-AC$7&gt;0,AB57*(1+$N57),0),IF(0&lt;=AC$9,IF(Y57&gt;0,PMT(Z57,Y57,-AA57),PMT(Z57,1,-AA57)),0))</f>
        <v>3543.544903140084</v>
      </c>
      <c r="AD57" s="137">
        <f>IF(SUM($P57:AC57)&gt;0,IF($M57-AD$7&gt;0,AC57*(1+$N57),0),IF(0&lt;=AD$9,IF(Z57&gt;0,PMT(AA57,Z57,-AB57),PMT(AA57,1,-AB57)),0))</f>
        <v>3651.7958494222617</v>
      </c>
      <c r="AE57" s="137">
        <f>IF(SUM($P57:AD57)&gt;0,IF($M57-AE$7&gt;0,AD57*(1+$N57),0),IF(0&lt;=AE$9,IF(AA57&gt;0,PMT(AB57,AA57,-AC57),PMT(AB57,1,-AC57)),0))</f>
        <v>3763.3537292106589</v>
      </c>
      <c r="AF57" s="137">
        <f>IF(SUM($P57:AE57)&gt;0,IF($M57-AF$7&gt;0,AE57*(1+$N57),0),IF(0&lt;=AF$9,IF(AB57&gt;0,PMT(AC57,AB57,-AD57),PMT(AC57,1,-AD57)),0))</f>
        <v>3878.319565263876</v>
      </c>
      <c r="AG57" s="137">
        <f>IF(SUM($P57:AF57)&gt;0,IF($M57-AG$7&gt;0,AF57*(1+$N57),0),IF(0&lt;=AG$9,IF(AC57&gt;0,PMT(AD57,AC57,-AE57),PMT(AD57,1,-AE57)),0))</f>
        <v>3996.7974664617609</v>
      </c>
      <c r="AH57" s="137">
        <f>IF(SUM($P57:AG57)&gt;0,IF($M57-AH$7&gt;0,AG57*(1+$N57),0),IF(0&lt;=AH$9,IF(AD57&gt;0,PMT(AE57,AD57,-AF57),PMT(AE57,1,-AF57)),0))</f>
        <v>4118.8947220826221</v>
      </c>
      <c r="AI57" s="137">
        <f>IF(SUM($P57:AH57)&gt;0,IF($M57-AI$7&gt;0,AH57*(1+$N57),0),IF(0&lt;=AI$9,IF(AE57&gt;0,PMT(AF57,AE57,-AG57),PMT(AF57,1,-AG57)),0))</f>
        <v>4244.7218989605008</v>
      </c>
      <c r="AJ57" s="137">
        <f>IF(SUM($P57:AI57)&gt;0,IF($M57-AJ$7&gt;0,AI57*(1+$N57),0),IF(0&lt;=AJ$9,IF(AF57&gt;0,PMT(AG57,AF57,-AH57),PMT(AG57,1,-AH57)),0))</f>
        <v>4374.3929416104693</v>
      </c>
      <c r="AK57" s="137">
        <f>IF(SUM($P57:AJ57)&gt;0,IF($M57-AK$7&gt;0,AJ57*(1+$N57),0),IF(0&lt;=AK$9,IF(AG57&gt;0,PMT(AH57,AG57,-AI57),PMT(AH57,1,-AI57)),0))</f>
        <v>4508.0252754126441</v>
      </c>
      <c r="AL57" s="137">
        <f>IF(SUM($P57:AK57)&gt;0,IF($M57-AL$7&gt;0,AK57*(1+$N57),0),IF(0&lt;=AL$9,IF(AH57&gt;0,PMT(AI57,AH57,-AJ57),PMT(AI57,1,-AJ57)),0))</f>
        <v>4645.7399129483383</v>
      </c>
      <c r="AM57" s="137">
        <f>IF(SUM($P57:AL57)&gt;0,IF($M57-AM$7&gt;0,AL57*(1+$N57),0),IF(0&lt;=AM$9,IF(AI57&gt;0,PMT(AJ57,AI57,-AK57),PMT(AJ57,1,-AK57)),0))</f>
        <v>4787.6615635846529</v>
      </c>
      <c r="AN57" s="137">
        <f>IF(SUM($P57:AM57)&gt;0,IF($M57-AN$7&gt;0,AM57*(1+$N57),0),IF(0&lt;=AN$9,IF(AJ57&gt;0,PMT(AK57,AJ57,-AL57),PMT(AK57,1,-AL57)),0))</f>
        <v>4933.9187464067445</v>
      </c>
      <c r="AO57" s="137">
        <f>IF(SUM($P57:AN57)&gt;0,IF($M57-AO$7&gt;0,AN57*(1+$N57),0),IF(0&lt;=AO$9,IF(AK57&gt;0,PMT(AL57,AK57,-AM57),PMT(AL57,1,-AM57)),0))</f>
        <v>5084.6439066000348</v>
      </c>
      <c r="AP57" s="137">
        <f>IF(SUM($P57:AO57)&gt;0,IF($M57-AP$7&gt;0,AO57*(1+$N57),0),IF(0&lt;=AP$9,IF(AL57&gt;0,PMT(AM57,AL57,-AN57),PMT(AM57,1,-AN57)),0))</f>
        <v>5239.9735353877541</v>
      </c>
      <c r="AQ57" s="137">
        <f>IF(SUM($P57:AP57)&gt;0,IF($M57-AQ$7&gt;0,AP57*(1+$N57),0),IF(0&lt;=AQ$9,IF(AM57&gt;0,PMT(AN57,AM57,-AO57),PMT(AN57,1,-AO57)),0))</f>
        <v>5400.048293632427</v>
      </c>
      <c r="AR57" s="137">
        <f>IF(SUM($P57:AQ57)&gt;0,IF($M57-AR$7&gt;0,AQ57*(1+$N57),0),IF(0&lt;=AR$9,IF(AN57&gt;0,PMT(AO57,AN57,-AP57),PMT(AO57,1,-AP57)),0))</f>
        <v>5565.0131392132371</v>
      </c>
      <c r="AS57" s="137">
        <f>IF(SUM($P57:AR57)&gt;0,IF($M57-AS$7&gt;0,AR57*(1+$N57),0),IF(0&lt;=AS$9,IF(AO57&gt;0,PMT(AP57,AO57,-AQ57),PMT(AP57,1,-AQ57)),0))</f>
        <v>5735.0174582946056</v>
      </c>
      <c r="AT57" s="137">
        <f>IF(SUM($P57:AS57)&gt;0,IF($M57-AT$7&gt;0,AS57*(1+$N57),0),IF(0&lt;=AT$9,IF(AP57&gt;0,PMT(AQ57,AP57,-AR57),PMT(AQ57,1,-AR57)),0))</f>
        <v>5910.2152006048736</v>
      </c>
      <c r="AU57" s="137">
        <f>IF(SUM($P57:AT57)&gt;0,IF($M57-AU$7&gt;0,AT57*(1+$N57),0),IF(0&lt;=AU$9,IF(AQ57&gt;0,PMT(AR57,AQ57,-AS57),PMT(AR57,1,-AS57)),0))</f>
        <v>6090.7650188475736</v>
      </c>
      <c r="AV57" s="137">
        <f>IF(SUM($P57:AU57)&gt;0,IF($M57-AV$7&gt;0,AU57*(1+$N57),0),IF(0&lt;=AV$9,IF(AR57&gt;0,PMT(AS57,AR57,-AT57),PMT(AS57,1,-AT57)),0))</f>
        <v>6276.8304123715488</v>
      </c>
      <c r="AW57" s="137">
        <f>IF(SUM($P57:AV57)&gt;0,IF($M57-AW$7&gt;0,AV57*(1+$N57),0),IF(0&lt;=AW$9,IF(AS57&gt;0,PMT(AT57,AS57,-AU57),PMT(AT57,1,-AU57)),0))</f>
        <v>6468.5798752300161</v>
      </c>
      <c r="AX57" s="137">
        <f>IF(SUM($P57:AW57)&gt;0,IF($M57-AX$7&gt;0,AW57*(1+$N57),0),IF(0&lt;=AX$9,IF(AT57&gt;0,PMT(AU57,AT57,-AV57),PMT(AU57,1,-AV57)),0))</f>
        <v>6666.1870487626547</v>
      </c>
      <c r="AY57" s="137">
        <f>IF(SUM($P57:AX57)&gt;0,IF($M57-AY$7&gt;0,AX57*(1+$N57),0),IF(0&lt;=AY$9,IF(AU57&gt;0,PMT(AV57,AU57,-AW57),PMT(AV57,1,-AW57)),0))</f>
        <v>6869.8308788388858</v>
      </c>
      <c r="AZ57" s="137">
        <f>IF(SUM($P57:AY57)&gt;0,IF($M57-AZ$7&gt;0,AY57*(1+$N57),0),IF(0&lt;=AZ$9,IF(AV57&gt;0,PMT(AW57,AV57,-AX57),PMT(AW57,1,-AX57)),0))</f>
        <v>7079.6957779047452</v>
      </c>
      <c r="BA57" s="137">
        <f>IF(SUM($P57:AZ57)&gt;0,IF($M57-BA$7&gt;0,AZ57*(1+$N57),0),IF(0&lt;=BA$9,IF(AW57&gt;0,PMT(AX57,AW57,-AY57),PMT(AX57,1,-AY57)),0))</f>
        <v>7295.971791980086</v>
      </c>
      <c r="BB57" s="137">
        <f>IF(SUM($P57:BA57)&gt;0,IF($M57-BB$7&gt;0,BA57*(1+$N57),0),IF(0&lt;=BB$9,IF(AX57&gt;0,PMT(AY57,AX57,-AZ57),PMT(AY57,1,-AZ57)),0))</f>
        <v>7518.8547727573432</v>
      </c>
      <c r="BC57" s="137">
        <f>IF(SUM($P57:BB57)&gt;0,IF($M57-BC$7&gt;0,BB57*(1+$N57),0),IF(0&lt;=BC$9,IF(AY57&gt;0,PMT(AZ57,AY57,-BA57),PMT(AZ57,1,-BA57)),0))</f>
        <v>7748.5465549577038</v>
      </c>
      <c r="BD57" s="137">
        <f>IF(SUM($P57:BC57)&gt;0,IF($M57-BD$7&gt;0,BC57*(1+$N57),0),IF(0&lt;=BD$9,IF(AZ57&gt;0,PMT(BA57,AZ57,-BB57),PMT(BA57,1,-BB57)),0))</f>
        <v>7985.2551391052884</v>
      </c>
      <c r="BE57" s="137">
        <f>IF(SUM($P57:BD57)&gt;0,IF($M57-BE$7&gt;0,BD57*(1+$N57),0),IF(0&lt;=BE$9,IF(BA57&gt;0,PMT(BB57,BA57,-BC57),PMT(BB57,1,-BC57)),0))</f>
        <v>8229.1948798848625</v>
      </c>
      <c r="BF57" s="137">
        <f>IF(SUM($P57:BE57)&gt;0,IF($M57-BF$7&gt;0,BE57*(1+$N57),0),IF(0&lt;=BF$9,IF(BB57&gt;0,PMT(BC57,BB57,-BD57),PMT(BC57,1,-BD57)),0))</f>
        <v>8480.5866802536384</v>
      </c>
      <c r="BG57" s="137">
        <f>IF(SUM($P57:BF57)&gt;0,IF($M57-BG$7&gt;0,BF57*(1+$N57),0),IF(0&lt;=BG$9,IF(BC57&gt;0,PMT(BD57,BC57,-BE57),PMT(BD57,1,-BE57)),0))</f>
        <v>8739.6581914829676</v>
      </c>
      <c r="BH57" s="137">
        <f>IF(SUM($P57:BG57)&gt;0,IF($M57-BH$7&gt;0,BG57*(1+$N57),0),IF(0&lt;=BH$9,IF(BD57&gt;0,PMT(BE57,BD57,-BF57),PMT(BE57,1,-BF57)),0))</f>
        <v>0</v>
      </c>
      <c r="BI57" s="137">
        <f>IF(SUM($P57:BH57)&gt;0,IF($M57-BI$7&gt;0,BH57*(1+$N57),0),IF(0&lt;=BI$9,IF(BE57&gt;0,PMT(BF57,BE57,-BG57),PMT(BF57,1,-BG57)),0))</f>
        <v>0</v>
      </c>
      <c r="BJ57" s="191">
        <f t="shared" si="13"/>
        <v>-3.4924596548080444E-10</v>
      </c>
    </row>
    <row r="58" spans="1:62">
      <c r="A58" s="193">
        <f t="shared" si="11"/>
        <v>2066</v>
      </c>
      <c r="B58" s="132">
        <v>65303.798515496033</v>
      </c>
      <c r="C58" s="194">
        <f t="shared" si="6"/>
        <v>39182.279109297619</v>
      </c>
      <c r="D58" s="194">
        <f t="shared" si="7"/>
        <v>26121.519406198415</v>
      </c>
      <c r="E58" s="195">
        <f t="shared" si="25"/>
        <v>65303.798515496033</v>
      </c>
      <c r="F58" s="196">
        <f>C58*VLOOKUP($F$9,'GI Factors'!A:M,4,FALSE)+D58*VLOOKUP($F$9,'GI Factors'!A:M,7,FALSE)</f>
        <v>66096.402216970659</v>
      </c>
      <c r="G58" s="193">
        <f t="shared" si="12"/>
        <v>2066</v>
      </c>
      <c r="H58" s="197">
        <f>C58*VLOOKUP($G58,'GI Factors'!A:M,4,FALSE)</f>
        <v>204727.42427627911</v>
      </c>
      <c r="I58" s="197">
        <f>D58*VLOOKUP($G58,'GI Factors'!A:M,7,FALSE)</f>
        <v>52031.032940639707</v>
      </c>
      <c r="J58" s="189">
        <f t="shared" si="9"/>
        <v>256758.45721691882</v>
      </c>
      <c r="K58" s="190">
        <f>IF(SUM($J$10:J58)&gt;$K$7,$K$7-SUM($K$10:K57),J58)</f>
        <v>0</v>
      </c>
      <c r="L58" s="190">
        <f t="shared" si="10"/>
        <v>256758.45721691882</v>
      </c>
      <c r="M58" s="140">
        <f t="shared" si="3"/>
        <v>45</v>
      </c>
      <c r="N58" s="141">
        <f t="shared" si="1"/>
        <v>3.0615331107714569E-2</v>
      </c>
      <c r="O58" s="137">
        <f t="shared" si="2"/>
        <v>66096.402216970178</v>
      </c>
      <c r="P58" s="142">
        <f t="shared" si="4"/>
        <v>2725.0675300929138</v>
      </c>
      <c r="Q58" s="137">
        <f>IF(SUM($P58:P58)&gt;0,IF($M58-Q$7&gt;0,P58*(1+$N58),0),IF(0&lt;=Q$9,IF(M58&gt;0,PMT(N58,M58,-O58),PMT(N58,1,-O58)),0))</f>
        <v>2808.4963748175905</v>
      </c>
      <c r="R58" s="137">
        <f>IF(SUM($P58:Q58)&gt;0,IF($M58-R$7&gt;0,Q58*(1+$N58),0),IF(0&lt;=R$9,IF(N58&gt;0,PMT(O58,N58,-P58),PMT(O58,1,-P58)),0))</f>
        <v>2894.4794212474471</v>
      </c>
      <c r="S58" s="138">
        <f>IF(SUM($P58:R58)&gt;0,IF($M58-S$7&gt;0,R58*(1+$N58),0),IF(0&lt;=S$9,IF(O58&gt;0,PMT(P58,O58,-Q58),PMT(P58,1,-Q58)),0))</f>
        <v>2983.0948671134038</v>
      </c>
      <c r="T58" s="137">
        <f>IF(SUM($P58:S58)&gt;0,IF($M58-T$7&gt;0,S58*(1+$N58),0),IF(0&lt;=T$9,IF(P58&gt;0,PMT(Q58,P58,-R58),PMT(Q58,1,-R58)),0))</f>
        <v>3074.4233041958046</v>
      </c>
      <c r="U58" s="137">
        <f>IF(SUM($P58:T58)&gt;0,IF($M58-U$7&gt;0,T58*(1+$N58),0),IF(0&lt;=U$9,IF(Q58&gt;0,PMT(R58,Q58,-S58),PMT(R58,1,-S58)),0))</f>
        <v>3168.5477916190334</v>
      </c>
      <c r="V58" s="137">
        <f>IF(SUM($P58:U58)&gt;0,IF($M58-V$7&gt;0,U58*(1+$N58),0),IF(0&lt;=V$9,IF(R58&gt;0,PMT(S58,R58,-T58),PMT(S58,1,-T58)),0))</f>
        <v>3265.5539313900681</v>
      </c>
      <c r="W58" s="137">
        <f>IF(SUM($P58:V58)&gt;0,IF($M58-W$7&gt;0,V58*(1+$N58),0),IF(0&lt;=W$9,IF(S58&gt;0,PMT(T58,S58,-U58),PMT(T58,1,-U58)),0))</f>
        <v>3365.5299462496741</v>
      </c>
      <c r="X58" s="137">
        <f>IF(SUM($P58:W58)&gt;0,IF($M58-X$7&gt;0,W58*(1+$N58),0),IF(0&lt;=X$9,IF(T58&gt;0,PMT(U58,T58,-V58),PMT(U58,1,-V58)),0))</f>
        <v>3468.5667599070371</v>
      </c>
      <c r="Y58" s="137">
        <f>IF(SUM($P58:X58)&gt;0,IF($M58-Y$7&gt;0,X58*(1+$N58),0),IF(0&lt;=Y$9,IF(U58&gt;0,PMT(V58,U58,-W58),PMT(V58,1,-W58)),0))</f>
        <v>3574.7580797308037</v>
      </c>
      <c r="Z58" s="137">
        <f>IF(SUM($P58:Y58)&gt;0,IF($M58-Z$7&gt;0,Y58*(1+$N58),0),IF(0&lt;=Z$9,IF(V58&gt;0,PMT(W58,V58,-X58),PMT(W58,1,-X58)),0))</f>
        <v>3684.2004819717404</v>
      </c>
      <c r="AA58" s="137">
        <f>IF(SUM($P58:Z58)&gt;0,IF($M58-AA$7&gt;0,Z58*(1+$N58),0),IF(0&lt;=AA$9,IF(W58&gt;0,PMT(X58,W58,-Y58),PMT(X58,1,-Y58)),0))</f>
        <v>3796.9934995945073</v>
      </c>
      <c r="AB58" s="137">
        <f>IF(SUM($P58:AA58)&gt;0,IF($M58-AB$7&gt;0,AA58*(1+$N58),0),IF(0&lt;=AB$9,IF(X58&gt;0,PMT(Y58,X58,-Z58),PMT(Y58,1,-Z58)),0))</f>
        <v>3913.2397127984332</v>
      </c>
      <c r="AC58" s="137">
        <f>IF(SUM($P58:AB58)&gt;0,IF($M58-AC$7&gt;0,AB58*(1+$N58),0),IF(0&lt;=AC$9,IF(Y58&gt;0,PMT(Z58,Y58,-AA58),PMT(Z58,1,-AA58)),0))</f>
        <v>4033.0448423096154</v>
      </c>
      <c r="AD58" s="137">
        <f>IF(SUM($P58:AC58)&gt;0,IF($M58-AD$7&gt;0,AC58*(1+$N58),0),IF(0&lt;=AD$9,IF(Z58&gt;0,PMT(AA58,Z58,-AB58),PMT(AA58,1,-AB58)),0))</f>
        <v>4156.5178455291853</v>
      </c>
      <c r="AE58" s="137">
        <f>IF(SUM($P58:AD58)&gt;0,IF($M58-AE$7&gt;0,AD58*(1+$N58),0),IF(0&lt;=AE$9,IF(AA58&gt;0,PMT(AB58,AA58,-AC58),PMT(AB58,1,-AC58)),0))</f>
        <v>4283.771015625186</v>
      </c>
      <c r="AF58" s="137">
        <f>IF(SUM($P58:AE58)&gt;0,IF($M58-AF$7&gt;0,AE58*(1+$N58),0),IF(0&lt;=AF$9,IF(AB58&gt;0,PMT(AC58,AB58,-AD58),PMT(AC58,1,-AD58)),0))</f>
        <v>4414.9200836581822</v>
      </c>
      <c r="AG58" s="137">
        <f>IF(SUM($P58:AF58)&gt;0,IF($M58-AG$7&gt;0,AF58*(1+$N58),0),IF(0&lt;=AG$9,IF(AC58&gt;0,PMT(AD58,AC58,-AE58),PMT(AD58,1,-AE58)),0))</f>
        <v>4550.0843238334764</v>
      </c>
      <c r="AH58" s="137">
        <f>IF(SUM($P58:AG58)&gt;0,IF($M58-AH$7&gt;0,AG58*(1+$N58),0),IF(0&lt;=AH$9,IF(AD58&gt;0,PMT(AE58,AD58,-AF58),PMT(AE58,1,-AF58)),0))</f>
        <v>4689.38666197566</v>
      </c>
      <c r="AI58" s="137">
        <f>IF(SUM($P58:AH58)&gt;0,IF($M58-AI$7&gt;0,AH58*(1+$N58),0),IF(0&lt;=AI$9,IF(AE58&gt;0,PMT(AF58,AE58,-AG58),PMT(AF58,1,-AG58)),0))</f>
        <v>4832.9537873241452</v>
      </c>
      <c r="AJ58" s="137">
        <f>IF(SUM($P58:AI58)&gt;0,IF($M58-AJ$7&gt;0,AI58*(1+$N58),0),IF(0&lt;=AJ$9,IF(AF58&gt;0,PMT(AG58,AF58,-AH58),PMT(AG58,1,-AH58)),0))</f>
        <v>4980.9162677513577</v>
      </c>
      <c r="AK58" s="137">
        <f>IF(SUM($P58:AJ58)&gt;0,IF($M58-AK$7&gt;0,AJ58*(1+$N58),0),IF(0&lt;=AK$9,IF(AG58&gt;0,PMT(AH58,AG58,-AI58),PMT(AH58,1,-AI58)),0))</f>
        <v>5133.4086685083676</v>
      </c>
      <c r="AL58" s="137">
        <f>IF(SUM($P58:AK58)&gt;0,IF($M58-AL$7&gt;0,AK58*(1+$N58),0),IF(0&lt;=AL$9,IF(AH58&gt;0,PMT(AI58,AH58,-AJ58),PMT(AI58,1,-AJ58)),0))</f>
        <v>5290.5696746059639</v>
      </c>
      <c r="AM58" s="137">
        <f>IF(SUM($P58:AL58)&gt;0,IF($M58-AM$7&gt;0,AL58*(1+$N58),0),IF(0&lt;=AM$9,IF(AI58&gt;0,PMT(AJ58,AI58,-AK58),PMT(AJ58,1,-AK58)),0))</f>
        <v>5452.5422169424592</v>
      </c>
      <c r="AN58" s="137">
        <f>IF(SUM($P58:AM58)&gt;0,IF($M58-AN$7&gt;0,AM58*(1+$N58),0),IF(0&lt;=AN$9,IF(AJ58&gt;0,PMT(AK58,AJ58,-AL58),PMT(AK58,1,-AL58)),0))</f>
        <v>5619.4736022929446</v>
      </c>
      <c r="AO58" s="137">
        <f>IF(SUM($P58:AN58)&gt;0,IF($M58-AO$7&gt;0,AN58*(1+$N58),0),IF(0&lt;=AO$9,IF(AK58&gt;0,PMT(AL58,AK58,-AM58),PMT(AL58,1,-AM58)),0))</f>
        <v>5791.5156472782055</v>
      </c>
      <c r="AP58" s="137">
        <f>IF(SUM($P58:AO58)&gt;0,IF($M58-AP$7&gt;0,AO58*(1+$N58),0),IF(0&lt;=AP$9,IF(AL58&gt;0,PMT(AM58,AL58,-AN58),PMT(AM58,1,-AN58)),0))</f>
        <v>5968.824816435138</v>
      </c>
      <c r="AQ58" s="137">
        <f>IF(SUM($P58:AP58)&gt;0,IF($M58-AQ$7&gt;0,AP58*(1+$N58),0),IF(0&lt;=AQ$9,IF(AM58&gt;0,PMT(AN58,AM58,-AO58),PMT(AN58,1,-AO58)),0))</f>
        <v>6151.5623645142441</v>
      </c>
      <c r="AR58" s="137">
        <f>IF(SUM($P58:AQ58)&gt;0,IF($M58-AR$7&gt;0,AQ58*(1+$N58),0),IF(0&lt;=AR$9,IF(AN58&gt;0,PMT(AO58,AN58,-AP58),PMT(AO58,1,-AP58)),0))</f>
        <v>6339.8944831336039</v>
      </c>
      <c r="AS58" s="137">
        <f>IF(SUM($P58:AR58)&gt;0,IF($M58-AS$7&gt;0,AR58*(1+$N58),0),IF(0&lt;=AS$9,IF(AO58&gt;0,PMT(AP58,AO58,-AQ58),PMT(AP58,1,-AQ58)),0))</f>
        <v>6533.9924519227125</v>
      </c>
      <c r="AT58" s="137">
        <f>IF(SUM($P58:AS58)&gt;0,IF($M58-AT$7&gt;0,AS58*(1+$N58),0),IF(0&lt;=AT$9,IF(AP58&gt;0,PMT(AQ58,AP58,-AR58),PMT(AQ58,1,-AR58)),0))</f>
        <v>6734.0327942936347</v>
      </c>
      <c r="AU58" s="137">
        <f>IF(SUM($P58:AT58)&gt;0,IF($M58-AU$7&gt;0,AT58*(1+$N58),0),IF(0&lt;=AU$9,IF(AQ58&gt;0,PMT(AR58,AQ58,-AS58),PMT(AR58,1,-AS58)),0))</f>
        <v>6940.1974379811427</v>
      </c>
      <c r="AV58" s="137">
        <f>IF(SUM($P58:AU58)&gt;0,IF($M58-AV$7&gt;0,AU58*(1+$N58),0),IF(0&lt;=AV$9,IF(AR58&gt;0,PMT(AS58,AR58,-AT58),PMT(AS58,1,-AT58)),0))</f>
        <v>7152.6738804978486</v>
      </c>
      <c r="AW58" s="137">
        <f>IF(SUM($P58:AV58)&gt;0,IF($M58-AW$7&gt;0,AV58*(1+$N58),0),IF(0&lt;=AW$9,IF(AS58&gt;0,PMT(AT58,AS58,-AU58),PMT(AT58,1,-AU58)),0))</f>
        <v>7371.6553596547919</v>
      </c>
      <c r="AX58" s="137">
        <f>IF(SUM($P58:AW58)&gt;0,IF($M58-AX$7&gt;0,AW58*(1+$N58),0),IF(0&lt;=AX$9,IF(AT58&gt;0,PMT(AU58,AT58,-AV58),PMT(AU58,1,-AV58)),0))</f>
        <v>7597.3410293025827</v>
      </c>
      <c r="AY58" s="137">
        <f>IF(SUM($P58:AX58)&gt;0,IF($M58-AY$7&gt;0,AX58*(1+$N58),0),IF(0&lt;=AY$9,IF(AU58&gt;0,PMT(AV58,AU58,-AW58),PMT(AV58,1,-AW58)),0))</f>
        <v>7829.9361404529072</v>
      </c>
      <c r="AZ58" s="137">
        <f>IF(SUM($P58:AY58)&gt;0,IF($M58-AZ$7&gt;0,AY58*(1+$N58),0),IF(0&lt;=AZ$9,IF(AV58&gt;0,PMT(AW58,AV58,-AX58),PMT(AW58,1,-AX58)),0))</f>
        <v>8069.6522279451347</v>
      </c>
      <c r="BA58" s="137">
        <f>IF(SUM($P58:AZ58)&gt;0,IF($M58-BA$7&gt;0,AZ58*(1+$N58),0),IF(0&lt;=BA$9,IF(AW58&gt;0,PMT(AX58,AW58,-AY58),PMT(AX58,1,-AY58)),0))</f>
        <v>8316.7073028277828</v>
      </c>
      <c r="BB58" s="137">
        <f>IF(SUM($P58:BA58)&gt;0,IF($M58-BB$7&gt;0,BA58*(1+$N58),0),IF(0&lt;=BB$9,IF(AX58&gt;0,PMT(AY58,AX58,-AZ58),PMT(AY58,1,-AZ58)),0))</f>
        <v>8571.3260506298029</v>
      </c>
      <c r="BC58" s="137">
        <f>IF(SUM($P58:BB58)&gt;0,IF($M58-BC$7&gt;0,BB58*(1+$N58),0),IF(0&lt;=BC$9,IF(AY58&gt;0,PMT(AZ58,AY58,-BA58),PMT(AZ58,1,-BA58)),0))</f>
        <v>8833.7400357020142</v>
      </c>
      <c r="BD58" s="137">
        <f>IF(SUM($P58:BC58)&gt;0,IF($M58-BD$7&gt;0,BC58*(1+$N58),0),IF(0&lt;=BD$9,IF(AZ58&gt;0,PMT(BA58,AZ58,-BB58),PMT(BA58,1,-BB58)),0))</f>
        <v>9104.1879118145062</v>
      </c>
      <c r="BE58" s="137">
        <f>IF(SUM($P58:BD58)&gt;0,IF($M58-BE$7&gt;0,BD58*(1+$N58),0),IF(0&lt;=BE$9,IF(BA58&gt;0,PMT(BB58,BA58,-BC58),PMT(BB58,1,-BC58)),0))</f>
        <v>9382.9156392015611</v>
      </c>
      <c r="BF58" s="137">
        <f>IF(SUM($P58:BE58)&gt;0,IF($M58-BF$7&gt;0,BE58*(1+$N58),0),IF(0&lt;=BF$9,IF(BB58&gt;0,PMT(BC58,BB58,-BD58),PMT(BC58,1,-BD58)),0))</f>
        <v>9670.1767082514707</v>
      </c>
      <c r="BG58" s="137">
        <f>IF(SUM($P58:BF58)&gt;0,IF($M58-BG$7&gt;0,BF58*(1+$N58),0),IF(0&lt;=BG$9,IF(BC58&gt;0,PMT(BD58,BC58,-BE58),PMT(BD58,1,-BE58)),0))</f>
        <v>9966.2323700446996</v>
      </c>
      <c r="BH58" s="137">
        <f>IF(SUM($P58:BG58)&gt;0,IF($M58-BH$7&gt;0,BG58*(1+$N58),0),IF(0&lt;=BH$9,IF(BD58&gt;0,PMT(BE58,BD58,-BF58),PMT(BE58,1,-BF58)),0))</f>
        <v>10271.351873950041</v>
      </c>
      <c r="BI58" s="137">
        <f>IF(SUM($P58:BH58)&gt;0,IF($M58-BI$7&gt;0,BH58*(1+$N58),0),IF(0&lt;=BI$9,IF(BE58&gt;0,PMT(BF58,BE58,-BG58),PMT(BF58,1,-BG58)),0))</f>
        <v>0</v>
      </c>
      <c r="BJ58" s="191">
        <f t="shared" si="13"/>
        <v>0</v>
      </c>
    </row>
    <row r="59" spans="1:62">
      <c r="A59" s="193">
        <f t="shared" si="11"/>
        <v>2067</v>
      </c>
      <c r="B59" s="132">
        <v>371.13656249999997</v>
      </c>
      <c r="C59" s="194">
        <f t="shared" si="6"/>
        <v>222.68193749999998</v>
      </c>
      <c r="D59" s="194">
        <f t="shared" si="7"/>
        <v>148.45462499999999</v>
      </c>
      <c r="E59" s="195">
        <f t="shared" si="25"/>
        <v>371.13656249999997</v>
      </c>
      <c r="F59" s="196">
        <f>C59*VLOOKUP($F$9,'GI Factors'!A:M,4,FALSE)+D59*VLOOKUP($F$9,'GI Factors'!A:M,7,FALSE)</f>
        <v>375.64111230992057</v>
      </c>
      <c r="G59" s="193">
        <f t="shared" si="12"/>
        <v>2067</v>
      </c>
      <c r="H59" s="197">
        <f>C59*VLOOKUP($G59,'GI Factors'!A:M,4,FALSE)</f>
        <v>1207.4222099673534</v>
      </c>
      <c r="I59" s="197">
        <f>D59*VLOOKUP($G59,'GI Factors'!A:M,7,FALSE)</f>
        <v>300.84508972617192</v>
      </c>
      <c r="J59" s="189">
        <f t="shared" si="9"/>
        <v>1508.2672996935253</v>
      </c>
      <c r="K59" s="190">
        <f>IF(SUM($J$10:J59)&gt;$K$7,$K$7-SUM($K$10:K58),J59)</f>
        <v>0</v>
      </c>
      <c r="L59" s="190">
        <f t="shared" si="10"/>
        <v>1508.2672996935253</v>
      </c>
      <c r="M59" s="140">
        <f t="shared" si="3"/>
        <v>46</v>
      </c>
      <c r="N59" s="141">
        <f t="shared" si="1"/>
        <v>3.0680420638502071E-2</v>
      </c>
      <c r="O59" s="137">
        <f t="shared" si="2"/>
        <v>375.6411123090067</v>
      </c>
      <c r="P59" s="142">
        <f t="shared" si="4"/>
        <v>15.347093681248253</v>
      </c>
      <c r="Q59" s="137">
        <f>IF(SUM($P59:P59)&gt;0,IF($M59-Q$7&gt;0,P59*(1+$N59),0),IF(0&lt;=Q$9,IF(M59&gt;0,PMT(N59,M59,-O59),PMT(N59,1,-O59)),0))</f>
        <v>15.817948970967446</v>
      </c>
      <c r="R59" s="137">
        <f>IF(SUM($P59:Q59)&gt;0,IF($M59-R$7&gt;0,Q59*(1+$N59),0),IF(0&lt;=R$9,IF(N59&gt;0,PMT(O59,N59,-P59),PMT(O59,1,-P59)),0))</f>
        <v>16.303250299035088</v>
      </c>
      <c r="S59" s="138">
        <f>IF(SUM($P59:R59)&gt;0,IF($M59-S$7&gt;0,R59*(1+$N59),0),IF(0&lt;=S$9,IF(O59&gt;0,PMT(P59,O59,-Q59),PMT(P59,1,-Q59)),0))</f>
        <v>16.803440875984268</v>
      </c>
      <c r="T59" s="137">
        <f>IF(SUM($P59:S59)&gt;0,IF($M59-T$7&gt;0,S59*(1+$N59),0),IF(0&lt;=T$9,IF(P59&gt;0,PMT(Q59,P59,-R59),PMT(Q59,1,-R59)),0))</f>
        <v>17.318977510233665</v>
      </c>
      <c r="U59" s="137">
        <f>IF(SUM($P59:T59)&gt;0,IF($M59-U$7&gt;0,T59*(1+$N59),0),IF(0&lt;=U$9,IF(Q59&gt;0,PMT(R59,Q59,-S59),PMT(R59,1,-S59)),0))</f>
        <v>17.850331025276393</v>
      </c>
      <c r="V59" s="137">
        <f>IF(SUM($P59:U59)&gt;0,IF($M59-V$7&gt;0,U59*(1+$N59),0),IF(0&lt;=V$9,IF(R59&gt;0,PMT(S59,R59,-T59),PMT(S59,1,-T59)),0))</f>
        <v>18.397986689668375</v>
      </c>
      <c r="W59" s="137">
        <f>IF(SUM($P59:V59)&gt;0,IF($M59-W$7&gt;0,V59*(1+$N59),0),IF(0&lt;=W$9,IF(S59&gt;0,PMT(T59,S59,-U59),PMT(T59,1,-U59)),0))</f>
        <v>18.962444660208963</v>
      </c>
      <c r="X59" s="137">
        <f>IF(SUM($P59:W59)&gt;0,IF($M59-X$7&gt;0,W59*(1+$N59),0),IF(0&lt;=X$9,IF(T59&gt;0,PMT(U59,T59,-V59),PMT(U59,1,-V59)),0))</f>
        <v>19.54422043871849</v>
      </c>
      <c r="Y59" s="137">
        <f>IF(SUM($P59:X59)&gt;0,IF($M59-Y$7&gt;0,X59*(1+$N59),0),IF(0&lt;=Y$9,IF(U59&gt;0,PMT(V59,U59,-W59),PMT(V59,1,-W59)),0))</f>
        <v>20.143845342829984</v>
      </c>
      <c r="Z59" s="137">
        <f>IF(SUM($P59:Y59)&gt;0,IF($M59-Z$7&gt;0,Y59*(1+$N59),0),IF(0&lt;=Z$9,IF(V59&gt;0,PMT(W59,V59,-X59),PMT(W59,1,-X59)),0))</f>
        <v>20.761866991224938</v>
      </c>
      <c r="AA59" s="137">
        <f>IF(SUM($P59:Z59)&gt;0,IF($M59-AA$7&gt;0,Z59*(1+$N59),0),IF(0&lt;=AA$9,IF(W59&gt;0,PMT(X59,W59,-Y59),PMT(X59,1,-Y59)),0))</f>
        <v>21.398849803756349</v>
      </c>
      <c r="AB59" s="137">
        <f>IF(SUM($P59:AA59)&gt;0,IF($M59-AB$7&gt;0,AA59*(1+$N59),0),IF(0&lt;=AB$9,IF(X59&gt;0,PMT(Y59,X59,-Z59),PMT(Y59,1,-Z59)),0))</f>
        <v>22.055375516915721</v>
      </c>
      <c r="AC59" s="137">
        <f>IF(SUM($P59:AB59)&gt;0,IF($M59-AC$7&gt;0,AB59*(1+$N59),0),IF(0&lt;=AC$9,IF(Y59&gt;0,PMT(Z59,Y59,-AA59),PMT(Z59,1,-AA59)),0))</f>
        <v>22.732043715114816</v>
      </c>
      <c r="AD59" s="137">
        <f>IF(SUM($P59:AC59)&gt;0,IF($M59-AD$7&gt;0,AC59*(1+$N59),0),IF(0&lt;=AD$9,IF(Z59&gt;0,PMT(AA59,Z59,-AB59),PMT(AA59,1,-AB59)),0))</f>
        <v>23.429472378267356</v>
      </c>
      <c r="AE59" s="137">
        <f>IF(SUM($P59:AD59)&gt;0,IF($M59-AE$7&gt;0,AD59*(1+$N59),0),IF(0&lt;=AE$9,IF(AA59&gt;0,PMT(AB59,AA59,-AC59),PMT(AB59,1,-AC59)),0))</f>
        <v>24.148298446170763</v>
      </c>
      <c r="AF59" s="137">
        <f>IF(SUM($P59:AE59)&gt;0,IF($M59-AF$7&gt;0,AE59*(1+$N59),0),IF(0&lt;=AF$9,IF(AB59&gt;0,PMT(AC59,AB59,-AD59),PMT(AC59,1,-AD59)),0))</f>
        <v>24.889178400203367</v>
      </c>
      <c r="AG59" s="137">
        <f>IF(SUM($P59:AF59)&gt;0,IF($M59-AG$7&gt;0,AF59*(1+$N59),0),IF(0&lt;=AG$9,IF(AC59&gt;0,PMT(AD59,AC59,-AE59),PMT(AD59,1,-AE59)),0))</f>
        <v>25.652788862868327</v>
      </c>
      <c r="AH59" s="137">
        <f>IF(SUM($P59:AG59)&gt;0,IF($M59-AH$7&gt;0,AG59*(1+$N59),0),IF(0&lt;=AH$9,IF(AD59&gt;0,PMT(AE59,AD59,-AF59),PMT(AE59,1,-AF59)),0))</f>
        <v>26.43982721573181</v>
      </c>
      <c r="AI59" s="137">
        <f>IF(SUM($P59:AH59)&gt;0,IF($M59-AI$7&gt;0,AH59*(1+$N59),0),IF(0&lt;=AI$9,IF(AE59&gt;0,PMT(AF59,AE59,-AG59),PMT(AF59,1,-AG59)),0))</f>
        <v>27.251012236319777</v>
      </c>
      <c r="AJ59" s="137">
        <f>IF(SUM($P59:AI59)&gt;0,IF($M59-AJ$7&gt;0,AI59*(1+$N59),0),IF(0&lt;=AJ$9,IF(AF59&gt;0,PMT(AG59,AF59,-AH59),PMT(AG59,1,-AH59)),0))</f>
        <v>28.087084754555036</v>
      </c>
      <c r="AK59" s="137">
        <f>IF(SUM($P59:AJ59)&gt;0,IF($M59-AK$7&gt;0,AJ59*(1+$N59),0),IF(0&lt;=AK$9,IF(AG59&gt;0,PMT(AH59,AG59,-AI59),PMT(AH59,1,-AI59)),0))</f>
        <v>28.948808329334042</v>
      </c>
      <c r="AL59" s="137">
        <f>IF(SUM($P59:AK59)&gt;0,IF($M59-AL$7&gt;0,AK59*(1+$N59),0),IF(0&lt;=AL$9,IF(AH59&gt;0,PMT(AI59,AH59,-AJ59),PMT(AI59,1,-AJ59)),0))</f>
        <v>29.836969945861384</v>
      </c>
      <c r="AM59" s="137">
        <f>IF(SUM($P59:AL59)&gt;0,IF($M59-AM$7&gt;0,AL59*(1+$N59),0),IF(0&lt;=AM$9,IF(AI59&gt;0,PMT(AJ59,AI59,-AK59),PMT(AJ59,1,-AK59)),0))</f>
        <v>30.752380734378754</v>
      </c>
      <c r="AN59" s="137">
        <f>IF(SUM($P59:AM59)&gt;0,IF($M59-AN$7&gt;0,AM59*(1+$N59),0),IF(0&lt;=AN$9,IF(AJ59&gt;0,PMT(AK59,AJ59,-AL59),PMT(AK59,1,-AL59)),0))</f>
        <v>31.695876710944862</v>
      </c>
      <c r="AO59" s="137">
        <f>IF(SUM($P59:AN59)&gt;0,IF($M59-AO$7&gt;0,AN59*(1+$N59),0),IF(0&lt;=AO$9,IF(AK59&gt;0,PMT(AL59,AK59,-AM59),PMT(AL59,1,-AM59)),0))</f>
        <v>32.668319540942754</v>
      </c>
      <c r="AP59" s="137">
        <f>IF(SUM($P59:AO59)&gt;0,IF($M59-AP$7&gt;0,AO59*(1+$N59),0),IF(0&lt;=AP$9,IF(AL59&gt;0,PMT(AM59,AL59,-AN59),PMT(AM59,1,-AN59)),0))</f>
        <v>33.670597326011872</v>
      </c>
      <c r="AQ59" s="137">
        <f>IF(SUM($P59:AP59)&gt;0,IF($M59-AQ$7&gt;0,AP59*(1+$N59),0),IF(0&lt;=AQ$9,IF(AM59&gt;0,PMT(AN59,AM59,-AO59),PMT(AN59,1,-AO59)),0))</f>
        <v>34.70362541512354</v>
      </c>
      <c r="AR59" s="137">
        <f>IF(SUM($P59:AQ59)&gt;0,IF($M59-AR$7&gt;0,AQ59*(1+$N59),0),IF(0&lt;=AR$9,IF(AN59&gt;0,PMT(AO59,AN59,-AP59),PMT(AO59,1,-AP59)),0))</f>
        <v>35.768347240540542</v>
      </c>
      <c r="AS59" s="137">
        <f>IF(SUM($P59:AR59)&gt;0,IF($M59-AS$7&gt;0,AR59*(1+$N59),0),IF(0&lt;=AS$9,IF(AO59&gt;0,PMT(AP59,AO59,-AQ59),PMT(AP59,1,-AQ59)),0))</f>
        <v>36.865735179424334</v>
      </c>
      <c r="AT59" s="137">
        <f>IF(SUM($P59:AS59)&gt;0,IF($M59-AT$7&gt;0,AS59*(1+$N59),0),IF(0&lt;=AT$9,IF(AP59&gt;0,PMT(AQ59,AP59,-AR59),PMT(AQ59,1,-AR59)),0))</f>
        <v>37.996791441876695</v>
      </c>
      <c r="AU59" s="137">
        <f>IF(SUM($P59:AT59)&gt;0,IF($M59-AU$7&gt;0,AT59*(1+$N59),0),IF(0&lt;=AU$9,IF(AQ59&gt;0,PMT(AR59,AQ59,-AS59),PMT(AR59,1,-AS59)),0))</f>
        <v>39.162548986226909</v>
      </c>
      <c r="AV59" s="137">
        <f>IF(SUM($P59:AU59)&gt;0,IF($M59-AV$7&gt;0,AU59*(1+$N59),0),IF(0&lt;=AV$9,IF(AR59&gt;0,PMT(AS59,AR59,-AT59),PMT(AS59,1,-AT59)),0))</f>
        <v>40.364072462400294</v>
      </c>
      <c r="AW59" s="137">
        <f>IF(SUM($P59:AV59)&gt;0,IF($M59-AW$7&gt;0,AV59*(1+$N59),0),IF(0&lt;=AW$9,IF(AS59&gt;0,PMT(AT59,AS59,-AU59),PMT(AT59,1,-AU59)),0))</f>
        <v>41.602459184229716</v>
      </c>
      <c r="AX59" s="137">
        <f>IF(SUM($P59:AW59)&gt;0,IF($M59-AX$7&gt;0,AW59*(1+$N59),0),IF(0&lt;=AX$9,IF(AT59&gt;0,PMT(AU59,AT59,-AV59),PMT(AU59,1,-AV59)),0))</f>
        <v>42.878840131597997</v>
      </c>
      <c r="AY59" s="137">
        <f>IF(SUM($P59:AX59)&gt;0,IF($M59-AY$7&gt;0,AX59*(1+$N59),0),IF(0&lt;=AY$9,IF(AU59&gt;0,PMT(AV59,AU59,-AW59),PMT(AV59,1,-AW59)),0))</f>
        <v>44.194380983326504</v>
      </c>
      <c r="AZ59" s="137">
        <f>IF(SUM($P59:AY59)&gt;0,IF($M59-AZ$7&gt;0,AY59*(1+$N59),0),IF(0&lt;=AZ$9,IF(AV59&gt;0,PMT(AW59,AV59,-AX59),PMT(AW59,1,-AX59)),0))</f>
        <v>45.55028318175318</v>
      </c>
      <c r="BA59" s="137">
        <f>IF(SUM($P59:AZ59)&gt;0,IF($M59-BA$7&gt;0,AZ59*(1+$N59),0),IF(0&lt;=BA$9,IF(AW59&gt;0,PMT(AX59,AW59,-AY59),PMT(AX59,1,-AY59)),0))</f>
        <v>46.947785029972252</v>
      </c>
      <c r="BB59" s="137">
        <f>IF(SUM($P59:BA59)&gt;0,IF($M59-BB$7&gt;0,BA59*(1+$N59),0),IF(0&lt;=BB$9,IF(AX59&gt;0,PMT(AY59,AX59,-AZ59),PMT(AY59,1,-AZ59)),0))</f>
        <v>48.388162822737769</v>
      </c>
      <c r="BC59" s="137">
        <f>IF(SUM($P59:BB59)&gt;0,IF($M59-BC$7&gt;0,BB59*(1+$N59),0),IF(0&lt;=BC$9,IF(AY59&gt;0,PMT(AZ59,AY59,-BA59),PMT(AZ59,1,-BA59)),0))</f>
        <v>49.872732012063693</v>
      </c>
      <c r="BD59" s="137">
        <f>IF(SUM($P59:BC59)&gt;0,IF($M59-BD$7&gt;0,BC59*(1+$N59),0),IF(0&lt;=BD$9,IF(AZ59&gt;0,PMT(BA59,AZ59,-BB59),PMT(BA59,1,-BB59)),0))</f>
        <v>51.402848408585093</v>
      </c>
      <c r="BE59" s="137">
        <f>IF(SUM($P59:BD59)&gt;0,IF($M59-BE$7&gt;0,BD59*(1+$N59),0),IF(0&lt;=BE$9,IF(BA59&gt;0,PMT(BB59,BA59,-BC59),PMT(BB59,1,-BC59)),0))</f>
        <v>52.979909419777641</v>
      </c>
      <c r="BF59" s="137">
        <f>IF(SUM($P59:BE59)&gt;0,IF($M59-BF$7&gt;0,BE59*(1+$N59),0),IF(0&lt;=BF$9,IF(BB59&gt;0,PMT(BC59,BB59,-BD59),PMT(BC59,1,-BD59)),0))</f>
        <v>54.605355326166155</v>
      </c>
      <c r="BG59" s="137">
        <f>IF(SUM($P59:BF59)&gt;0,IF($M59-BG$7&gt;0,BF59*(1+$N59),0),IF(0&lt;=BG$9,IF(BC59&gt;0,PMT(BD59,BC59,-BE59),PMT(BD59,1,-BE59)),0))</f>
        <v>56.280670596687798</v>
      </c>
      <c r="BH59" s="137">
        <f>IF(SUM($P59:BG59)&gt;0,IF($M59-BH$7&gt;0,BG59*(1+$N59),0),IF(0&lt;=BH$9,IF(BD59&gt;0,PMT(BE59,BD59,-BF59),PMT(BE59,1,-BF59)),0))</f>
        <v>58.007385244411154</v>
      </c>
      <c r="BI59" s="137">
        <f>IF(SUM($P59:BH59)&gt;0,IF($M59-BI$7&gt;0,BH59*(1+$N59),0),IF(0&lt;=BI$9,IF(BE59&gt;0,PMT(BF59,BE59,-BG59),PMT(BF59,1,-BG59)),0))</f>
        <v>59.787076223849326</v>
      </c>
      <c r="BJ59" s="191">
        <f t="shared" si="13"/>
        <v>-2.7284841053187847E-12</v>
      </c>
    </row>
    <row r="60" spans="1:62">
      <c r="A60" s="198"/>
      <c r="B60" s="132"/>
      <c r="C60" s="194"/>
      <c r="D60" s="194"/>
      <c r="E60" s="194"/>
      <c r="F60" s="199"/>
      <c r="G60" s="198"/>
      <c r="H60" s="200"/>
      <c r="I60" s="200"/>
      <c r="J60" s="200"/>
      <c r="K60" s="200"/>
      <c r="L60" s="200"/>
    </row>
    <row r="61" spans="1:62" ht="13.5" thickBot="1">
      <c r="A61" s="202" t="s">
        <v>156</v>
      </c>
      <c r="B61" s="203">
        <f>SUM(B10:B60)</f>
        <v>40750042.921539985</v>
      </c>
      <c r="C61" s="203">
        <f>SUM(C10:C60)</f>
        <v>24450025.752923958</v>
      </c>
      <c r="D61" s="203">
        <f>SUM(D10:D60)</f>
        <v>16300017.168615958</v>
      </c>
      <c r="E61" s="204">
        <f>SUM(E10:E60)</f>
        <v>40750042.921539985</v>
      </c>
      <c r="F61" s="204">
        <f>SUM(F10:F60)</f>
        <v>41244633.367870577</v>
      </c>
      <c r="G61" s="202" t="s">
        <v>156</v>
      </c>
      <c r="H61" s="203">
        <f>SUM(H10:H60)</f>
        <v>35404306.306997024</v>
      </c>
      <c r="I61" s="203">
        <f>SUM(I10:I60)</f>
        <v>19177691.837168045</v>
      </c>
      <c r="J61" s="203">
        <f>SUM(J10:J60)</f>
        <v>54581998.144165076</v>
      </c>
      <c r="K61" s="203">
        <f>SUM(K10:K60)</f>
        <v>0</v>
      </c>
      <c r="L61" s="203">
        <f>SUM(L10:L60)</f>
        <v>54581998.144165076</v>
      </c>
      <c r="M61" s="184" t="s">
        <v>159</v>
      </c>
      <c r="N61" s="143" t="s">
        <v>159</v>
      </c>
      <c r="O61" s="203">
        <f t="shared" ref="O61:BI61" si="26">SUM(O10:O60)</f>
        <v>41244633.36787039</v>
      </c>
      <c r="P61" s="203">
        <f t="shared" si="26"/>
        <v>11037692.765032275</v>
      </c>
      <c r="Q61" s="203">
        <f t="shared" si="26"/>
        <v>7658810.3612736501</v>
      </c>
      <c r="R61" s="203">
        <f t="shared" si="26"/>
        <v>6117147.5329477992</v>
      </c>
      <c r="S61" s="203">
        <f t="shared" si="26"/>
        <v>5045089.3754601358</v>
      </c>
      <c r="T61" s="203">
        <f t="shared" si="26"/>
        <v>4143305.9741179189</v>
      </c>
      <c r="U61" s="203">
        <f t="shared" si="26"/>
        <v>3249946.0195787749</v>
      </c>
      <c r="V61" s="203">
        <f t="shared" si="26"/>
        <v>2453893.2865158892</v>
      </c>
      <c r="W61" s="203">
        <f t="shared" si="26"/>
        <v>1879929.6901142513</v>
      </c>
      <c r="X61" s="203">
        <f t="shared" si="26"/>
        <v>1408379.4208521491</v>
      </c>
      <c r="Y61" s="203">
        <f t="shared" si="26"/>
        <v>907504.37403352221</v>
      </c>
      <c r="Z61" s="203">
        <f t="shared" si="26"/>
        <v>691420.59636986593</v>
      </c>
      <c r="AA61" s="203">
        <f t="shared" si="26"/>
        <v>622383.81721819635</v>
      </c>
      <c r="AB61" s="203">
        <f t="shared" si="26"/>
        <v>574693.03470626578</v>
      </c>
      <c r="AC61" s="203">
        <f t="shared" si="26"/>
        <v>537420.47122219973</v>
      </c>
      <c r="AD61" s="203">
        <f t="shared" si="26"/>
        <v>500534.22652988316</v>
      </c>
      <c r="AE61" s="203">
        <f t="shared" si="26"/>
        <v>466482.97826763015</v>
      </c>
      <c r="AF61" s="203">
        <f t="shared" si="26"/>
        <v>452657.95912775904</v>
      </c>
      <c r="AG61" s="203">
        <f t="shared" si="26"/>
        <v>439558.2764728716</v>
      </c>
      <c r="AH61" s="203">
        <f t="shared" si="26"/>
        <v>427327.67302293848</v>
      </c>
      <c r="AI61" s="203">
        <f t="shared" si="26"/>
        <v>415282.1323456426</v>
      </c>
      <c r="AJ61" s="203">
        <f t="shared" si="26"/>
        <v>403501.6607121565</v>
      </c>
      <c r="AK61" s="203">
        <f t="shared" si="26"/>
        <v>392343.25937103771</v>
      </c>
      <c r="AL61" s="203">
        <f t="shared" si="26"/>
        <v>380926.14332970435</v>
      </c>
      <c r="AM61" s="203">
        <f t="shared" si="26"/>
        <v>369193.25043214642</v>
      </c>
      <c r="AN61" s="203">
        <f t="shared" si="26"/>
        <v>356817.307963798</v>
      </c>
      <c r="AO61" s="203">
        <f t="shared" si="26"/>
        <v>344264.58515094407</v>
      </c>
      <c r="AP61" s="203">
        <f t="shared" si="26"/>
        <v>331223.87254416861</v>
      </c>
      <c r="AQ61" s="203">
        <f t="shared" si="26"/>
        <v>317640.41849162383</v>
      </c>
      <c r="AR61" s="203">
        <f t="shared" si="26"/>
        <v>303677.42700252793</v>
      </c>
      <c r="AS61" s="203">
        <f t="shared" si="26"/>
        <v>288789.31047884456</v>
      </c>
      <c r="AT61" s="203">
        <f t="shared" si="26"/>
        <v>273462.01593921613</v>
      </c>
      <c r="AU61" s="203">
        <f t="shared" si="26"/>
        <v>257375.8474659569</v>
      </c>
      <c r="AV61" s="203">
        <f t="shared" si="26"/>
        <v>240475.93851019736</v>
      </c>
      <c r="AW61" s="203">
        <f t="shared" si="26"/>
        <v>222706.23946093849</v>
      </c>
      <c r="AX61" s="203">
        <f t="shared" si="26"/>
        <v>203715.94224629542</v>
      </c>
      <c r="AY61" s="203">
        <f t="shared" si="26"/>
        <v>184024.02186371127</v>
      </c>
      <c r="AZ61" s="203">
        <f t="shared" si="26"/>
        <v>163284.79156388133</v>
      </c>
      <c r="BA61" s="203">
        <f t="shared" si="26"/>
        <v>141435.50164232403</v>
      </c>
      <c r="BB61" s="203">
        <f t="shared" si="26"/>
        <v>118411.28257836321</v>
      </c>
      <c r="BC61" s="203">
        <f t="shared" si="26"/>
        <v>93823.287741360342</v>
      </c>
      <c r="BD61" s="203">
        <f t="shared" si="26"/>
        <v>68235.568261919092</v>
      </c>
      <c r="BE61" s="203">
        <f t="shared" si="26"/>
        <v>41311.920530648131</v>
      </c>
      <c r="BF61" s="203">
        <f t="shared" si="26"/>
        <v>26747.26810612985</v>
      </c>
      <c r="BG61" s="203">
        <f t="shared" si="26"/>
        <v>18762.171232124354</v>
      </c>
      <c r="BH61" s="203">
        <f t="shared" si="26"/>
        <v>10329.359259194453</v>
      </c>
      <c r="BI61" s="203">
        <f t="shared" si="26"/>
        <v>59.787076223849326</v>
      </c>
    </row>
    <row r="62" spans="1:62" ht="13.5" thickTop="1"/>
    <row r="63" spans="1:62">
      <c r="R63" s="183" t="s">
        <v>157</v>
      </c>
      <c r="S63" s="207">
        <f>AVERAGE(P61:S61)</f>
        <v>7464685.0086784652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93"/>
  <sheetViews>
    <sheetView tabSelected="1" workbookViewId="0">
      <pane ySplit="17" topLeftCell="A18" activePane="bottomLeft" state="frozen"/>
      <selection activeCell="D2" sqref="D2"/>
      <selection pane="bottomLeft" sqref="A1:A2"/>
    </sheetView>
  </sheetViews>
  <sheetFormatPr defaultColWidth="8.85546875" defaultRowHeight="12.75"/>
  <cols>
    <col min="1" max="1" width="9.5703125" style="294" customWidth="1"/>
    <col min="2" max="2" width="2.28515625" style="290" customWidth="1"/>
    <col min="3" max="4" width="14.5703125" style="290" customWidth="1"/>
    <col min="5" max="5" width="2.28515625" style="290" customWidth="1"/>
    <col min="6" max="7" width="19" style="290" customWidth="1"/>
    <col min="8" max="8" width="2.28515625" style="290" customWidth="1"/>
    <col min="9" max="10" width="14.5703125" style="290" customWidth="1"/>
    <col min="11" max="11" width="2.28515625" style="290" customWidth="1"/>
    <col min="12" max="13" width="14.5703125" style="290" customWidth="1"/>
    <col min="14" max="16384" width="8.85546875" style="267"/>
  </cols>
  <sheetData>
    <row r="1" spans="1:16">
      <c r="A1" s="294" t="s">
        <v>283</v>
      </c>
    </row>
    <row r="2" spans="1:16">
      <c r="A2" s="294" t="s">
        <v>278</v>
      </c>
    </row>
    <row r="7" spans="1:16">
      <c r="A7" s="264" t="s">
        <v>1</v>
      </c>
      <c r="B7" s="265"/>
      <c r="C7" s="266"/>
      <c r="D7" s="265"/>
      <c r="E7" s="265"/>
      <c r="F7" s="265"/>
      <c r="G7" s="265"/>
      <c r="H7" s="265"/>
      <c r="I7" s="265"/>
      <c r="J7" s="265"/>
      <c r="K7" s="265"/>
      <c r="L7" s="265"/>
      <c r="M7" s="265"/>
      <c r="O7" s="268"/>
      <c r="P7" s="269"/>
    </row>
    <row r="8" spans="1:16">
      <c r="A8" s="270" t="s">
        <v>2</v>
      </c>
      <c r="B8" s="265"/>
      <c r="C8" s="266"/>
      <c r="D8" s="265"/>
      <c r="E8" s="265"/>
      <c r="F8" s="265"/>
      <c r="G8" s="265"/>
      <c r="H8" s="265"/>
      <c r="I8" s="265"/>
      <c r="J8" s="265"/>
      <c r="K8" s="265"/>
      <c r="L8" s="265"/>
      <c r="M8" s="265"/>
    </row>
    <row r="9" spans="1:16">
      <c r="A9" s="271" t="s">
        <v>266</v>
      </c>
      <c r="B9" s="265"/>
      <c r="C9" s="266"/>
      <c r="D9" s="266"/>
      <c r="E9" s="265"/>
      <c r="F9" s="265"/>
      <c r="G9" s="265"/>
      <c r="H9" s="265"/>
      <c r="I9" s="265"/>
      <c r="J9" s="265"/>
      <c r="K9" s="265"/>
      <c r="L9" s="265"/>
      <c r="M9" s="265"/>
    </row>
    <row r="10" spans="1:16">
      <c r="A10" s="272" t="s">
        <v>265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</row>
    <row r="11" spans="1:16" ht="12" customHeight="1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4"/>
    </row>
    <row r="13" spans="1:16">
      <c r="A13" s="275"/>
      <c r="B13" s="276"/>
      <c r="C13" s="376" t="s">
        <v>40</v>
      </c>
      <c r="D13" s="376"/>
      <c r="E13" s="276"/>
      <c r="F13" s="376" t="s">
        <v>41</v>
      </c>
      <c r="G13" s="376"/>
      <c r="H13" s="276"/>
      <c r="I13" s="376" t="s">
        <v>42</v>
      </c>
      <c r="J13" s="376"/>
      <c r="K13" s="276"/>
      <c r="L13" s="376" t="s">
        <v>43</v>
      </c>
      <c r="M13" s="376"/>
    </row>
    <row r="14" spans="1:16">
      <c r="A14" s="277"/>
      <c r="B14" s="266"/>
      <c r="C14" s="377" t="s">
        <v>44</v>
      </c>
      <c r="D14" s="377"/>
      <c r="E14" s="266"/>
      <c r="F14" s="377" t="s">
        <v>6</v>
      </c>
      <c r="G14" s="377"/>
      <c r="H14" s="266"/>
      <c r="I14" s="377" t="s">
        <v>7</v>
      </c>
      <c r="J14" s="377"/>
      <c r="K14" s="266"/>
      <c r="L14" s="377" t="s">
        <v>8</v>
      </c>
      <c r="M14" s="377"/>
    </row>
    <row r="15" spans="1:16">
      <c r="A15" s="278" t="s">
        <v>9</v>
      </c>
      <c r="B15" s="266"/>
      <c r="C15" s="279" t="s">
        <v>10</v>
      </c>
      <c r="D15" s="280" t="s">
        <v>11</v>
      </c>
      <c r="E15" s="266"/>
      <c r="F15" s="279" t="s">
        <v>10</v>
      </c>
      <c r="G15" s="280" t="s">
        <v>11</v>
      </c>
      <c r="H15" s="266"/>
      <c r="I15" s="279" t="s">
        <v>10</v>
      </c>
      <c r="J15" s="280" t="s">
        <v>11</v>
      </c>
      <c r="K15" s="266"/>
      <c r="L15" s="279" t="s">
        <v>10</v>
      </c>
      <c r="M15" s="280" t="s">
        <v>11</v>
      </c>
    </row>
    <row r="16" spans="1:16">
      <c r="A16" s="281"/>
      <c r="B16" s="266"/>
      <c r="C16" s="282" t="s">
        <v>12</v>
      </c>
      <c r="D16" s="283" t="s">
        <v>13</v>
      </c>
      <c r="E16" s="266"/>
      <c r="F16" s="282" t="s">
        <v>12</v>
      </c>
      <c r="G16" s="283" t="s">
        <v>13</v>
      </c>
      <c r="H16" s="266"/>
      <c r="I16" s="282" t="s">
        <v>12</v>
      </c>
      <c r="J16" s="283" t="s">
        <v>13</v>
      </c>
      <c r="K16" s="266"/>
      <c r="L16" s="282" t="s">
        <v>12</v>
      </c>
      <c r="M16" s="283" t="s">
        <v>13</v>
      </c>
    </row>
    <row r="17" spans="1:13">
      <c r="A17" s="284" t="s">
        <v>3</v>
      </c>
      <c r="B17" s="295"/>
      <c r="C17" s="285" t="s">
        <v>14</v>
      </c>
      <c r="D17" s="297" t="s">
        <v>264</v>
      </c>
      <c r="E17" s="296"/>
      <c r="F17" s="285" t="s">
        <v>14</v>
      </c>
      <c r="G17" s="297" t="str">
        <f>D17</f>
        <v xml:space="preserve">  FROM 2020</v>
      </c>
      <c r="H17" s="296"/>
      <c r="I17" s="285" t="s">
        <v>14</v>
      </c>
      <c r="J17" s="297" t="str">
        <f>D17</f>
        <v xml:space="preserve">  FROM 2020</v>
      </c>
      <c r="K17" s="296"/>
      <c r="L17" s="285" t="s">
        <v>14</v>
      </c>
      <c r="M17" s="297" t="str">
        <f>D17</f>
        <v xml:space="preserve">  FROM 2020</v>
      </c>
    </row>
    <row r="18" spans="1:13">
      <c r="A18" s="288">
        <v>2020</v>
      </c>
      <c r="B18" s="266"/>
      <c r="C18" s="287">
        <v>5.8633454949207575E-2</v>
      </c>
      <c r="D18" s="299">
        <v>1</v>
      </c>
      <c r="E18" s="277"/>
      <c r="F18" s="287">
        <v>-4.122331566994708E-2</v>
      </c>
      <c r="G18" s="299">
        <v>1</v>
      </c>
      <c r="H18" s="277"/>
      <c r="I18" s="287">
        <v>9.0994482147666034E-3</v>
      </c>
      <c r="J18" s="299">
        <v>1</v>
      </c>
      <c r="K18" s="277"/>
      <c r="L18" s="287">
        <v>-2.6222846365333563E-3</v>
      </c>
      <c r="M18" s="299">
        <v>1</v>
      </c>
    </row>
    <row r="19" spans="1:13">
      <c r="A19" s="286">
        <v>2021</v>
      </c>
      <c r="B19" s="266"/>
      <c r="C19" s="287">
        <v>4.6622947673149451E-3</v>
      </c>
      <c r="D19" s="300">
        <f t="shared" ref="D19:D73" si="0">D18*(1+C19)</f>
        <v>1.0046622947673149</v>
      </c>
      <c r="E19" s="277"/>
      <c r="F19" s="287">
        <v>2.3349498056653983E-2</v>
      </c>
      <c r="G19" s="300">
        <f t="shared" ref="G19:G73" si="1">G18*(1+F19)</f>
        <v>1.023349498056654</v>
      </c>
      <c r="H19" s="277"/>
      <c r="I19" s="287">
        <v>1.1178384544986653E-2</v>
      </c>
      <c r="J19" s="300">
        <f t="shared" ref="J19:J73" si="2">J18*(1+I19)</f>
        <v>1.0111783845449867</v>
      </c>
      <c r="K19" s="277"/>
      <c r="L19" s="287">
        <v>4.8404808189904225E-2</v>
      </c>
      <c r="M19" s="300">
        <f t="shared" ref="M19:M73" si="3">M18*(1+L19)</f>
        <v>1.0484048081899042</v>
      </c>
    </row>
    <row r="20" spans="1:13">
      <c r="A20" s="286">
        <v>2022</v>
      </c>
      <c r="B20" s="266"/>
      <c r="C20" s="287">
        <v>1.833438022673084E-2</v>
      </c>
      <c r="D20" s="300">
        <f t="shared" si="0"/>
        <v>1.0230821552790388</v>
      </c>
      <c r="E20" s="277"/>
      <c r="F20" s="287">
        <v>2.5111927252461586E-2</v>
      </c>
      <c r="G20" s="300">
        <f t="shared" si="1"/>
        <v>1.0490477762056958</v>
      </c>
      <c r="H20" s="277"/>
      <c r="I20" s="287">
        <v>1.2478816050349728E-2</v>
      </c>
      <c r="J20" s="300">
        <f t="shared" si="2"/>
        <v>1.0237966935998133</v>
      </c>
      <c r="K20" s="277"/>
      <c r="L20" s="287">
        <v>2.9339902440205012E-2</v>
      </c>
      <c r="M20" s="300">
        <f t="shared" si="3"/>
        <v>1.0791649029800379</v>
      </c>
    </row>
    <row r="21" spans="1:13">
      <c r="A21" s="286">
        <v>2023</v>
      </c>
      <c r="B21" s="266"/>
      <c r="C21" s="287">
        <v>2.2140516008135824E-2</v>
      </c>
      <c r="D21" s="300">
        <f t="shared" si="0"/>
        <v>1.0457337221156324</v>
      </c>
      <c r="E21" s="277"/>
      <c r="F21" s="287">
        <v>1.6939933825816045E-2</v>
      </c>
      <c r="G21" s="300">
        <f t="shared" si="1"/>
        <v>1.0668185761147397</v>
      </c>
      <c r="H21" s="277"/>
      <c r="I21" s="287">
        <v>1.5271504301991534E-2</v>
      </c>
      <c r="J21" s="300">
        <f t="shared" si="2"/>
        <v>1.0394316092104876</v>
      </c>
      <c r="K21" s="277"/>
      <c r="L21" s="287">
        <v>3.0250377854166288E-2</v>
      </c>
      <c r="M21" s="300">
        <f t="shared" si="3"/>
        <v>1.1118100490621388</v>
      </c>
    </row>
    <row r="22" spans="1:13">
      <c r="A22" s="286">
        <v>2024</v>
      </c>
      <c r="B22" s="266"/>
      <c r="C22" s="287">
        <v>2.716553928329879E-2</v>
      </c>
      <c r="D22" s="300">
        <f t="shared" si="0"/>
        <v>1.074141642623635</v>
      </c>
      <c r="E22" s="277"/>
      <c r="F22" s="287">
        <v>1.7950703561696146E-2</v>
      </c>
      <c r="G22" s="300">
        <f t="shared" si="1"/>
        <v>1.0859687201286863</v>
      </c>
      <c r="H22" s="277"/>
      <c r="I22" s="287">
        <v>1.8044549869841608E-2</v>
      </c>
      <c r="J22" s="300">
        <f t="shared" si="2"/>
        <v>1.058187684719176</v>
      </c>
      <c r="K22" s="277"/>
      <c r="L22" s="287">
        <v>3.0303845437468446E-2</v>
      </c>
      <c r="M22" s="300">
        <f t="shared" si="3"/>
        <v>1.145502168944742</v>
      </c>
    </row>
    <row r="23" spans="1:13">
      <c r="A23" s="286">
        <v>2025</v>
      </c>
      <c r="B23" s="266"/>
      <c r="C23" s="287">
        <v>3.2954257343321691E-2</v>
      </c>
      <c r="D23" s="300">
        <f t="shared" si="0"/>
        <v>1.1095391827378325</v>
      </c>
      <c r="E23" s="277"/>
      <c r="F23" s="287">
        <v>1.4418550939871766E-2</v>
      </c>
      <c r="G23" s="300">
        <f t="shared" si="1"/>
        <v>1.101626815438969</v>
      </c>
      <c r="H23" s="277"/>
      <c r="I23" s="287">
        <v>2.0879361166506127E-2</v>
      </c>
      <c r="J23" s="300">
        <f t="shared" si="2"/>
        <v>1.0802819675703765</v>
      </c>
      <c r="K23" s="277"/>
      <c r="L23" s="287">
        <v>1.6513768544773377E-2</v>
      </c>
      <c r="M23" s="300">
        <f t="shared" si="3"/>
        <v>1.1644187266302313</v>
      </c>
    </row>
    <row r="24" spans="1:13">
      <c r="A24" s="286">
        <v>2026</v>
      </c>
      <c r="B24" s="266"/>
      <c r="C24" s="287">
        <v>3.7009043929934871E-2</v>
      </c>
      <c r="D24" s="300">
        <f t="shared" si="0"/>
        <v>1.150602167093761</v>
      </c>
      <c r="E24" s="277"/>
      <c r="F24" s="287">
        <v>1.2551434602396938E-2</v>
      </c>
      <c r="G24" s="300">
        <f t="shared" si="1"/>
        <v>1.1154538123691979</v>
      </c>
      <c r="H24" s="277"/>
      <c r="I24" s="287">
        <v>2.3017089209163455E-2</v>
      </c>
      <c r="J24" s="300">
        <f t="shared" si="2"/>
        <v>1.1051469139889945</v>
      </c>
      <c r="K24" s="277"/>
      <c r="L24" s="287">
        <v>9.7927496274587966E-3</v>
      </c>
      <c r="M24" s="300">
        <f t="shared" si="3"/>
        <v>1.1758215876816456</v>
      </c>
    </row>
    <row r="25" spans="1:13">
      <c r="A25" s="286">
        <v>2027</v>
      </c>
      <c r="B25" s="266"/>
      <c r="C25" s="287">
        <v>3.9604129355059303E-2</v>
      </c>
      <c r="D25" s="300">
        <f t="shared" si="0"/>
        <v>1.1961707641555539</v>
      </c>
      <c r="E25" s="277"/>
      <c r="F25" s="287">
        <v>1.1638472279307477E-2</v>
      </c>
      <c r="G25" s="300">
        <f t="shared" si="1"/>
        <v>1.1284359906433048</v>
      </c>
      <c r="H25" s="277"/>
      <c r="I25" s="287">
        <v>2.425322268575969E-2</v>
      </c>
      <c r="J25" s="300">
        <f t="shared" si="2"/>
        <v>1.1319502881944496</v>
      </c>
      <c r="K25" s="277"/>
      <c r="L25" s="287">
        <v>1.0149927972604056E-2</v>
      </c>
      <c r="M25" s="300">
        <f t="shared" si="3"/>
        <v>1.1877560921052472</v>
      </c>
    </row>
    <row r="26" spans="1:13">
      <c r="A26" s="286">
        <v>2028</v>
      </c>
      <c r="B26" s="266"/>
      <c r="C26" s="287">
        <v>4.0653143633326838E-2</v>
      </c>
      <c r="D26" s="300">
        <f t="shared" si="0"/>
        <v>1.2447988660407558</v>
      </c>
      <c r="E26" s="277"/>
      <c r="F26" s="287">
        <v>1.0955673416259248E-2</v>
      </c>
      <c r="G26" s="300">
        <f t="shared" si="1"/>
        <v>1.1407987668279458</v>
      </c>
      <c r="H26" s="277"/>
      <c r="I26" s="287">
        <v>2.4675273302016132E-2</v>
      </c>
      <c r="J26" s="300">
        <f t="shared" si="2"/>
        <v>1.1598814709199436</v>
      </c>
      <c r="K26" s="277"/>
      <c r="L26" s="287">
        <v>8.6932105287553796E-3</v>
      </c>
      <c r="M26" s="300">
        <f t="shared" si="3"/>
        <v>1.1980815058707299</v>
      </c>
    </row>
    <row r="27" spans="1:13">
      <c r="A27" s="286">
        <v>2029</v>
      </c>
      <c r="B27" s="266"/>
      <c r="C27" s="287">
        <v>4.0859581399039113E-2</v>
      </c>
      <c r="D27" s="300">
        <f t="shared" si="0"/>
        <v>1.2956608266331797</v>
      </c>
      <c r="E27" s="277"/>
      <c r="F27" s="287">
        <v>9.4880387891382867E-3</v>
      </c>
      <c r="G27" s="300">
        <f t="shared" si="1"/>
        <v>1.1516227097782104</v>
      </c>
      <c r="H27" s="277"/>
      <c r="I27" s="287">
        <v>2.4492598040660507E-2</v>
      </c>
      <c r="J27" s="300">
        <f t="shared" si="2"/>
        <v>1.1882899815619958</v>
      </c>
      <c r="K27" s="277"/>
      <c r="L27" s="287">
        <v>6.0978377213054547E-3</v>
      </c>
      <c r="M27" s="300">
        <f t="shared" si="3"/>
        <v>1.2053872124704268</v>
      </c>
    </row>
    <row r="28" spans="1:13">
      <c r="A28" s="286">
        <v>2030</v>
      </c>
      <c r="B28" s="266"/>
      <c r="C28" s="287">
        <v>4.0925771688567592E-2</v>
      </c>
      <c r="D28" s="300">
        <f t="shared" si="0"/>
        <v>1.34868674580979</v>
      </c>
      <c r="E28" s="277"/>
      <c r="F28" s="287">
        <v>7.9785316434866083E-3</v>
      </c>
      <c r="G28" s="300">
        <f t="shared" si="1"/>
        <v>1.1608109680095335</v>
      </c>
      <c r="H28" s="277"/>
      <c r="I28" s="287">
        <v>2.3893315948906313E-2</v>
      </c>
      <c r="J28" s="300">
        <f t="shared" si="2"/>
        <v>1.2166821695303767</v>
      </c>
      <c r="K28" s="277"/>
      <c r="L28" s="287">
        <v>5.903930032508109E-3</v>
      </c>
      <c r="M28" s="300">
        <f t="shared" si="3"/>
        <v>1.2125037342349321</v>
      </c>
    </row>
    <row r="29" spans="1:13">
      <c r="A29" s="286">
        <v>2031</v>
      </c>
      <c r="B29" s="266"/>
      <c r="C29" s="287">
        <v>4.038617314491133E-2</v>
      </c>
      <c r="D29" s="300">
        <f t="shared" si="0"/>
        <v>1.4031550422443111</v>
      </c>
      <c r="E29" s="277"/>
      <c r="F29" s="287">
        <v>8.1606936113451933E-3</v>
      </c>
      <c r="G29" s="300">
        <f t="shared" si="1"/>
        <v>1.1702839906601483</v>
      </c>
      <c r="H29" s="277"/>
      <c r="I29" s="287">
        <v>2.3252352510870988E-2</v>
      </c>
      <c r="J29" s="300">
        <f t="shared" si="2"/>
        <v>1.2449728922299883</v>
      </c>
      <c r="K29" s="277"/>
      <c r="L29" s="287">
        <v>8.9063167149232569E-3</v>
      </c>
      <c r="M29" s="300">
        <f t="shared" si="3"/>
        <v>1.2233026765100554</v>
      </c>
    </row>
    <row r="30" spans="1:13">
      <c r="A30" s="286">
        <v>2032</v>
      </c>
      <c r="B30" s="266"/>
      <c r="C30" s="287">
        <v>3.9906848942423245E-2</v>
      </c>
      <c r="D30" s="300">
        <f t="shared" si="0"/>
        <v>1.4591505385579544</v>
      </c>
      <c r="E30" s="277"/>
      <c r="F30" s="287">
        <v>1.1255893061931976E-2</v>
      </c>
      <c r="G30" s="300">
        <f t="shared" si="1"/>
        <v>1.18345658211111</v>
      </c>
      <c r="H30" s="277"/>
      <c r="I30" s="287">
        <v>2.2795722243099004E-2</v>
      </c>
      <c r="J30" s="300">
        <f t="shared" si="2"/>
        <v>1.2733529484814508</v>
      </c>
      <c r="K30" s="277"/>
      <c r="L30" s="287">
        <v>1.4053690340413594E-2</v>
      </c>
      <c r="M30" s="300">
        <f t="shared" si="3"/>
        <v>1.2404945935183269</v>
      </c>
    </row>
    <row r="31" spans="1:13">
      <c r="A31" s="286">
        <v>2033</v>
      </c>
      <c r="B31" s="266"/>
      <c r="C31" s="287">
        <v>3.9818602782292434E-2</v>
      </c>
      <c r="D31" s="300">
        <f t="shared" si="0"/>
        <v>1.5172518742523617</v>
      </c>
      <c r="E31" s="277"/>
      <c r="F31" s="287">
        <v>9.110015023240825E-3</v>
      </c>
      <c r="G31" s="300">
        <f t="shared" si="1"/>
        <v>1.1942378893534955</v>
      </c>
      <c r="H31" s="277"/>
      <c r="I31" s="287">
        <v>2.2196196115739308E-2</v>
      </c>
      <c r="J31" s="300">
        <f t="shared" si="2"/>
        <v>1.3016165402505</v>
      </c>
      <c r="K31" s="277"/>
      <c r="L31" s="287">
        <v>1.203997159888659E-2</v>
      </c>
      <c r="M31" s="300">
        <f t="shared" si="3"/>
        <v>1.25543011319286</v>
      </c>
    </row>
    <row r="32" spans="1:13">
      <c r="A32" s="286">
        <v>2034</v>
      </c>
      <c r="B32" s="266"/>
      <c r="C32" s="287">
        <v>3.9676809663357293E-2</v>
      </c>
      <c r="D32" s="300">
        <f t="shared" si="0"/>
        <v>1.5774515880784448</v>
      </c>
      <c r="E32" s="277"/>
      <c r="F32" s="287">
        <v>1.0105969711952101E-2</v>
      </c>
      <c r="G32" s="300">
        <f t="shared" si="1"/>
        <v>1.2063068212921675</v>
      </c>
      <c r="H32" s="277"/>
      <c r="I32" s="287">
        <v>2.180878367306005E-2</v>
      </c>
      <c r="J32" s="300">
        <f t="shared" si="2"/>
        <v>1.3300032138021001</v>
      </c>
      <c r="K32" s="277"/>
      <c r="L32" s="287">
        <v>1.2336091771643742E-2</v>
      </c>
      <c r="M32" s="300">
        <f t="shared" si="3"/>
        <v>1.2709172142820921</v>
      </c>
    </row>
    <row r="33" spans="1:13">
      <c r="A33" s="286">
        <v>2035</v>
      </c>
      <c r="B33" s="266"/>
      <c r="C33" s="287">
        <v>3.9545896025245941E-2</v>
      </c>
      <c r="D33" s="300">
        <f t="shared" si="0"/>
        <v>1.6398333245654539</v>
      </c>
      <c r="E33" s="277"/>
      <c r="F33" s="287">
        <v>1.1076198608842569E-2</v>
      </c>
      <c r="G33" s="300">
        <f t="shared" si="1"/>
        <v>1.2196681152280011</v>
      </c>
      <c r="H33" s="277"/>
      <c r="I33" s="287">
        <v>2.1733383485381452E-2</v>
      </c>
      <c r="J33" s="300">
        <f t="shared" si="2"/>
        <v>1.3589086836844508</v>
      </c>
      <c r="K33" s="277"/>
      <c r="L33" s="287">
        <v>1.4132762198112436E-2</v>
      </c>
      <c r="M33" s="300">
        <f t="shared" si="3"/>
        <v>1.2888787850450285</v>
      </c>
    </row>
    <row r="34" spans="1:13">
      <c r="A34" s="286">
        <v>2036</v>
      </c>
      <c r="B34" s="266"/>
      <c r="C34" s="287">
        <v>3.9416809153651311E-2</v>
      </c>
      <c r="D34" s="300">
        <f t="shared" si="0"/>
        <v>1.7044703217636481</v>
      </c>
      <c r="E34" s="277"/>
      <c r="F34" s="287">
        <v>1.0796475835564978E-2</v>
      </c>
      <c r="G34" s="300">
        <f t="shared" si="1"/>
        <v>1.2328362325614692</v>
      </c>
      <c r="H34" s="277"/>
      <c r="I34" s="287">
        <v>2.1390557482913186E-2</v>
      </c>
      <c r="J34" s="300">
        <f t="shared" si="2"/>
        <v>1.387976497996833</v>
      </c>
      <c r="K34" s="277"/>
      <c r="L34" s="287">
        <v>1.5702913649971562E-2</v>
      </c>
      <c r="M34" s="300">
        <f t="shared" si="3"/>
        <v>1.3091179373118709</v>
      </c>
    </row>
    <row r="35" spans="1:13">
      <c r="A35" s="286">
        <v>2037</v>
      </c>
      <c r="B35" s="266"/>
      <c r="C35" s="287">
        <v>3.9168467088707359E-2</v>
      </c>
      <c r="D35" s="300">
        <f t="shared" si="0"/>
        <v>1.771231811465326</v>
      </c>
      <c r="E35" s="277"/>
      <c r="F35" s="287">
        <v>1.3879590737105429E-2</v>
      </c>
      <c r="G35" s="300">
        <f t="shared" si="1"/>
        <v>1.2499474949152973</v>
      </c>
      <c r="H35" s="277"/>
      <c r="I35" s="287">
        <v>2.1341789975033665E-2</v>
      </c>
      <c r="J35" s="300">
        <f t="shared" si="2"/>
        <v>1.4175984009073641</v>
      </c>
      <c r="K35" s="277"/>
      <c r="L35" s="287">
        <v>1.8477009029998825E-2</v>
      </c>
      <c r="M35" s="300">
        <f t="shared" si="3"/>
        <v>1.3333065212609156</v>
      </c>
    </row>
    <row r="36" spans="1:13">
      <c r="A36" s="286">
        <v>2038</v>
      </c>
      <c r="B36" s="266"/>
      <c r="C36" s="287">
        <v>3.9030135741088712E-2</v>
      </c>
      <c r="D36" s="300">
        <f t="shared" si="0"/>
        <v>1.8403632294957522</v>
      </c>
      <c r="E36" s="277"/>
      <c r="F36" s="287">
        <v>1.4844271536226916E-2</v>
      </c>
      <c r="G36" s="300">
        <f t="shared" si="1"/>
        <v>1.2685020549358466</v>
      </c>
      <c r="H36" s="277"/>
      <c r="I36" s="287">
        <v>2.1456924872054861E-2</v>
      </c>
      <c r="J36" s="300">
        <f t="shared" si="2"/>
        <v>1.4480157032943786</v>
      </c>
      <c r="K36" s="277"/>
      <c r="L36" s="287">
        <v>1.9369801312844492E-2</v>
      </c>
      <c r="M36" s="300">
        <f t="shared" si="3"/>
        <v>1.3591324036668595</v>
      </c>
    </row>
    <row r="37" spans="1:13">
      <c r="A37" s="286">
        <v>2039</v>
      </c>
      <c r="B37" s="266"/>
      <c r="C37" s="287">
        <v>3.8893046841784296E-2</v>
      </c>
      <c r="D37" s="300">
        <f t="shared" si="0"/>
        <v>1.9119405627864279</v>
      </c>
      <c r="E37" s="277"/>
      <c r="F37" s="287">
        <v>1.3086220064105758E-2</v>
      </c>
      <c r="G37" s="300">
        <f t="shared" si="1"/>
        <v>1.2851019519785074</v>
      </c>
      <c r="H37" s="277"/>
      <c r="I37" s="287">
        <v>2.1290597168301506E-2</v>
      </c>
      <c r="J37" s="300">
        <f t="shared" si="2"/>
        <v>1.478844822326594</v>
      </c>
      <c r="K37" s="277"/>
      <c r="L37" s="287">
        <v>1.7428751179825897E-2</v>
      </c>
      <c r="M37" s="300">
        <f t="shared" si="3"/>
        <v>1.382820384150808</v>
      </c>
    </row>
    <row r="38" spans="1:13">
      <c r="A38" s="286">
        <v>2040</v>
      </c>
      <c r="B38" s="266"/>
      <c r="C38" s="287">
        <v>3.8775855388413216E-2</v>
      </c>
      <c r="D38" s="300">
        <f t="shared" si="0"/>
        <v>1.9860776935602757</v>
      </c>
      <c r="E38" s="277"/>
      <c r="F38" s="287">
        <v>1.3919658023911818E-2</v>
      </c>
      <c r="G38" s="300">
        <f t="shared" si="1"/>
        <v>1.3029901316759098</v>
      </c>
      <c r="H38" s="277"/>
      <c r="I38" s="287">
        <v>2.1414589239859838E-2</v>
      </c>
      <c r="J38" s="300">
        <f t="shared" si="2"/>
        <v>1.5105136767462115</v>
      </c>
      <c r="K38" s="277"/>
      <c r="L38" s="287">
        <v>1.6671344450894576E-2</v>
      </c>
      <c r="M38" s="300">
        <f t="shared" si="3"/>
        <v>1.4058738590887045</v>
      </c>
    </row>
    <row r="39" spans="1:13">
      <c r="A39" s="286">
        <v>2041</v>
      </c>
      <c r="B39" s="266"/>
      <c r="C39" s="287">
        <v>3.8734338198424201E-2</v>
      </c>
      <c r="D39" s="300">
        <f t="shared" si="0"/>
        <v>2.0630070986309859</v>
      </c>
      <c r="E39" s="277"/>
      <c r="F39" s="287">
        <v>1.3835814742541919E-2</v>
      </c>
      <c r="G39" s="300">
        <f t="shared" si="1"/>
        <v>1.3210180617491381</v>
      </c>
      <c r="H39" s="277"/>
      <c r="I39" s="287">
        <v>2.1598794746686689E-2</v>
      </c>
      <c r="J39" s="300">
        <f t="shared" si="2"/>
        <v>1.543138951612316</v>
      </c>
      <c r="K39" s="277"/>
      <c r="L39" s="287">
        <v>1.5606840699154301E-2</v>
      </c>
      <c r="M39" s="300">
        <f t="shared" si="3"/>
        <v>1.4278151084506072</v>
      </c>
    </row>
    <row r="40" spans="1:13">
      <c r="A40" s="286">
        <v>2042</v>
      </c>
      <c r="B40" s="266"/>
      <c r="C40" s="287">
        <v>3.8653808522739919E-2</v>
      </c>
      <c r="D40" s="300">
        <f t="shared" si="0"/>
        <v>2.1427501800025213</v>
      </c>
      <c r="E40" s="277"/>
      <c r="F40" s="287">
        <v>1.3800701580323871E-2</v>
      </c>
      <c r="G40" s="300">
        <f t="shared" si="1"/>
        <v>1.3392490378015558</v>
      </c>
      <c r="H40" s="277"/>
      <c r="I40" s="287">
        <v>2.1700045597940587E-2</v>
      </c>
      <c r="J40" s="300">
        <f t="shared" si="2"/>
        <v>1.5766251372262614</v>
      </c>
      <c r="K40" s="277"/>
      <c r="L40" s="287">
        <v>1.4852880293891868E-2</v>
      </c>
      <c r="M40" s="300">
        <f t="shared" si="3"/>
        <v>1.4490222753382342</v>
      </c>
    </row>
    <row r="41" spans="1:13">
      <c r="A41" s="286">
        <v>2043</v>
      </c>
      <c r="B41" s="266"/>
      <c r="C41" s="287">
        <v>3.852731049045599E-2</v>
      </c>
      <c r="D41" s="300">
        <f t="shared" si="0"/>
        <v>2.2253045814909589</v>
      </c>
      <c r="E41" s="277"/>
      <c r="F41" s="287">
        <v>1.3492763851969958E-2</v>
      </c>
      <c r="G41" s="300">
        <f t="shared" si="1"/>
        <v>1.3573192088075903</v>
      </c>
      <c r="H41" s="277"/>
      <c r="I41" s="287">
        <v>2.179793282969622E-2</v>
      </c>
      <c r="J41" s="300">
        <f t="shared" si="2"/>
        <v>1.6109923060651301</v>
      </c>
      <c r="K41" s="277"/>
      <c r="L41" s="287">
        <v>1.3998100698920046E-2</v>
      </c>
      <c r="M41" s="300">
        <f t="shared" si="3"/>
        <v>1.4693058350633972</v>
      </c>
    </row>
    <row r="42" spans="1:13">
      <c r="A42" s="286">
        <v>2044</v>
      </c>
      <c r="B42" s="266"/>
      <c r="C42" s="287">
        <v>3.8286365809339085E-2</v>
      </c>
      <c r="D42" s="300">
        <f t="shared" si="0"/>
        <v>2.31050340673512</v>
      </c>
      <c r="E42" s="277"/>
      <c r="F42" s="287">
        <v>1.3806122121527098E-2</v>
      </c>
      <c r="G42" s="300">
        <f t="shared" si="1"/>
        <v>1.3760585235622824</v>
      </c>
      <c r="H42" s="277"/>
      <c r="I42" s="287">
        <v>2.1889498090517101E-2</v>
      </c>
      <c r="J42" s="300">
        <f t="shared" si="2"/>
        <v>1.6462561190725806</v>
      </c>
      <c r="K42" s="277"/>
      <c r="L42" s="287">
        <v>1.3577643483987156E-2</v>
      </c>
      <c r="M42" s="300">
        <f t="shared" si="3"/>
        <v>1.4892555458608301</v>
      </c>
    </row>
    <row r="43" spans="1:13">
      <c r="A43" s="286">
        <v>2045</v>
      </c>
      <c r="B43" s="266"/>
      <c r="C43" s="287">
        <v>3.816279791116961E-2</v>
      </c>
      <c r="D43" s="300">
        <f t="shared" si="0"/>
        <v>2.3986786813194212</v>
      </c>
      <c r="E43" s="277"/>
      <c r="F43" s="287">
        <v>1.4837766586159429E-2</v>
      </c>
      <c r="G43" s="300">
        <f t="shared" si="1"/>
        <v>1.3964761587437948</v>
      </c>
      <c r="H43" s="277"/>
      <c r="I43" s="287">
        <v>2.2079023032205436E-2</v>
      </c>
      <c r="J43" s="300">
        <f t="shared" si="2"/>
        <v>1.6826038458424932</v>
      </c>
      <c r="K43" s="277"/>
      <c r="L43" s="287">
        <v>1.3817328144295038E-2</v>
      </c>
      <c r="M43" s="300">
        <f t="shared" si="3"/>
        <v>1.5098330784287004</v>
      </c>
    </row>
    <row r="44" spans="1:13">
      <c r="A44" s="286">
        <v>2046</v>
      </c>
      <c r="B44" s="266"/>
      <c r="C44" s="287">
        <v>3.802986552940002E-2</v>
      </c>
      <c r="D44" s="300">
        <f t="shared" si="0"/>
        <v>2.4899001090182376</v>
      </c>
      <c r="E44" s="277"/>
      <c r="F44" s="287">
        <v>1.4984935721567894E-2</v>
      </c>
      <c r="G44" s="300">
        <f t="shared" si="1"/>
        <v>1.4174022642192727</v>
      </c>
      <c r="H44" s="277"/>
      <c r="I44" s="287">
        <v>2.2273788168224229E-2</v>
      </c>
      <c r="J44" s="300">
        <f t="shared" si="2"/>
        <v>1.7200818074758284</v>
      </c>
      <c r="K44" s="277"/>
      <c r="L44" s="287">
        <v>1.4221456638929375E-2</v>
      </c>
      <c r="M44" s="300">
        <f t="shared" si="3"/>
        <v>1.5313051040855954</v>
      </c>
    </row>
    <row r="45" spans="1:13">
      <c r="A45" s="286">
        <v>2047</v>
      </c>
      <c r="B45" s="266"/>
      <c r="C45" s="287">
        <v>3.7927408644135241E-2</v>
      </c>
      <c r="D45" s="300">
        <f t="shared" si="0"/>
        <v>2.5843355679360491</v>
      </c>
      <c r="E45" s="277"/>
      <c r="F45" s="287">
        <v>1.5369391045429115E-2</v>
      </c>
      <c r="G45" s="300">
        <f t="shared" si="1"/>
        <v>1.4391868738867353</v>
      </c>
      <c r="H45" s="277"/>
      <c r="I45" s="287">
        <v>2.2394648551514962E-2</v>
      </c>
      <c r="J45" s="300">
        <f t="shared" si="2"/>
        <v>1.7586024350341043</v>
      </c>
      <c r="K45" s="277"/>
      <c r="L45" s="287">
        <v>1.4875981700568808E-2</v>
      </c>
      <c r="M45" s="300">
        <f t="shared" si="3"/>
        <v>1.5540847707919603</v>
      </c>
    </row>
    <row r="46" spans="1:13">
      <c r="A46" s="286">
        <v>2048</v>
      </c>
      <c r="B46" s="266"/>
      <c r="C46" s="287">
        <v>3.783080529270233E-2</v>
      </c>
      <c r="D46" s="300">
        <f t="shared" si="0"/>
        <v>2.6821030636176433</v>
      </c>
      <c r="E46" s="277"/>
      <c r="F46" s="287">
        <v>1.574113213226469E-2</v>
      </c>
      <c r="G46" s="300">
        <f t="shared" si="1"/>
        <v>1.4618413046316074</v>
      </c>
      <c r="H46" s="277"/>
      <c r="I46" s="287">
        <v>2.254316547529589E-2</v>
      </c>
      <c r="J46" s="300">
        <f t="shared" si="2"/>
        <v>1.7982469007323365</v>
      </c>
      <c r="K46" s="277"/>
      <c r="L46" s="287">
        <v>1.555511689226563E-2</v>
      </c>
      <c r="M46" s="300">
        <f t="shared" si="3"/>
        <v>1.5782587410621192</v>
      </c>
    </row>
    <row r="47" spans="1:13">
      <c r="A47" s="286">
        <v>2049</v>
      </c>
      <c r="B47" s="266"/>
      <c r="C47" s="287">
        <v>3.780935438766031E-2</v>
      </c>
      <c r="D47" s="300">
        <f t="shared" si="0"/>
        <v>2.783511648854192</v>
      </c>
      <c r="E47" s="277"/>
      <c r="F47" s="287">
        <v>1.6519430605212992E-2</v>
      </c>
      <c r="G47" s="300">
        <f t="shared" si="1"/>
        <v>1.4859900906193033</v>
      </c>
      <c r="H47" s="277"/>
      <c r="I47" s="287">
        <v>2.2712965870508084E-2</v>
      </c>
      <c r="J47" s="300">
        <f t="shared" si="2"/>
        <v>1.8390904212154171</v>
      </c>
      <c r="K47" s="277"/>
      <c r="L47" s="287">
        <v>1.6356709912462408E-2</v>
      </c>
      <c r="M47" s="300">
        <f t="shared" si="3"/>
        <v>1.6040738614564805</v>
      </c>
    </row>
    <row r="48" spans="1:13">
      <c r="A48" s="286">
        <v>2050</v>
      </c>
      <c r="B48" s="266"/>
      <c r="C48" s="287">
        <v>3.7738287341782417E-2</v>
      </c>
      <c r="D48" s="300">
        <f t="shared" si="0"/>
        <v>2.88855661127785</v>
      </c>
      <c r="E48" s="277"/>
      <c r="F48" s="287">
        <v>1.7384653490466251E-2</v>
      </c>
      <c r="G48" s="300">
        <f t="shared" si="1"/>
        <v>1.5118235134349864</v>
      </c>
      <c r="H48" s="277"/>
      <c r="I48" s="287">
        <v>2.2920735310573814E-2</v>
      </c>
      <c r="J48" s="300">
        <f t="shared" si="2"/>
        <v>1.8812437259723074</v>
      </c>
      <c r="K48" s="277"/>
      <c r="L48" s="287">
        <v>1.6831482837048606E-2</v>
      </c>
      <c r="M48" s="300">
        <f t="shared" si="3"/>
        <v>1.6310728031249435</v>
      </c>
    </row>
    <row r="49" spans="1:48">
      <c r="A49" s="286">
        <v>2051</v>
      </c>
      <c r="B49" s="266"/>
      <c r="C49" s="287">
        <f t="shared" ref="C49:C93" si="4">C48</f>
        <v>3.7738287341782417E-2</v>
      </c>
      <c r="D49" s="300">
        <f t="shared" si="0"/>
        <v>2.997565790677259</v>
      </c>
      <c r="E49" s="277"/>
      <c r="F49" s="287">
        <f t="shared" ref="F49:F93" si="5">F48</f>
        <v>1.7384653490466251E-2</v>
      </c>
      <c r="G49" s="300">
        <f t="shared" si="1"/>
        <v>1.5381060413547929</v>
      </c>
      <c r="H49" s="277"/>
      <c r="I49" s="287">
        <f t="shared" ref="I49:I93" si="6">I48</f>
        <v>2.2920735310573814E-2</v>
      </c>
      <c r="J49" s="300">
        <f t="shared" si="2"/>
        <v>1.9243632154699963</v>
      </c>
      <c r="K49" s="277"/>
      <c r="L49" s="287">
        <f t="shared" ref="L49:L93" si="7">L48</f>
        <v>1.6831482837048606E-2</v>
      </c>
      <c r="M49" s="300">
        <f t="shared" si="3"/>
        <v>1.6585261770167177</v>
      </c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</row>
    <row r="50" spans="1:48" s="289" customFormat="1">
      <c r="A50" s="286">
        <v>2052</v>
      </c>
      <c r="B50" s="266"/>
      <c r="C50" s="287">
        <f t="shared" si="4"/>
        <v>3.7738287341782417E-2</v>
      </c>
      <c r="D50" s="300">
        <f t="shared" si="0"/>
        <v>3.1106887898117348</v>
      </c>
      <c r="E50" s="277"/>
      <c r="F50" s="287">
        <f t="shared" si="5"/>
        <v>1.7384653490466251E-2</v>
      </c>
      <c r="G50" s="300">
        <f t="shared" si="1"/>
        <v>1.5648454819153388</v>
      </c>
      <c r="H50" s="277"/>
      <c r="I50" s="287">
        <f t="shared" si="6"/>
        <v>2.2920735310573814E-2</v>
      </c>
      <c r="J50" s="300">
        <f t="shared" si="2"/>
        <v>1.9684710353731889</v>
      </c>
      <c r="K50" s="277"/>
      <c r="L50" s="287">
        <f t="shared" si="7"/>
        <v>1.6831482837048606E-2</v>
      </c>
      <c r="M50" s="300">
        <f t="shared" si="3"/>
        <v>1.6864416318999704</v>
      </c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7"/>
      <c r="AV50" s="267"/>
    </row>
    <row r="51" spans="1:48">
      <c r="A51" s="286">
        <v>2053</v>
      </c>
      <c r="B51" s="266"/>
      <c r="C51" s="287">
        <f t="shared" si="4"/>
        <v>3.7738287341782417E-2</v>
      </c>
      <c r="D51" s="300">
        <f t="shared" si="0"/>
        <v>3.2280808571925115</v>
      </c>
      <c r="E51" s="277"/>
      <c r="F51" s="287">
        <f t="shared" si="5"/>
        <v>1.7384653490466251E-2</v>
      </c>
      <c r="G51" s="300">
        <f t="shared" si="1"/>
        <v>1.5920497783845586</v>
      </c>
      <c r="H51" s="277"/>
      <c r="I51" s="287">
        <f t="shared" si="6"/>
        <v>2.2920735310573814E-2</v>
      </c>
      <c r="J51" s="300">
        <f t="shared" si="2"/>
        <v>2.0135898389415088</v>
      </c>
      <c r="K51" s="277"/>
      <c r="L51" s="287">
        <f t="shared" si="7"/>
        <v>1.6831482837048606E-2</v>
      </c>
      <c r="M51" s="300">
        <f t="shared" si="3"/>
        <v>1.714826945282979</v>
      </c>
    </row>
    <row r="52" spans="1:48">
      <c r="A52" s="286">
        <v>2054</v>
      </c>
      <c r="B52" s="266"/>
      <c r="C52" s="287">
        <f t="shared" si="4"/>
        <v>3.7738287341782417E-2</v>
      </c>
      <c r="D52" s="300">
        <f t="shared" si="0"/>
        <v>3.3499031001437496</v>
      </c>
      <c r="E52" s="277"/>
      <c r="F52" s="287">
        <f t="shared" si="5"/>
        <v>1.7384653490466251E-2</v>
      </c>
      <c r="G52" s="300">
        <f t="shared" si="1"/>
        <v>1.6197270121213478</v>
      </c>
      <c r="H52" s="277"/>
      <c r="I52" s="287">
        <f t="shared" si="6"/>
        <v>2.2920735310573814E-2</v>
      </c>
      <c r="J52" s="300">
        <f t="shared" si="2"/>
        <v>2.0597427986639483</v>
      </c>
      <c r="K52" s="277"/>
      <c r="L52" s="287">
        <f t="shared" si="7"/>
        <v>1.6831482837048606E-2</v>
      </c>
      <c r="M52" s="300">
        <f t="shared" si="3"/>
        <v>1.7436900255810179</v>
      </c>
    </row>
    <row r="53" spans="1:48">
      <c r="A53" s="286">
        <v>2055</v>
      </c>
      <c r="B53" s="266"/>
      <c r="C53" s="287">
        <f t="shared" si="4"/>
        <v>3.7738287341782417E-2</v>
      </c>
      <c r="D53" s="300">
        <f t="shared" si="0"/>
        <v>3.476322705904102</v>
      </c>
      <c r="E53" s="277"/>
      <c r="F53" s="287">
        <f t="shared" si="5"/>
        <v>1.7384653490466251E-2</v>
      </c>
      <c r="G53" s="300">
        <f t="shared" si="1"/>
        <v>1.6478854049762257</v>
      </c>
      <c r="H53" s="277"/>
      <c r="I53" s="287">
        <f t="shared" si="6"/>
        <v>2.2920735310573814E-2</v>
      </c>
      <c r="J53" s="300">
        <f t="shared" si="2"/>
        <v>2.1069536181599853</v>
      </c>
      <c r="K53" s="277"/>
      <c r="L53" s="287">
        <f t="shared" si="7"/>
        <v>1.6831482837048606E-2</v>
      </c>
      <c r="M53" s="300">
        <f t="shared" si="3"/>
        <v>1.7730389143197176</v>
      </c>
    </row>
    <row r="54" spans="1:48">
      <c r="A54" s="286">
        <v>2056</v>
      </c>
      <c r="B54" s="266"/>
      <c r="C54" s="287">
        <f t="shared" si="4"/>
        <v>3.7738287341782417E-2</v>
      </c>
      <c r="D54" s="300">
        <f t="shared" si="0"/>
        <v>3.6075131710722736</v>
      </c>
      <c r="E54" s="277"/>
      <c r="F54" s="287">
        <f t="shared" si="5"/>
        <v>1.7384653490466251E-2</v>
      </c>
      <c r="G54" s="300">
        <f t="shared" si="1"/>
        <v>1.6765333217337341</v>
      </c>
      <c r="H54" s="277"/>
      <c r="I54" s="287">
        <f t="shared" si="6"/>
        <v>2.2920735310573814E-2</v>
      </c>
      <c r="J54" s="300">
        <f t="shared" si="2"/>
        <v>2.1552465443534863</v>
      </c>
      <c r="K54" s="277"/>
      <c r="L54" s="287">
        <f t="shared" si="7"/>
        <v>1.6831482837048606E-2</v>
      </c>
      <c r="M54" s="300">
        <f t="shared" si="3"/>
        <v>1.8028817883755093</v>
      </c>
    </row>
    <row r="55" spans="1:48">
      <c r="A55" s="286">
        <v>2057</v>
      </c>
      <c r="B55" s="266"/>
      <c r="C55" s="287">
        <f t="shared" si="4"/>
        <v>3.7738287341782417E-2</v>
      </c>
      <c r="D55" s="300">
        <f t="shared" si="0"/>
        <v>3.7436545397114638</v>
      </c>
      <c r="E55" s="277"/>
      <c r="F55" s="287">
        <f t="shared" si="5"/>
        <v>1.7384653490466251E-2</v>
      </c>
      <c r="G55" s="300">
        <f t="shared" si="1"/>
        <v>1.7056792725972956</v>
      </c>
      <c r="H55" s="277"/>
      <c r="I55" s="287">
        <f t="shared" si="6"/>
        <v>2.2920735310573814E-2</v>
      </c>
      <c r="J55" s="300">
        <f t="shared" si="2"/>
        <v>2.2046463799256415</v>
      </c>
      <c r="K55" s="277"/>
      <c r="L55" s="287">
        <f t="shared" si="7"/>
        <v>1.6831482837048606E-2</v>
      </c>
      <c r="M55" s="300">
        <f t="shared" si="3"/>
        <v>1.8332269622537791</v>
      </c>
    </row>
    <row r="56" spans="1:48">
      <c r="A56" s="286">
        <v>2058</v>
      </c>
      <c r="B56" s="266"/>
      <c r="C56" s="287">
        <f t="shared" si="4"/>
        <v>3.7738287341782417E-2</v>
      </c>
      <c r="D56" s="300">
        <f t="shared" si="0"/>
        <v>3.8849336504394634</v>
      </c>
      <c r="E56" s="277"/>
      <c r="F56" s="287">
        <f t="shared" si="5"/>
        <v>1.7384653490466251E-2</v>
      </c>
      <c r="G56" s="300">
        <f t="shared" si="1"/>
        <v>1.7353319157172702</v>
      </c>
      <c r="H56" s="277"/>
      <c r="I56" s="287">
        <f t="shared" si="6"/>
        <v>2.2920735310573814E-2</v>
      </c>
      <c r="J56" s="300">
        <f t="shared" si="2"/>
        <v>2.2551784960533321</v>
      </c>
      <c r="K56" s="277"/>
      <c r="L56" s="287">
        <f t="shared" si="7"/>
        <v>1.6831482837048606E-2</v>
      </c>
      <c r="M56" s="300">
        <f t="shared" si="3"/>
        <v>1.8640828904053683</v>
      </c>
    </row>
    <row r="57" spans="1:48">
      <c r="A57" s="286">
        <v>2059</v>
      </c>
      <c r="C57" s="287">
        <f t="shared" si="4"/>
        <v>3.7738287341782417E-2</v>
      </c>
      <c r="D57" s="300">
        <f t="shared" si="0"/>
        <v>4.0315443928435073</v>
      </c>
      <c r="E57" s="294"/>
      <c r="F57" s="287">
        <f t="shared" si="5"/>
        <v>1.7384653490466251E-2</v>
      </c>
      <c r="G57" s="300">
        <f t="shared" si="1"/>
        <v>1.765500059762962</v>
      </c>
      <c r="H57" s="294"/>
      <c r="I57" s="287">
        <f t="shared" si="6"/>
        <v>2.2920735310573814E-2</v>
      </c>
      <c r="J57" s="300">
        <f t="shared" si="2"/>
        <v>2.3068688454394684</v>
      </c>
      <c r="K57" s="294"/>
      <c r="L57" s="287">
        <f t="shared" si="7"/>
        <v>1.6831482837048606E-2</v>
      </c>
      <c r="M57" s="300">
        <f t="shared" si="3"/>
        <v>1.8954581695820623</v>
      </c>
    </row>
    <row r="58" spans="1:48">
      <c r="A58" s="286">
        <v>2060</v>
      </c>
      <c r="C58" s="287">
        <f t="shared" si="4"/>
        <v>3.7738287341782417E-2</v>
      </c>
      <c r="D58" s="300">
        <f t="shared" si="0"/>
        <v>4.1836879735717876</v>
      </c>
      <c r="E58" s="294"/>
      <c r="F58" s="287">
        <f t="shared" si="5"/>
        <v>1.7384653490466251E-2</v>
      </c>
      <c r="G58" s="300">
        <f t="shared" si="1"/>
        <v>1.7961926665393386</v>
      </c>
      <c r="H58" s="294"/>
      <c r="I58" s="287">
        <f t="shared" si="6"/>
        <v>2.2920735310573814E-2</v>
      </c>
      <c r="J58" s="300">
        <f t="shared" si="2"/>
        <v>2.3597439756419956</v>
      </c>
      <c r="K58" s="294"/>
      <c r="L58" s="287">
        <f t="shared" si="7"/>
        <v>1.6831482837048606E-2</v>
      </c>
      <c r="M58" s="300">
        <f t="shared" si="3"/>
        <v>1.9273615412317262</v>
      </c>
    </row>
    <row r="59" spans="1:48">
      <c r="A59" s="286">
        <v>2061</v>
      </c>
      <c r="B59" s="291"/>
      <c r="C59" s="287">
        <f t="shared" si="4"/>
        <v>3.7738287341782417E-2</v>
      </c>
      <c r="D59" s="300">
        <f t="shared" si="0"/>
        <v>4.3415731924667993</v>
      </c>
      <c r="E59" s="298"/>
      <c r="F59" s="287">
        <f t="shared" si="5"/>
        <v>1.7384653490466251E-2</v>
      </c>
      <c r="G59" s="300">
        <f t="shared" si="1"/>
        <v>1.8274188536492417</v>
      </c>
      <c r="H59" s="298"/>
      <c r="I59" s="287">
        <f t="shared" si="6"/>
        <v>2.2920735310573814E-2</v>
      </c>
      <c r="J59" s="300">
        <f t="shared" si="2"/>
        <v>2.4138310427084071</v>
      </c>
      <c r="K59" s="298"/>
      <c r="L59" s="287">
        <f t="shared" si="7"/>
        <v>1.6831482837048606E-2</v>
      </c>
      <c r="M59" s="300">
        <f t="shared" si="3"/>
        <v>1.9598018939337556</v>
      </c>
    </row>
    <row r="60" spans="1:48">
      <c r="A60" s="286">
        <v>2062</v>
      </c>
      <c r="C60" s="287">
        <f t="shared" si="4"/>
        <v>3.7738287341782417E-2</v>
      </c>
      <c r="D60" s="300">
        <f t="shared" si="0"/>
        <v>4.5054167291194913</v>
      </c>
      <c r="E60" s="294"/>
      <c r="F60" s="287">
        <f t="shared" si="5"/>
        <v>1.7384653490466251E-2</v>
      </c>
      <c r="G60" s="300">
        <f t="shared" si="1"/>
        <v>1.8591878972018789</v>
      </c>
      <c r="H60" s="294"/>
      <c r="I60" s="287">
        <f t="shared" si="6"/>
        <v>2.2920735310573814E-2</v>
      </c>
      <c r="J60" s="300">
        <f t="shared" si="2"/>
        <v>2.4691578251227728</v>
      </c>
      <c r="K60" s="294"/>
      <c r="L60" s="287">
        <f t="shared" si="7"/>
        <v>1.6831482837048606E-2</v>
      </c>
      <c r="M60" s="300">
        <f t="shared" si="3"/>
        <v>1.9927882658755169</v>
      </c>
    </row>
    <row r="61" spans="1:48">
      <c r="A61" s="286">
        <v>2063</v>
      </c>
      <c r="C61" s="287">
        <f t="shared" si="4"/>
        <v>3.7738287341782417E-2</v>
      </c>
      <c r="D61" s="300">
        <f t="shared" si="0"/>
        <v>4.6754434402374763</v>
      </c>
      <c r="E61" s="294"/>
      <c r="F61" s="287">
        <f t="shared" si="5"/>
        <v>1.7384653490466251E-2</v>
      </c>
      <c r="G61" s="300">
        <f t="shared" si="1"/>
        <v>1.8915092345684021</v>
      </c>
      <c r="H61" s="294"/>
      <c r="I61" s="287">
        <f t="shared" si="6"/>
        <v>2.2920735310573814E-2</v>
      </c>
      <c r="J61" s="300">
        <f t="shared" si="2"/>
        <v>2.5257527380724438</v>
      </c>
      <c r="K61" s="294"/>
      <c r="L61" s="287">
        <f t="shared" si="7"/>
        <v>1.6831482837048606E-2</v>
      </c>
      <c r="M61" s="300">
        <f t="shared" si="3"/>
        <v>2.0263298473704725</v>
      </c>
    </row>
    <row r="62" spans="1:48">
      <c r="A62" s="286">
        <v>2064</v>
      </c>
      <c r="C62" s="287">
        <f t="shared" si="4"/>
        <v>3.7738287341782417E-2</v>
      </c>
      <c r="D62" s="300">
        <f t="shared" si="0"/>
        <v>4.8518866682354096</v>
      </c>
      <c r="E62" s="294"/>
      <c r="F62" s="287">
        <f t="shared" si="5"/>
        <v>1.7384653490466251E-2</v>
      </c>
      <c r="G62" s="300">
        <f t="shared" si="1"/>
        <v>1.9243924671853909</v>
      </c>
      <c r="H62" s="294"/>
      <c r="I62" s="287">
        <f t="shared" si="6"/>
        <v>2.2920735310573814E-2</v>
      </c>
      <c r="J62" s="300">
        <f t="shared" si="2"/>
        <v>2.5836448480417595</v>
      </c>
      <c r="K62" s="294"/>
      <c r="L62" s="287">
        <f t="shared" si="7"/>
        <v>1.6831482837048606E-2</v>
      </c>
      <c r="M62" s="300">
        <f t="shared" si="3"/>
        <v>2.0604359834186878</v>
      </c>
    </row>
    <row r="63" spans="1:48">
      <c r="A63" s="286">
        <v>2065</v>
      </c>
      <c r="C63" s="287">
        <f t="shared" si="4"/>
        <v>3.7738287341782417E-2</v>
      </c>
      <c r="D63" s="300">
        <f t="shared" si="0"/>
        <v>5.0349885614710406</v>
      </c>
      <c r="E63" s="294"/>
      <c r="F63" s="287">
        <f t="shared" si="5"/>
        <v>1.7384653490466251E-2</v>
      </c>
      <c r="G63" s="300">
        <f t="shared" si="1"/>
        <v>1.9578473634070723</v>
      </c>
      <c r="H63" s="294"/>
      <c r="I63" s="287">
        <f t="shared" si="6"/>
        <v>2.2920735310573814E-2</v>
      </c>
      <c r="J63" s="300">
        <f t="shared" si="2"/>
        <v>2.6428638877402526</v>
      </c>
      <c r="K63" s="294"/>
      <c r="L63" s="287">
        <f t="shared" si="7"/>
        <v>1.6831482837048606E-2</v>
      </c>
      <c r="M63" s="300">
        <f t="shared" si="3"/>
        <v>2.0951161763104369</v>
      </c>
    </row>
    <row r="64" spans="1:48">
      <c r="A64" s="286">
        <v>2066</v>
      </c>
      <c r="C64" s="287">
        <f t="shared" si="4"/>
        <v>3.7738287341782417E-2</v>
      </c>
      <c r="D64" s="300">
        <f t="shared" si="0"/>
        <v>5.2250004065664228</v>
      </c>
      <c r="E64" s="294"/>
      <c r="F64" s="287">
        <f t="shared" si="5"/>
        <v>1.7384653490466251E-2</v>
      </c>
      <c r="G64" s="300">
        <f t="shared" si="1"/>
        <v>1.9918838614071273</v>
      </c>
      <c r="H64" s="294"/>
      <c r="I64" s="287">
        <f t="shared" si="6"/>
        <v>2.2920735310573814E-2</v>
      </c>
      <c r="J64" s="300">
        <f t="shared" si="2"/>
        <v>2.703440271373021</v>
      </c>
      <c r="K64" s="294"/>
      <c r="L64" s="287">
        <f t="shared" si="7"/>
        <v>1.6831482837048606E-2</v>
      </c>
      <c r="M64" s="300">
        <f t="shared" si="3"/>
        <v>2.130380088273629</v>
      </c>
    </row>
    <row r="65" spans="1:13">
      <c r="A65" s="286">
        <v>2067</v>
      </c>
      <c r="C65" s="287">
        <f t="shared" si="4"/>
        <v>3.7738287341782417E-2</v>
      </c>
      <c r="D65" s="300">
        <f t="shared" si="0"/>
        <v>5.4221829732703561</v>
      </c>
      <c r="E65" s="294"/>
      <c r="F65" s="287">
        <f t="shared" si="5"/>
        <v>1.7384653490466251E-2</v>
      </c>
      <c r="G65" s="300">
        <f t="shared" si="1"/>
        <v>2.026512072130942</v>
      </c>
      <c r="H65" s="294"/>
      <c r="I65" s="287">
        <f t="shared" si="6"/>
        <v>2.2920735310573814E-2</v>
      </c>
      <c r="J65" s="300">
        <f t="shared" si="2"/>
        <v>2.7654051102611077</v>
      </c>
      <c r="K65" s="294"/>
      <c r="L65" s="287">
        <f t="shared" si="7"/>
        <v>1.6831482837048606E-2</v>
      </c>
      <c r="M65" s="300">
        <f t="shared" si="3"/>
        <v>2.1662375441657966</v>
      </c>
    </row>
    <row r="66" spans="1:13">
      <c r="A66" s="286">
        <v>2068</v>
      </c>
      <c r="C66" s="287">
        <f t="shared" si="4"/>
        <v>3.7738287341782417E-2</v>
      </c>
      <c r="D66" s="300">
        <f t="shared" si="0"/>
        <v>5.6268068723353526</v>
      </c>
      <c r="E66" s="294"/>
      <c r="F66" s="287">
        <f t="shared" si="5"/>
        <v>1.7384653490466251E-2</v>
      </c>
      <c r="G66" s="300">
        <f t="shared" si="1"/>
        <v>2.0617422822991851</v>
      </c>
      <c r="H66" s="294"/>
      <c r="I66" s="287">
        <f t="shared" si="6"/>
        <v>2.2920735310573814E-2</v>
      </c>
      <c r="J66" s="300">
        <f t="shared" si="2"/>
        <v>2.8287902288199107</v>
      </c>
      <c r="K66" s="294"/>
      <c r="L66" s="287">
        <f t="shared" si="7"/>
        <v>1.6831482837048606E-2</v>
      </c>
      <c r="M66" s="300">
        <f t="shared" si="3"/>
        <v>2.2026985342113936</v>
      </c>
    </row>
    <row r="67" spans="1:13">
      <c r="A67" s="286">
        <v>2069</v>
      </c>
      <c r="C67" s="287">
        <f t="shared" si="4"/>
        <v>3.7738287341782417E-2</v>
      </c>
      <c r="D67" s="300">
        <f t="shared" si="0"/>
        <v>5.83915292690026</v>
      </c>
      <c r="E67" s="294"/>
      <c r="F67" s="287">
        <f t="shared" si="5"/>
        <v>1.7384653490466251E-2</v>
      </c>
      <c r="G67" s="300">
        <f t="shared" si="1"/>
        <v>2.0975849574635994</v>
      </c>
      <c r="H67" s="294"/>
      <c r="I67" s="287">
        <f t="shared" si="6"/>
        <v>2.2920735310573814E-2</v>
      </c>
      <c r="J67" s="300">
        <f t="shared" si="2"/>
        <v>2.8936281809038293</v>
      </c>
      <c r="K67" s="294"/>
      <c r="L67" s="287">
        <f t="shared" si="7"/>
        <v>1.6831482837048606E-2</v>
      </c>
      <c r="M67" s="300">
        <f t="shared" si="3"/>
        <v>2.2397732167851649</v>
      </c>
    </row>
    <row r="68" spans="1:13">
      <c r="A68" s="286">
        <v>2070</v>
      </c>
      <c r="C68" s="287">
        <f t="shared" si="4"/>
        <v>3.7738287341782417E-2</v>
      </c>
      <c r="D68" s="300">
        <f t="shared" si="0"/>
        <v>6.0595125578882314</v>
      </c>
      <c r="E68" s="294"/>
      <c r="F68" s="287">
        <f t="shared" si="5"/>
        <v>1.7384653490466251E-2</v>
      </c>
      <c r="G68" s="300">
        <f t="shared" si="1"/>
        <v>2.1340507451159185</v>
      </c>
      <c r="H68" s="294"/>
      <c r="I68" s="287">
        <f t="shared" si="6"/>
        <v>2.2920735310573814E-2</v>
      </c>
      <c r="J68" s="300">
        <f t="shared" si="2"/>
        <v>2.9599522665255433</v>
      </c>
      <c r="K68" s="294"/>
      <c r="L68" s="287">
        <f t="shared" si="7"/>
        <v>1.6831482837048606E-2</v>
      </c>
      <c r="M68" s="300">
        <f t="shared" si="3"/>
        <v>2.2774719212423657</v>
      </c>
    </row>
    <row r="69" spans="1:13">
      <c r="A69" s="286">
        <v>2071</v>
      </c>
      <c r="C69" s="287">
        <f t="shared" si="4"/>
        <v>3.7738287341782417E-2</v>
      </c>
      <c r="D69" s="300">
        <f t="shared" si="0"/>
        <v>6.2881881839489564</v>
      </c>
      <c r="E69" s="294"/>
      <c r="F69" s="287">
        <f t="shared" si="5"/>
        <v>1.7384653490466251E-2</v>
      </c>
      <c r="G69" s="300">
        <f t="shared" si="1"/>
        <v>2.1711504778508299</v>
      </c>
      <c r="H69" s="294"/>
      <c r="I69" s="287">
        <f t="shared" si="6"/>
        <v>2.2920735310573814E-2</v>
      </c>
      <c r="J69" s="300">
        <f t="shared" si="2"/>
        <v>3.0277965489585084</v>
      </c>
      <c r="K69" s="294"/>
      <c r="L69" s="287">
        <f t="shared" si="7"/>
        <v>1.6831482837048606E-2</v>
      </c>
      <c r="M69" s="300">
        <f t="shared" si="3"/>
        <v>2.3158051507966166</v>
      </c>
    </row>
    <row r="70" spans="1:13">
      <c r="A70" s="286">
        <v>2072</v>
      </c>
      <c r="C70" s="287">
        <f t="shared" si="4"/>
        <v>3.7738287341782417E-2</v>
      </c>
      <c r="D70" s="300">
        <f t="shared" si="0"/>
        <v>6.5254936364940228</v>
      </c>
      <c r="E70" s="294"/>
      <c r="F70" s="287">
        <f t="shared" si="5"/>
        <v>1.7384653490466251E-2</v>
      </c>
      <c r="G70" s="300">
        <f t="shared" si="1"/>
        <v>2.2088951765839266</v>
      </c>
      <c r="H70" s="294"/>
      <c r="I70" s="287">
        <f t="shared" si="6"/>
        <v>2.2920735310573814E-2</v>
      </c>
      <c r="J70" s="300">
        <f t="shared" si="2"/>
        <v>3.0971958722314552</v>
      </c>
      <c r="K70" s="294"/>
      <c r="L70" s="287">
        <f t="shared" si="7"/>
        <v>1.6831482837048606E-2</v>
      </c>
      <c r="M70" s="300">
        <f t="shared" si="3"/>
        <v>2.3547835854461985</v>
      </c>
    </row>
    <row r="71" spans="1:13">
      <c r="A71" s="286">
        <v>2073</v>
      </c>
      <c r="C71" s="287">
        <f t="shared" si="4"/>
        <v>3.7738287341782417E-2</v>
      </c>
      <c r="D71" s="300">
        <f t="shared" si="0"/>
        <v>6.7717545903950072</v>
      </c>
      <c r="E71" s="294"/>
      <c r="F71" s="287">
        <f t="shared" si="5"/>
        <v>1.7384653490466251E-2</v>
      </c>
      <c r="G71" s="300">
        <f t="shared" si="1"/>
        <v>2.2472960538256004</v>
      </c>
      <c r="H71" s="294"/>
      <c r="I71" s="287">
        <f t="shared" si="6"/>
        <v>2.2920735310573814E-2</v>
      </c>
      <c r="J71" s="300">
        <f t="shared" si="2"/>
        <v>3.1681858790238744</v>
      </c>
      <c r="K71" s="294"/>
      <c r="L71" s="287">
        <f t="shared" si="7"/>
        <v>1.6831482837048606E-2</v>
      </c>
      <c r="M71" s="300">
        <f t="shared" si="3"/>
        <v>2.3944180849495997</v>
      </c>
    </row>
    <row r="72" spans="1:13">
      <c r="A72" s="286">
        <v>2074</v>
      </c>
      <c r="C72" s="287">
        <f t="shared" si="4"/>
        <v>3.7738287341782417E-2</v>
      </c>
      <c r="D72" s="300">
        <f t="shared" si="0"/>
        <v>7.027309010935368</v>
      </c>
      <c r="E72" s="294"/>
      <c r="F72" s="287">
        <f t="shared" si="5"/>
        <v>1.7384653490466251E-2</v>
      </c>
      <c r="G72" s="300">
        <f t="shared" si="1"/>
        <v>2.2863645170118505</v>
      </c>
      <c r="H72" s="294"/>
      <c r="I72" s="287">
        <f t="shared" si="6"/>
        <v>2.2920735310573814E-2</v>
      </c>
      <c r="J72" s="300">
        <f t="shared" si="2"/>
        <v>3.240803028971678</v>
      </c>
      <c r="K72" s="294"/>
      <c r="L72" s="287">
        <f t="shared" si="7"/>
        <v>1.6831482837048606E-2</v>
      </c>
      <c r="M72" s="300">
        <f t="shared" si="3"/>
        <v>2.4347196918511478</v>
      </c>
    </row>
    <row r="73" spans="1:13">
      <c r="A73" s="286">
        <v>2075</v>
      </c>
      <c r="C73" s="287">
        <f t="shared" si="4"/>
        <v>3.7738287341782417E-2</v>
      </c>
      <c r="D73" s="300">
        <f t="shared" si="0"/>
        <v>7.2925076176295436</v>
      </c>
      <c r="E73" s="294"/>
      <c r="F73" s="287">
        <f t="shared" si="5"/>
        <v>1.7384653490466251E-2</v>
      </c>
      <c r="G73" s="300">
        <f t="shared" si="1"/>
        <v>2.3261121718929987</v>
      </c>
      <c r="H73" s="294"/>
      <c r="I73" s="287">
        <f t="shared" si="6"/>
        <v>2.2920735310573814E-2</v>
      </c>
      <c r="J73" s="300">
        <f t="shared" si="2"/>
        <v>3.315084617392444</v>
      </c>
      <c r="K73" s="294"/>
      <c r="L73" s="287">
        <f t="shared" si="7"/>
        <v>1.6831482837048606E-2</v>
      </c>
      <c r="M73" s="300">
        <f t="shared" si="3"/>
        <v>2.4756996345575648</v>
      </c>
    </row>
    <row r="74" spans="1:13">
      <c r="A74" s="286">
        <v>2076</v>
      </c>
      <c r="C74" s="287">
        <f t="shared" si="4"/>
        <v>3.7738287341782417E-2</v>
      </c>
      <c r="D74" s="300">
        <f t="shared" ref="D74:D88" si="8">D73*(1+C74)</f>
        <v>7.5677143655457844</v>
      </c>
      <c r="E74" s="294"/>
      <c r="F74" s="287">
        <f t="shared" si="5"/>
        <v>1.7384653490466251E-2</v>
      </c>
      <c r="G74" s="300">
        <f t="shared" ref="G74:G88" si="9">G73*(1+F74)</f>
        <v>2.3665508259813142</v>
      </c>
      <c r="H74" s="294"/>
      <c r="I74" s="287">
        <f t="shared" si="6"/>
        <v>2.2920735310573814E-2</v>
      </c>
      <c r="J74" s="300">
        <f t="shared" ref="J74:J88" si="10">J73*(1+I74)</f>
        <v>3.391068794439851</v>
      </c>
      <c r="K74" s="294"/>
      <c r="L74" s="287">
        <f t="shared" si="7"/>
        <v>1.6831482837048606E-2</v>
      </c>
      <c r="M74" s="300">
        <f t="shared" ref="M74:M88" si="11">M73*(1+L74)</f>
        <v>2.5173693304663081</v>
      </c>
    </row>
    <row r="75" spans="1:13">
      <c r="A75" s="286">
        <v>2077</v>
      </c>
      <c r="C75" s="287">
        <f t="shared" si="4"/>
        <v>3.7738287341782417E-2</v>
      </c>
      <c r="D75" s="300">
        <f t="shared" si="8"/>
        <v>7.8533069447932862</v>
      </c>
      <c r="E75" s="294"/>
      <c r="F75" s="287">
        <f t="shared" si="5"/>
        <v>1.7384653490466251E-2</v>
      </c>
      <c r="G75" s="300">
        <f t="shared" si="9"/>
        <v>2.4076924920585761</v>
      </c>
      <c r="H75" s="294"/>
      <c r="I75" s="287">
        <f t="shared" si="6"/>
        <v>2.2920735310573814E-2</v>
      </c>
      <c r="J75" s="300">
        <f t="shared" si="10"/>
        <v>3.4687945846971533</v>
      </c>
      <c r="K75" s="294"/>
      <c r="L75" s="287">
        <f t="shared" si="7"/>
        <v>1.6831482837048606E-2</v>
      </c>
      <c r="M75" s="300">
        <f t="shared" si="11"/>
        <v>2.5597403891465644</v>
      </c>
    </row>
    <row r="76" spans="1:13">
      <c r="A76" s="286">
        <v>2078</v>
      </c>
      <c r="C76" s="287">
        <f t="shared" si="4"/>
        <v>3.7738287341782417E-2</v>
      </c>
      <c r="D76" s="300">
        <f t="shared" si="8"/>
        <v>8.1496772988591104</v>
      </c>
      <c r="E76" s="294"/>
      <c r="F76" s="287">
        <f t="shared" si="5"/>
        <v>1.7384653490466251E-2</v>
      </c>
      <c r="G76" s="300">
        <f t="shared" si="9"/>
        <v>2.4495493917446116</v>
      </c>
      <c r="H76" s="294"/>
      <c r="I76" s="287">
        <f t="shared" si="6"/>
        <v>2.2920735310573814E-2</v>
      </c>
      <c r="J76" s="300">
        <f t="shared" si="10"/>
        <v>3.5483019072197486</v>
      </c>
      <c r="K76" s="294"/>
      <c r="L76" s="287">
        <f t="shared" si="7"/>
        <v>1.6831482837048606E-2</v>
      </c>
      <c r="M76" s="300">
        <f t="shared" si="11"/>
        <v>2.6028246155737849</v>
      </c>
    </row>
    <row r="77" spans="1:13">
      <c r="A77" s="286">
        <v>2079</v>
      </c>
      <c r="C77" s="287">
        <f t="shared" si="4"/>
        <v>3.7738287341782417E-2</v>
      </c>
      <c r="D77" s="300">
        <f t="shared" si="8"/>
        <v>8.4572321625062568</v>
      </c>
      <c r="E77" s="294"/>
      <c r="F77" s="287">
        <f t="shared" si="5"/>
        <v>1.7384653490466251E-2</v>
      </c>
      <c r="G77" s="300">
        <f t="shared" si="9"/>
        <v>2.4921339591278739</v>
      </c>
      <c r="H77" s="294"/>
      <c r="I77" s="287">
        <f t="shared" si="6"/>
        <v>2.2920735310573814E-2</v>
      </c>
      <c r="J77" s="300">
        <f t="shared" si="10"/>
        <v>3.6296315960371368</v>
      </c>
      <c r="K77" s="294"/>
      <c r="L77" s="287">
        <f t="shared" si="7"/>
        <v>1.6831482837048606E-2</v>
      </c>
      <c r="M77" s="300">
        <f t="shared" si="11"/>
        <v>2.6466340134186628</v>
      </c>
    </row>
    <row r="78" spans="1:13">
      <c r="A78" s="286">
        <v>2080</v>
      </c>
      <c r="C78" s="287">
        <f t="shared" si="4"/>
        <v>3.7738287341782417E-2</v>
      </c>
      <c r="D78" s="300">
        <f t="shared" si="8"/>
        <v>8.7763936199710813</v>
      </c>
      <c r="E78" s="294"/>
      <c r="F78" s="287">
        <f t="shared" si="5"/>
        <v>1.7384653490466251E-2</v>
      </c>
      <c r="G78" s="300">
        <f t="shared" si="9"/>
        <v>2.5354588444591357</v>
      </c>
      <c r="H78" s="294"/>
      <c r="I78" s="287">
        <f t="shared" si="6"/>
        <v>2.2920735310573814E-2</v>
      </c>
      <c r="J78" s="300">
        <f t="shared" si="10"/>
        <v>3.7128254211247995</v>
      </c>
      <c r="K78" s="294"/>
      <c r="L78" s="287">
        <f t="shared" si="7"/>
        <v>1.6831482837048606E-2</v>
      </c>
      <c r="M78" s="300">
        <f t="shared" si="11"/>
        <v>2.6911807883914682</v>
      </c>
    </row>
    <row r="79" spans="1:13">
      <c r="A79" s="286">
        <v>2081</v>
      </c>
      <c r="C79" s="287">
        <f t="shared" si="4"/>
        <v>3.7738287341782417E-2</v>
      </c>
      <c r="D79" s="300">
        <f t="shared" si="8"/>
        <v>9.1075996842261358</v>
      </c>
      <c r="E79" s="294"/>
      <c r="F79" s="287">
        <f t="shared" si="5"/>
        <v>1.7384653490466251E-2</v>
      </c>
      <c r="G79" s="300">
        <f t="shared" si="9"/>
        <v>2.5795369179093957</v>
      </c>
      <c r="H79" s="294"/>
      <c r="I79" s="287">
        <f t="shared" si="6"/>
        <v>2.2920735310573814E-2</v>
      </c>
      <c r="J79" s="300">
        <f t="shared" si="10"/>
        <v>3.7979261098567707</v>
      </c>
      <c r="K79" s="294"/>
      <c r="L79" s="287">
        <f t="shared" si="7"/>
        <v>1.6831482837048606E-2</v>
      </c>
      <c r="M79" s="300">
        <f t="shared" si="11"/>
        <v>2.7364773516426744</v>
      </c>
    </row>
    <row r="80" spans="1:13">
      <c r="A80" s="286">
        <v>2082</v>
      </c>
      <c r="C80" s="287">
        <f t="shared" si="4"/>
        <v>3.7738287341782417E-2</v>
      </c>
      <c r="D80" s="300">
        <f t="shared" si="8"/>
        <v>9.4513048981033876</v>
      </c>
      <c r="E80" s="294"/>
      <c r="F80" s="287">
        <f t="shared" si="5"/>
        <v>1.7384653490466251E-2</v>
      </c>
      <c r="G80" s="300">
        <f t="shared" si="9"/>
        <v>2.6243812733931158</v>
      </c>
      <c r="H80" s="294"/>
      <c r="I80" s="287">
        <f t="shared" si="6"/>
        <v>2.2920735310573814E-2</v>
      </c>
      <c r="J80" s="300">
        <f t="shared" si="10"/>
        <v>3.8849773689499152</v>
      </c>
      <c r="K80" s="294"/>
      <c r="L80" s="287">
        <f t="shared" si="7"/>
        <v>1.6831482837048606E-2</v>
      </c>
      <c r="M80" s="300">
        <f t="shared" si="11"/>
        <v>2.7825363232208202</v>
      </c>
    </row>
    <row r="81" spans="1:13">
      <c r="A81" s="286">
        <v>2083</v>
      </c>
      <c r="C81" s="287">
        <f t="shared" si="4"/>
        <v>3.7738287341782417E-2</v>
      </c>
      <c r="D81" s="300">
        <f t="shared" si="8"/>
        <v>9.8079809581028083</v>
      </c>
      <c r="E81" s="294"/>
      <c r="F81" s="287">
        <f t="shared" si="5"/>
        <v>1.7384653490466251E-2</v>
      </c>
      <c r="G81" s="300">
        <f t="shared" si="9"/>
        <v>2.6700052324579238</v>
      </c>
      <c r="H81" s="294"/>
      <c r="I81" s="287">
        <f t="shared" si="6"/>
        <v>2.2920735310573814E-2</v>
      </c>
      <c r="J81" s="300">
        <f t="shared" si="10"/>
        <v>3.9740239069111856</v>
      </c>
      <c r="K81" s="294"/>
      <c r="L81" s="287">
        <f t="shared" si="7"/>
        <v>1.6831482837048606E-2</v>
      </c>
      <c r="M81" s="300">
        <f t="shared" si="11"/>
        <v>2.8293705355885757</v>
      </c>
    </row>
    <row r="82" spans="1:13">
      <c r="A82" s="286">
        <v>2084</v>
      </c>
      <c r="C82" s="287">
        <f t="shared" si="4"/>
        <v>3.7738287341782417E-2</v>
      </c>
      <c r="D82" s="300">
        <f t="shared" si="8"/>
        <v>10.178117361742423</v>
      </c>
      <c r="E82" s="294"/>
      <c r="F82" s="287">
        <f t="shared" si="5"/>
        <v>1.7384653490466251E-2</v>
      </c>
      <c r="G82" s="300">
        <f t="shared" si="9"/>
        <v>2.7164223482419367</v>
      </c>
      <c r="H82" s="294"/>
      <c r="I82" s="287">
        <f t="shared" si="6"/>
        <v>2.2920735310573814E-2</v>
      </c>
      <c r="J82" s="300">
        <f t="shared" si="10"/>
        <v>4.0651114569993894</v>
      </c>
      <c r="K82" s="294"/>
      <c r="L82" s="287">
        <f t="shared" si="7"/>
        <v>1.6831482837048606E-2</v>
      </c>
      <c r="M82" s="300">
        <f t="shared" si="11"/>
        <v>2.8769930371979857</v>
      </c>
    </row>
    <row r="83" spans="1:13">
      <c r="A83" s="286">
        <v>2085</v>
      </c>
      <c r="C83" s="287">
        <f t="shared" si="4"/>
        <v>3.7738287341782417E-2</v>
      </c>
      <c r="D83" s="300">
        <f t="shared" si="8"/>
        <v>10.562222079338243</v>
      </c>
      <c r="E83" s="294"/>
      <c r="F83" s="287">
        <f t="shared" si="5"/>
        <v>1.7384653490466251E-2</v>
      </c>
      <c r="G83" s="300">
        <f t="shared" si="9"/>
        <v>2.7636464094998816</v>
      </c>
      <c r="H83" s="294"/>
      <c r="I83" s="287">
        <f t="shared" si="6"/>
        <v>2.2920735310573814E-2</v>
      </c>
      <c r="J83" s="300">
        <f t="shared" si="10"/>
        <v>4.1582868007132534</v>
      </c>
      <c r="K83" s="294"/>
      <c r="L83" s="287">
        <f t="shared" si="7"/>
        <v>1.6831482837048606E-2</v>
      </c>
      <c r="M83" s="300">
        <f t="shared" si="11"/>
        <v>2.9254170961258921</v>
      </c>
    </row>
    <row r="84" spans="1:13">
      <c r="A84" s="286">
        <v>2086</v>
      </c>
      <c r="C84" s="287">
        <f t="shared" si="4"/>
        <v>3.7738287341782417E-2</v>
      </c>
      <c r="D84" s="300">
        <f t="shared" si="8"/>
        <v>10.960822251136028</v>
      </c>
      <c r="E84" s="294"/>
      <c r="F84" s="287">
        <f t="shared" si="5"/>
        <v>1.7384653490466251E-2</v>
      </c>
      <c r="G84" s="300">
        <f t="shared" si="9"/>
        <v>2.8116914446992083</v>
      </c>
      <c r="H84" s="294"/>
      <c r="I84" s="287">
        <f t="shared" si="6"/>
        <v>2.2920735310573814E-2</v>
      </c>
      <c r="J84" s="300">
        <f t="shared" si="10"/>
        <v>4.2535977918178549</v>
      </c>
      <c r="K84" s="294"/>
      <c r="L84" s="287">
        <f t="shared" si="7"/>
        <v>1.6831482837048606E-2</v>
      </c>
      <c r="M84" s="300">
        <f t="shared" si="11"/>
        <v>2.9746562037705435</v>
      </c>
    </row>
    <row r="85" spans="1:13">
      <c r="A85" s="286">
        <v>2087</v>
      </c>
      <c r="C85" s="287">
        <f t="shared" si="4"/>
        <v>3.7738287341782417E-2</v>
      </c>
      <c r="D85" s="300">
        <f t="shared" si="8"/>
        <v>11.374464910751602</v>
      </c>
      <c r="E85" s="294"/>
      <c r="F85" s="287">
        <f t="shared" si="5"/>
        <v>1.7384653490466251E-2</v>
      </c>
      <c r="G85" s="300">
        <f t="shared" si="9"/>
        <v>2.8605717261874126</v>
      </c>
      <c r="H85" s="294"/>
      <c r="I85" s="287">
        <f t="shared" si="6"/>
        <v>2.2920735310573814E-2</v>
      </c>
      <c r="J85" s="300">
        <f t="shared" si="10"/>
        <v>4.3510933809217534</v>
      </c>
      <c r="K85" s="294"/>
      <c r="L85" s="287">
        <f t="shared" si="7"/>
        <v>1.6831482837048606E-2</v>
      </c>
      <c r="M85" s="300">
        <f t="shared" si="11"/>
        <v>3.0247240786104275</v>
      </c>
    </row>
    <row r="86" spans="1:13">
      <c r="A86" s="286">
        <v>2088</v>
      </c>
      <c r="C86" s="287">
        <f t="shared" si="4"/>
        <v>3.7738287341782417E-2</v>
      </c>
      <c r="D86" s="300">
        <f t="shared" si="8"/>
        <v>11.803717735912567</v>
      </c>
      <c r="E86" s="294"/>
      <c r="F86" s="287">
        <f t="shared" si="5"/>
        <v>1.7384653490466251E-2</v>
      </c>
      <c r="G86" s="300">
        <f t="shared" si="9"/>
        <v>2.9103017744318058</v>
      </c>
      <c r="H86" s="294"/>
      <c r="I86" s="287">
        <f t="shared" si="6"/>
        <v>2.2920735310573814E-2</v>
      </c>
      <c r="J86" s="300">
        <f t="shared" si="10"/>
        <v>4.4508236406174504</v>
      </c>
      <c r="K86" s="294"/>
      <c r="L86" s="287">
        <f t="shared" si="7"/>
        <v>1.6831482837048606E-2</v>
      </c>
      <c r="M86" s="300">
        <f t="shared" si="11"/>
        <v>3.0756346700263664</v>
      </c>
    </row>
    <row r="87" spans="1:13">
      <c r="A87" s="286">
        <v>2089</v>
      </c>
      <c r="C87" s="287">
        <f t="shared" si="4"/>
        <v>3.7738287341782417E-2</v>
      </c>
      <c r="D87" s="300">
        <f t="shared" si="8"/>
        <v>12.249169827531729</v>
      </c>
      <c r="E87" s="294"/>
      <c r="F87" s="287">
        <f t="shared" si="5"/>
        <v>1.7384653490466251E-2</v>
      </c>
      <c r="G87" s="300">
        <f t="shared" si="9"/>
        <v>2.960896362332992</v>
      </c>
      <c r="H87" s="294"/>
      <c r="I87" s="287">
        <f t="shared" si="6"/>
        <v>2.2920735310573814E-2</v>
      </c>
      <c r="J87" s="300">
        <f t="shared" si="10"/>
        <v>4.5528397911980871</v>
      </c>
      <c r="K87" s="294"/>
      <c r="L87" s="287">
        <f t="shared" si="7"/>
        <v>1.6831482837048606E-2</v>
      </c>
      <c r="M87" s="300">
        <f t="shared" si="11"/>
        <v>3.1274021621879466</v>
      </c>
    </row>
    <row r="88" spans="1:13">
      <c r="A88" s="286">
        <v>2090</v>
      </c>
      <c r="C88" s="287">
        <f t="shared" si="4"/>
        <v>3.7738287341782417E-2</v>
      </c>
      <c r="D88" s="300">
        <f t="shared" si="8"/>
        <v>12.711432518181413</v>
      </c>
      <c r="E88" s="294"/>
      <c r="F88" s="287">
        <f t="shared" si="5"/>
        <v>1.7384653490466251E-2</v>
      </c>
      <c r="G88" s="300">
        <f t="shared" si="9"/>
        <v>3.012370519613333</v>
      </c>
      <c r="H88" s="294"/>
      <c r="I88" s="287">
        <f t="shared" si="6"/>
        <v>2.2920735310573814E-2</v>
      </c>
      <c r="J88" s="300">
        <f t="shared" si="10"/>
        <v>4.6571942269635862</v>
      </c>
      <c r="K88" s="294"/>
      <c r="L88" s="287">
        <f t="shared" si="7"/>
        <v>1.6831482837048606E-2</v>
      </c>
      <c r="M88" s="300">
        <f t="shared" si="11"/>
        <v>3.1800409780053616</v>
      </c>
    </row>
    <row r="89" spans="1:13">
      <c r="A89" s="286">
        <v>2091</v>
      </c>
      <c r="C89" s="287">
        <f t="shared" si="4"/>
        <v>3.7738287341782417E-2</v>
      </c>
      <c r="D89" s="300">
        <f t="shared" ref="D89:D93" si="12">D88*(1+C89)</f>
        <v>13.191140211078221</v>
      </c>
      <c r="E89" s="294"/>
      <c r="F89" s="287">
        <f t="shared" si="5"/>
        <v>1.7384653490466251E-2</v>
      </c>
      <c r="G89" s="300">
        <f t="shared" ref="G89:G93" si="13">G88*(1+F89)</f>
        <v>3.0647395372817066</v>
      </c>
      <c r="H89" s="294"/>
      <c r="I89" s="287">
        <f t="shared" si="6"/>
        <v>2.2920735310573814E-2</v>
      </c>
      <c r="J89" s="300">
        <f t="shared" ref="J89:J93" si="14">J88*(1+I89)</f>
        <v>4.7639405431297508</v>
      </c>
      <c r="K89" s="294"/>
      <c r="L89" s="287">
        <f t="shared" si="7"/>
        <v>1.6831482837048606E-2</v>
      </c>
      <c r="M89" s="300">
        <f t="shared" ref="M89:M93" si="15">M88*(1+L89)</f>
        <v>3.2335657831477702</v>
      </c>
    </row>
    <row r="90" spans="1:13">
      <c r="A90" s="286">
        <v>2092</v>
      </c>
      <c r="C90" s="287">
        <f t="shared" si="4"/>
        <v>3.7738287341782417E-2</v>
      </c>
      <c r="D90" s="300">
        <f t="shared" si="12"/>
        <v>13.68895125072963</v>
      </c>
      <c r="E90" s="294"/>
      <c r="F90" s="287">
        <f t="shared" si="5"/>
        <v>1.7384653490466251E-2</v>
      </c>
      <c r="G90" s="300">
        <f t="shared" si="13"/>
        <v>3.1180189721758809</v>
      </c>
      <c r="H90" s="294"/>
      <c r="I90" s="287">
        <f t="shared" si="6"/>
        <v>2.2920735310573814E-2</v>
      </c>
      <c r="J90" s="300">
        <f t="shared" si="14"/>
        <v>4.8731335633541395</v>
      </c>
      <c r="K90" s="294"/>
      <c r="L90" s="287">
        <f t="shared" si="7"/>
        <v>1.6831482837048606E-2</v>
      </c>
      <c r="M90" s="300">
        <f t="shared" si="15"/>
        <v>3.2879914901292895</v>
      </c>
    </row>
    <row r="91" spans="1:13">
      <c r="A91" s="286">
        <v>2093</v>
      </c>
      <c r="C91" s="287">
        <f t="shared" si="4"/>
        <v>3.7738287341782417E-2</v>
      </c>
      <c r="D91" s="300">
        <f t="shared" si="12"/>
        <v>14.205548826437317</v>
      </c>
      <c r="E91" s="294"/>
      <c r="F91" s="287">
        <f t="shared" si="5"/>
        <v>1.7384653490466251E-2</v>
      </c>
      <c r="G91" s="300">
        <f t="shared" si="13"/>
        <v>3.1722246515838584</v>
      </c>
      <c r="H91" s="294"/>
      <c r="I91" s="287">
        <f t="shared" si="6"/>
        <v>2.2920735310573814E-2</v>
      </c>
      <c r="J91" s="300">
        <f t="shared" si="14"/>
        <v>4.9848293678928535</v>
      </c>
      <c r="K91" s="294"/>
      <c r="L91" s="287">
        <f t="shared" si="7"/>
        <v>1.6831482837048606E-2</v>
      </c>
      <c r="M91" s="300">
        <f t="shared" si="15"/>
        <v>3.3433332624637626</v>
      </c>
    </row>
    <row r="92" spans="1:13">
      <c r="A92" s="286">
        <v>2094</v>
      </c>
      <c r="C92" s="287">
        <f t="shared" si="4"/>
        <v>3.7738287341782417E-2</v>
      </c>
      <c r="D92" s="300">
        <f t="shared" si="12"/>
        <v>14.741641909897128</v>
      </c>
      <c r="E92" s="294"/>
      <c r="F92" s="287">
        <f t="shared" si="5"/>
        <v>1.7384653490466251E-2</v>
      </c>
      <c r="G92" s="300">
        <f t="shared" si="13"/>
        <v>3.2273726779455587</v>
      </c>
      <c r="H92" s="294"/>
      <c r="I92" s="287">
        <f t="shared" si="6"/>
        <v>2.2920735310573814E-2</v>
      </c>
      <c r="J92" s="300">
        <f t="shared" si="14"/>
        <v>5.0990853224027006</v>
      </c>
      <c r="K92" s="294"/>
      <c r="L92" s="287">
        <f t="shared" si="7"/>
        <v>1.6831482837048606E-2</v>
      </c>
      <c r="M92" s="300">
        <f t="shared" si="15"/>
        <v>3.3996065188894553</v>
      </c>
    </row>
    <row r="93" spans="1:13">
      <c r="A93" s="292">
        <v>2095</v>
      </c>
      <c r="C93" s="293">
        <f t="shared" si="4"/>
        <v>3.7738287341782417E-2</v>
      </c>
      <c r="D93" s="301">
        <f t="shared" si="12"/>
        <v>15.297966228182489</v>
      </c>
      <c r="E93" s="294"/>
      <c r="F93" s="293">
        <f t="shared" si="5"/>
        <v>1.7384653490466251E-2</v>
      </c>
      <c r="G93" s="301">
        <f t="shared" si="13"/>
        <v>3.2834794336362405</v>
      </c>
      <c r="H93" s="294"/>
      <c r="I93" s="293">
        <f t="shared" si="6"/>
        <v>2.2920735310573814E-2</v>
      </c>
      <c r="J93" s="301">
        <f t="shared" si="14"/>
        <v>5.2159601074035251</v>
      </c>
      <c r="K93" s="294"/>
      <c r="L93" s="293">
        <f t="shared" si="7"/>
        <v>1.6831482837048606E-2</v>
      </c>
      <c r="M93" s="301">
        <f t="shared" si="15"/>
        <v>3.4568269376648617</v>
      </c>
    </row>
  </sheetData>
  <mergeCells count="8">
    <mergeCell ref="I13:J13"/>
    <mergeCell ref="L13:M13"/>
    <mergeCell ref="F13:G13"/>
    <mergeCell ref="C13:D13"/>
    <mergeCell ref="C14:D14"/>
    <mergeCell ref="F14:G14"/>
    <mergeCell ref="I14:J14"/>
    <mergeCell ref="L14:M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0FE44F5F-5926-4CC1-BAF0-37AC6B5AA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9A3660-6F68-4EAC-A4D5-5381545313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5CBA3-3BEE-471A-94F7-9D0A176CD985}">
  <ds:schemaRefs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Accrual</vt:lpstr>
      <vt:lpstr>Reserve</vt:lpstr>
      <vt:lpstr>Scherer - $ Calc (FPL)</vt:lpstr>
      <vt:lpstr>Scherer - $ Calc (GULF)</vt:lpstr>
      <vt:lpstr>GI Factors</vt:lpstr>
      <vt:lpstr>Accrual!Print_Area</vt:lpstr>
      <vt:lpstr>Reserve!Print_Area</vt:lpstr>
      <vt:lpstr>'Scherer - $ Calc (FPL)'!Print_Area</vt:lpstr>
      <vt:lpstr>'Scherer - $ Calc (GULF)'!Print_Area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2021-03-08T14:28:30Z</dcterms:created>
  <dcterms:modified xsi:type="dcterms:W3CDTF">2021-05-07T15:43:36Z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