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Rate Case Discovery\OPC's Fifth Set of PODs\OPC's 5th POD No. 91\"/>
    </mc:Choice>
  </mc:AlternateContent>
  <xr:revisionPtr revIDLastSave="0" documentId="13_ncr:1_{77925CE6-0BE8-45C6-BCB5-9EF98177C8E0}" xr6:coauthVersionLast="45" xr6:coauthVersionMax="45" xr10:uidLastSave="{00000000-0000-0000-0000-000000000000}"/>
  <bookViews>
    <workbookView xWindow="2655" yWindow="4440" windowWidth="24615" windowHeight="11025" activeTab="2" xr2:uid="{12DDA4D2-8B9F-4FF9-AEBB-5DE311F60B6D}"/>
  </bookViews>
  <sheets>
    <sheet name="Capex Reduction Summary" sheetId="4" r:id="rId1"/>
    <sheet name="Depr Rate + COSID Adj" sheetId="2" r:id="rId2"/>
    <sheet name="Data - EV Capex Reductio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9" i="4" l="1"/>
  <c r="AE21" i="4" l="1"/>
  <c r="R19" i="4"/>
  <c r="R21" i="4"/>
  <c r="E13" i="4" l="1"/>
  <c r="E11" i="4"/>
  <c r="E9" i="4" l="1"/>
  <c r="AQ22" i="2" l="1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E17" i="2"/>
  <c r="E15" i="2"/>
  <c r="F17" i="2" s="1"/>
  <c r="E11" i="2"/>
  <c r="E10" i="2" s="1"/>
  <c r="E9" i="2"/>
  <c r="F9" i="2" s="1"/>
  <c r="G9" i="2" l="1"/>
  <c r="H11" i="2" s="1"/>
  <c r="G11" i="2"/>
  <c r="F11" i="2"/>
  <c r="E25" i="2"/>
  <c r="F25" i="2"/>
  <c r="E23" i="2"/>
  <c r="E16" i="2"/>
  <c r="F15" i="2"/>
  <c r="F23" i="2" s="1"/>
  <c r="F10" i="2"/>
  <c r="E24" i="2" l="1"/>
  <c r="F16" i="2"/>
  <c r="F24" i="2" s="1"/>
  <c r="G17" i="2"/>
  <c r="G25" i="2" s="1"/>
  <c r="G15" i="2"/>
  <c r="G23" i="2" s="1"/>
  <c r="G10" i="2"/>
  <c r="G16" i="2" l="1"/>
  <c r="G24" i="2" s="1"/>
  <c r="H15" i="2"/>
  <c r="H17" i="2"/>
  <c r="H25" i="2" s="1"/>
  <c r="H9" i="2"/>
  <c r="H10" i="2"/>
  <c r="H16" i="2" l="1"/>
  <c r="H24" i="2" s="1"/>
  <c r="H23" i="2"/>
  <c r="I11" i="2"/>
  <c r="I17" i="2"/>
  <c r="I15" i="2"/>
  <c r="I9" i="2"/>
  <c r="I16" i="2" l="1"/>
  <c r="I25" i="2"/>
  <c r="J11" i="2"/>
  <c r="I23" i="2"/>
  <c r="I10" i="2"/>
  <c r="J17" i="2"/>
  <c r="J16" i="2" s="1"/>
  <c r="J15" i="2"/>
  <c r="J10" i="2"/>
  <c r="J9" i="2"/>
  <c r="I24" i="2" l="1"/>
  <c r="J25" i="2"/>
  <c r="J24" i="2"/>
  <c r="J23" i="2"/>
  <c r="K11" i="2"/>
  <c r="K17" i="2"/>
  <c r="K16" i="2" s="1"/>
  <c r="K15" i="2"/>
  <c r="K10" i="2"/>
  <c r="K9" i="2"/>
  <c r="K24" i="2" l="1"/>
  <c r="K25" i="2"/>
  <c r="K23" i="2"/>
  <c r="L11" i="2"/>
  <c r="L15" i="2"/>
  <c r="L17" i="2"/>
  <c r="L16" i="2" s="1"/>
  <c r="L9" i="2"/>
  <c r="L10" i="2"/>
  <c r="L24" i="2" l="1"/>
  <c r="L25" i="2"/>
  <c r="M11" i="2"/>
  <c r="L23" i="2"/>
  <c r="M15" i="2"/>
  <c r="M17" i="2"/>
  <c r="M16" i="2" s="1"/>
  <c r="M10" i="2"/>
  <c r="M9" i="2"/>
  <c r="M24" i="2" l="1"/>
  <c r="M25" i="2"/>
  <c r="N11" i="2"/>
  <c r="M23" i="2"/>
  <c r="N17" i="2"/>
  <c r="N16" i="2" s="1"/>
  <c r="N15" i="2"/>
  <c r="N9" i="2"/>
  <c r="N10" i="2"/>
  <c r="N24" i="2" l="1"/>
  <c r="N25" i="2"/>
  <c r="O11" i="2"/>
  <c r="N23" i="2"/>
  <c r="O15" i="2"/>
  <c r="O17" i="2"/>
  <c r="O16" i="2" s="1"/>
  <c r="O10" i="2"/>
  <c r="O9" i="2"/>
  <c r="O24" i="2" l="1"/>
  <c r="O25" i="2"/>
  <c r="P11" i="2"/>
  <c r="O23" i="2"/>
  <c r="P17" i="2"/>
  <c r="P16" i="2" s="1"/>
  <c r="P15" i="2"/>
  <c r="P10" i="2"/>
  <c r="P9" i="2"/>
  <c r="P24" i="2" l="1"/>
  <c r="P25" i="2"/>
  <c r="Q11" i="2"/>
  <c r="P23" i="2"/>
  <c r="Q15" i="2"/>
  <c r="Q17" i="2"/>
  <c r="Q16" i="2" s="1"/>
  <c r="Q9" i="2"/>
  <c r="Q10" i="2"/>
  <c r="Q24" i="2" l="1"/>
  <c r="Q25" i="2"/>
  <c r="Q23" i="2"/>
  <c r="R11" i="2"/>
  <c r="R15" i="2"/>
  <c r="R17" i="2"/>
  <c r="R16" i="2" s="1"/>
  <c r="R9" i="2"/>
  <c r="R10" i="2"/>
  <c r="R25" i="2" l="1"/>
  <c r="R24" i="2"/>
  <c r="R23" i="2"/>
  <c r="S11" i="2"/>
  <c r="S15" i="2"/>
  <c r="S17" i="2"/>
  <c r="S16" i="2" s="1"/>
  <c r="S9" i="2"/>
  <c r="S10" i="2"/>
  <c r="S24" i="2" l="1"/>
  <c r="S25" i="2"/>
  <c r="S23" i="2"/>
  <c r="T11" i="2"/>
  <c r="T10" i="2" s="1"/>
  <c r="T15" i="2"/>
  <c r="T17" i="2"/>
  <c r="T9" i="2"/>
  <c r="T16" i="2" l="1"/>
  <c r="T24" i="2"/>
  <c r="T25" i="2"/>
  <c r="T23" i="2"/>
  <c r="U11" i="2"/>
  <c r="U10" i="2" s="1"/>
  <c r="U15" i="2"/>
  <c r="U17" i="2"/>
  <c r="U16" i="2" s="1"/>
  <c r="U9" i="2"/>
  <c r="U24" i="2" l="1"/>
  <c r="U25" i="2"/>
  <c r="U23" i="2"/>
  <c r="V11" i="2"/>
  <c r="V15" i="2"/>
  <c r="V17" i="2"/>
  <c r="V16" i="2" s="1"/>
  <c r="V9" i="2"/>
  <c r="V25" i="2" l="1"/>
  <c r="V10" i="2"/>
  <c r="V23" i="2"/>
  <c r="W11" i="2"/>
  <c r="W15" i="2"/>
  <c r="W17" i="2"/>
  <c r="W16" i="2" s="1"/>
  <c r="W9" i="2"/>
  <c r="W10" i="2"/>
  <c r="W24" i="2" l="1"/>
  <c r="V24" i="2"/>
  <c r="W25" i="2"/>
  <c r="W23" i="2"/>
  <c r="X11" i="2"/>
  <c r="X10" i="2" s="1"/>
  <c r="X15" i="2"/>
  <c r="X17" i="2"/>
  <c r="X16" i="2" s="1"/>
  <c r="X9" i="2"/>
  <c r="X24" i="2" l="1"/>
  <c r="X25" i="2"/>
  <c r="X23" i="2"/>
  <c r="Y11" i="2"/>
  <c r="Y15" i="2"/>
  <c r="Y17" i="2"/>
  <c r="Y16" i="2" s="1"/>
  <c r="Y9" i="2"/>
  <c r="Y10" i="2"/>
  <c r="Y24" i="2" l="1"/>
  <c r="Y25" i="2"/>
  <c r="Y23" i="2"/>
  <c r="Z11" i="2"/>
  <c r="Z17" i="2"/>
  <c r="Z16" i="2" s="1"/>
  <c r="Z15" i="2"/>
  <c r="Z10" i="2"/>
  <c r="Z9" i="2"/>
  <c r="Z24" i="2" l="1"/>
  <c r="Z25" i="2"/>
  <c r="AA11" i="2"/>
  <c r="Z23" i="2"/>
  <c r="AA17" i="2"/>
  <c r="AA16" i="2" s="1"/>
  <c r="AA15" i="2"/>
  <c r="AA10" i="2"/>
  <c r="AA9" i="2"/>
  <c r="AA24" i="2" l="1"/>
  <c r="AA25" i="2"/>
  <c r="AA23" i="2"/>
  <c r="AB11" i="2"/>
  <c r="AB17" i="2"/>
  <c r="AB16" i="2" s="1"/>
  <c r="AB15" i="2"/>
  <c r="AB9" i="2"/>
  <c r="AB25" i="2" l="1"/>
  <c r="AB10" i="2"/>
  <c r="AC11" i="2"/>
  <c r="AB23" i="2"/>
  <c r="AC17" i="2"/>
  <c r="AC16" i="2" s="1"/>
  <c r="AC15" i="2"/>
  <c r="AC10" i="2"/>
  <c r="AC9" i="2"/>
  <c r="AC24" i="2" l="1"/>
  <c r="AC25" i="2"/>
  <c r="AB24" i="2"/>
  <c r="AC23" i="2"/>
  <c r="AD11" i="2"/>
  <c r="AD15" i="2"/>
  <c r="AD17" i="2"/>
  <c r="AD16" i="2" s="1"/>
  <c r="AD10" i="2"/>
  <c r="AD9" i="2"/>
  <c r="AD24" i="2" l="1"/>
  <c r="AD25" i="2"/>
  <c r="AE11" i="2"/>
  <c r="AD23" i="2"/>
  <c r="AE15" i="2"/>
  <c r="AE45" i="2" s="1"/>
  <c r="AE17" i="2"/>
  <c r="AE9" i="2"/>
  <c r="AE41" i="2" s="1"/>
  <c r="AE10" i="2"/>
  <c r="AE61" i="2" l="1"/>
  <c r="AE69" i="2"/>
  <c r="AE65" i="2"/>
  <c r="AE49" i="2"/>
  <c r="AE57" i="2"/>
  <c r="AE42" i="2"/>
  <c r="AE16" i="2"/>
  <c r="AE47" i="2"/>
  <c r="AE25" i="2"/>
  <c r="AE43" i="2"/>
  <c r="AF11" i="2"/>
  <c r="AE23" i="2"/>
  <c r="AF15" i="2"/>
  <c r="AF17" i="2"/>
  <c r="AF9" i="2"/>
  <c r="AE71" i="2" l="1"/>
  <c r="AE67" i="2"/>
  <c r="AE63" i="2"/>
  <c r="AE73" i="2"/>
  <c r="AE55" i="2"/>
  <c r="AE59" i="2"/>
  <c r="AE83" i="2" s="1"/>
  <c r="AE51" i="2"/>
  <c r="AE75" i="2" s="1"/>
  <c r="AE79" i="2"/>
  <c r="AE50" i="2"/>
  <c r="AE58" i="2"/>
  <c r="AE54" i="2"/>
  <c r="AE53" i="2"/>
  <c r="AE81" i="2"/>
  <c r="AF25" i="2"/>
  <c r="AF16" i="2"/>
  <c r="AF10" i="2"/>
  <c r="AG10" i="2" s="1"/>
  <c r="AE24" i="2"/>
  <c r="AE46" i="2"/>
  <c r="AG11" i="2"/>
  <c r="AF23" i="2"/>
  <c r="AG17" i="2"/>
  <c r="AG15" i="2"/>
  <c r="AG9" i="2"/>
  <c r="AE62" i="2" l="1"/>
  <c r="AE74" i="2" s="1"/>
  <c r="AE66" i="2"/>
  <c r="AE70" i="2"/>
  <c r="AG16" i="2"/>
  <c r="AE77" i="2"/>
  <c r="AE82" i="2"/>
  <c r="AE78" i="2"/>
  <c r="AG24" i="2"/>
  <c r="AG25" i="2"/>
  <c r="AF24" i="2"/>
  <c r="AG23" i="2"/>
  <c r="AH11" i="2"/>
  <c r="AH15" i="2"/>
  <c r="AH17" i="2"/>
  <c r="AH16" i="2" s="1"/>
  <c r="AH9" i="2"/>
  <c r="AH25" i="2" l="1"/>
  <c r="AH10" i="2"/>
  <c r="AI11" i="2"/>
  <c r="AH23" i="2"/>
  <c r="AI17" i="2"/>
  <c r="AI16" i="2" s="1"/>
  <c r="AI15" i="2"/>
  <c r="AI10" i="2"/>
  <c r="AI9" i="2"/>
  <c r="AI24" i="2" l="1"/>
  <c r="AI25" i="2"/>
  <c r="AH24" i="2"/>
  <c r="AI23" i="2"/>
  <c r="AJ11" i="2"/>
  <c r="AJ15" i="2"/>
  <c r="AJ17" i="2"/>
  <c r="AJ16" i="2" s="1"/>
  <c r="AJ10" i="2"/>
  <c r="AJ9" i="2"/>
  <c r="AJ24" i="2" l="1"/>
  <c r="AJ25" i="2"/>
  <c r="AJ23" i="2"/>
  <c r="AK11" i="2"/>
  <c r="AK15" i="2"/>
  <c r="AK17" i="2"/>
  <c r="AK16" i="2" s="1"/>
  <c r="AK9" i="2"/>
  <c r="AK10" i="2"/>
  <c r="AK24" i="2" l="1"/>
  <c r="AK25" i="2"/>
  <c r="AK23" i="2"/>
  <c r="AL11" i="2"/>
  <c r="AL17" i="2"/>
  <c r="AL16" i="2" s="1"/>
  <c r="AL15" i="2"/>
  <c r="AL9" i="2"/>
  <c r="AL10" i="2"/>
  <c r="AL24" i="2" s="1"/>
  <c r="AL25" i="2" l="1"/>
  <c r="AL23" i="2"/>
  <c r="AM11" i="2"/>
  <c r="AM15" i="2"/>
  <c r="AM17" i="2"/>
  <c r="AM16" i="2" s="1"/>
  <c r="AM9" i="2"/>
  <c r="AM10" i="2"/>
  <c r="AM24" i="2" s="1"/>
  <c r="AM25" i="2" l="1"/>
  <c r="AM23" i="2"/>
  <c r="AN11" i="2"/>
  <c r="AN17" i="2"/>
  <c r="AN16" i="2" s="1"/>
  <c r="AN15" i="2"/>
  <c r="AN10" i="2"/>
  <c r="AN9" i="2"/>
  <c r="AN24" i="2" l="1"/>
  <c r="AN25" i="2"/>
  <c r="AN23" i="2"/>
  <c r="AO11" i="2"/>
  <c r="AO17" i="2"/>
  <c r="AO16" i="2" s="1"/>
  <c r="AO15" i="2"/>
  <c r="AO10" i="2"/>
  <c r="AO9" i="2"/>
  <c r="AO25" i="2" l="1"/>
  <c r="AO23" i="2"/>
  <c r="AP11" i="2"/>
  <c r="AP10" i="2" s="1"/>
  <c r="AO24" i="2"/>
  <c r="AP17" i="2"/>
  <c r="AP16" i="2" s="1"/>
  <c r="AP15" i="2"/>
  <c r="AP9" i="2"/>
  <c r="AP25" i="2" l="1"/>
  <c r="AP23" i="2"/>
  <c r="AQ11" i="2"/>
  <c r="AP24" i="2"/>
  <c r="AQ17" i="2"/>
  <c r="AQ15" i="2"/>
  <c r="AQ45" i="2" s="1"/>
  <c r="AQ9" i="2"/>
  <c r="AQ61" i="2" l="1"/>
  <c r="AQ65" i="2"/>
  <c r="AQ69" i="2"/>
  <c r="AQ25" i="2"/>
  <c r="AQ43" i="2"/>
  <c r="AQ23" i="2"/>
  <c r="AQ41" i="2"/>
  <c r="AQ16" i="2"/>
  <c r="AQ46" i="2" s="1"/>
  <c r="AQ47" i="2"/>
  <c r="AQ10" i="2"/>
  <c r="AC9" i="1"/>
  <c r="AB9" i="1"/>
  <c r="AA9" i="1"/>
  <c r="Z9" i="1"/>
  <c r="Y9" i="1"/>
  <c r="X9" i="1"/>
  <c r="W9" i="1"/>
  <c r="V9" i="1"/>
  <c r="U9" i="1"/>
  <c r="T9" i="1"/>
  <c r="S9" i="1"/>
  <c r="R9" i="1"/>
  <c r="AQ67" i="2" l="1"/>
  <c r="AQ71" i="2"/>
  <c r="AQ63" i="2"/>
  <c r="AQ70" i="2"/>
  <c r="AQ62" i="2"/>
  <c r="AQ66" i="2"/>
  <c r="AQ49" i="2"/>
  <c r="AQ73" i="2" s="1"/>
  <c r="AQ57" i="2"/>
  <c r="AQ81" i="2" s="1"/>
  <c r="AQ53" i="2"/>
  <c r="AQ59" i="2"/>
  <c r="AQ55" i="2"/>
  <c r="AQ51" i="2"/>
  <c r="AQ77" i="2"/>
  <c r="AQ24" i="2"/>
  <c r="AQ42" i="2"/>
  <c r="F8" i="1"/>
  <c r="Q10" i="1"/>
  <c r="Q9" i="1" s="1"/>
  <c r="P10" i="1"/>
  <c r="P9" i="1" s="1"/>
  <c r="O10" i="1"/>
  <c r="O9" i="1" s="1"/>
  <c r="N10" i="1"/>
  <c r="N9" i="1" s="1"/>
  <c r="M10" i="1"/>
  <c r="M9" i="1" s="1"/>
  <c r="L10" i="1"/>
  <c r="L9" i="1" s="1"/>
  <c r="K10" i="1"/>
  <c r="K9" i="1" s="1"/>
  <c r="J10" i="1"/>
  <c r="J9" i="1" s="1"/>
  <c r="I10" i="1"/>
  <c r="I9" i="1" s="1"/>
  <c r="H10" i="1"/>
  <c r="H9" i="1" s="1"/>
  <c r="G10" i="1"/>
  <c r="G9" i="1" s="1"/>
  <c r="F10" i="1"/>
  <c r="F9" i="1" s="1"/>
  <c r="F11" i="1" l="1"/>
  <c r="G11" i="1"/>
  <c r="G9" i="4" s="1"/>
  <c r="F9" i="4"/>
  <c r="F12" i="1"/>
  <c r="F11" i="4" s="1"/>
  <c r="F13" i="4"/>
  <c r="AQ58" i="2"/>
  <c r="AQ82" i="2" s="1"/>
  <c r="AQ50" i="2"/>
  <c r="AQ74" i="2" s="1"/>
  <c r="AQ54" i="2"/>
  <c r="AQ78" i="2" s="1"/>
  <c r="AQ79" i="2"/>
  <c r="AQ75" i="2"/>
  <c r="AQ83" i="2"/>
  <c r="H8" i="1"/>
  <c r="H13" i="4" s="1"/>
  <c r="H11" i="1"/>
  <c r="I8" i="1" s="1"/>
  <c r="I13" i="4" s="1"/>
  <c r="G8" i="1"/>
  <c r="G13" i="4" s="1"/>
  <c r="I11" i="1" l="1"/>
  <c r="H9" i="4"/>
  <c r="G12" i="1"/>
  <c r="H12" i="1" l="1"/>
  <c r="G11" i="4"/>
  <c r="J11" i="1"/>
  <c r="I9" i="4"/>
  <c r="J8" i="1"/>
  <c r="J13" i="4" s="1"/>
  <c r="K8" i="1" l="1"/>
  <c r="K13" i="4" s="1"/>
  <c r="J9" i="4"/>
  <c r="K11" i="1"/>
  <c r="I12" i="1"/>
  <c r="H11" i="4"/>
  <c r="J12" i="1" l="1"/>
  <c r="I11" i="4"/>
  <c r="K9" i="4"/>
  <c r="L8" i="1"/>
  <c r="L13" i="4" s="1"/>
  <c r="L11" i="1"/>
  <c r="L9" i="4" l="1"/>
  <c r="M8" i="1"/>
  <c r="M11" i="1"/>
  <c r="K12" i="1"/>
  <c r="J11" i="4"/>
  <c r="K11" i="4" l="1"/>
  <c r="L12" i="1"/>
  <c r="L11" i="4" s="1"/>
  <c r="M9" i="4"/>
  <c r="N11" i="1"/>
  <c r="N8" i="1"/>
  <c r="M12" i="1"/>
  <c r="M11" i="4" s="1"/>
  <c r="M13" i="4"/>
  <c r="N12" i="1" l="1"/>
  <c r="N11" i="4" s="1"/>
  <c r="N13" i="4"/>
  <c r="N9" i="4"/>
  <c r="O8" i="1"/>
  <c r="O11" i="1"/>
  <c r="O9" i="4" l="1"/>
  <c r="P11" i="1"/>
  <c r="P8" i="1"/>
  <c r="O12" i="1"/>
  <c r="O11" i="4" s="1"/>
  <c r="O13" i="4"/>
  <c r="P12" i="1" l="1"/>
  <c r="P11" i="4" s="1"/>
  <c r="P13" i="4"/>
  <c r="P9" i="4"/>
  <c r="Q8" i="1"/>
  <c r="Q11" i="1"/>
  <c r="Q9" i="4" l="1"/>
  <c r="R9" i="4" s="1"/>
  <c r="R8" i="1"/>
  <c r="R11" i="1"/>
  <c r="Q12" i="1"/>
  <c r="Q11" i="4" s="1"/>
  <c r="R11" i="4" s="1"/>
  <c r="Q13" i="4"/>
  <c r="R13" i="4" s="1"/>
  <c r="R12" i="1" l="1"/>
  <c r="S11" i="4" s="1"/>
  <c r="S13" i="4"/>
  <c r="S9" i="4"/>
  <c r="S8" i="1"/>
  <c r="S11" i="1"/>
  <c r="T9" i="4" l="1"/>
  <c r="T11" i="1"/>
  <c r="T8" i="1"/>
  <c r="S12" i="1"/>
  <c r="T11" i="4" s="1"/>
  <c r="T13" i="4"/>
  <c r="T12" i="1" l="1"/>
  <c r="U11" i="4" s="1"/>
  <c r="U13" i="4"/>
  <c r="U9" i="4"/>
  <c r="U8" i="1"/>
  <c r="U11" i="1"/>
  <c r="V9" i="4" l="1"/>
  <c r="V11" i="1"/>
  <c r="V8" i="1"/>
  <c r="U12" i="1"/>
  <c r="V11" i="4" s="1"/>
  <c r="V13" i="4"/>
  <c r="V12" i="1" l="1"/>
  <c r="W11" i="4" s="1"/>
  <c r="W13" i="4"/>
  <c r="W9" i="4"/>
  <c r="W8" i="1"/>
  <c r="W11" i="1"/>
  <c r="X9" i="4" l="1"/>
  <c r="X11" i="1"/>
  <c r="X8" i="1"/>
  <c r="W12" i="1"/>
  <c r="X11" i="4" s="1"/>
  <c r="X13" i="4"/>
  <c r="X12" i="1" l="1"/>
  <c r="Y11" i="4" s="1"/>
  <c r="Y13" i="4"/>
  <c r="Y9" i="4"/>
  <c r="Y11" i="1"/>
  <c r="Y8" i="1"/>
  <c r="Y12" i="1" l="1"/>
  <c r="Z11" i="4" s="1"/>
  <c r="Z13" i="4"/>
  <c r="Z9" i="4"/>
  <c r="Z11" i="1"/>
  <c r="Z8" i="1"/>
  <c r="Z12" i="1" l="1"/>
  <c r="AA11" i="4" s="1"/>
  <c r="AA13" i="4"/>
  <c r="AA9" i="4"/>
  <c r="AA11" i="1"/>
  <c r="AA8" i="1"/>
  <c r="AB8" i="1" l="1"/>
  <c r="AC13" i="4" s="1"/>
  <c r="AB9" i="4"/>
  <c r="AB11" i="1"/>
  <c r="AA12" i="1"/>
  <c r="AB13" i="4"/>
  <c r="AC9" i="4" l="1"/>
  <c r="AC8" i="1"/>
  <c r="AC11" i="1"/>
  <c r="AD9" i="4" s="1"/>
  <c r="AB12" i="1"/>
  <c r="AC11" i="4" s="1"/>
  <c r="AB11" i="4"/>
  <c r="AE9" i="4" l="1"/>
  <c r="AC12" i="1"/>
  <c r="AD11" i="4" s="1"/>
  <c r="AE11" i="4" s="1"/>
  <c r="AD13" i="4"/>
  <c r="AE13" i="4" s="1"/>
</calcChain>
</file>

<file path=xl/sharedStrings.xml><?xml version="1.0" encoding="utf-8"?>
<sst xmlns="http://schemas.openxmlformats.org/spreadsheetml/2006/main" count="383" uniqueCount="92">
  <si>
    <t>Cap - Depr Groups</t>
  </si>
  <si>
    <t>Other Info</t>
  </si>
  <si>
    <t>Cap - Component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</si>
  <si>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</si>
  <si>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</si>
  <si>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</si>
  <si>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</si>
  <si>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</si>
  <si>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</si>
  <si>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</si>
  <si>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</si>
  <si>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</si>
  <si>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</si>
  <si>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</si>
  <si>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</si>
  <si>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590FCST: EV Chargers</t>
  </si>
  <si>
    <t>BookDepr: Book Depreciation</t>
  </si>
  <si>
    <t>Capex: Cash Expenditures</t>
  </si>
  <si>
    <t>UENC.00000219.01.01.01: Install</t>
  </si>
  <si>
    <t>CloseTot: Closings - Total Book</t>
  </si>
  <si>
    <t>EndPlantBal: Ending Plant Balance</t>
  </si>
  <si>
    <t>EndResBal: Ending Reserve Balance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</si>
  <si>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</si>
  <si>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</si>
  <si>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</si>
  <si>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</si>
  <si>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</si>
  <si>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</si>
  <si>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</si>
  <si>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</si>
  <si>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</si>
  <si>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</si>
  <si>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</si>
  <si>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</si>
  <si>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Dec  - 2021</t>
  </si>
  <si>
    <t>001FCST: Minor Other Generation Blanket</t>
  </si>
  <si>
    <t>UPRD.00000137.01.01.01: EV Pilot Install</t>
  </si>
  <si>
    <t>Oct - 2020</t>
  </si>
  <si>
    <t>Nov - 2020</t>
  </si>
  <si>
    <t>Dec - 2020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</si>
  <si>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</si>
  <si>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</si>
  <si>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</si>
  <si>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</si>
  <si>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</si>
  <si>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</si>
  <si>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</si>
  <si>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</si>
  <si>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</si>
  <si>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</si>
  <si>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</si>
  <si>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</si>
  <si>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VARIANCE &gt;&gt;&gt;&gt;</t>
  </si>
  <si>
    <t>Company</t>
  </si>
  <si>
    <t>FERC Account</t>
  </si>
  <si>
    <t>Component</t>
  </si>
  <si>
    <t>FPL</t>
  </si>
  <si>
    <t>Ending Plant</t>
  </si>
  <si>
    <t>Ending Reserve</t>
  </si>
  <si>
    <t>D&amp;A Expense</t>
  </si>
  <si>
    <t>2022 - 13 Mo Avg / 12 Mo Activity</t>
  </si>
  <si>
    <t>2023 - 13 Mo Avg / 12 Mo Activity</t>
  </si>
  <si>
    <t>13 Mo Avg</t>
  </si>
  <si>
    <t>12 Mo Activity</t>
  </si>
  <si>
    <t>FPLM: 2020 Rate Case Standalone</t>
  </si>
  <si>
    <t>FPLM: 2020 Rate Case Combined</t>
  </si>
  <si>
    <t>FPLM: 2020 Rate Case Combined RSAM</t>
  </si>
  <si>
    <t>Adjustment</t>
  </si>
  <si>
    <t>Capex Reduction</t>
  </si>
  <si>
    <t>End Plant</t>
  </si>
  <si>
    <t>End Reserve</t>
  </si>
  <si>
    <t xml:space="preserve">D&amp;A </t>
  </si>
  <si>
    <t>Old</t>
  </si>
  <si>
    <t>New</t>
  </si>
  <si>
    <t>Var</t>
  </si>
  <si>
    <t>VARIANCE + COSID SEP FACTOR ADJUSTED &gt;&gt;&gt;&gt;</t>
  </si>
  <si>
    <t>BAL001521: PLT IN SERV - DISTRIBUTION ACCT 371</t>
  </si>
  <si>
    <t>BAL008521: ACC PROV DEPR &amp; AMORT - DISTRIBUTION ACCT 371</t>
  </si>
  <si>
    <t>INC603061: DEPR &amp; AMORT EXP - DISTRIBUTION ACCT 371</t>
  </si>
  <si>
    <t>Incorrect</t>
  </si>
  <si>
    <t>Corrected</t>
  </si>
  <si>
    <t>Decrease in depreciation expense</t>
  </si>
  <si>
    <t>Increase in PIS</t>
  </si>
  <si>
    <t>decrease in reserve</t>
  </si>
  <si>
    <t>Remove Decrease PIS</t>
  </si>
  <si>
    <t>Remove Decrease Reserve</t>
  </si>
  <si>
    <t>Remove Decrease Depr Exp</t>
  </si>
  <si>
    <t>Incorrect Depr Rate</t>
  </si>
  <si>
    <t xml:space="preserve">     20210015-EI     </t>
  </si>
  <si>
    <t xml:space="preserve">     FPL 047047</t>
  </si>
  <si>
    <t xml:space="preserve">     FPL 047048</t>
  </si>
  <si>
    <t xml:space="preserve">     FPL 047049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</si>
</sst>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%"/>
    <numFmt numFmtId="165" formatCode="#,##0_);[Red]\(#,##0\);&quot; &quot;"/>
    <numFmt numFmtId="166" formatCode="_(* #,##0_);_(* \(#,##0\);_(* &quot;-&quot;??_);_(@_)"/>
    <numFmt numFmtId="167" formatCode="#,##0.000000_);[Red]\(#,##0.000000\);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rgb="FF008000"/>
      <name val="Arial"/>
      <family val="2"/>
    </font>
    <font>
      <sz val="10"/>
      <name val="Arial"/>
      <family val="2"/>
    </font>
    <font>
      <u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164" fontId="5" fillId="0" borderId="0" xfId="1" applyNumberFormat="1" applyFont="1" applyAlignment="1">
      <alignment horizontal="center"/>
    </xf>
    <xf numFmtId="165" fontId="3" fillId="0" borderId="0" xfId="3" applyNumberFormat="1" applyFont="1" applyAlignment="1">
      <alignment horizontal="right"/>
    </xf>
    <xf numFmtId="0" fontId="6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3" quotePrefix="1" applyFont="1" applyBorder="1" applyAlignment="1">
      <alignment horizontal="center" vertical="center" wrapText="1"/>
    </xf>
    <xf numFmtId="43" fontId="3" fillId="0" borderId="0" xfId="4" applyFont="1" applyAlignment="1">
      <alignment horizontal="left"/>
    </xf>
    <xf numFmtId="166" fontId="0" fillId="0" borderId="0" xfId="4" applyNumberFormat="1" applyFont="1"/>
    <xf numFmtId="166" fontId="0" fillId="0" borderId="0" xfId="0" applyNumberFormat="1"/>
    <xf numFmtId="0" fontId="5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167" fontId="6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2" applyFont="1" applyAlignment="1">
      <alignment horizontal="left" indent="2"/>
    </xf>
    <xf numFmtId="0" fontId="6" fillId="0" borderId="0" xfId="2" applyFont="1" applyAlignment="1">
      <alignment horizontal="left" indent="2"/>
    </xf>
    <xf numFmtId="0" fontId="9" fillId="0" borderId="0" xfId="0" applyFont="1"/>
    <xf numFmtId="0" fontId="0" fillId="2" borderId="0" xfId="0" applyFill="1"/>
    <xf numFmtId="0" fontId="6" fillId="2" borderId="0" xfId="2" applyFont="1" applyFill="1" applyAlignment="1">
      <alignment horizontal="left" indent="2"/>
    </xf>
    <xf numFmtId="43" fontId="0" fillId="0" borderId="0" xfId="0" applyNumberFormat="1"/>
    <xf numFmtId="0" fontId="3" fillId="0" borderId="0" xfId="2" applyFont="1" applyFill="1" applyBorder="1" applyAlignment="1">
      <alignment horizontal="left"/>
    </xf>
    <xf numFmtId="0" fontId="0" fillId="0" borderId="0" xfId="0" applyFill="1"/>
    <xf numFmtId="166" fontId="0" fillId="0" borderId="0" xfId="4" applyNumberFormat="1" applyFont="1" applyFill="1"/>
    <xf numFmtId="0" fontId="3" fillId="0" borderId="0" xfId="2" applyFont="1" applyAlignment="1">
      <alignment horizontal="left" indent="2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left"/>
    </xf>
    <xf numFmtId="0" fontId="2" fillId="0" borderId="0" xfId="2"/>
  </cellXfs>
  <cellStyles count="5">
    <cellStyle name="Comma" xfId="4" builtinId="3"/>
    <cellStyle name="Normal" xfId="0" builtinId="0"/>
    <cellStyle name="Normal 3" xfId="2" xr:uid="{C4C9ABC4-1441-434E-9460-233D59B86744}"/>
    <cellStyle name="Normal 5" xfId="3" xr:uid="{0A7E6C98-EFE2-48A8-AC72-FCBE05B0A9B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4CDB0-8C69-4AFC-BED1-7DAC83093F0B}">
  <sheetPr>
    <tabColor rgb="FF00B050"/>
  </sheetPr>
  <dimension ref="A1:AN28"/>
  <sheetViews>
    <sheetView zoomScale="85" zoomScaleNormal="85" workbookViewId="0">
      <pane xSplit="4" ySplit="7" topLeftCell="E8" activePane="bottomRight" state="frozen"/>
      <selection pane="topRight" activeCell="E1" sqref="E1"/>
      <selection pane="bottomLeft" activeCell="A3" sqref="A3"/>
      <selection pane="bottomRight" sqref="A1:A2"/>
    </sheetView>
  </sheetViews>
  <sheetFormatPr defaultRowHeight="15" x14ac:dyDescent="0.25"/>
  <cols>
    <col min="1" max="1" width="19" bestFit="1" customWidth="1"/>
    <col min="2" max="2" width="11.42578125" customWidth="1"/>
    <col min="3" max="3" width="12.85546875" bestFit="1" customWidth="1"/>
    <col min="4" max="4" width="14.7109375" bestFit="1" customWidth="1"/>
    <col min="5" max="31" width="12.7109375" customWidth="1"/>
    <col min="32" max="32" width="13.5703125" bestFit="1" customWidth="1"/>
    <col min="33" max="33" width="14.28515625" bestFit="1" customWidth="1"/>
    <col min="34" max="34" width="22.85546875" customWidth="1"/>
    <col min="35" max="35" width="58.140625" bestFit="1" customWidth="1"/>
  </cols>
  <sheetData>
    <row r="1" spans="1:40" x14ac:dyDescent="0.25">
      <c r="A1" s="34" t="s">
        <v>89</v>
      </c>
    </row>
    <row r="2" spans="1:40" x14ac:dyDescent="0.25">
      <c r="A2" s="34" t="s">
        <v>88</v>
      </c>
    </row>
    <row r="6" spans="1:40" ht="15.75" thickBot="1" x14ac:dyDescent="0.3"/>
    <row r="7" spans="1:40" ht="39" thickBot="1" x14ac:dyDescent="0.3">
      <c r="A7" s="23" t="s">
        <v>67</v>
      </c>
      <c r="B7" s="16" t="s">
        <v>53</v>
      </c>
      <c r="C7" s="16" t="s">
        <v>54</v>
      </c>
      <c r="D7" s="16" t="s">
        <v>55</v>
      </c>
      <c r="E7" s="1" t="s">
        <v>51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12</v>
      </c>
      <c r="P7" s="3" t="s">
        <v>13</v>
      </c>
      <c r="Q7" s="3" t="s">
        <v>14</v>
      </c>
      <c r="R7" s="31" t="s">
        <v>60</v>
      </c>
      <c r="S7" s="32" t="s">
        <v>22</v>
      </c>
      <c r="T7" s="32" t="s">
        <v>23</v>
      </c>
      <c r="U7" s="32" t="s">
        <v>24</v>
      </c>
      <c r="V7" s="32" t="s">
        <v>25</v>
      </c>
      <c r="W7" s="32" t="s">
        <v>26</v>
      </c>
      <c r="X7" s="32" t="s">
        <v>27</v>
      </c>
      <c r="Y7" s="32" t="s">
        <v>28</v>
      </c>
      <c r="Z7" s="32" t="s">
        <v>29</v>
      </c>
      <c r="AA7" s="32" t="s">
        <v>30</v>
      </c>
      <c r="AB7" s="32" t="s">
        <v>31</v>
      </c>
      <c r="AC7" s="32" t="s">
        <v>32</v>
      </c>
      <c r="AD7" s="32" t="s">
        <v>33</v>
      </c>
      <c r="AE7" s="31" t="s">
        <v>61</v>
      </c>
      <c r="AF7" s="28"/>
      <c r="AI7" s="20"/>
    </row>
    <row r="8" spans="1:40" x14ac:dyDescent="0.25">
      <c r="C8" s="17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8"/>
    </row>
    <row r="9" spans="1:40" x14ac:dyDescent="0.25">
      <c r="A9" t="s">
        <v>68</v>
      </c>
      <c r="B9" t="s">
        <v>56</v>
      </c>
      <c r="C9" s="17">
        <v>101000</v>
      </c>
      <c r="D9" t="s">
        <v>57</v>
      </c>
      <c r="E9" s="13">
        <f>'Data - EV Capex Reduction'!E11</f>
        <v>0</v>
      </c>
      <c r="F9" s="13">
        <f>'Data - EV Capex Reduction'!F11</f>
        <v>425687.36832280504</v>
      </c>
      <c r="G9" s="13">
        <f>'Data - EV Capex Reduction'!G11</f>
        <v>851374.73664561007</v>
      </c>
      <c r="H9" s="13">
        <f>'Data - EV Capex Reduction'!H11</f>
        <v>1277062.1049684151</v>
      </c>
      <c r="I9" s="13">
        <f>'Data - EV Capex Reduction'!I11</f>
        <v>1702749.4732912201</v>
      </c>
      <c r="J9" s="13">
        <f>'Data - EV Capex Reduction'!J11</f>
        <v>2128436.8416140252</v>
      </c>
      <c r="K9" s="13">
        <f>'Data - EV Capex Reduction'!K11</f>
        <v>2554124.2099368302</v>
      </c>
      <c r="L9" s="13">
        <f>'Data - EV Capex Reduction'!L11</f>
        <v>2979811.5782596353</v>
      </c>
      <c r="M9" s="13">
        <f>'Data - EV Capex Reduction'!M11</f>
        <v>3405498.9465824403</v>
      </c>
      <c r="N9" s="13">
        <f>'Data - EV Capex Reduction'!N11</f>
        <v>3831186.3149052453</v>
      </c>
      <c r="O9" s="13">
        <f>'Data - EV Capex Reduction'!O11</f>
        <v>4256873.6832280504</v>
      </c>
      <c r="P9" s="13">
        <f>'Data - EV Capex Reduction'!P11</f>
        <v>4682561.0515508559</v>
      </c>
      <c r="Q9" s="13">
        <f>'Data - EV Capex Reduction'!Q11</f>
        <v>5108248.4198736604</v>
      </c>
      <c r="R9" s="29">
        <f>AVERAGE(E9:Q9)</f>
        <v>2554124.2099368302</v>
      </c>
      <c r="S9" s="29">
        <f>'Data - EV Capex Reduction'!R11</f>
        <v>7110648.4198736604</v>
      </c>
      <c r="T9" s="29">
        <f>'Data - EV Capex Reduction'!S11</f>
        <v>9113048.4198736604</v>
      </c>
      <c r="U9" s="29">
        <f>'Data - EV Capex Reduction'!T11</f>
        <v>11115448.41987366</v>
      </c>
      <c r="V9" s="29">
        <f>'Data - EV Capex Reduction'!U11</f>
        <v>13117848.41987366</v>
      </c>
      <c r="W9" s="29">
        <f>'Data - EV Capex Reduction'!V11</f>
        <v>15120248.41987366</v>
      </c>
      <c r="X9" s="29">
        <f>'Data - EV Capex Reduction'!W11</f>
        <v>18123848.419873662</v>
      </c>
      <c r="Y9" s="29">
        <f>'Data - EV Capex Reduction'!X11</f>
        <v>20126248.419873662</v>
      </c>
      <c r="Z9" s="29">
        <f>'Data - EV Capex Reduction'!Y11</f>
        <v>22128648.419873662</v>
      </c>
      <c r="AA9" s="29">
        <f>'Data - EV Capex Reduction'!Z11</f>
        <v>24131048.419873662</v>
      </c>
      <c r="AB9" s="29">
        <f>'Data - EV Capex Reduction'!AA11</f>
        <v>26133448.419873662</v>
      </c>
      <c r="AC9" s="29">
        <f>'Data - EV Capex Reduction'!AB11</f>
        <v>28135848.419873662</v>
      </c>
      <c r="AD9" s="29">
        <f>'Data - EV Capex Reduction'!AC11</f>
        <v>30138248.419873662</v>
      </c>
      <c r="AE9" s="29">
        <f>AVERAGE(S9:AD9,Q9)</f>
        <v>17661756.112181351</v>
      </c>
      <c r="AF9" s="28" t="s">
        <v>62</v>
      </c>
      <c r="AG9" s="26" t="s">
        <v>84</v>
      </c>
      <c r="AI9" t="s">
        <v>76</v>
      </c>
      <c r="AJ9" s="18">
        <v>1</v>
      </c>
      <c r="AM9" s="18"/>
      <c r="AN9" s="18"/>
    </row>
    <row r="10" spans="1:40" x14ac:dyDescent="0.25">
      <c r="C10" s="17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8"/>
      <c r="AI10" t="s">
        <v>77</v>
      </c>
      <c r="AJ10" s="18">
        <v>1</v>
      </c>
      <c r="AM10" s="18"/>
      <c r="AN10" s="18"/>
    </row>
    <row r="11" spans="1:40" x14ac:dyDescent="0.25">
      <c r="A11" t="s">
        <v>68</v>
      </c>
      <c r="B11" t="s">
        <v>56</v>
      </c>
      <c r="C11" s="17">
        <v>108100</v>
      </c>
      <c r="D11" t="s">
        <v>58</v>
      </c>
      <c r="E11" s="13">
        <f>'Data - EV Capex Reduction'!E12</f>
        <v>0</v>
      </c>
      <c r="F11" s="13">
        <f>'Data - EV Capex Reduction'!F12</f>
        <v>590.64122354789208</v>
      </c>
      <c r="G11" s="13">
        <f>'Data - EV Capex Reduction'!G12</f>
        <v>2362.5648941915683</v>
      </c>
      <c r="H11" s="13">
        <f>'Data - EV Capex Reduction'!H12</f>
        <v>5315.7710119310286</v>
      </c>
      <c r="I11" s="13">
        <f>'Data - EV Capex Reduction'!I12</f>
        <v>9450.2595767662715</v>
      </c>
      <c r="J11" s="13">
        <f>'Data - EV Capex Reduction'!J12</f>
        <v>14766.0305886973</v>
      </c>
      <c r="K11" s="13">
        <f>'Data - EV Capex Reduction'!K12</f>
        <v>21263.084047724114</v>
      </c>
      <c r="L11" s="13">
        <f>'Data - EV Capex Reduction'!L12</f>
        <v>28941.419953846711</v>
      </c>
      <c r="M11" s="13">
        <f>'Data - EV Capex Reduction'!M12</f>
        <v>37801.038307065093</v>
      </c>
      <c r="N11" s="13">
        <f>'Data - EV Capex Reduction'!N12</f>
        <v>47841.939107379258</v>
      </c>
      <c r="O11" s="13">
        <f>'Data - EV Capex Reduction'!O12</f>
        <v>59064.122354789208</v>
      </c>
      <c r="P11" s="13">
        <f>'Data - EV Capex Reduction'!P12</f>
        <v>71467.588049294936</v>
      </c>
      <c r="Q11" s="13">
        <f>'Data - EV Capex Reduction'!Q12</f>
        <v>85052.336190896458</v>
      </c>
      <c r="R11" s="29">
        <f>AVERAGE(E11:Q11)</f>
        <v>29532.061177394604</v>
      </c>
      <c r="S11" s="29">
        <f>'Data - EV Capex Reduction'!R12</f>
        <v>102006.05555604587</v>
      </c>
      <c r="T11" s="29">
        <f>'Data - EV Capex Reduction'!S12-'Depr Rate + COSID Adj'!AG24</f>
        <v>280303.85017175577</v>
      </c>
      <c r="U11" s="29">
        <f>'Data - EV Capex Reduction'!T12-'Depr Rate + COSID Adj'!AH24</f>
        <v>314274.83188449941</v>
      </c>
      <c r="V11" s="29">
        <f>'Data - EV Capex Reduction'!U12-'Depr Rate + COSID Adj'!AI24</f>
        <v>353802.47410636896</v>
      </c>
      <c r="W11" s="29">
        <f>'Data - EV Capex Reduction'!V12-'Depr Rate + COSID Adj'!AJ24</f>
        <v>398886.77662504872</v>
      </c>
      <c r="X11" s="29">
        <f>'Data - EV Capex Reduction'!W12-'Depr Rate + COSID Adj'!AK24</f>
        <v>450916.90431676287</v>
      </c>
      <c r="Y11" s="29">
        <f>'Data - EV Capex Reduction'!X12-'Depr Rate + COSID Adj'!AL24</f>
        <v>509892.85710935266</v>
      </c>
      <c r="Z11" s="29">
        <f>'Data - EV Capex Reduction'!Y12-'Depr Rate + COSID Adj'!AM24</f>
        <v>574425.46996075078</v>
      </c>
      <c r="AA11" s="29">
        <f>'Data - EV Capex Reduction'!Z12-'Depr Rate + COSID Adj'!AN24</f>
        <v>644514.74284643307</v>
      </c>
      <c r="AB11" s="29">
        <f>'Data - EV Capex Reduction'!AA12-'Depr Rate + COSID Adj'!AO24</f>
        <v>720160.6757521024</v>
      </c>
      <c r="AC11" s="29">
        <f>'Data - EV Capex Reduction'!AB12-'Depr Rate + COSID Adj'!AP24</f>
        <v>801363.26866942365</v>
      </c>
      <c r="AD11" s="29">
        <f>'Data - EV Capex Reduction'!AC12-'Depr Rate + COSID Adj'!AQ24</f>
        <v>888122.52159353788</v>
      </c>
      <c r="AE11" s="29">
        <f>AVERAGE(S11:AD11,Q11)</f>
        <v>471055.59729099832</v>
      </c>
      <c r="AF11" s="28" t="s">
        <v>62</v>
      </c>
      <c r="AG11" s="26" t="s">
        <v>85</v>
      </c>
      <c r="AI11" t="s">
        <v>78</v>
      </c>
      <c r="AJ11" s="19">
        <v>1</v>
      </c>
      <c r="AM11" s="19"/>
      <c r="AN11" s="19"/>
    </row>
    <row r="12" spans="1:40" x14ac:dyDescent="0.25">
      <c r="C12" s="1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8"/>
      <c r="AG12" s="14"/>
    </row>
    <row r="13" spans="1:40" x14ac:dyDescent="0.25">
      <c r="A13" t="s">
        <v>68</v>
      </c>
      <c r="B13" t="s">
        <v>56</v>
      </c>
      <c r="C13" s="17">
        <v>403000</v>
      </c>
      <c r="D13" t="s">
        <v>59</v>
      </c>
      <c r="E13" s="13">
        <f>'Data - EV Capex Reduction'!E8</f>
        <v>0</v>
      </c>
      <c r="F13" s="13">
        <f>'Data - EV Capex Reduction'!F8</f>
        <v>590.64122354789208</v>
      </c>
      <c r="G13" s="13">
        <f>'Data - EV Capex Reduction'!G8</f>
        <v>1771.9236706436761</v>
      </c>
      <c r="H13" s="13">
        <f>'Data - EV Capex Reduction'!H8</f>
        <v>2953.2061177394603</v>
      </c>
      <c r="I13" s="13">
        <f>'Data - EV Capex Reduction'!I8</f>
        <v>4134.4885648352438</v>
      </c>
      <c r="J13" s="13">
        <f>'Data - EV Capex Reduction'!J8</f>
        <v>5315.7710119310286</v>
      </c>
      <c r="K13" s="13">
        <f>'Data - EV Capex Reduction'!K8</f>
        <v>6497.0534590268135</v>
      </c>
      <c r="L13" s="13">
        <f>'Data - EV Capex Reduction'!L8</f>
        <v>7678.3359061225965</v>
      </c>
      <c r="M13" s="13">
        <f>'Data - EV Capex Reduction'!M8</f>
        <v>8859.6183532183804</v>
      </c>
      <c r="N13" s="13">
        <f>'Data - EV Capex Reduction'!N8</f>
        <v>10040.900800314164</v>
      </c>
      <c r="O13" s="13">
        <f>'Data - EV Capex Reduction'!O8</f>
        <v>11222.18324740995</v>
      </c>
      <c r="P13" s="13">
        <f>'Data - EV Capex Reduction'!P8</f>
        <v>12403.465694505734</v>
      </c>
      <c r="Q13" s="13">
        <f>'Data - EV Capex Reduction'!Q8</f>
        <v>13584.748141601516</v>
      </c>
      <c r="R13" s="29">
        <f>SUM(E13:Q13)</f>
        <v>85052.336190896458</v>
      </c>
      <c r="S13" s="29">
        <f>'Data - EV Capex Reduction'!R8</f>
        <v>16953.719365149409</v>
      </c>
      <c r="T13" s="29">
        <f>'Data - EV Capex Reduction'!S8</f>
        <v>22510.379365149409</v>
      </c>
      <c r="U13" s="29">
        <f>'Data - EV Capex Reduction'!T8</f>
        <v>28067.039365149409</v>
      </c>
      <c r="V13" s="29">
        <f>'Data - EV Capex Reduction'!U8</f>
        <v>33623.699365149412</v>
      </c>
      <c r="W13" s="29">
        <f>'Data - EV Capex Reduction'!V8</f>
        <v>39180.359365149408</v>
      </c>
      <c r="X13" s="29">
        <f>'Data - EV Capex Reduction'!W8</f>
        <v>46126.184365149413</v>
      </c>
      <c r="Y13" s="29">
        <f>'Data - EV Capex Reduction'!X8</f>
        <v>53072.009365149417</v>
      </c>
      <c r="Z13" s="29">
        <f>'Data - EV Capex Reduction'!Y8</f>
        <v>58628.669365149421</v>
      </c>
      <c r="AA13" s="29">
        <f>'Data - EV Capex Reduction'!Z8</f>
        <v>64185.329365149424</v>
      </c>
      <c r="AB13" s="29">
        <f>'Data - EV Capex Reduction'!AA8</f>
        <v>69741.98936514942</v>
      </c>
      <c r="AC13" s="29">
        <f>'Data - EV Capex Reduction'!AB8</f>
        <v>75298.649365149424</v>
      </c>
      <c r="AD13" s="29">
        <f>'Data - EV Capex Reduction'!AC8</f>
        <v>80855.309365149427</v>
      </c>
      <c r="AE13" s="29">
        <f>SUM(S13:AD13)</f>
        <v>588243.33738179307</v>
      </c>
      <c r="AF13" s="28" t="s">
        <v>63</v>
      </c>
      <c r="AG13" t="s">
        <v>86</v>
      </c>
    </row>
    <row r="14" spans="1:40" x14ac:dyDescent="0.25">
      <c r="C14" s="17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8"/>
    </row>
    <row r="15" spans="1:40" s="24" customFormat="1" x14ac:dyDescent="0.25"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I15" s="25"/>
    </row>
    <row r="16" spans="1:40" x14ac:dyDescent="0.25">
      <c r="Q16" s="28"/>
      <c r="R16" s="2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9"/>
      <c r="AF16" s="28"/>
      <c r="AG16" s="28"/>
      <c r="AH16" s="28"/>
      <c r="AI16" s="21"/>
    </row>
    <row r="17" spans="1:35" x14ac:dyDescent="0.25">
      <c r="A17" t="s">
        <v>87</v>
      </c>
      <c r="B17" t="s">
        <v>56</v>
      </c>
      <c r="C17" s="17">
        <v>101000</v>
      </c>
      <c r="D17" t="s">
        <v>57</v>
      </c>
      <c r="R17" s="2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9"/>
      <c r="AF17" s="28" t="s">
        <v>62</v>
      </c>
      <c r="AI17" s="30"/>
    </row>
    <row r="18" spans="1:35" x14ac:dyDescent="0.25">
      <c r="C18" s="17"/>
      <c r="R18" s="2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9"/>
      <c r="AF18" s="28"/>
    </row>
    <row r="19" spans="1:35" x14ac:dyDescent="0.25">
      <c r="A19" t="s">
        <v>87</v>
      </c>
      <c r="B19" t="s">
        <v>56</v>
      </c>
      <c r="C19" s="17">
        <v>108100</v>
      </c>
      <c r="D19" t="s">
        <v>58</v>
      </c>
      <c r="E19" s="13">
        <v>73137.791702965216</v>
      </c>
      <c r="F19" s="13">
        <v>79039.404405385139</v>
      </c>
      <c r="G19" s="13">
        <v>84941.989125610795</v>
      </c>
      <c r="H19" s="13">
        <v>90845.140512756247</v>
      </c>
      <c r="I19" s="13">
        <v>96748.622255370661</v>
      </c>
      <c r="J19" s="13">
        <v>102652.29658860934</v>
      </c>
      <c r="K19" s="13">
        <v>108556.08319832617</v>
      </c>
      <c r="L19" s="13">
        <v>114459.9352629818</v>
      </c>
      <c r="M19" s="13">
        <v>120363.82548655622</v>
      </c>
      <c r="N19" s="13">
        <v>126267.73795601638</v>
      </c>
      <c r="O19" s="13">
        <v>132171.66339438246</v>
      </c>
      <c r="P19" s="13">
        <v>138075.59639336116</v>
      </c>
      <c r="Q19" s="13">
        <v>143979.53380002553</v>
      </c>
      <c r="R19" s="29">
        <f>AVERAGE(E19:Q19)</f>
        <v>108556.89385248823</v>
      </c>
      <c r="S19" s="29">
        <v>149883.47377628251</v>
      </c>
      <c r="T19" s="29">
        <v>155787.4152505605</v>
      </c>
      <c r="U19" s="29">
        <v>161691.35759815469</v>
      </c>
      <c r="V19" s="29">
        <v>167595.30045487487</v>
      </c>
      <c r="W19" s="29">
        <v>173499.24360840523</v>
      </c>
      <c r="X19" s="29">
        <v>179403.18693496997</v>
      </c>
      <c r="Y19" s="29">
        <v>185307.13036241033</v>
      </c>
      <c r="Z19" s="29">
        <v>191211.07384865906</v>
      </c>
      <c r="AA19" s="29">
        <v>197115.01736919198</v>
      </c>
      <c r="AB19" s="29">
        <v>203018.96090971178</v>
      </c>
      <c r="AC19" s="29">
        <v>208922.90446188371</v>
      </c>
      <c r="AD19" s="29">
        <v>214826.84802084847</v>
      </c>
      <c r="AE19" s="29">
        <f>AVERAGE(S19:AD19,Q19)</f>
        <v>179403.18818430605</v>
      </c>
      <c r="AF19" s="28" t="s">
        <v>62</v>
      </c>
    </row>
    <row r="20" spans="1:35" x14ac:dyDescent="0.25">
      <c r="C20" s="17"/>
      <c r="R20" s="2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9"/>
      <c r="AF20" s="28"/>
      <c r="AI20" s="30"/>
    </row>
    <row r="21" spans="1:35" x14ac:dyDescent="0.25">
      <c r="A21" t="s">
        <v>87</v>
      </c>
      <c r="B21" t="s">
        <v>56</v>
      </c>
      <c r="C21" s="17">
        <v>403000</v>
      </c>
      <c r="D21" t="s">
        <v>59</v>
      </c>
      <c r="E21" s="13">
        <v>5899.9453761978548</v>
      </c>
      <c r="F21" s="13">
        <v>5901.6127024199304</v>
      </c>
      <c r="G21" s="13">
        <v>5902.5847202256409</v>
      </c>
      <c r="H21" s="13">
        <v>5903.1513871454663</v>
      </c>
      <c r="I21" s="13">
        <v>5903.4817426144145</v>
      </c>
      <c r="J21" s="13">
        <v>5903.6743332387123</v>
      </c>
      <c r="K21" s="13">
        <v>5903.7866097168007</v>
      </c>
      <c r="L21" s="13">
        <v>5903.8520646556244</v>
      </c>
      <c r="M21" s="13">
        <v>5903.8902235744717</v>
      </c>
      <c r="N21" s="13">
        <v>5903.9124694601778</v>
      </c>
      <c r="O21" s="13">
        <v>5903.9254383661573</v>
      </c>
      <c r="P21" s="13">
        <v>5903.9329989786893</v>
      </c>
      <c r="Q21" s="13">
        <v>5903.9374066644305</v>
      </c>
      <c r="R21" s="29">
        <f>SUM(E21:Q21)</f>
        <v>76741.687473258382</v>
      </c>
      <c r="S21" s="29">
        <v>5903.9399762569628</v>
      </c>
      <c r="T21" s="29">
        <v>5903.9414742779663</v>
      </c>
      <c r="U21" s="29">
        <v>5903.9423475942167</v>
      </c>
      <c r="V21" s="29">
        <v>5903.942856720103</v>
      </c>
      <c r="W21" s="29">
        <v>5903.9431535303083</v>
      </c>
      <c r="X21" s="29">
        <v>5903.9433265647094</v>
      </c>
      <c r="Y21" s="29">
        <v>5903.9434274403102</v>
      </c>
      <c r="Z21" s="29">
        <v>5903.9434862487578</v>
      </c>
      <c r="AA21" s="29">
        <v>5903.9435205329064</v>
      </c>
      <c r="AB21" s="29">
        <v>5903.9435405198819</v>
      </c>
      <c r="AC21" s="29">
        <v>5903.9435521718842</v>
      </c>
      <c r="AD21" s="29">
        <v>5903.9435589647728</v>
      </c>
      <c r="AE21" s="29">
        <f>SUM(S21:AD21)</f>
        <v>70847.31422082278</v>
      </c>
      <c r="AF21" s="28" t="s">
        <v>63</v>
      </c>
      <c r="AI21" s="30"/>
    </row>
    <row r="22" spans="1:35" x14ac:dyDescent="0.25"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2"/>
    </row>
    <row r="23" spans="1:35" x14ac:dyDescent="0.25"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</row>
    <row r="24" spans="1:35" x14ac:dyDescent="0.25"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</row>
    <row r="25" spans="1:35" x14ac:dyDescent="0.25">
      <c r="R25" s="14"/>
      <c r="AE25" s="14"/>
    </row>
    <row r="28" spans="1:35" x14ac:dyDescent="0.25"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3496-176A-4DBA-B274-C6682420C636}">
  <sheetPr>
    <tabColor rgb="FF00B050"/>
  </sheetPr>
  <dimension ref="A1:AU90"/>
  <sheetViews>
    <sheetView zoomScale="82" zoomScaleNormal="82" workbookViewId="0">
      <pane xSplit="4" ySplit="7" topLeftCell="AB8" activePane="bottomRight" state="frozen"/>
      <selection sqref="A1:A2"/>
      <selection pane="topRight" sqref="A1:A2"/>
      <selection pane="bottomLeft" sqref="A1:A2"/>
      <selection pane="bottomRight"/>
    </sheetView>
  </sheetViews>
  <sheetFormatPr defaultRowHeight="15" x14ac:dyDescent="0.25"/>
  <cols>
    <col min="1" max="1" width="2.85546875" customWidth="1"/>
    <col min="2" max="2" width="48.28515625" bestFit="1" customWidth="1"/>
    <col min="3" max="4" width="40.28515625" bestFit="1" customWidth="1"/>
    <col min="5" max="30" width="12.7109375" customWidth="1"/>
    <col min="31" max="31" width="15.7109375" customWidth="1"/>
    <col min="32" max="32" width="14.7109375" customWidth="1"/>
    <col min="33" max="42" width="12.7109375" customWidth="1"/>
    <col min="43" max="43" width="18" customWidth="1" collapsed="1"/>
    <col min="44" max="44" width="12" bestFit="1" customWidth="1"/>
    <col min="45" max="45" width="15.42578125" bestFit="1" customWidth="1"/>
  </cols>
  <sheetData>
    <row r="1" spans="1:43" x14ac:dyDescent="0.25">
      <c r="A1" s="34" t="s">
        <v>90</v>
      </c>
    </row>
    <row r="2" spans="1:43" x14ac:dyDescent="0.25">
      <c r="A2" s="34" t="s">
        <v>88</v>
      </c>
    </row>
    <row r="6" spans="1:43" ht="15.75" thickBot="1" x14ac:dyDescent="0.3">
      <c r="B6" t="s">
        <v>79</v>
      </c>
    </row>
    <row r="7" spans="1:43" ht="15.75" thickBot="1" x14ac:dyDescent="0.3">
      <c r="B7" s="1" t="s">
        <v>0</v>
      </c>
      <c r="C7" s="2" t="s">
        <v>1</v>
      </c>
      <c r="D7" s="1" t="s">
        <v>2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3" t="s">
        <v>3</v>
      </c>
      <c r="U7" s="3" t="s">
        <v>4</v>
      </c>
      <c r="V7" s="3" t="s">
        <v>5</v>
      </c>
      <c r="W7" s="3" t="s">
        <v>6</v>
      </c>
      <c r="X7" s="3" t="s">
        <v>7</v>
      </c>
      <c r="Y7" s="3" t="s">
        <v>8</v>
      </c>
      <c r="Z7" s="3" t="s">
        <v>9</v>
      </c>
      <c r="AA7" s="3" t="s">
        <v>10</v>
      </c>
      <c r="AB7" s="3" t="s">
        <v>11</v>
      </c>
      <c r="AC7" s="3" t="s">
        <v>12</v>
      </c>
      <c r="AD7" s="3" t="s">
        <v>13</v>
      </c>
      <c r="AE7" s="3" t="s">
        <v>14</v>
      </c>
      <c r="AF7" s="10" t="s">
        <v>22</v>
      </c>
      <c r="AG7" s="10" t="s">
        <v>23</v>
      </c>
      <c r="AH7" s="10" t="s">
        <v>24</v>
      </c>
      <c r="AI7" s="10" t="s">
        <v>25</v>
      </c>
      <c r="AJ7" s="10" t="s">
        <v>26</v>
      </c>
      <c r="AK7" s="10" t="s">
        <v>27</v>
      </c>
      <c r="AL7" s="10" t="s">
        <v>28</v>
      </c>
      <c r="AM7" s="10" t="s">
        <v>29</v>
      </c>
      <c r="AN7" s="10" t="s">
        <v>30</v>
      </c>
      <c r="AO7" s="10" t="s">
        <v>31</v>
      </c>
      <c r="AP7" s="10" t="s">
        <v>32</v>
      </c>
      <c r="AQ7" s="10" t="s">
        <v>33</v>
      </c>
    </row>
    <row r="8" spans="1:43" x14ac:dyDescent="0.25">
      <c r="B8" s="7" t="s">
        <v>35</v>
      </c>
      <c r="C8" s="9" t="s">
        <v>36</v>
      </c>
      <c r="D8" s="4" t="s">
        <v>19</v>
      </c>
      <c r="E8" s="13">
        <v>1678387.5600599486</v>
      </c>
      <c r="F8" s="13">
        <v>1741481.6675335458</v>
      </c>
      <c r="G8" s="13">
        <v>1779969.9309038841</v>
      </c>
      <c r="H8" s="13">
        <v>1037686.8326995862</v>
      </c>
      <c r="I8" s="13">
        <v>604950.64779622073</v>
      </c>
      <c r="J8" s="13">
        <v>352674.11586691614</v>
      </c>
      <c r="K8" s="13">
        <v>205601.94861450649</v>
      </c>
      <c r="L8" s="13">
        <v>119861.81965799225</v>
      </c>
      <c r="M8" s="13">
        <v>69877.041090997649</v>
      </c>
      <c r="N8" s="13">
        <v>40736.915938414044</v>
      </c>
      <c r="O8" s="13">
        <v>23748.8063928226</v>
      </c>
      <c r="P8" s="13">
        <v>13845.078648968762</v>
      </c>
      <c r="Q8" s="13">
        <v>8071.4036581671044</v>
      </c>
      <c r="R8" s="13">
        <v>4705.4667340532433</v>
      </c>
      <c r="S8" s="13">
        <v>2743.1928971707102</v>
      </c>
      <c r="T8" s="13">
        <v>1599.2265372165925</v>
      </c>
      <c r="U8" s="13">
        <v>932.31705286768863</v>
      </c>
      <c r="V8" s="13">
        <v>543.52217577675776</v>
      </c>
      <c r="W8" s="13">
        <v>316.86254654726918</v>
      </c>
      <c r="X8" s="13">
        <v>184.72452068939802</v>
      </c>
      <c r="Y8" s="13">
        <v>107.69069716744636</v>
      </c>
      <c r="Z8" s="13">
        <v>62.781520358689697</v>
      </c>
      <c r="AA8" s="13">
        <v>36.600369411853379</v>
      </c>
      <c r="AB8" s="13">
        <v>21.337282586192071</v>
      </c>
      <c r="AC8" s="13">
        <v>12.439208551145624</v>
      </c>
      <c r="AD8" s="13">
        <v>7.2518095382505239</v>
      </c>
      <c r="AE8" s="13">
        <v>4.22765977134598</v>
      </c>
      <c r="AF8" s="13">
        <v>2.4646410041498381</v>
      </c>
      <c r="AG8" s="13">
        <v>1.4368363605103369</v>
      </c>
      <c r="AH8" s="13">
        <v>0.83764683108350968</v>
      </c>
      <c r="AI8" s="13">
        <v>0.48833133188182426</v>
      </c>
      <c r="AJ8" s="13">
        <v>0.28468738953983125</v>
      </c>
      <c r="AK8" s="13">
        <v>0.16596704833720749</v>
      </c>
      <c r="AL8" s="13">
        <v>9.6755466331995957E-2</v>
      </c>
      <c r="AM8" s="13">
        <v>5.640649971734938E-2</v>
      </c>
      <c r="AN8" s="13">
        <v>3.2883860013097628E-2</v>
      </c>
      <c r="AO8" s="13">
        <v>1.917063201545198E-2</v>
      </c>
      <c r="AP8" s="13">
        <v>1.1176094647206628E-2</v>
      </c>
      <c r="AQ8" s="13">
        <v>6.5154394212274362E-3</v>
      </c>
    </row>
    <row r="9" spans="1:43" x14ac:dyDescent="0.25">
      <c r="B9" s="4" t="s">
        <v>35</v>
      </c>
      <c r="C9" s="9"/>
      <c r="D9" s="4" t="s">
        <v>20</v>
      </c>
      <c r="E9" s="14">
        <f>E8</f>
        <v>1678387.5600599486</v>
      </c>
      <c r="F9" s="13">
        <f>E9+F8</f>
        <v>3419869.2275934946</v>
      </c>
      <c r="G9" s="13">
        <f>F9+G8</f>
        <v>5199839.1584973782</v>
      </c>
      <c r="H9" s="13">
        <f t="shared" ref="H9:AQ9" si="0">G9+H8</f>
        <v>6237525.9911969639</v>
      </c>
      <c r="I9" s="13">
        <f t="shared" si="0"/>
        <v>6842476.638993185</v>
      </c>
      <c r="J9" s="13">
        <f t="shared" si="0"/>
        <v>7195150.7548601013</v>
      </c>
      <c r="K9" s="13">
        <f t="shared" si="0"/>
        <v>7400752.7034746073</v>
      </c>
      <c r="L9" s="13">
        <f t="shared" si="0"/>
        <v>7520614.5231325999</v>
      </c>
      <c r="M9" s="13">
        <f t="shared" si="0"/>
        <v>7590491.5642235978</v>
      </c>
      <c r="N9" s="13">
        <f t="shared" si="0"/>
        <v>7631228.4801620115</v>
      </c>
      <c r="O9" s="13">
        <f t="shared" si="0"/>
        <v>7654977.2865548339</v>
      </c>
      <c r="P9" s="13">
        <f t="shared" si="0"/>
        <v>7668822.3652038025</v>
      </c>
      <c r="Q9" s="13">
        <f t="shared" si="0"/>
        <v>7676893.7688619699</v>
      </c>
      <c r="R9" s="13">
        <f t="shared" si="0"/>
        <v>7681599.2355960235</v>
      </c>
      <c r="S9" s="13">
        <f t="shared" si="0"/>
        <v>7684342.4284931943</v>
      </c>
      <c r="T9" s="13">
        <f t="shared" si="0"/>
        <v>7685941.6550304107</v>
      </c>
      <c r="U9" s="13">
        <f t="shared" si="0"/>
        <v>7686873.972083278</v>
      </c>
      <c r="V9" s="13">
        <f t="shared" si="0"/>
        <v>7687417.4942590548</v>
      </c>
      <c r="W9" s="13">
        <f t="shared" si="0"/>
        <v>7687734.3568056021</v>
      </c>
      <c r="X9" s="13">
        <f t="shared" si="0"/>
        <v>7687919.0813262919</v>
      </c>
      <c r="Y9" s="13">
        <f t="shared" si="0"/>
        <v>7688026.772023459</v>
      </c>
      <c r="Z9" s="13">
        <f t="shared" si="0"/>
        <v>7688089.5535438173</v>
      </c>
      <c r="AA9" s="13">
        <f t="shared" si="0"/>
        <v>7688126.1539132288</v>
      </c>
      <c r="AB9" s="13">
        <f t="shared" si="0"/>
        <v>7688147.4911958147</v>
      </c>
      <c r="AC9" s="13">
        <f t="shared" si="0"/>
        <v>7688159.930404366</v>
      </c>
      <c r="AD9" s="13">
        <f t="shared" si="0"/>
        <v>7688167.1822139043</v>
      </c>
      <c r="AE9" s="13">
        <f t="shared" si="0"/>
        <v>7688171.4098736756</v>
      </c>
      <c r="AF9" s="13">
        <f t="shared" si="0"/>
        <v>7688173.8745146794</v>
      </c>
      <c r="AG9" s="13">
        <f t="shared" si="0"/>
        <v>7688175.3113510404</v>
      </c>
      <c r="AH9" s="13">
        <f t="shared" si="0"/>
        <v>7688176.1489978712</v>
      </c>
      <c r="AI9" s="13">
        <f t="shared" si="0"/>
        <v>7688176.6373292031</v>
      </c>
      <c r="AJ9" s="13">
        <f t="shared" si="0"/>
        <v>7688176.9220165927</v>
      </c>
      <c r="AK9" s="13">
        <f t="shared" si="0"/>
        <v>7688177.0879836408</v>
      </c>
      <c r="AL9" s="13">
        <f t="shared" si="0"/>
        <v>7688177.1847391073</v>
      </c>
      <c r="AM9" s="13">
        <f t="shared" si="0"/>
        <v>7688177.2411456071</v>
      </c>
      <c r="AN9" s="13">
        <f t="shared" si="0"/>
        <v>7688177.2740294673</v>
      </c>
      <c r="AO9" s="13">
        <f t="shared" si="0"/>
        <v>7688177.2932000989</v>
      </c>
      <c r="AP9" s="13">
        <f t="shared" si="0"/>
        <v>7688177.3043761933</v>
      </c>
      <c r="AQ9" s="13">
        <f t="shared" si="0"/>
        <v>7688177.3108916329</v>
      </c>
    </row>
    <row r="10" spans="1:43" x14ac:dyDescent="0.25">
      <c r="B10" s="4" t="s">
        <v>35</v>
      </c>
      <c r="C10" s="15"/>
      <c r="D10" s="4" t="s">
        <v>21</v>
      </c>
      <c r="E10" s="14">
        <f>E11</f>
        <v>2973.2006231126966</v>
      </c>
      <c r="F10" s="14">
        <f>E10+F11</f>
        <v>12004.571337811232</v>
      </c>
      <c r="G10" s="14">
        <f t="shared" ref="G10:AO10" si="1">F10+G11</f>
        <v>27274.061504706737</v>
      </c>
      <c r="H10" s="14">
        <f t="shared" si="1"/>
        <v>47534.924966197148</v>
      </c>
      <c r="I10" s="14">
        <f t="shared" si="1"/>
        <v>70705.659125480364</v>
      </c>
      <c r="J10" s="14">
        <f t="shared" si="1"/>
        <v>95572.789642664196</v>
      </c>
      <c r="K10" s="14">
        <f t="shared" si="1"/>
        <v>121428.88527272445</v>
      </c>
      <c r="L10" s="14">
        <f t="shared" si="1"/>
        <v>147861.52776338812</v>
      </c>
      <c r="M10" s="14">
        <f t="shared" si="1"/>
        <v>174630.28553066135</v>
      </c>
      <c r="N10" s="14">
        <f t="shared" si="1"/>
        <v>201594.9917747888</v>
      </c>
      <c r="O10" s="14">
        <f t="shared" si="1"/>
        <v>228673.93205781144</v>
      </c>
      <c r="P10" s="14">
        <f t="shared" si="1"/>
        <v>255819.46849841494</v>
      </c>
      <c r="Q10" s="14">
        <f t="shared" si="1"/>
        <v>283003.8291655574</v>
      </c>
      <c r="R10" s="14">
        <f t="shared" si="1"/>
        <v>310210.82357946708</v>
      </c>
      <c r="S10" s="14">
        <f t="shared" si="1"/>
        <v>337431.01301458874</v>
      </c>
      <c r="T10" s="14">
        <f t="shared" si="1"/>
        <v>364658.89488289767</v>
      </c>
      <c r="U10" s="14">
        <f t="shared" si="1"/>
        <v>391891.26128574356</v>
      </c>
      <c r="V10" s="14">
        <f t="shared" si="1"/>
        <v>419126.24208243901</v>
      </c>
      <c r="W10" s="14">
        <f t="shared" si="1"/>
        <v>446362.74701840564</v>
      </c>
      <c r="X10" s="14">
        <f t="shared" si="1"/>
        <v>473600.14049705234</v>
      </c>
      <c r="Y10" s="14">
        <f t="shared" si="1"/>
        <v>500838.05197829194</v>
      </c>
      <c r="Z10" s="14">
        <f t="shared" si="1"/>
        <v>528076.2654446722</v>
      </c>
      <c r="AA10" s="14">
        <f t="shared" si="1"/>
        <v>555314.65496234328</v>
      </c>
      <c r="AB10" s="14">
        <f t="shared" si="1"/>
        <v>582553.14711439225</v>
      </c>
      <c r="AC10" s="14">
        <f t="shared" si="1"/>
        <v>609791.69910022861</v>
      </c>
      <c r="AD10" s="14">
        <f t="shared" si="1"/>
        <v>637030.28596796514</v>
      </c>
      <c r="AE10" s="14">
        <f t="shared" si="1"/>
        <v>664268.89317115105</v>
      </c>
      <c r="AF10" s="14">
        <f t="shared" si="1"/>
        <v>691507.51222949685</v>
      </c>
      <c r="AG10" s="14">
        <f t="shared" si="1"/>
        <v>718746.13819916348</v>
      </c>
      <c r="AH10" s="14">
        <f t="shared" si="1"/>
        <v>745984.76819799177</v>
      </c>
      <c r="AI10" s="14">
        <f t="shared" si="1"/>
        <v>773223.40054574073</v>
      </c>
      <c r="AJ10" s="14">
        <f t="shared" si="1"/>
        <v>800462.03426286334</v>
      </c>
      <c r="AK10" s="14">
        <f t="shared" si="1"/>
        <v>827700.66877830343</v>
      </c>
      <c r="AL10" s="14">
        <f t="shared" si="1"/>
        <v>854939.3037591466</v>
      </c>
      <c r="AM10" s="14">
        <f t="shared" si="1"/>
        <v>882177.93901131034</v>
      </c>
      <c r="AN10" s="14">
        <f t="shared" si="1"/>
        <v>909416.57442164863</v>
      </c>
      <c r="AO10" s="14">
        <f t="shared" si="1"/>
        <v>936655.2099241995</v>
      </c>
      <c r="AP10" s="14">
        <f>AO10+AP11</f>
        <v>963893.84548050852</v>
      </c>
      <c r="AQ10" s="14">
        <f>AP10+AQ11</f>
        <v>991132.48106815736</v>
      </c>
    </row>
    <row r="11" spans="1:43" x14ac:dyDescent="0.25">
      <c r="B11" s="4" t="s">
        <v>35</v>
      </c>
      <c r="C11" s="5">
        <v>4.25151E-2</v>
      </c>
      <c r="D11" s="4" t="s">
        <v>16</v>
      </c>
      <c r="E11" s="13">
        <f>E8/2*$C11/12</f>
        <v>2973.2006231126966</v>
      </c>
      <c r="F11" s="13">
        <f>(E9+F8/2)*$C11/12</f>
        <v>9031.3707146985362</v>
      </c>
      <c r="G11" s="13">
        <f t="shared" ref="G11:AQ11" si="2">(F9+G8/2)*$C11/12</f>
        <v>15269.490166895504</v>
      </c>
      <c r="H11" s="13">
        <f t="shared" si="2"/>
        <v>20260.863461490411</v>
      </c>
      <c r="I11" s="13">
        <f t="shared" si="2"/>
        <v>23170.73415928322</v>
      </c>
      <c r="J11" s="13">
        <f t="shared" si="2"/>
        <v>24867.130517183828</v>
      </c>
      <c r="K11" s="13">
        <f t="shared" si="2"/>
        <v>25856.095630060252</v>
      </c>
      <c r="L11" s="13">
        <f t="shared" si="2"/>
        <v>26432.642490663668</v>
      </c>
      <c r="M11" s="13">
        <f t="shared" si="2"/>
        <v>26768.757767273226</v>
      </c>
      <c r="N11" s="13">
        <f t="shared" si="2"/>
        <v>26964.706244127443</v>
      </c>
      <c r="O11" s="13">
        <f t="shared" si="2"/>
        <v>27078.940283022643</v>
      </c>
      <c r="P11" s="13">
        <f t="shared" si="2"/>
        <v>27145.536440603482</v>
      </c>
      <c r="Q11" s="13">
        <f t="shared" si="2"/>
        <v>27184.36066714249</v>
      </c>
      <c r="R11" s="13">
        <f t="shared" si="2"/>
        <v>27206.994413909666</v>
      </c>
      <c r="S11" s="13">
        <f t="shared" si="2"/>
        <v>27220.189435121647</v>
      </c>
      <c r="T11" s="13">
        <f t="shared" si="2"/>
        <v>27227.881868308934</v>
      </c>
      <c r="U11" s="13">
        <f t="shared" si="2"/>
        <v>27232.366402845884</v>
      </c>
      <c r="V11" s="13">
        <f t="shared" si="2"/>
        <v>27234.980796695454</v>
      </c>
      <c r="W11" s="13">
        <f t="shared" si="2"/>
        <v>27236.504935966626</v>
      </c>
      <c r="X11" s="13">
        <f t="shared" si="2"/>
        <v>27237.393478646718</v>
      </c>
      <c r="Y11" s="13">
        <f t="shared" si="2"/>
        <v>27237.911481239582</v>
      </c>
      <c r="Z11" s="13">
        <f t="shared" si="2"/>
        <v>27238.213466380224</v>
      </c>
      <c r="AA11" s="13">
        <f t="shared" si="2"/>
        <v>27238.389517671127</v>
      </c>
      <c r="AB11" s="13">
        <f t="shared" si="2"/>
        <v>27238.492152048977</v>
      </c>
      <c r="AC11" s="13">
        <f t="shared" si="2"/>
        <v>27238.55198583641</v>
      </c>
      <c r="AD11" s="13">
        <f t="shared" si="2"/>
        <v>27238.58686773654</v>
      </c>
      <c r="AE11" s="13">
        <f t="shared" si="2"/>
        <v>27238.607203185948</v>
      </c>
      <c r="AF11" s="13">
        <f t="shared" si="2"/>
        <v>27238.619058345808</v>
      </c>
      <c r="AG11" s="13">
        <f t="shared" si="2"/>
        <v>27238.625969666653</v>
      </c>
      <c r="AH11" s="13">
        <f t="shared" si="2"/>
        <v>27238.629998828332</v>
      </c>
      <c r="AI11" s="13">
        <f t="shared" si="2"/>
        <v>27238.632347748924</v>
      </c>
      <c r="AJ11" s="13">
        <f t="shared" si="2"/>
        <v>27238.633717122601</v>
      </c>
      <c r="AK11" s="13">
        <f t="shared" si="2"/>
        <v>27238.634515440037</v>
      </c>
      <c r="AL11" s="13">
        <f t="shared" si="2"/>
        <v>27238.634980843122</v>
      </c>
      <c r="AM11" s="13">
        <f t="shared" si="2"/>
        <v>27238.6352521638</v>
      </c>
      <c r="AN11" s="13">
        <f t="shared" si="2"/>
        <v>27238.635410338324</v>
      </c>
      <c r="AO11" s="13">
        <f t="shared" si="2"/>
        <v>27238.635502550907</v>
      </c>
      <c r="AP11" s="13">
        <f t="shared" si="2"/>
        <v>27238.635556308993</v>
      </c>
      <c r="AQ11" s="13">
        <f t="shared" si="2"/>
        <v>27238.635587648881</v>
      </c>
    </row>
    <row r="12" spans="1:43" ht="15.75" thickBot="1" x14ac:dyDescent="0.3">
      <c r="B12" s="27" t="s">
        <v>80</v>
      </c>
    </row>
    <row r="13" spans="1:43" ht="15.75" thickBot="1" x14ac:dyDescent="0.3">
      <c r="B13" s="1" t="s">
        <v>0</v>
      </c>
      <c r="C13" s="2" t="s">
        <v>1</v>
      </c>
      <c r="D13" s="1" t="s">
        <v>2</v>
      </c>
      <c r="E13" s="1" t="s">
        <v>37</v>
      </c>
      <c r="F13" s="1" t="s">
        <v>38</v>
      </c>
      <c r="G13" s="1" t="s">
        <v>39</v>
      </c>
      <c r="H13" s="1" t="s">
        <v>40</v>
      </c>
      <c r="I13" s="1" t="s">
        <v>41</v>
      </c>
      <c r="J13" s="1" t="s">
        <v>42</v>
      </c>
      <c r="K13" s="1" t="s">
        <v>43</v>
      </c>
      <c r="L13" s="1" t="s">
        <v>44</v>
      </c>
      <c r="M13" s="1" t="s">
        <v>45</v>
      </c>
      <c r="N13" s="1" t="s">
        <v>46</v>
      </c>
      <c r="O13" s="1" t="s">
        <v>47</v>
      </c>
      <c r="P13" s="1" t="s">
        <v>48</v>
      </c>
      <c r="Q13" s="1" t="s">
        <v>49</v>
      </c>
      <c r="R13" s="1" t="s">
        <v>50</v>
      </c>
      <c r="S13" s="1" t="s">
        <v>51</v>
      </c>
      <c r="T13" s="3" t="s">
        <v>3</v>
      </c>
      <c r="U13" s="3" t="s">
        <v>4</v>
      </c>
      <c r="V13" s="3" t="s">
        <v>5</v>
      </c>
      <c r="W13" s="3" t="s">
        <v>6</v>
      </c>
      <c r="X13" s="3" t="s">
        <v>7</v>
      </c>
      <c r="Y13" s="3" t="s">
        <v>8</v>
      </c>
      <c r="Z13" s="3" t="s">
        <v>9</v>
      </c>
      <c r="AA13" s="3" t="s">
        <v>10</v>
      </c>
      <c r="AB13" s="3" t="s">
        <v>11</v>
      </c>
      <c r="AC13" s="3" t="s">
        <v>12</v>
      </c>
      <c r="AD13" s="3" t="s">
        <v>13</v>
      </c>
      <c r="AE13" s="3" t="s">
        <v>14</v>
      </c>
      <c r="AF13" s="10" t="s">
        <v>22</v>
      </c>
      <c r="AG13" s="10" t="s">
        <v>23</v>
      </c>
      <c r="AH13" s="10" t="s">
        <v>24</v>
      </c>
      <c r="AI13" s="10" t="s">
        <v>25</v>
      </c>
      <c r="AJ13" s="10" t="s">
        <v>26</v>
      </c>
      <c r="AK13" s="10" t="s">
        <v>27</v>
      </c>
      <c r="AL13" s="10" t="s">
        <v>28</v>
      </c>
      <c r="AM13" s="10" t="s">
        <v>29</v>
      </c>
      <c r="AN13" s="10" t="s">
        <v>30</v>
      </c>
      <c r="AO13" s="10" t="s">
        <v>31</v>
      </c>
      <c r="AP13" s="10" t="s">
        <v>32</v>
      </c>
      <c r="AQ13" s="10" t="s">
        <v>33</v>
      </c>
    </row>
    <row r="14" spans="1:43" x14ac:dyDescent="0.25">
      <c r="B14" s="4" t="s">
        <v>35</v>
      </c>
      <c r="C14" s="9" t="s">
        <v>36</v>
      </c>
      <c r="D14" s="4" t="s">
        <v>19</v>
      </c>
      <c r="E14" s="13">
        <v>1678387.5600599486</v>
      </c>
      <c r="F14" s="13">
        <v>1741481.6675335458</v>
      </c>
      <c r="G14" s="13">
        <v>1779969.9309038841</v>
      </c>
      <c r="H14" s="13">
        <v>1037686.8326995862</v>
      </c>
      <c r="I14" s="13">
        <v>604950.64779622073</v>
      </c>
      <c r="J14" s="13">
        <v>352674.11586691614</v>
      </c>
      <c r="K14" s="13">
        <v>205601.94861450649</v>
      </c>
      <c r="L14" s="13">
        <v>119861.81965799225</v>
      </c>
      <c r="M14" s="13">
        <v>69877.041090997649</v>
      </c>
      <c r="N14" s="13">
        <v>40736.915938414044</v>
      </c>
      <c r="O14" s="13">
        <v>23748.8063928226</v>
      </c>
      <c r="P14" s="13">
        <v>13845.078648968762</v>
      </c>
      <c r="Q14" s="13">
        <v>8071.4036581671044</v>
      </c>
      <c r="R14" s="13">
        <v>4705.4667340532433</v>
      </c>
      <c r="S14" s="13">
        <v>2743.1928971707102</v>
      </c>
      <c r="T14" s="13">
        <v>1599.2265372165925</v>
      </c>
      <c r="U14" s="13">
        <v>932.31705286768863</v>
      </c>
      <c r="V14" s="13">
        <v>543.52217577675776</v>
      </c>
      <c r="W14" s="13">
        <v>316.86254654726918</v>
      </c>
      <c r="X14" s="13">
        <v>184.72452068939802</v>
      </c>
      <c r="Y14" s="13">
        <v>107.69069716744636</v>
      </c>
      <c r="Z14" s="13">
        <v>62.781520358689697</v>
      </c>
      <c r="AA14" s="13">
        <v>36.600369411853379</v>
      </c>
      <c r="AB14" s="13">
        <v>21.337282586192071</v>
      </c>
      <c r="AC14" s="13">
        <v>12.439208551145624</v>
      </c>
      <c r="AD14" s="13">
        <v>7.2518095382505239</v>
      </c>
      <c r="AE14" s="13">
        <v>4.22765977134598</v>
      </c>
      <c r="AF14" s="13">
        <v>2.4646410041498381</v>
      </c>
      <c r="AG14" s="13">
        <v>1.4368363605103369</v>
      </c>
      <c r="AH14" s="13">
        <v>0.83764683108350968</v>
      </c>
      <c r="AI14" s="13">
        <v>0.48833133188182426</v>
      </c>
      <c r="AJ14" s="13">
        <v>0.28468738953983125</v>
      </c>
      <c r="AK14" s="13">
        <v>0.16596704833720749</v>
      </c>
      <c r="AL14" s="13">
        <v>9.6755466331995957E-2</v>
      </c>
      <c r="AM14" s="13">
        <v>5.640649971734938E-2</v>
      </c>
      <c r="AN14" s="13">
        <v>3.2883860013097628E-2</v>
      </c>
      <c r="AO14" s="13">
        <v>1.917063201545198E-2</v>
      </c>
      <c r="AP14" s="13">
        <v>1.1176094647206628E-2</v>
      </c>
      <c r="AQ14" s="13">
        <v>6.5154394212274362E-3</v>
      </c>
    </row>
    <row r="15" spans="1:43" x14ac:dyDescent="0.25">
      <c r="B15" s="4" t="s">
        <v>35</v>
      </c>
      <c r="C15" s="9"/>
      <c r="D15" s="4" t="s">
        <v>20</v>
      </c>
      <c r="E15" s="14">
        <f>E14</f>
        <v>1678387.5600599486</v>
      </c>
      <c r="F15" s="13">
        <f>E15+F14</f>
        <v>3419869.2275934946</v>
      </c>
      <c r="G15" s="13">
        <f>F15+G14</f>
        <v>5199839.1584973782</v>
      </c>
      <c r="H15" s="13">
        <f t="shared" ref="H15" si="3">G15+H14</f>
        <v>6237525.9911969639</v>
      </c>
      <c r="I15" s="13">
        <f t="shared" ref="I15" si="4">H15+I14</f>
        <v>6842476.638993185</v>
      </c>
      <c r="J15" s="13">
        <f t="shared" ref="J15" si="5">I15+J14</f>
        <v>7195150.7548601013</v>
      </c>
      <c r="K15" s="13">
        <f t="shared" ref="K15" si="6">J15+K14</f>
        <v>7400752.7034746073</v>
      </c>
      <c r="L15" s="13">
        <f t="shared" ref="L15" si="7">K15+L14</f>
        <v>7520614.5231325999</v>
      </c>
      <c r="M15" s="13">
        <f t="shared" ref="M15" si="8">L15+M14</f>
        <v>7590491.5642235978</v>
      </c>
      <c r="N15" s="13">
        <f t="shared" ref="N15" si="9">M15+N14</f>
        <v>7631228.4801620115</v>
      </c>
      <c r="O15" s="13">
        <f t="shared" ref="O15" si="10">N15+O14</f>
        <v>7654977.2865548339</v>
      </c>
      <c r="P15" s="13">
        <f t="shared" ref="P15" si="11">O15+P14</f>
        <v>7668822.3652038025</v>
      </c>
      <c r="Q15" s="13">
        <f t="shared" ref="Q15" si="12">P15+Q14</f>
        <v>7676893.7688619699</v>
      </c>
      <c r="R15" s="13">
        <f t="shared" ref="R15" si="13">Q15+R14</f>
        <v>7681599.2355960235</v>
      </c>
      <c r="S15" s="13">
        <f t="shared" ref="S15" si="14">R15+S14</f>
        <v>7684342.4284931943</v>
      </c>
      <c r="T15" s="13">
        <f t="shared" ref="T15" si="15">S15+T14</f>
        <v>7685941.6550304107</v>
      </c>
      <c r="U15" s="13">
        <f t="shared" ref="U15" si="16">T15+U14</f>
        <v>7686873.972083278</v>
      </c>
      <c r="V15" s="13">
        <f t="shared" ref="V15" si="17">U15+V14</f>
        <v>7687417.4942590548</v>
      </c>
      <c r="W15" s="13">
        <f t="shared" ref="W15" si="18">V15+W14</f>
        <v>7687734.3568056021</v>
      </c>
      <c r="X15" s="13">
        <f t="shared" ref="X15" si="19">W15+X14</f>
        <v>7687919.0813262919</v>
      </c>
      <c r="Y15" s="13">
        <f t="shared" ref="Y15" si="20">X15+Y14</f>
        <v>7688026.772023459</v>
      </c>
      <c r="Z15" s="13">
        <f t="shared" ref="Z15" si="21">Y15+Z14</f>
        <v>7688089.5535438173</v>
      </c>
      <c r="AA15" s="13">
        <f t="shared" ref="AA15" si="22">Z15+AA14</f>
        <v>7688126.1539132288</v>
      </c>
      <c r="AB15" s="13">
        <f t="shared" ref="AB15" si="23">AA15+AB14</f>
        <v>7688147.4911958147</v>
      </c>
      <c r="AC15" s="13">
        <f t="shared" ref="AC15" si="24">AB15+AC14</f>
        <v>7688159.930404366</v>
      </c>
      <c r="AD15" s="13">
        <f t="shared" ref="AD15" si="25">AC15+AD14</f>
        <v>7688167.1822139043</v>
      </c>
      <c r="AE15" s="13">
        <f t="shared" ref="AE15" si="26">AD15+AE14</f>
        <v>7688171.4098736756</v>
      </c>
      <c r="AF15" s="13">
        <f t="shared" ref="AF15" si="27">AE15+AF14</f>
        <v>7688173.8745146794</v>
      </c>
      <c r="AG15" s="13">
        <f t="shared" ref="AG15" si="28">AF15+AG14</f>
        <v>7688175.3113510404</v>
      </c>
      <c r="AH15" s="13">
        <f t="shared" ref="AH15" si="29">AG15+AH14</f>
        <v>7688176.1489978712</v>
      </c>
      <c r="AI15" s="13">
        <f t="shared" ref="AI15" si="30">AH15+AI14</f>
        <v>7688176.6373292031</v>
      </c>
      <c r="AJ15" s="13">
        <f t="shared" ref="AJ15" si="31">AI15+AJ14</f>
        <v>7688176.9220165927</v>
      </c>
      <c r="AK15" s="13">
        <f t="shared" ref="AK15" si="32">AJ15+AK14</f>
        <v>7688177.0879836408</v>
      </c>
      <c r="AL15" s="13">
        <f t="shared" ref="AL15" si="33">AK15+AL14</f>
        <v>7688177.1847391073</v>
      </c>
      <c r="AM15" s="13">
        <f t="shared" ref="AM15" si="34">AL15+AM14</f>
        <v>7688177.2411456071</v>
      </c>
      <c r="AN15" s="13">
        <f t="shared" ref="AN15" si="35">AM15+AN14</f>
        <v>7688177.2740294673</v>
      </c>
      <c r="AO15" s="13">
        <f t="shared" ref="AO15" si="36">AN15+AO14</f>
        <v>7688177.2932000989</v>
      </c>
      <c r="AP15" s="13">
        <f t="shared" ref="AP15" si="37">AO15+AP14</f>
        <v>7688177.3043761933</v>
      </c>
      <c r="AQ15" s="13">
        <f t="shared" ref="AQ15" si="38">AP15+AQ14</f>
        <v>7688177.3108916329</v>
      </c>
    </row>
    <row r="16" spans="1:43" x14ac:dyDescent="0.25">
      <c r="B16" s="4" t="s">
        <v>35</v>
      </c>
      <c r="C16" s="15"/>
      <c r="D16" s="4" t="s">
        <v>21</v>
      </c>
      <c r="E16" s="14">
        <f>E17</f>
        <v>2328.7627395831792</v>
      </c>
      <c r="F16" s="14">
        <f>E16+F17</f>
        <v>9402.5940324523308</v>
      </c>
      <c r="G16" s="14">
        <f t="shared" ref="G16" si="39">F16+G17</f>
        <v>21362.439418153419</v>
      </c>
      <c r="H16" s="14">
        <f t="shared" ref="H16" si="40">G16+H17</f>
        <v>37231.783563354322</v>
      </c>
      <c r="I16" s="14">
        <f t="shared" ref="I16" si="41">H16+I17</f>
        <v>55380.287212743155</v>
      </c>
      <c r="J16" s="14">
        <f t="shared" ref="J16" si="42">I16+J17</f>
        <v>74857.495221714591</v>
      </c>
      <c r="K16" s="14">
        <f t="shared" ref="K16" si="43">J16+K17</f>
        <v>95109.311270153994</v>
      </c>
      <c r="L16" s="14">
        <f t="shared" ref="L16" si="44">K16+L17</f>
        <v>115812.7082970715</v>
      </c>
      <c r="M16" s="14">
        <f t="shared" ref="M16" si="45">L16+M17</f>
        <v>136779.36799327823</v>
      </c>
      <c r="N16" s="14">
        <f t="shared" ref="N16" si="46">M16+N17</f>
        <v>157899.50455486326</v>
      </c>
      <c r="O16" s="14">
        <f t="shared" ref="O16" si="47">N16+O17</f>
        <v>179109.1150561829</v>
      </c>
      <c r="P16" s="14">
        <f t="shared" ref="P16" si="48">O16+P17</f>
        <v>200370.88707299801</v>
      </c>
      <c r="Q16" s="14">
        <f t="shared" ref="Q16" si="49">P16+Q17</f>
        <v>221663.06820901428</v>
      </c>
      <c r="R16" s="14">
        <f t="shared" ref="R16" si="50">Q16+R17</f>
        <v>242972.97725269975</v>
      </c>
      <c r="S16" s="14">
        <f t="shared" ref="S16" si="51">R16+S17</f>
        <v>264293.22131162352</v>
      </c>
      <c r="T16" s="14">
        <f t="shared" ref="T16" si="52">S16+T17</f>
        <v>285619.49047751253</v>
      </c>
      <c r="U16" s="14">
        <f t="shared" ref="U16" si="53">T16+U17</f>
        <v>306949.27216013276</v>
      </c>
      <c r="V16" s="14">
        <f t="shared" ref="V16" si="54">U16+V17</f>
        <v>328281.10156968277</v>
      </c>
      <c r="W16" s="14">
        <f t="shared" ref="W16" si="55">V16+W17</f>
        <v>349614.12476303498</v>
      </c>
      <c r="X16" s="14">
        <f t="shared" ref="X16" si="56">W16+X17</f>
        <v>370947.843908443</v>
      </c>
      <c r="Y16" s="14">
        <f t="shared" ref="Y16" si="57">X16+Y17</f>
        <v>392281.96877996577</v>
      </c>
      <c r="Z16" s="14">
        <f t="shared" ref="Z16" si="58">Y16+Z17</f>
        <v>413616.3301816904</v>
      </c>
      <c r="AA16" s="14">
        <f t="shared" ref="AA16" si="59">Z16+AA17</f>
        <v>434950.82947578706</v>
      </c>
      <c r="AB16" s="14">
        <f t="shared" ref="AB16" si="60">AA16+AB17</f>
        <v>456285.40915837587</v>
      </c>
      <c r="AC16" s="14">
        <f t="shared" ref="AC16" si="61">AB16+AC17</f>
        <v>477620.03570584615</v>
      </c>
      <c r="AD16" s="14">
        <f t="shared" ref="AD16" si="62">AC16+AD17</f>
        <v>498954.68957460398</v>
      </c>
      <c r="AE16" s="14">
        <f t="shared" ref="AE16" si="63">AD16+AE17</f>
        <v>520289.35937112552</v>
      </c>
      <c r="AF16" s="14">
        <f t="shared" ref="AF16" si="64">AE16+AF17</f>
        <v>541624.03845321434</v>
      </c>
      <c r="AG16" s="14">
        <f t="shared" ref="AG16" si="65">AF16+AG17</f>
        <v>562958.72294860298</v>
      </c>
      <c r="AH16" s="14">
        <f t="shared" ref="AH16" si="66">AG16+AH17</f>
        <v>584293.41059983708</v>
      </c>
      <c r="AI16" s="14">
        <f t="shared" ref="AI16" si="67">AH16+AI17</f>
        <v>605628.10009086586</v>
      </c>
      <c r="AJ16" s="14">
        <f t="shared" ref="AJ16" si="68">AI16+AJ17</f>
        <v>626962.79065445811</v>
      </c>
      <c r="AK16" s="14">
        <f t="shared" ref="AK16" si="69">AJ16+AK17</f>
        <v>648297.48184333346</v>
      </c>
      <c r="AL16" s="14">
        <f t="shared" ref="AL16" si="70">AK16+AL17</f>
        <v>669632.17339673627</v>
      </c>
      <c r="AM16" s="14">
        <f t="shared" ref="AM16" si="71">AL16+AM17</f>
        <v>690966.86516265129</v>
      </c>
      <c r="AN16" s="14">
        <f t="shared" ref="AN16" si="72">AM16+AN17</f>
        <v>712301.55705245666</v>
      </c>
      <c r="AO16" s="14">
        <f t="shared" ref="AO16" si="73">AN16+AO17</f>
        <v>733636.24901448772</v>
      </c>
      <c r="AP16" s="14">
        <f>AO16+AP17</f>
        <v>754970.94101862481</v>
      </c>
      <c r="AQ16" s="14">
        <f>AP16+AQ17</f>
        <v>776305.63304730889</v>
      </c>
    </row>
    <row r="17" spans="2:43" x14ac:dyDescent="0.25">
      <c r="B17" s="4" t="s">
        <v>35</v>
      </c>
      <c r="C17" s="5">
        <v>3.3300000000000003E-2</v>
      </c>
      <c r="D17" s="4" t="s">
        <v>16</v>
      </c>
      <c r="E17" s="13">
        <f>E14/2*$C17/12</f>
        <v>2328.7627395831792</v>
      </c>
      <c r="F17" s="13">
        <f>(E15+F14/2)*$C17/12</f>
        <v>7073.8312928691521</v>
      </c>
      <c r="G17" s="13">
        <f t="shared" ref="G17:AQ17" si="74">(F15+G14/2)*$C17/12</f>
        <v>11959.845385701088</v>
      </c>
      <c r="H17" s="13">
        <f t="shared" si="74"/>
        <v>15869.344145200901</v>
      </c>
      <c r="I17" s="13">
        <f t="shared" si="74"/>
        <v>18148.503649388833</v>
      </c>
      <c r="J17" s="13">
        <f t="shared" si="74"/>
        <v>19477.208008971436</v>
      </c>
      <c r="K17" s="13">
        <f t="shared" si="74"/>
        <v>20251.81604843941</v>
      </c>
      <c r="L17" s="13">
        <f t="shared" si="74"/>
        <v>20703.397026917501</v>
      </c>
      <c r="M17" s="13">
        <f t="shared" si="74"/>
        <v>20966.659696206723</v>
      </c>
      <c r="N17" s="13">
        <f t="shared" si="74"/>
        <v>21120.136561585037</v>
      </c>
      <c r="O17" s="13">
        <f t="shared" si="74"/>
        <v>21209.610501319625</v>
      </c>
      <c r="P17" s="13">
        <f t="shared" si="74"/>
        <v>21261.77201681511</v>
      </c>
      <c r="Q17" s="13">
        <f t="shared" si="74"/>
        <v>21292.181136016261</v>
      </c>
      <c r="R17" s="13">
        <f t="shared" si="74"/>
        <v>21309.909043685468</v>
      </c>
      <c r="S17" s="13">
        <f t="shared" si="74"/>
        <v>21320.244058923792</v>
      </c>
      <c r="T17" s="13">
        <f t="shared" si="74"/>
        <v>21326.269165889003</v>
      </c>
      <c r="U17" s="13">
        <f t="shared" si="74"/>
        <v>21329.781682620243</v>
      </c>
      <c r="V17" s="13">
        <f t="shared" si="74"/>
        <v>21331.829409549988</v>
      </c>
      <c r="W17" s="13">
        <f t="shared" si="74"/>
        <v>21333.023193352212</v>
      </c>
      <c r="X17" s="13">
        <f t="shared" si="74"/>
        <v>21333.719145408006</v>
      </c>
      <c r="Y17" s="13">
        <f t="shared" si="74"/>
        <v>21334.124871522781</v>
      </c>
      <c r="Z17" s="13">
        <f t="shared" si="74"/>
        <v>21334.3614017246</v>
      </c>
      <c r="AA17" s="13">
        <f t="shared" si="74"/>
        <v>21334.499294096655</v>
      </c>
      <c r="AB17" s="13">
        <f t="shared" si="74"/>
        <v>21334.579682588799</v>
      </c>
      <c r="AC17" s="13">
        <f t="shared" si="74"/>
        <v>21334.626547470252</v>
      </c>
      <c r="AD17" s="13">
        <f t="shared" si="74"/>
        <v>21334.65386875785</v>
      </c>
      <c r="AE17" s="13">
        <f t="shared" si="74"/>
        <v>21334.669796521517</v>
      </c>
      <c r="AF17" s="13">
        <f t="shared" si="74"/>
        <v>21334.679082088845</v>
      </c>
      <c r="AG17" s="13">
        <f t="shared" si="74"/>
        <v>21334.684495388687</v>
      </c>
      <c r="AH17" s="13">
        <f t="shared" si="74"/>
        <v>21334.687651234115</v>
      </c>
      <c r="AI17" s="13">
        <f t="shared" si="74"/>
        <v>21334.689491028821</v>
      </c>
      <c r="AJ17" s="13">
        <f t="shared" si="74"/>
        <v>21334.690563592292</v>
      </c>
      <c r="AK17" s="13">
        <f t="shared" si="74"/>
        <v>21334.691188875327</v>
      </c>
      <c r="AL17" s="13">
        <f t="shared" si="74"/>
        <v>21334.691553402812</v>
      </c>
      <c r="AM17" s="13">
        <f t="shared" si="74"/>
        <v>21334.691765915042</v>
      </c>
      <c r="AN17" s="13">
        <f t="shared" si="74"/>
        <v>21334.691889805417</v>
      </c>
      <c r="AO17" s="13">
        <f t="shared" si="74"/>
        <v>21334.691962031025</v>
      </c>
      <c r="AP17" s="13">
        <f t="shared" si="74"/>
        <v>21334.692004137109</v>
      </c>
      <c r="AQ17" s="13">
        <f t="shared" si="74"/>
        <v>21334.692028684109</v>
      </c>
    </row>
    <row r="19" spans="2:43" s="24" customFormat="1" x14ac:dyDescent="0.25">
      <c r="B19" s="33" t="s">
        <v>52</v>
      </c>
    </row>
    <row r="20" spans="2:43" ht="15.75" thickBot="1" x14ac:dyDescent="0.3"/>
    <row r="21" spans="2:43" ht="15.75" thickBot="1" x14ac:dyDescent="0.3">
      <c r="B21" s="1" t="s">
        <v>0</v>
      </c>
      <c r="C21" s="2" t="s">
        <v>1</v>
      </c>
      <c r="D21" s="1" t="s">
        <v>2</v>
      </c>
      <c r="E21" s="1" t="s">
        <v>37</v>
      </c>
      <c r="F21" s="1" t="s">
        <v>38</v>
      </c>
      <c r="G21" s="1" t="s">
        <v>39</v>
      </c>
      <c r="H21" s="1" t="s">
        <v>40</v>
      </c>
      <c r="I21" s="1" t="s">
        <v>41</v>
      </c>
      <c r="J21" s="1" t="s">
        <v>42</v>
      </c>
      <c r="K21" s="1" t="s">
        <v>43</v>
      </c>
      <c r="L21" s="1" t="s">
        <v>44</v>
      </c>
      <c r="M21" s="1" t="s">
        <v>45</v>
      </c>
      <c r="N21" s="1" t="s">
        <v>46</v>
      </c>
      <c r="O21" s="1" t="s">
        <v>47</v>
      </c>
      <c r="P21" s="1" t="s">
        <v>48</v>
      </c>
      <c r="Q21" s="1" t="s">
        <v>49</v>
      </c>
      <c r="R21" s="1" t="s">
        <v>50</v>
      </c>
      <c r="S21" s="1" t="s">
        <v>51</v>
      </c>
      <c r="T21" s="3" t="s">
        <v>3</v>
      </c>
      <c r="U21" s="3" t="s">
        <v>4</v>
      </c>
      <c r="V21" s="3" t="s">
        <v>5</v>
      </c>
      <c r="W21" s="3" t="s">
        <v>6</v>
      </c>
      <c r="X21" s="3" t="s">
        <v>7</v>
      </c>
      <c r="Y21" s="3" t="s">
        <v>8</v>
      </c>
      <c r="Z21" s="3" t="s">
        <v>9</v>
      </c>
      <c r="AA21" s="3" t="s">
        <v>10</v>
      </c>
      <c r="AB21" s="3" t="s">
        <v>11</v>
      </c>
      <c r="AC21" s="3" t="s">
        <v>12</v>
      </c>
      <c r="AD21" s="3" t="s">
        <v>13</v>
      </c>
      <c r="AE21" s="3" t="s">
        <v>14</v>
      </c>
      <c r="AF21" s="10" t="s">
        <v>22</v>
      </c>
      <c r="AG21" s="10" t="s">
        <v>23</v>
      </c>
      <c r="AH21" s="10" t="s">
        <v>24</v>
      </c>
      <c r="AI21" s="10" t="s">
        <v>25</v>
      </c>
      <c r="AJ21" s="10" t="s">
        <v>26</v>
      </c>
      <c r="AK21" s="10" t="s">
        <v>27</v>
      </c>
      <c r="AL21" s="10" t="s">
        <v>28</v>
      </c>
      <c r="AM21" s="10" t="s">
        <v>29</v>
      </c>
      <c r="AN21" s="10" t="s">
        <v>30</v>
      </c>
      <c r="AO21" s="10" t="s">
        <v>31</v>
      </c>
      <c r="AP21" s="10" t="s">
        <v>32</v>
      </c>
      <c r="AQ21" s="10" t="s">
        <v>33</v>
      </c>
    </row>
    <row r="22" spans="2:43" x14ac:dyDescent="0.25">
      <c r="B22" s="4" t="s">
        <v>35</v>
      </c>
      <c r="C22" s="9" t="s">
        <v>36</v>
      </c>
      <c r="D22" s="4" t="s">
        <v>19</v>
      </c>
      <c r="E22" s="13">
        <f>E14-E8</f>
        <v>0</v>
      </c>
      <c r="F22" s="13">
        <f t="shared" ref="F22:AQ22" si="75">F14-F8</f>
        <v>0</v>
      </c>
      <c r="G22" s="13">
        <f t="shared" si="75"/>
        <v>0</v>
      </c>
      <c r="H22" s="13">
        <f t="shared" si="75"/>
        <v>0</v>
      </c>
      <c r="I22" s="13">
        <f t="shared" si="75"/>
        <v>0</v>
      </c>
      <c r="J22" s="13">
        <f t="shared" si="75"/>
        <v>0</v>
      </c>
      <c r="K22" s="13">
        <f t="shared" si="75"/>
        <v>0</v>
      </c>
      <c r="L22" s="13">
        <f t="shared" si="75"/>
        <v>0</v>
      </c>
      <c r="M22" s="13">
        <f t="shared" si="75"/>
        <v>0</v>
      </c>
      <c r="N22" s="13">
        <f t="shared" si="75"/>
        <v>0</v>
      </c>
      <c r="O22" s="13">
        <f t="shared" si="75"/>
        <v>0</v>
      </c>
      <c r="P22" s="13">
        <f t="shared" si="75"/>
        <v>0</v>
      </c>
      <c r="Q22" s="13">
        <f t="shared" si="75"/>
        <v>0</v>
      </c>
      <c r="R22" s="13">
        <f t="shared" si="75"/>
        <v>0</v>
      </c>
      <c r="S22" s="13">
        <f t="shared" si="75"/>
        <v>0</v>
      </c>
      <c r="T22" s="13">
        <f t="shared" si="75"/>
        <v>0</v>
      </c>
      <c r="U22" s="13">
        <f t="shared" si="75"/>
        <v>0</v>
      </c>
      <c r="V22" s="13">
        <f t="shared" si="75"/>
        <v>0</v>
      </c>
      <c r="W22" s="13">
        <f t="shared" si="75"/>
        <v>0</v>
      </c>
      <c r="X22" s="13">
        <f t="shared" si="75"/>
        <v>0</v>
      </c>
      <c r="Y22" s="13">
        <f t="shared" si="75"/>
        <v>0</v>
      </c>
      <c r="Z22" s="13">
        <f t="shared" si="75"/>
        <v>0</v>
      </c>
      <c r="AA22" s="13">
        <f t="shared" si="75"/>
        <v>0</v>
      </c>
      <c r="AB22" s="13">
        <f t="shared" si="75"/>
        <v>0</v>
      </c>
      <c r="AC22" s="13">
        <f t="shared" si="75"/>
        <v>0</v>
      </c>
      <c r="AD22" s="13">
        <f t="shared" si="75"/>
        <v>0</v>
      </c>
      <c r="AE22" s="13">
        <f t="shared" si="75"/>
        <v>0</v>
      </c>
      <c r="AF22" s="13">
        <f t="shared" si="75"/>
        <v>0</v>
      </c>
      <c r="AG22" s="13">
        <f t="shared" si="75"/>
        <v>0</v>
      </c>
      <c r="AH22" s="13">
        <f t="shared" si="75"/>
        <v>0</v>
      </c>
      <c r="AI22" s="13">
        <f t="shared" si="75"/>
        <v>0</v>
      </c>
      <c r="AJ22" s="13">
        <f t="shared" si="75"/>
        <v>0</v>
      </c>
      <c r="AK22" s="13">
        <f t="shared" si="75"/>
        <v>0</v>
      </c>
      <c r="AL22" s="13">
        <f t="shared" si="75"/>
        <v>0</v>
      </c>
      <c r="AM22" s="13">
        <f t="shared" si="75"/>
        <v>0</v>
      </c>
      <c r="AN22" s="13">
        <f t="shared" si="75"/>
        <v>0</v>
      </c>
      <c r="AO22" s="13">
        <f t="shared" si="75"/>
        <v>0</v>
      </c>
      <c r="AP22" s="13">
        <f t="shared" si="75"/>
        <v>0</v>
      </c>
      <c r="AQ22" s="13">
        <f t="shared" si="75"/>
        <v>0</v>
      </c>
    </row>
    <row r="23" spans="2:43" x14ac:dyDescent="0.25">
      <c r="B23" s="4" t="s">
        <v>35</v>
      </c>
      <c r="C23" s="9"/>
      <c r="D23" s="4" t="s">
        <v>20</v>
      </c>
      <c r="E23" s="13">
        <f t="shared" ref="E23:AQ23" si="76">E15-E9</f>
        <v>0</v>
      </c>
      <c r="F23" s="13">
        <f t="shared" si="76"/>
        <v>0</v>
      </c>
      <c r="G23" s="13">
        <f t="shared" si="76"/>
        <v>0</v>
      </c>
      <c r="H23" s="13">
        <f t="shared" si="76"/>
        <v>0</v>
      </c>
      <c r="I23" s="13">
        <f t="shared" si="76"/>
        <v>0</v>
      </c>
      <c r="J23" s="13">
        <f t="shared" si="76"/>
        <v>0</v>
      </c>
      <c r="K23" s="13">
        <f t="shared" si="76"/>
        <v>0</v>
      </c>
      <c r="L23" s="13">
        <f t="shared" si="76"/>
        <v>0</v>
      </c>
      <c r="M23" s="13">
        <f t="shared" si="76"/>
        <v>0</v>
      </c>
      <c r="N23" s="13">
        <f t="shared" si="76"/>
        <v>0</v>
      </c>
      <c r="O23" s="13">
        <f t="shared" si="76"/>
        <v>0</v>
      </c>
      <c r="P23" s="13">
        <f t="shared" si="76"/>
        <v>0</v>
      </c>
      <c r="Q23" s="13">
        <f t="shared" si="76"/>
        <v>0</v>
      </c>
      <c r="R23" s="13">
        <f t="shared" si="76"/>
        <v>0</v>
      </c>
      <c r="S23" s="13">
        <f t="shared" si="76"/>
        <v>0</v>
      </c>
      <c r="T23" s="13">
        <f t="shared" si="76"/>
        <v>0</v>
      </c>
      <c r="U23" s="13">
        <f t="shared" si="76"/>
        <v>0</v>
      </c>
      <c r="V23" s="13">
        <f t="shared" si="76"/>
        <v>0</v>
      </c>
      <c r="W23" s="13">
        <f t="shared" si="76"/>
        <v>0</v>
      </c>
      <c r="X23" s="13">
        <f t="shared" si="76"/>
        <v>0</v>
      </c>
      <c r="Y23" s="13">
        <f t="shared" si="76"/>
        <v>0</v>
      </c>
      <c r="Z23" s="13">
        <f t="shared" si="76"/>
        <v>0</v>
      </c>
      <c r="AA23" s="13">
        <f t="shared" si="76"/>
        <v>0</v>
      </c>
      <c r="AB23" s="13">
        <f t="shared" si="76"/>
        <v>0</v>
      </c>
      <c r="AC23" s="13">
        <f t="shared" si="76"/>
        <v>0</v>
      </c>
      <c r="AD23" s="13">
        <f t="shared" si="76"/>
        <v>0</v>
      </c>
      <c r="AE23" s="13">
        <f t="shared" si="76"/>
        <v>0</v>
      </c>
      <c r="AF23" s="13">
        <f t="shared" si="76"/>
        <v>0</v>
      </c>
      <c r="AG23" s="13">
        <f t="shared" si="76"/>
        <v>0</v>
      </c>
      <c r="AH23" s="13">
        <f t="shared" si="76"/>
        <v>0</v>
      </c>
      <c r="AI23" s="13">
        <f t="shared" si="76"/>
        <v>0</v>
      </c>
      <c r="AJ23" s="13">
        <f t="shared" si="76"/>
        <v>0</v>
      </c>
      <c r="AK23" s="13">
        <f t="shared" si="76"/>
        <v>0</v>
      </c>
      <c r="AL23" s="13">
        <f t="shared" si="76"/>
        <v>0</v>
      </c>
      <c r="AM23" s="13">
        <f t="shared" si="76"/>
        <v>0</v>
      </c>
      <c r="AN23" s="13">
        <f t="shared" si="76"/>
        <v>0</v>
      </c>
      <c r="AO23" s="13">
        <f t="shared" si="76"/>
        <v>0</v>
      </c>
      <c r="AP23" s="13">
        <f t="shared" si="76"/>
        <v>0</v>
      </c>
      <c r="AQ23" s="13">
        <f t="shared" si="76"/>
        <v>0</v>
      </c>
    </row>
    <row r="24" spans="2:43" x14ac:dyDescent="0.25">
      <c r="B24" s="4" t="s">
        <v>35</v>
      </c>
      <c r="C24" s="15"/>
      <c r="D24" s="4" t="s">
        <v>21</v>
      </c>
      <c r="E24" s="13">
        <f t="shared" ref="E24:AQ24" si="77">E16-E10</f>
        <v>-644.43788352951742</v>
      </c>
      <c r="F24" s="13">
        <f t="shared" si="77"/>
        <v>-2601.9773053589015</v>
      </c>
      <c r="G24" s="13">
        <f t="shared" si="77"/>
        <v>-5911.6220865533178</v>
      </c>
      <c r="H24" s="13">
        <f t="shared" si="77"/>
        <v>-10303.141402842826</v>
      </c>
      <c r="I24" s="13">
        <f t="shared" si="77"/>
        <v>-15325.37191273721</v>
      </c>
      <c r="J24" s="13">
        <f t="shared" si="77"/>
        <v>-20715.294420949605</v>
      </c>
      <c r="K24" s="13">
        <f t="shared" si="77"/>
        <v>-26319.574002570458</v>
      </c>
      <c r="L24" s="13">
        <f t="shared" si="77"/>
        <v>-32048.819466316621</v>
      </c>
      <c r="M24" s="13">
        <f t="shared" si="77"/>
        <v>-37850.917537383124</v>
      </c>
      <c r="N24" s="13">
        <f t="shared" si="77"/>
        <v>-43695.487219925533</v>
      </c>
      <c r="O24" s="13">
        <f t="shared" si="77"/>
        <v>-49564.817001628544</v>
      </c>
      <c r="P24" s="13">
        <f t="shared" si="77"/>
        <v>-55448.581425416924</v>
      </c>
      <c r="Q24" s="13">
        <f t="shared" si="77"/>
        <v>-61340.760956543119</v>
      </c>
      <c r="R24" s="13">
        <f t="shared" si="77"/>
        <v>-67237.846326767321</v>
      </c>
      <c r="S24" s="13">
        <f>S16-S10</f>
        <v>-73137.791702965216</v>
      </c>
      <c r="T24" s="13">
        <f t="shared" si="77"/>
        <v>-79039.404405385139</v>
      </c>
      <c r="U24" s="13">
        <f t="shared" si="77"/>
        <v>-84941.989125610795</v>
      </c>
      <c r="V24" s="13">
        <f t="shared" si="77"/>
        <v>-90845.140512756247</v>
      </c>
      <c r="W24" s="13">
        <f t="shared" si="77"/>
        <v>-96748.622255370661</v>
      </c>
      <c r="X24" s="13">
        <f t="shared" si="77"/>
        <v>-102652.29658860934</v>
      </c>
      <c r="Y24" s="13">
        <f t="shared" si="77"/>
        <v>-108556.08319832617</v>
      </c>
      <c r="Z24" s="13">
        <f t="shared" si="77"/>
        <v>-114459.9352629818</v>
      </c>
      <c r="AA24" s="13">
        <f t="shared" si="77"/>
        <v>-120363.82548655622</v>
      </c>
      <c r="AB24" s="13">
        <f t="shared" si="77"/>
        <v>-126267.73795601638</v>
      </c>
      <c r="AC24" s="13">
        <f t="shared" si="77"/>
        <v>-132171.66339438246</v>
      </c>
      <c r="AD24" s="13">
        <f t="shared" si="77"/>
        <v>-138075.59639336116</v>
      </c>
      <c r="AE24" s="13">
        <f>AE16-AE10</f>
        <v>-143979.53380002553</v>
      </c>
      <c r="AF24" s="13">
        <f t="shared" si="77"/>
        <v>-149883.47377628251</v>
      </c>
      <c r="AG24" s="13">
        <f t="shared" si="77"/>
        <v>-155787.4152505605</v>
      </c>
      <c r="AH24" s="13">
        <f t="shared" si="77"/>
        <v>-161691.35759815469</v>
      </c>
      <c r="AI24" s="13">
        <f t="shared" si="77"/>
        <v>-167595.30045487487</v>
      </c>
      <c r="AJ24" s="13">
        <f t="shared" si="77"/>
        <v>-173499.24360840523</v>
      </c>
      <c r="AK24" s="13">
        <f t="shared" si="77"/>
        <v>-179403.18693496997</v>
      </c>
      <c r="AL24" s="13">
        <f t="shared" si="77"/>
        <v>-185307.13036241033</v>
      </c>
      <c r="AM24" s="13">
        <f t="shared" si="77"/>
        <v>-191211.07384865906</v>
      </c>
      <c r="AN24" s="13">
        <f t="shared" si="77"/>
        <v>-197115.01736919198</v>
      </c>
      <c r="AO24" s="13">
        <f t="shared" si="77"/>
        <v>-203018.96090971178</v>
      </c>
      <c r="AP24" s="13">
        <f t="shared" si="77"/>
        <v>-208922.90446188371</v>
      </c>
      <c r="AQ24" s="13">
        <f t="shared" si="77"/>
        <v>-214826.84802084847</v>
      </c>
    </row>
    <row r="25" spans="2:43" x14ac:dyDescent="0.25">
      <c r="B25" s="4" t="s">
        <v>35</v>
      </c>
      <c r="C25" s="5">
        <v>3.3300000000000003E-2</v>
      </c>
      <c r="D25" s="4" t="s">
        <v>16</v>
      </c>
      <c r="E25" s="13">
        <f t="shared" ref="E25:AQ25" si="78">E17-E11</f>
        <v>-644.43788352951742</v>
      </c>
      <c r="F25" s="13">
        <f t="shared" si="78"/>
        <v>-1957.5394218293841</v>
      </c>
      <c r="G25" s="13">
        <f t="shared" si="78"/>
        <v>-3309.6447811944163</v>
      </c>
      <c r="H25" s="13">
        <f t="shared" si="78"/>
        <v>-4391.5193162895102</v>
      </c>
      <c r="I25" s="13">
        <f t="shared" si="78"/>
        <v>-5022.2305098943871</v>
      </c>
      <c r="J25" s="13">
        <f t="shared" si="78"/>
        <v>-5389.9225082123921</v>
      </c>
      <c r="K25" s="13">
        <f t="shared" si="78"/>
        <v>-5604.2795816208418</v>
      </c>
      <c r="L25" s="13">
        <f t="shared" si="78"/>
        <v>-5729.2454637461669</v>
      </c>
      <c r="M25" s="13">
        <f t="shared" si="78"/>
        <v>-5802.0980710665026</v>
      </c>
      <c r="N25" s="13">
        <f t="shared" si="78"/>
        <v>-5844.5696825424056</v>
      </c>
      <c r="O25" s="13">
        <f t="shared" si="78"/>
        <v>-5869.3297817030179</v>
      </c>
      <c r="P25" s="13">
        <f t="shared" si="78"/>
        <v>-5883.7644237883724</v>
      </c>
      <c r="Q25" s="13">
        <f t="shared" si="78"/>
        <v>-5892.1795311262285</v>
      </c>
      <c r="R25" s="13">
        <f t="shared" si="78"/>
        <v>-5897.0853702241984</v>
      </c>
      <c r="S25" s="13">
        <f t="shared" si="78"/>
        <v>-5899.9453761978548</v>
      </c>
      <c r="T25" s="13">
        <f t="shared" si="78"/>
        <v>-5901.6127024199304</v>
      </c>
      <c r="U25" s="13">
        <f t="shared" si="78"/>
        <v>-5902.5847202256409</v>
      </c>
      <c r="V25" s="13">
        <f t="shared" si="78"/>
        <v>-5903.1513871454663</v>
      </c>
      <c r="W25" s="13">
        <f t="shared" si="78"/>
        <v>-5903.4817426144145</v>
      </c>
      <c r="X25" s="13">
        <f t="shared" si="78"/>
        <v>-5903.6743332387123</v>
      </c>
      <c r="Y25" s="13">
        <f t="shared" si="78"/>
        <v>-5903.7866097168007</v>
      </c>
      <c r="Z25" s="13">
        <f t="shared" si="78"/>
        <v>-5903.8520646556244</v>
      </c>
      <c r="AA25" s="13">
        <f t="shared" si="78"/>
        <v>-5903.8902235744717</v>
      </c>
      <c r="AB25" s="13">
        <f t="shared" si="78"/>
        <v>-5903.9124694601778</v>
      </c>
      <c r="AC25" s="13">
        <f t="shared" si="78"/>
        <v>-5903.9254383661573</v>
      </c>
      <c r="AD25" s="13">
        <f t="shared" si="78"/>
        <v>-5903.9329989786893</v>
      </c>
      <c r="AE25" s="13">
        <f t="shared" si="78"/>
        <v>-5903.9374066644305</v>
      </c>
      <c r="AF25" s="13">
        <f t="shared" si="78"/>
        <v>-5903.9399762569628</v>
      </c>
      <c r="AG25" s="13">
        <f t="shared" si="78"/>
        <v>-5903.9414742779663</v>
      </c>
      <c r="AH25" s="13">
        <f t="shared" si="78"/>
        <v>-5903.9423475942167</v>
      </c>
      <c r="AI25" s="13">
        <f t="shared" si="78"/>
        <v>-5903.942856720103</v>
      </c>
      <c r="AJ25" s="13">
        <f t="shared" si="78"/>
        <v>-5903.9431535303083</v>
      </c>
      <c r="AK25" s="13">
        <f t="shared" si="78"/>
        <v>-5903.9433265647094</v>
      </c>
      <c r="AL25" s="13">
        <f t="shared" si="78"/>
        <v>-5903.9434274403102</v>
      </c>
      <c r="AM25" s="13">
        <f t="shared" si="78"/>
        <v>-5903.9434862487578</v>
      </c>
      <c r="AN25" s="13">
        <f t="shared" si="78"/>
        <v>-5903.9435205329064</v>
      </c>
      <c r="AO25" s="13">
        <f t="shared" si="78"/>
        <v>-5903.9435405198819</v>
      </c>
      <c r="AP25" s="13">
        <f t="shared" si="78"/>
        <v>-5903.9435521718842</v>
      </c>
      <c r="AQ25" s="13">
        <f t="shared" si="78"/>
        <v>-5903.9435589647728</v>
      </c>
    </row>
    <row r="27" spans="2:43" s="24" customFormat="1" x14ac:dyDescent="0.25">
      <c r="B27" s="33" t="s">
        <v>75</v>
      </c>
    </row>
    <row r="29" spans="2:43" x14ac:dyDescent="0.25">
      <c r="C29" t="s">
        <v>69</v>
      </c>
      <c r="D29" t="s">
        <v>64</v>
      </c>
      <c r="AE29">
        <v>0.95344036060076887</v>
      </c>
      <c r="AQ29">
        <v>0.95316189982581878</v>
      </c>
    </row>
    <row r="30" spans="2:43" x14ac:dyDescent="0.25">
      <c r="C30" t="s">
        <v>69</v>
      </c>
      <c r="D30" t="s">
        <v>65</v>
      </c>
      <c r="AE30">
        <v>0.95540350265701868</v>
      </c>
      <c r="AQ30">
        <v>0.95515094169939718</v>
      </c>
    </row>
    <row r="31" spans="2:43" x14ac:dyDescent="0.25">
      <c r="C31" t="s">
        <v>69</v>
      </c>
      <c r="D31" t="s">
        <v>66</v>
      </c>
      <c r="AE31">
        <v>0.95540350265701868</v>
      </c>
      <c r="AQ31">
        <v>0.95515094169939718</v>
      </c>
    </row>
    <row r="33" spans="3:44" x14ac:dyDescent="0.25">
      <c r="C33" t="s">
        <v>70</v>
      </c>
      <c r="D33" t="s">
        <v>64</v>
      </c>
      <c r="AE33">
        <v>0.95312481150387862</v>
      </c>
      <c r="AQ33">
        <v>0.95289293906365902</v>
      </c>
    </row>
    <row r="34" spans="3:44" x14ac:dyDescent="0.25">
      <c r="C34" t="s">
        <v>70</v>
      </c>
      <c r="D34" t="s">
        <v>65</v>
      </c>
      <c r="AE34">
        <v>0.95502509586100504</v>
      </c>
      <c r="AQ34">
        <v>0.95481362871618458</v>
      </c>
    </row>
    <row r="35" spans="3:44" x14ac:dyDescent="0.25">
      <c r="C35" t="s">
        <v>70</v>
      </c>
      <c r="D35" t="s">
        <v>66</v>
      </c>
      <c r="AE35">
        <v>0.95502509586100504</v>
      </c>
      <c r="AQ35">
        <v>0.95481362871618458</v>
      </c>
    </row>
    <row r="37" spans="3:44" x14ac:dyDescent="0.25">
      <c r="C37" t="s">
        <v>71</v>
      </c>
      <c r="D37" t="s">
        <v>64</v>
      </c>
      <c r="AE37">
        <v>0.95335123066613103</v>
      </c>
      <c r="AQ37">
        <v>0.9530609438011669</v>
      </c>
    </row>
    <row r="38" spans="3:44" x14ac:dyDescent="0.25">
      <c r="C38" t="s">
        <v>71</v>
      </c>
      <c r="D38" t="s">
        <v>65</v>
      </c>
      <c r="AE38">
        <v>0.95530409659649818</v>
      </c>
      <c r="AQ38">
        <v>0.95503060219869507</v>
      </c>
    </row>
    <row r="39" spans="3:44" x14ac:dyDescent="0.25">
      <c r="C39" t="s">
        <v>71</v>
      </c>
      <c r="D39" t="s">
        <v>66</v>
      </c>
      <c r="AE39">
        <v>0.95530409659649818</v>
      </c>
      <c r="AQ39">
        <v>0.95503060219869507</v>
      </c>
    </row>
    <row r="41" spans="3:44" x14ac:dyDescent="0.25">
      <c r="C41" t="s">
        <v>72</v>
      </c>
      <c r="D41" s="4" t="s">
        <v>20</v>
      </c>
      <c r="AE41" s="14">
        <f>AVERAGE(S9:AE9)</f>
        <v>7687470.5754743153</v>
      </c>
      <c r="AF41" s="14"/>
      <c r="AQ41" s="14">
        <f>AVERAGE(AE9:AQ9)</f>
        <v>7688176.2308037542</v>
      </c>
      <c r="AR41" s="14"/>
    </row>
    <row r="42" spans="3:44" x14ac:dyDescent="0.25">
      <c r="C42" t="s">
        <v>72</v>
      </c>
      <c r="D42" s="4" t="s">
        <v>21</v>
      </c>
      <c r="AE42" s="14">
        <f>AVERAGE(S10:AE10)</f>
        <v>500841.79204001313</v>
      </c>
      <c r="AF42" s="14"/>
      <c r="AQ42" s="14">
        <f>AVERAGE(AE10:AQ10)</f>
        <v>827700.67454228306</v>
      </c>
      <c r="AR42" s="14"/>
    </row>
    <row r="43" spans="3:44" x14ac:dyDescent="0.25">
      <c r="C43" t="s">
        <v>72</v>
      </c>
      <c r="D43" s="4" t="s">
        <v>16</v>
      </c>
      <c r="AE43" s="14">
        <f>SUM(T11:AE11)</f>
        <v>326837.88015656243</v>
      </c>
      <c r="AF43" s="14"/>
      <c r="AQ43" s="14">
        <f>SUM(AF11:AQ11)</f>
        <v>326863.58789700642</v>
      </c>
      <c r="AR43" s="14"/>
    </row>
    <row r="45" spans="3:44" x14ac:dyDescent="0.25">
      <c r="C45" t="s">
        <v>73</v>
      </c>
      <c r="D45" s="4" t="s">
        <v>20</v>
      </c>
      <c r="AE45" s="14">
        <f>AVERAGE(S15:AE15)</f>
        <v>7687470.5754743153</v>
      </c>
      <c r="AF45" s="14"/>
      <c r="AQ45" s="14">
        <f>AVERAGE(AE15:AQ15)</f>
        <v>7688176.2308037542</v>
      </c>
      <c r="AR45" s="14"/>
    </row>
    <row r="46" spans="3:44" x14ac:dyDescent="0.25">
      <c r="C46" t="s">
        <v>73</v>
      </c>
      <c r="D46" s="4" t="s">
        <v>21</v>
      </c>
      <c r="AE46" s="14">
        <f>AVERAGE(S16:AE16)</f>
        <v>392284.89818752499</v>
      </c>
      <c r="AF46" s="14"/>
      <c r="AQ46" s="14">
        <f>AVERAGE(AE16:AQ16)</f>
        <v>648297.48635797715</v>
      </c>
      <c r="AR46" s="14"/>
    </row>
    <row r="47" spans="3:44" x14ac:dyDescent="0.25">
      <c r="C47" t="s">
        <v>73</v>
      </c>
      <c r="D47" s="4" t="s">
        <v>16</v>
      </c>
      <c r="AE47" s="14">
        <f>SUM(T17:AE17)</f>
        <v>255996.13805950191</v>
      </c>
      <c r="AF47" s="14"/>
      <c r="AQ47" s="14">
        <f>SUM(AF17:AQ17)</f>
        <v>256016.27367618363</v>
      </c>
      <c r="AR47" s="14"/>
    </row>
    <row r="49" spans="2:43" x14ac:dyDescent="0.25">
      <c r="B49" t="s">
        <v>72</v>
      </c>
      <c r="C49" t="s">
        <v>64</v>
      </c>
      <c r="D49" s="4" t="s">
        <v>20</v>
      </c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14">
        <f>AE$29*AE41</f>
        <v>7329544.7175880317</v>
      </c>
      <c r="AQ49" s="14">
        <f>AQ$29*AQ41</f>
        <v>7328076.6623486094</v>
      </c>
    </row>
    <row r="50" spans="2:43" x14ac:dyDescent="0.25">
      <c r="B50" t="s">
        <v>72</v>
      </c>
      <c r="C50" t="s">
        <v>64</v>
      </c>
      <c r="D50" s="4" t="s">
        <v>21</v>
      </c>
      <c r="AE50" s="14">
        <f>AE$33*AE42</f>
        <v>477364.73863140226</v>
      </c>
      <c r="AQ50" s="14">
        <f>AQ$33*AQ42</f>
        <v>788710.12842956919</v>
      </c>
    </row>
    <row r="51" spans="2:43" x14ac:dyDescent="0.25">
      <c r="B51" t="s">
        <v>72</v>
      </c>
      <c r="C51" t="s">
        <v>64</v>
      </c>
      <c r="D51" s="4" t="s">
        <v>16</v>
      </c>
      <c r="AE51" s="14">
        <f>AE$37*AE43</f>
        <v>311591.29527556826</v>
      </c>
      <c r="AQ51" s="14">
        <f>AQ$37*AQ43</f>
        <v>311520.91957535665</v>
      </c>
    </row>
    <row r="53" spans="2:43" x14ac:dyDescent="0.25">
      <c r="B53" t="s">
        <v>72</v>
      </c>
      <c r="C53" t="s">
        <v>65</v>
      </c>
      <c r="D53" s="4" t="s">
        <v>20</v>
      </c>
      <c r="AE53" s="14">
        <f>AE$30*AE41</f>
        <v>7344636.3143809279</v>
      </c>
      <c r="AQ53" s="14">
        <f>AQ$30*AQ41</f>
        <v>7343368.7668031277</v>
      </c>
    </row>
    <row r="54" spans="2:43" x14ac:dyDescent="0.25">
      <c r="B54" t="s">
        <v>72</v>
      </c>
      <c r="C54" t="s">
        <v>65</v>
      </c>
      <c r="D54" s="4" t="s">
        <v>21</v>
      </c>
      <c r="AE54" s="14">
        <f>AE$34*AE42</f>
        <v>478316.48045421107</v>
      </c>
      <c r="AQ54" s="14">
        <f>AQ$34*AQ42</f>
        <v>790299.88455055095</v>
      </c>
    </row>
    <row r="55" spans="2:43" x14ac:dyDescent="0.25">
      <c r="B55" t="s">
        <v>72</v>
      </c>
      <c r="C55" t="s">
        <v>65</v>
      </c>
      <c r="D55" s="4" t="s">
        <v>16</v>
      </c>
      <c r="AE55" s="14">
        <f>AE$38*AE43</f>
        <v>312229.56583647942</v>
      </c>
      <c r="AQ55" s="14">
        <f>AQ$38*AQ43</f>
        <v>312164.72918610414</v>
      </c>
    </row>
    <row r="57" spans="2:43" x14ac:dyDescent="0.25">
      <c r="B57" t="s">
        <v>72</v>
      </c>
      <c r="C57" t="s">
        <v>66</v>
      </c>
      <c r="D57" s="4" t="s">
        <v>20</v>
      </c>
      <c r="AE57" s="14">
        <f>AE$31*AE41</f>
        <v>7344636.3143809279</v>
      </c>
      <c r="AQ57" s="14">
        <f>AQ$31*AQ41</f>
        <v>7343368.7668031277</v>
      </c>
    </row>
    <row r="58" spans="2:43" x14ac:dyDescent="0.25">
      <c r="B58" t="s">
        <v>72</v>
      </c>
      <c r="C58" t="s">
        <v>66</v>
      </c>
      <c r="D58" s="4" t="s">
        <v>21</v>
      </c>
      <c r="AE58" s="14">
        <f>AE$35*AE42</f>
        <v>478316.48045421107</v>
      </c>
      <c r="AQ58" s="14">
        <f>AQ$35*AQ42</f>
        <v>790299.88455055095</v>
      </c>
    </row>
    <row r="59" spans="2:43" x14ac:dyDescent="0.25">
      <c r="B59" t="s">
        <v>72</v>
      </c>
      <c r="C59" t="s">
        <v>66</v>
      </c>
      <c r="D59" s="4" t="s">
        <v>16</v>
      </c>
      <c r="AE59" s="14">
        <f>AE$39*AE43</f>
        <v>312229.56583647942</v>
      </c>
      <c r="AQ59" s="14">
        <f>AQ$39*AQ43</f>
        <v>312164.72918610414</v>
      </c>
    </row>
    <row r="61" spans="2:43" x14ac:dyDescent="0.25">
      <c r="B61" t="s">
        <v>73</v>
      </c>
      <c r="C61" t="s">
        <v>64</v>
      </c>
      <c r="D61" s="4" t="s">
        <v>20</v>
      </c>
      <c r="AE61" s="14">
        <f>1*AE45</f>
        <v>7687470.5754743153</v>
      </c>
      <c r="AQ61" s="14">
        <f>1*AQ45</f>
        <v>7688176.2308037542</v>
      </c>
    </row>
    <row r="62" spans="2:43" x14ac:dyDescent="0.25">
      <c r="B62" t="s">
        <v>73</v>
      </c>
      <c r="C62" t="s">
        <v>64</v>
      </c>
      <c r="D62" s="4" t="s">
        <v>21</v>
      </c>
      <c r="AE62" s="14">
        <f>1*AE46</f>
        <v>392284.89818752499</v>
      </c>
      <c r="AQ62" s="14">
        <f>1*AQ46</f>
        <v>648297.48635797715</v>
      </c>
    </row>
    <row r="63" spans="2:43" x14ac:dyDescent="0.25">
      <c r="B63" t="s">
        <v>73</v>
      </c>
      <c r="C63" t="s">
        <v>64</v>
      </c>
      <c r="D63" s="4" t="s">
        <v>16</v>
      </c>
      <c r="AE63" s="14">
        <f>1*AE47</f>
        <v>255996.13805950191</v>
      </c>
      <c r="AQ63" s="14">
        <f>1*AQ47</f>
        <v>256016.27367618363</v>
      </c>
    </row>
    <row r="65" spans="2:47" x14ac:dyDescent="0.25">
      <c r="B65" t="s">
        <v>73</v>
      </c>
      <c r="C65" t="s">
        <v>65</v>
      </c>
      <c r="D65" s="4" t="s">
        <v>20</v>
      </c>
      <c r="AE65" s="14">
        <f>1*AE45</f>
        <v>7687470.5754743153</v>
      </c>
      <c r="AQ65" s="14">
        <f>1*AQ45</f>
        <v>7688176.2308037542</v>
      </c>
    </row>
    <row r="66" spans="2:47" x14ac:dyDescent="0.25">
      <c r="B66" t="s">
        <v>73</v>
      </c>
      <c r="C66" t="s">
        <v>65</v>
      </c>
      <c r="D66" s="4" t="s">
        <v>21</v>
      </c>
      <c r="AE66" s="14">
        <f>1*AE46</f>
        <v>392284.89818752499</v>
      </c>
      <c r="AQ66" s="14">
        <f>1*AQ46</f>
        <v>648297.48635797715</v>
      </c>
    </row>
    <row r="67" spans="2:47" x14ac:dyDescent="0.25">
      <c r="B67" t="s">
        <v>73</v>
      </c>
      <c r="C67" t="s">
        <v>65</v>
      </c>
      <c r="D67" s="4" t="s">
        <v>16</v>
      </c>
      <c r="AE67" s="14">
        <f>1*AE47</f>
        <v>255996.13805950191</v>
      </c>
      <c r="AQ67" s="14">
        <f>1*AQ47</f>
        <v>256016.27367618363</v>
      </c>
    </row>
    <row r="69" spans="2:47" x14ac:dyDescent="0.25">
      <c r="B69" t="s">
        <v>73</v>
      </c>
      <c r="C69" t="s">
        <v>66</v>
      </c>
      <c r="D69" s="4" t="s">
        <v>20</v>
      </c>
      <c r="AE69" s="14">
        <f>1*AE45</f>
        <v>7687470.5754743153</v>
      </c>
      <c r="AQ69" s="14">
        <f>1*AQ45</f>
        <v>7688176.2308037542</v>
      </c>
    </row>
    <row r="70" spans="2:47" x14ac:dyDescent="0.25">
      <c r="B70" t="s">
        <v>73</v>
      </c>
      <c r="C70" t="s">
        <v>66</v>
      </c>
      <c r="D70" s="4" t="s">
        <v>21</v>
      </c>
      <c r="AE70" s="14">
        <f>1*AE46</f>
        <v>392284.89818752499</v>
      </c>
      <c r="AQ70" s="14">
        <f>1*AQ46</f>
        <v>648297.48635797715</v>
      </c>
    </row>
    <row r="71" spans="2:47" x14ac:dyDescent="0.25">
      <c r="B71" t="s">
        <v>73</v>
      </c>
      <c r="C71" t="s">
        <v>66</v>
      </c>
      <c r="D71" s="4" t="s">
        <v>16</v>
      </c>
      <c r="AE71" s="14">
        <f>1*AE47</f>
        <v>255996.13805950191</v>
      </c>
      <c r="AQ71" s="14">
        <f>1*AQ47</f>
        <v>256016.27367618363</v>
      </c>
    </row>
    <row r="73" spans="2:47" x14ac:dyDescent="0.25">
      <c r="B73" t="s">
        <v>74</v>
      </c>
      <c r="C73" t="s">
        <v>64</v>
      </c>
      <c r="D73" s="4" t="s">
        <v>20</v>
      </c>
      <c r="AE73" s="14">
        <f>AE61-AE49</f>
        <v>357925.85788628366</v>
      </c>
      <c r="AQ73" s="14">
        <f>AQ61-AQ49</f>
        <v>360099.56845514476</v>
      </c>
      <c r="AR73" t="s">
        <v>82</v>
      </c>
      <c r="AS73" s="26"/>
      <c r="AT73" s="14"/>
    </row>
    <row r="74" spans="2:47" x14ac:dyDescent="0.25">
      <c r="B74" t="s">
        <v>74</v>
      </c>
      <c r="C74" t="s">
        <v>64</v>
      </c>
      <c r="D74" s="4" t="s">
        <v>21</v>
      </c>
      <c r="AE74" s="14">
        <f>AE62-AE50</f>
        <v>-85079.84044387727</v>
      </c>
      <c r="AQ74" s="14">
        <f>AQ62-AQ50</f>
        <v>-140412.64207159204</v>
      </c>
      <c r="AR74" t="s">
        <v>83</v>
      </c>
      <c r="AS74" s="26"/>
    </row>
    <row r="75" spans="2:47" x14ac:dyDescent="0.25">
      <c r="B75" t="s">
        <v>74</v>
      </c>
      <c r="C75" t="s">
        <v>64</v>
      </c>
      <c r="D75" s="4" t="s">
        <v>16</v>
      </c>
      <c r="AE75" s="14">
        <f>AE63-AE51</f>
        <v>-55595.157216066349</v>
      </c>
      <c r="AQ75" s="14">
        <f>AQ63-AQ51</f>
        <v>-55504.645899173018</v>
      </c>
      <c r="AR75" t="s">
        <v>81</v>
      </c>
      <c r="AU75" s="14"/>
    </row>
    <row r="77" spans="2:47" x14ac:dyDescent="0.25">
      <c r="B77" t="s">
        <v>74</v>
      </c>
      <c r="C77" t="s">
        <v>65</v>
      </c>
      <c r="D77" s="4" t="s">
        <v>20</v>
      </c>
      <c r="AE77" s="14">
        <f>AE65-AE53</f>
        <v>342834.26109338738</v>
      </c>
      <c r="AQ77" s="14">
        <f>AQ65-AQ53</f>
        <v>344807.46400062647</v>
      </c>
      <c r="AR77" t="s">
        <v>82</v>
      </c>
    </row>
    <row r="78" spans="2:47" x14ac:dyDescent="0.25">
      <c r="B78" t="s">
        <v>74</v>
      </c>
      <c r="C78" t="s">
        <v>65</v>
      </c>
      <c r="D78" s="4" t="s">
        <v>21</v>
      </c>
      <c r="AE78" s="14">
        <f>AE66-AE54</f>
        <v>-86031.582266686077</v>
      </c>
      <c r="AQ78" s="14">
        <f>AQ66-AQ54</f>
        <v>-142002.3981925738</v>
      </c>
      <c r="AR78" t="s">
        <v>83</v>
      </c>
    </row>
    <row r="79" spans="2:47" x14ac:dyDescent="0.25">
      <c r="B79" t="s">
        <v>74</v>
      </c>
      <c r="C79" t="s">
        <v>65</v>
      </c>
      <c r="D79" s="4" t="s">
        <v>16</v>
      </c>
      <c r="AE79" s="14">
        <f>AE67-AE55</f>
        <v>-56233.427776977507</v>
      </c>
      <c r="AQ79" s="14">
        <f>AQ67-AQ55</f>
        <v>-56148.455509920517</v>
      </c>
      <c r="AR79" t="s">
        <v>81</v>
      </c>
    </row>
    <row r="81" spans="2:44" x14ac:dyDescent="0.25">
      <c r="B81" t="s">
        <v>74</v>
      </c>
      <c r="C81" t="s">
        <v>66</v>
      </c>
      <c r="D81" s="4" t="s">
        <v>20</v>
      </c>
      <c r="AE81" s="14">
        <f>AE69-AE57</f>
        <v>342834.26109338738</v>
      </c>
      <c r="AQ81" s="14">
        <f>AQ69-AQ57</f>
        <v>344807.46400062647</v>
      </c>
      <c r="AR81" t="s">
        <v>82</v>
      </c>
    </row>
    <row r="82" spans="2:44" x14ac:dyDescent="0.25">
      <c r="B82" t="s">
        <v>74</v>
      </c>
      <c r="C82" t="s">
        <v>66</v>
      </c>
      <c r="D82" s="4" t="s">
        <v>21</v>
      </c>
      <c r="AE82" s="14">
        <f>AE70-AE58</f>
        <v>-86031.582266686077</v>
      </c>
      <c r="AQ82" s="14">
        <f>AQ70-AQ58</f>
        <v>-142002.3981925738</v>
      </c>
      <c r="AR82" t="s">
        <v>83</v>
      </c>
    </row>
    <row r="83" spans="2:44" x14ac:dyDescent="0.25">
      <c r="B83" t="s">
        <v>74</v>
      </c>
      <c r="C83" t="s">
        <v>66</v>
      </c>
      <c r="D83" s="4" t="s">
        <v>16</v>
      </c>
      <c r="AE83" s="14">
        <f>AE71-AE59</f>
        <v>-56233.427776977507</v>
      </c>
      <c r="AQ83" s="14">
        <f>AQ71-AQ59</f>
        <v>-56148.455509920517</v>
      </c>
      <c r="AR83" t="s">
        <v>81</v>
      </c>
    </row>
    <row r="85" spans="2:44" x14ac:dyDescent="0.25"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7" spans="2:44" x14ac:dyDescent="0.25">
      <c r="AE87" s="14"/>
      <c r="AQ87" s="14"/>
    </row>
    <row r="88" spans="2:44" x14ac:dyDescent="0.25">
      <c r="AE88" s="14"/>
      <c r="AQ88" s="14"/>
    </row>
    <row r="90" spans="2:44" x14ac:dyDescent="0.25"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05AF9-3F54-45F6-92D9-C489C3A19B7A}">
  <dimension ref="A1:AC12"/>
  <sheetViews>
    <sheetView tabSelected="1" zoomScale="70" zoomScaleNormal="70" workbookViewId="0">
      <pane xSplit="4" ySplit="7" topLeftCell="G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2.140625" customWidth="1"/>
    <col min="2" max="2" width="27.42578125" customWidth="1"/>
    <col min="3" max="3" width="29" bestFit="1" customWidth="1"/>
    <col min="4" max="4" width="32.28515625" bestFit="1" customWidth="1"/>
    <col min="5" max="29" width="12.7109375" customWidth="1"/>
  </cols>
  <sheetData>
    <row r="1" spans="1:29" x14ac:dyDescent="0.25">
      <c r="A1" s="34" t="s">
        <v>91</v>
      </c>
    </row>
    <row r="2" spans="1:29" x14ac:dyDescent="0.25">
      <c r="A2" s="34" t="s">
        <v>88</v>
      </c>
    </row>
    <row r="6" spans="1:29" ht="9.75" customHeight="1" thickBot="1" x14ac:dyDescent="0.3"/>
    <row r="7" spans="1:29" ht="15.75" thickBot="1" x14ac:dyDescent="0.3">
      <c r="B7" s="1" t="s">
        <v>0</v>
      </c>
      <c r="C7" s="2" t="s">
        <v>1</v>
      </c>
      <c r="D7" s="1" t="s">
        <v>2</v>
      </c>
      <c r="E7" s="11" t="s">
        <v>34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12</v>
      </c>
      <c r="P7" s="3" t="s">
        <v>13</v>
      </c>
      <c r="Q7" s="3" t="s">
        <v>14</v>
      </c>
      <c r="R7" s="10" t="s">
        <v>22</v>
      </c>
      <c r="S7" s="10" t="s">
        <v>23</v>
      </c>
      <c r="T7" s="10" t="s">
        <v>24</v>
      </c>
      <c r="U7" s="10" t="s">
        <v>25</v>
      </c>
      <c r="V7" s="10" t="s">
        <v>26</v>
      </c>
      <c r="W7" s="10" t="s">
        <v>27</v>
      </c>
      <c r="X7" s="10" t="s">
        <v>28</v>
      </c>
      <c r="Y7" s="10" t="s">
        <v>29</v>
      </c>
      <c r="Z7" s="10" t="s">
        <v>30</v>
      </c>
      <c r="AA7" s="10" t="s">
        <v>31</v>
      </c>
      <c r="AB7" s="10" t="s">
        <v>32</v>
      </c>
      <c r="AC7" s="10" t="s">
        <v>33</v>
      </c>
    </row>
    <row r="8" spans="1:29" x14ac:dyDescent="0.25">
      <c r="B8" s="7" t="s">
        <v>15</v>
      </c>
      <c r="C8" s="5">
        <v>3.3300000000000003E-2</v>
      </c>
      <c r="D8" s="4" t="s">
        <v>16</v>
      </c>
      <c r="E8" s="12">
        <v>0</v>
      </c>
      <c r="F8" s="6">
        <f>F10/2*$C$8/12</f>
        <v>590.64122354789208</v>
      </c>
      <c r="G8" s="6">
        <f>(F11+G10/2)*$C$8/12</f>
        <v>1771.9236706436761</v>
      </c>
      <c r="H8" s="6">
        <f t="shared" ref="H8:Q8" si="0">(G11+H10/2)*$C$8/12</f>
        <v>2953.2061177394603</v>
      </c>
      <c r="I8" s="6">
        <f t="shared" si="0"/>
        <v>4134.4885648352438</v>
      </c>
      <c r="J8" s="6">
        <f t="shared" si="0"/>
        <v>5315.7710119310286</v>
      </c>
      <c r="K8" s="6">
        <f t="shared" si="0"/>
        <v>6497.0534590268135</v>
      </c>
      <c r="L8" s="6">
        <f t="shared" si="0"/>
        <v>7678.3359061225965</v>
      </c>
      <c r="M8" s="6">
        <f t="shared" si="0"/>
        <v>8859.6183532183804</v>
      </c>
      <c r="N8" s="6">
        <f t="shared" si="0"/>
        <v>10040.900800314164</v>
      </c>
      <c r="O8" s="6">
        <f t="shared" si="0"/>
        <v>11222.18324740995</v>
      </c>
      <c r="P8" s="6">
        <f t="shared" si="0"/>
        <v>12403.465694505734</v>
      </c>
      <c r="Q8" s="6">
        <f t="shared" si="0"/>
        <v>13584.748141601516</v>
      </c>
      <c r="R8" s="6">
        <f t="shared" ref="R8" si="1">(Q11+R10/2)*$C$8/12</f>
        <v>16953.719365149409</v>
      </c>
      <c r="S8" s="6">
        <f t="shared" ref="S8" si="2">(R11+S10/2)*$C$8/12</f>
        <v>22510.379365149409</v>
      </c>
      <c r="T8" s="6">
        <f t="shared" ref="T8" si="3">(S11+T10/2)*$C$8/12</f>
        <v>28067.039365149409</v>
      </c>
      <c r="U8" s="6">
        <f t="shared" ref="U8" si="4">(T11+U10/2)*$C$8/12</f>
        <v>33623.699365149412</v>
      </c>
      <c r="V8" s="6">
        <f t="shared" ref="V8" si="5">(U11+V10/2)*$C$8/12</f>
        <v>39180.359365149408</v>
      </c>
      <c r="W8" s="6">
        <f t="shared" ref="W8" si="6">(V11+W10/2)*$C$8/12</f>
        <v>46126.184365149413</v>
      </c>
      <c r="X8" s="6">
        <f t="shared" ref="X8" si="7">(W11+X10/2)*$C$8/12</f>
        <v>53072.009365149417</v>
      </c>
      <c r="Y8" s="6">
        <f t="shared" ref="Y8" si="8">(X11+Y10/2)*$C$8/12</f>
        <v>58628.669365149421</v>
      </c>
      <c r="Z8" s="6">
        <f t="shared" ref="Z8" si="9">(Y11+Z10/2)*$C$8/12</f>
        <v>64185.329365149424</v>
      </c>
      <c r="AA8" s="6">
        <f t="shared" ref="AA8" si="10">(Z11+AA10/2)*$C$8/12</f>
        <v>69741.98936514942</v>
      </c>
      <c r="AB8" s="6">
        <f t="shared" ref="AB8" si="11">(AA11+AB10/2)*$C$8/12</f>
        <v>75298.649365149424</v>
      </c>
      <c r="AC8" s="6">
        <f t="shared" ref="AC8" si="12">(AB11+AC10/2)*$C$8/12</f>
        <v>80855.309365149427</v>
      </c>
    </row>
    <row r="9" spans="1:29" x14ac:dyDescent="0.25">
      <c r="B9" s="7" t="s">
        <v>15</v>
      </c>
      <c r="C9" s="8"/>
      <c r="D9" s="4" t="s">
        <v>17</v>
      </c>
      <c r="E9" s="12">
        <v>0</v>
      </c>
      <c r="F9" s="6">
        <f>F10</f>
        <v>425687.36832280504</v>
      </c>
      <c r="G9" s="6">
        <f t="shared" ref="G9:AC9" si="13">G10</f>
        <v>425687.36832280504</v>
      </c>
      <c r="H9" s="6">
        <f t="shared" si="13"/>
        <v>425687.36832280504</v>
      </c>
      <c r="I9" s="6">
        <f t="shared" si="13"/>
        <v>425687.36832280504</v>
      </c>
      <c r="J9" s="6">
        <f t="shared" si="13"/>
        <v>425687.36832280504</v>
      </c>
      <c r="K9" s="6">
        <f t="shared" si="13"/>
        <v>425687.36832280504</v>
      </c>
      <c r="L9" s="6">
        <f t="shared" si="13"/>
        <v>425687.36832280504</v>
      </c>
      <c r="M9" s="6">
        <f t="shared" si="13"/>
        <v>425687.36832280504</v>
      </c>
      <c r="N9" s="6">
        <f t="shared" si="13"/>
        <v>425687.36832280504</v>
      </c>
      <c r="O9" s="6">
        <f t="shared" si="13"/>
        <v>425687.36832280504</v>
      </c>
      <c r="P9" s="6">
        <f t="shared" si="13"/>
        <v>425687.36832280504</v>
      </c>
      <c r="Q9" s="6">
        <f t="shared" si="13"/>
        <v>425687.36832280504</v>
      </c>
      <c r="R9" s="6">
        <f t="shared" si="13"/>
        <v>2002400.0000000005</v>
      </c>
      <c r="S9" s="6">
        <f t="shared" si="13"/>
        <v>2002400.0000000005</v>
      </c>
      <c r="T9" s="6">
        <f t="shared" si="13"/>
        <v>2002400.0000000005</v>
      </c>
      <c r="U9" s="6">
        <f t="shared" si="13"/>
        <v>2002400.0000000005</v>
      </c>
      <c r="V9" s="6">
        <f t="shared" si="13"/>
        <v>2002400.0000000005</v>
      </c>
      <c r="W9" s="6">
        <f t="shared" si="13"/>
        <v>3003600</v>
      </c>
      <c r="X9" s="6">
        <f t="shared" si="13"/>
        <v>2002400.0000000005</v>
      </c>
      <c r="Y9" s="6">
        <f t="shared" si="13"/>
        <v>2002400.0000000005</v>
      </c>
      <c r="Z9" s="6">
        <f t="shared" si="13"/>
        <v>2002400.0000000005</v>
      </c>
      <c r="AA9" s="6">
        <f t="shared" si="13"/>
        <v>2002400.0000000005</v>
      </c>
      <c r="AB9" s="6">
        <f t="shared" si="13"/>
        <v>2002400.0000000005</v>
      </c>
      <c r="AC9" s="6">
        <f t="shared" si="13"/>
        <v>2002400.0000000005</v>
      </c>
    </row>
    <row r="10" spans="1:29" x14ac:dyDescent="0.25">
      <c r="B10" s="4" t="s">
        <v>15</v>
      </c>
      <c r="C10" s="9" t="s">
        <v>18</v>
      </c>
      <c r="D10" s="4" t="s">
        <v>19</v>
      </c>
      <c r="E10" s="12">
        <v>0</v>
      </c>
      <c r="F10" s="6">
        <f>5108248.41987366/12</f>
        <v>425687.36832280504</v>
      </c>
      <c r="G10" s="6">
        <f t="shared" ref="G10:Q10" si="14">5108248.41987366/12</f>
        <v>425687.36832280504</v>
      </c>
      <c r="H10" s="6">
        <f t="shared" si="14"/>
        <v>425687.36832280504</v>
      </c>
      <c r="I10" s="6">
        <f t="shared" si="14"/>
        <v>425687.36832280504</v>
      </c>
      <c r="J10" s="6">
        <f t="shared" si="14"/>
        <v>425687.36832280504</v>
      </c>
      <c r="K10" s="6">
        <f t="shared" si="14"/>
        <v>425687.36832280504</v>
      </c>
      <c r="L10" s="6">
        <f t="shared" si="14"/>
        <v>425687.36832280504</v>
      </c>
      <c r="M10" s="6">
        <f t="shared" si="14"/>
        <v>425687.36832280504</v>
      </c>
      <c r="N10" s="6">
        <f t="shared" si="14"/>
        <v>425687.36832280504</v>
      </c>
      <c r="O10" s="6">
        <f t="shared" si="14"/>
        <v>425687.36832280504</v>
      </c>
      <c r="P10" s="6">
        <f t="shared" si="14"/>
        <v>425687.36832280504</v>
      </c>
      <c r="Q10" s="6">
        <f t="shared" si="14"/>
        <v>425687.36832280504</v>
      </c>
      <c r="R10" s="6">
        <v>2002400.0000000005</v>
      </c>
      <c r="S10" s="6">
        <v>2002400.0000000005</v>
      </c>
      <c r="T10" s="6">
        <v>2002400.0000000005</v>
      </c>
      <c r="U10" s="6">
        <v>2002400.0000000005</v>
      </c>
      <c r="V10" s="6">
        <v>2002400.0000000005</v>
      </c>
      <c r="W10" s="6">
        <v>3003600</v>
      </c>
      <c r="X10" s="6">
        <v>2002400.0000000005</v>
      </c>
      <c r="Y10" s="6">
        <v>2002400.0000000005</v>
      </c>
      <c r="Z10" s="6">
        <v>2002400.0000000005</v>
      </c>
      <c r="AA10" s="6">
        <v>2002400.0000000005</v>
      </c>
      <c r="AB10" s="6">
        <v>2002400.0000000005</v>
      </c>
      <c r="AC10" s="6">
        <v>2002400.0000000005</v>
      </c>
    </row>
    <row r="11" spans="1:29" x14ac:dyDescent="0.25">
      <c r="B11" s="4" t="s">
        <v>15</v>
      </c>
      <c r="C11" s="8"/>
      <c r="D11" s="4" t="s">
        <v>20</v>
      </c>
      <c r="E11" s="12">
        <v>0</v>
      </c>
      <c r="F11" s="6">
        <f>F10</f>
        <v>425687.36832280504</v>
      </c>
      <c r="G11" s="6">
        <f>F11+G10</f>
        <v>851374.73664561007</v>
      </c>
      <c r="H11" s="6">
        <f t="shared" ref="H11:Q11" si="15">G11+H10</f>
        <v>1277062.1049684151</v>
      </c>
      <c r="I11" s="6">
        <f t="shared" si="15"/>
        <v>1702749.4732912201</v>
      </c>
      <c r="J11" s="6">
        <f>I11+J10</f>
        <v>2128436.8416140252</v>
      </c>
      <c r="K11" s="6">
        <f t="shared" si="15"/>
        <v>2554124.2099368302</v>
      </c>
      <c r="L11" s="6">
        <f t="shared" si="15"/>
        <v>2979811.5782596353</v>
      </c>
      <c r="M11" s="6">
        <f t="shared" si="15"/>
        <v>3405498.9465824403</v>
      </c>
      <c r="N11" s="6">
        <f t="shared" si="15"/>
        <v>3831186.3149052453</v>
      </c>
      <c r="O11" s="6">
        <f t="shared" si="15"/>
        <v>4256873.6832280504</v>
      </c>
      <c r="P11" s="6">
        <f t="shared" si="15"/>
        <v>4682561.0515508559</v>
      </c>
      <c r="Q11" s="6">
        <f t="shared" si="15"/>
        <v>5108248.4198736604</v>
      </c>
      <c r="R11" s="6">
        <f>Q11+R10</f>
        <v>7110648.4198736604</v>
      </c>
      <c r="S11" s="6">
        <f t="shared" ref="S11" si="16">R11+S10</f>
        <v>9113048.4198736604</v>
      </c>
      <c r="T11" s="6">
        <f t="shared" ref="T11" si="17">S11+T10</f>
        <v>11115448.41987366</v>
      </c>
      <c r="U11" s="6">
        <f t="shared" ref="U11" si="18">T11+U10</f>
        <v>13117848.41987366</v>
      </c>
      <c r="V11" s="6">
        <f t="shared" ref="V11" si="19">U11+V10</f>
        <v>15120248.41987366</v>
      </c>
      <c r="W11" s="6">
        <f t="shared" ref="W11" si="20">V11+W10</f>
        <v>18123848.419873662</v>
      </c>
      <c r="X11" s="6">
        <f t="shared" ref="X11" si="21">W11+X10</f>
        <v>20126248.419873662</v>
      </c>
      <c r="Y11" s="6">
        <f t="shared" ref="Y11" si="22">X11+Y10</f>
        <v>22128648.419873662</v>
      </c>
      <c r="Z11" s="6">
        <f t="shared" ref="Z11" si="23">Y11+Z10</f>
        <v>24131048.419873662</v>
      </c>
      <c r="AA11" s="6">
        <f>Z11+AA10</f>
        <v>26133448.419873662</v>
      </c>
      <c r="AB11" s="6">
        <f t="shared" ref="AB11" si="24">AA11+AB10</f>
        <v>28135848.419873662</v>
      </c>
      <c r="AC11" s="6">
        <f t="shared" ref="AC11" si="25">AB11+AC10</f>
        <v>30138248.419873662</v>
      </c>
    </row>
    <row r="12" spans="1:29" x14ac:dyDescent="0.25">
      <c r="B12" s="4" t="s">
        <v>15</v>
      </c>
      <c r="C12" s="8"/>
      <c r="D12" s="4" t="s">
        <v>21</v>
      </c>
      <c r="E12" s="12">
        <v>0</v>
      </c>
      <c r="F12" s="6">
        <f>F8</f>
        <v>590.64122354789208</v>
      </c>
      <c r="G12" s="6">
        <f>F12+G8</f>
        <v>2362.5648941915683</v>
      </c>
      <c r="H12" s="6">
        <f t="shared" ref="H12:Q12" si="26">G12+H8</f>
        <v>5315.7710119310286</v>
      </c>
      <c r="I12" s="6">
        <f t="shared" si="26"/>
        <v>9450.2595767662715</v>
      </c>
      <c r="J12" s="6">
        <f t="shared" si="26"/>
        <v>14766.0305886973</v>
      </c>
      <c r="K12" s="6">
        <f t="shared" si="26"/>
        <v>21263.084047724114</v>
      </c>
      <c r="L12" s="6">
        <f t="shared" si="26"/>
        <v>28941.419953846711</v>
      </c>
      <c r="M12" s="6">
        <f t="shared" si="26"/>
        <v>37801.038307065093</v>
      </c>
      <c r="N12" s="6">
        <f t="shared" si="26"/>
        <v>47841.939107379258</v>
      </c>
      <c r="O12" s="6">
        <f t="shared" si="26"/>
        <v>59064.122354789208</v>
      </c>
      <c r="P12" s="6">
        <f t="shared" si="26"/>
        <v>71467.588049294936</v>
      </c>
      <c r="Q12" s="6">
        <f t="shared" si="26"/>
        <v>85052.336190896458</v>
      </c>
      <c r="R12" s="6">
        <f t="shared" ref="R12" si="27">Q12+R8</f>
        <v>102006.05555604587</v>
      </c>
      <c r="S12" s="6">
        <f t="shared" ref="S12" si="28">R12+S8</f>
        <v>124516.43492119528</v>
      </c>
      <c r="T12" s="6">
        <f t="shared" ref="T12" si="29">S12+T8</f>
        <v>152583.47428634469</v>
      </c>
      <c r="U12" s="6">
        <f t="shared" ref="U12" si="30">T12+U8</f>
        <v>186207.17365149409</v>
      </c>
      <c r="V12" s="6">
        <f t="shared" ref="V12" si="31">U12+V8</f>
        <v>225387.53301664349</v>
      </c>
      <c r="W12" s="6">
        <f t="shared" ref="W12" si="32">V12+W8</f>
        <v>271513.7173817929</v>
      </c>
      <c r="X12" s="6">
        <f t="shared" ref="X12" si="33">W12+X8</f>
        <v>324585.72674694232</v>
      </c>
      <c r="Y12" s="6">
        <f t="shared" ref="Y12" si="34">X12+Y8</f>
        <v>383214.39611209172</v>
      </c>
      <c r="Z12" s="6">
        <f t="shared" ref="Z12" si="35">Y12+Z8</f>
        <v>447399.72547724115</v>
      </c>
      <c r="AA12" s="6">
        <f t="shared" ref="AA12" si="36">Z12+AA8</f>
        <v>517141.71484239056</v>
      </c>
      <c r="AB12" s="6">
        <f t="shared" ref="AB12" si="37">AA12+AB8</f>
        <v>592440.36420753994</v>
      </c>
      <c r="AC12" s="6">
        <f t="shared" ref="AC12" si="38">AB12+AC8</f>
        <v>673295.67357268941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 xsi:nil="true"/>
    <SRCH_DRSetNumber xmlns="8b86ae58-4ff9-4300-8876-bb89783e485c" xsi:nil="true"/>
    <SRCH_DocketId xmlns="8b86ae58-4ff9-4300-8876-bb89783e485c" xsi:nil="true"/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49B9D0-E466-4DBD-8420-F3BE5E348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51E9E0-69B3-4ABB-B69C-53543E951629}">
  <ds:schemaRefs>
    <ds:schemaRef ds:uri="http://purl.org/dc/elements/1.1/"/>
    <ds:schemaRef ds:uri="8b86ae58-4ff9-4300-8876-bb89783e485c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a6ed07f-74d3-4d6b-b2d6-faf8761c8676"/>
    <ds:schemaRef ds:uri="C2952A52-8A0A-49DD-9489-84516BF5EFD0"/>
    <ds:schemaRef ds:uri="c85253b9-0a55-49a1-98ad-b5b6252d707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05834E-E866-41D6-9AB1-B7BAE61ED1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Capex Reduction Summary</vt:lpstr>
      <vt:lpstr>Depr Rate + COSID Adj</vt:lpstr>
      <vt:lpstr>Data - EV Capex Reduction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Greene, Benjamin</dc:creator>
  <cp:lastModifiedBy>Adams, Starr</cp:lastModifiedBy>
  <dcterms:created xsi:type="dcterms:W3CDTF">2021-04-21T14:49:30Z</dcterms:created>
  <dcterms:modified xsi:type="dcterms:W3CDTF">2021-05-07T16:10:53Z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