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937C8C96-21EB-458F-A319-B65CF01DB814}" xr6:coauthVersionLast="45" xr6:coauthVersionMax="45" xr10:uidLastSave="{00000000-0000-0000-0000-000000000000}"/>
  <bookViews>
    <workbookView xWindow="30135" yWindow="1245" windowWidth="24615" windowHeight="10965" firstSheet="2" activeTab="6" xr2:uid="{1D98CDF9-5CD5-4D59-BEB0-A96FCFBA1223}"/>
  </bookViews>
  <sheets>
    <sheet name="Co Adjustments - Tax Entries" sheetId="1" r:id="rId1"/>
    <sheet name="Tax Provision Summary" sheetId="7" r:id="rId2"/>
    <sheet name="FAS109 Calculation" sheetId="2" r:id="rId3"/>
    <sheet name="Depr Study Changes" sheetId="9" r:id="rId4"/>
    <sheet name="Summary of ITC Amortization" sheetId="8" r:id="rId5"/>
    <sheet name="PTD - Publish to FRI" sheetId="5" r:id="rId6"/>
    <sheet name="Scenario Data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n4">{"EXCELHLP.HLP!1802";5;10;5;10;13;13;13;8;5;5;10;14;13;13;13;13;5;10;14;13;5;10;1;2;24}</definedName>
    <definedName name="___n4">{"EXCELHLP.HLP!1802";5;10;5;10;13;13;13;8;5;5;10;14;13;13;13;13;5;10;14;13;5;10;1;2;24}</definedName>
    <definedName name="__n4">{"EXCELHLP.HLP!1802";5;10;5;10;13;13;13;8;5;5;10;14;13;13;13;13;5;10;14;13;5;10;1;2;24}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>"="</definedName>
    <definedName name="_ATPRegress_Range5">"="</definedName>
    <definedName name="_Fill" hidden="1">#REF!</definedName>
    <definedName name="_Key1" hidden="1">#REF!</definedName>
    <definedName name="_n4">{"EXCELHLP.HLP!1802";5;10;5;10;13;13;13;8;5;5;10;14;13;13;13;13;5;10;14;13;5;10;1;2;24}</definedName>
    <definedName name="_Order1">255</definedName>
    <definedName name="_Order2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abcd" hidden="1">{#N/A,#N/A,TRUE,"TOTAL DSBN";#N/A,#N/A,TRUE,"WEST";#N/A,#N/A,TRUE,"SOUTH";#N/A,#N/A,TRUE,"NORTHEAST"}</definedName>
    <definedName name="abit">0.000000001</definedName>
    <definedName name="AllocRates">'[2]TaxStream Alloc Rates'!$A$3:$H$155</definedName>
    <definedName name="anscount">1</definedName>
    <definedName name="AS2DocOpenMode">"AS2DocumentEdit"</definedName>
    <definedName name="Because" hidden="1">{#N/A,#N/A,TRUE,"TOTAL DISTRIBUTION";#N/A,#N/A,TRUE,"SOUTH";#N/A,#N/A,TRUE,"NORTHEAST";#N/A,#N/A,TRUE,"WEST"}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CapacityRate">HLOOKUP(ProjectYear,tblCapRate,swCaptbl+1)</definedName>
    <definedName name="CORPTAX_DATAMAPDEFINITIONS_DataMap_1" hidden="1">#REF!</definedName>
    <definedName name="CORPTAX_DATAMAPDEFINITIONS_DataMap_2" hidden="1">'[3](A) Book to Tax Recon'!#REF!</definedName>
    <definedName name="CORPTAX_DATAMAPDEFINITIONS_DataMap_3" hidden="1">#REF!</definedName>
    <definedName name="cost" hidden="1">{#N/A,#N/A,FALSE,"T COST";#N/A,#N/A,FALSE,"COST_FH"}</definedName>
    <definedName name="Cwvu.GREY_ALL." hidden="1">#REF!</definedName>
    <definedName name="debt_amt">[4]Input!$D$304</definedName>
    <definedName name="Energy">HLOOKUP(ProjectYear,tblEnergyRate,swEnergytbl+1)</definedName>
    <definedName name="EnergyRate">HLOOKUP(ProjectYear,tblEnergyRate,swEnergytbl+1)</definedName>
    <definedName name="EntityName">[5]Input!$C$6</definedName>
    <definedName name="Equity_1">[4]Detail!$B$28</definedName>
    <definedName name="Equity_2">[4]Detail!$B$29</definedName>
    <definedName name="erase" hidden="1">{#N/A,#N/A,TRUE,"TOTAL DISTRIBUTION";#N/A,#N/A,TRUE,"SOUTH";#N/A,#N/A,TRUE,"NORTHEAST";#N/A,#N/A,TRUE,"WEST"}</definedName>
    <definedName name="ert4e" hidden="1">{#N/A,#N/A,TRUE,"TOTAL DISTRIBUTION";#N/A,#N/A,TRUE,"SOUTH";#N/A,#N/A,TRUE,"NORTHEAST";#N/A,#N/A,TRUE,"WEST"}</definedName>
    <definedName name="esireport">'[6]All Companies'!$D$1:$H$118,'[6]All Companies'!$L$1:$M$118,'[6]All Companies'!$N$1:$O$118,'[6]All Companies'!$P$1:$Q$118,'[6]All Companies'!$R$1:$T$118,'[6]All Companies'!$U$1:$W$118,'[6]All Companies'!$X$1:$Y$118,'[6]All Companies'!$Z$1:$AA$118</definedName>
    <definedName name="FedActivity">'[2]TaxStream FEDERAL Activity'!$A$8:$D$150</definedName>
    <definedName name="findwrn" hidden="1">{#N/A,#N/A,TRUE,"TOTAL DISTRIBUTION";#N/A,#N/A,TRUE,"SOUTH";#N/A,#N/A,TRUE,"NORTHEAST";#N/A,#N/A,TRUE,"WEST"}</definedName>
    <definedName name="findwrnor" hidden="1">{#N/A,#N/A,TRUE,"TOTAL DSBN";#N/A,#N/A,TRUE,"WEST";#N/A,#N/A,TRUE,"SOUTH";#N/A,#N/A,TRUE,"NORTHEAST"}</definedName>
    <definedName name="FINISH" hidden="1">{#N/A,#N/A,TRUE,"TOTAL DISTRIBUTION";#N/A,#N/A,TRUE,"SOUTH";#N/A,#N/A,TRUE,"NORTHEAST";#N/A,#N/A,TRUE,"WEST"}</definedName>
    <definedName name="fplreport">'[6]All Companies'!$D$1:$H$92,'[6]All Companies'!$L$1:$M$92,'[6]All Companies'!$N$1:$O$92,'[6]All Companies'!$P$1:$Q$92,'[6]All Companies'!$R$1:$T$92,'[6]All Companies'!$U$1:$W$92,'[6]All Companies'!$X$1:$Y$92,'[6]All Companies'!$Z$1:$AA$92</definedName>
    <definedName name="GUPTC">'[4]Stochastic Input'!$B$23</definedName>
    <definedName name="HCP">'[4]Stochastic Input'!$B$26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MARY" hidden="1">{#N/A,#N/A,TRUE,"TOTAL DISTRIBUTION";#N/A,#N/A,TRUE,"SOUTH";#N/A,#N/A,TRUE,"NORTHEAST";#N/A,#N/A,TRUE,"WEST"}</definedName>
    <definedName name="NA" hidden="1">{#N/A,#N/A,FALSE,"Expenses";#N/A,#N/A,FALSE,"Revenue"}</definedName>
    <definedName name="nada" hidden="1">{2;#N/A;"R13C16:R17C16";#N/A;"R13C14:R17C15";FALSE;FALSE;FALSE;95;#N/A;#N/A;"R13C19";#N/A;FALSE;FALSE;FALSE;FALSE;#N/A;"";#N/A;FALSE;"";"";#N/A;#N/A;#N/A}</definedName>
    <definedName name="NEA">"Bellingham"</definedName>
    <definedName name="new" hidden="1">{#N/A,#N/A,TRUE,"TOTAL DISTRIBUTION";#N/A,#N/A,TRUE,"SOUTH";#N/A,#N/A,TRUE,"NORTHEAST";#N/A,#N/A,TRUE,"WEST"}</definedName>
    <definedName name="newname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NJEA">"Sayreville"</definedName>
    <definedName name="none" hidden="1">{#N/A,#N/A,TRUE,"TOTAL DISTRIBUTION";#N/A,#N/A,TRUE,"SOUTH";#N/A,#N/A,TRUE,"NORTHEAST";#N/A,#N/A,TRUE,"WEST"}</definedName>
    <definedName name="PAGE1">'[7]#REF'!$A$1:$G$55</definedName>
    <definedName name="PAGE2">'[7]#REF'!$A$56:$G$103</definedName>
    <definedName name="_xlnm.Print_Area" localSheetId="2">'FAS109 Calculation'!$A$7:$Y$45</definedName>
    <definedName name="_xlnm.Print_Area" localSheetId="1">'Tax Provision Summary'!$A$7:$P$106</definedName>
    <definedName name="_xlnm.Print_Titles" localSheetId="2">'FAS109 Calculation'!$7:$8</definedName>
    <definedName name="_xlnm.Print_Titles" localSheetId="5">'PTD - Publish to FRI'!$A:$A,'PTD - Publish to FRI'!$7:$8</definedName>
    <definedName name="_xlnm.Print_Titles">[8]INPUT!$A$1:$E$65536,[8]INPUT!$A$1:$IV$2</definedName>
    <definedName name="Profile">[9]PROFILES!$A$10:$B$15</definedName>
    <definedName name="project">[5]Input!$C$7</definedName>
    <definedName name="Proposed" hidden="1">{#N/A,#N/A,TRUE,"TOTAL DISTRIBUTION";#N/A,#N/A,TRUE,"SOUTH";#N/A,#N/A,TRUE,"NORTHEAST";#N/A,#N/A,TRUE,"WEST"}</definedName>
    <definedName name="rita" hidden="1">{#N/A,#N/A,TRUE,"TOTAL DISTRIBUTION";#N/A,#N/A,TRUE,"SOUTH";#N/A,#N/A,TRUE,"NORTHEAST";#N/A,#N/A,TRUE,"WEST"}</definedName>
    <definedName name="SAPBEXdnldView">"4FF00RAMDPJZ88O2AGW5D406R"</definedName>
    <definedName name="SAPBEXhrIndnt">1</definedName>
    <definedName name="SAPBEXrevision">0</definedName>
    <definedName name="SAPBEXsysID">"GP1"</definedName>
    <definedName name="SAPBEXwbID">"4EHVVTWW5NJH9YQ89TMHA90XF"</definedName>
    <definedName name="SAPsysID">"708C5W7SBKP804JT78WJ0JNKI"</definedName>
    <definedName name="SAPwbID">"ARS"</definedName>
    <definedName name="sencount">1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olver_cvg">0.001</definedName>
    <definedName name="solver_drv">1</definedName>
    <definedName name="solver_est">1</definedName>
    <definedName name="solver_itr">100</definedName>
    <definedName name="solver_lin">2</definedName>
    <definedName name="solver_neg">2</definedName>
    <definedName name="solver_num">1</definedName>
    <definedName name="solver_nwt">1</definedName>
    <definedName name="solver_pre">0.000001</definedName>
    <definedName name="solver_rel1">2</definedName>
    <definedName name="solver_rhs1">17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tateActivity">'[2]TaxStream STATE Activity'!$A$8:$D$152</definedName>
    <definedName name="SUE" hidden="1">{#N/A,#N/A,TRUE,"TOTAL DISTRIBUTION";#N/A,#N/A,TRUE,"SOUTH";#N/A,#N/A,TRUE,"NORTHEAST";#N/A,#N/A,TRUE,"WEST"}</definedName>
    <definedName name="teast" hidden="1">{#N/A,#N/A,TRUE,"TOTAL DSBN";#N/A,#N/A,TRUE,"WEST";#N/A,#N/A,TRUE,"SOUTH";#N/A,#N/A,TRUE,"NORTHEAST"}</definedName>
    <definedName name="temppt">'[6]All Companies'!$D$6:$L$49,'[6]All Companies'!$M$6:$M$49,'[6]All Companies'!$N$6:$Q$49,'[6]All Companies'!$R$6:$Z$49,'[6]All Companies'!$S$6:$U$49,'[6]All Companies'!$V$6:$W$49,'[6]All Companies'!$X$6:$Y$49,'[6]All Companies'!$D$54:$L$118,'[6]All Companies'!$M$54:$M$118,'[6]All Companies'!$N$54:$Q$118,'[6]All Companies'!$R$54:$R$118,'[6]All Companies'!$S$54:$U$118,'[6]All Companies'!$V$54:$W$118,'[6]All Companies'!$X$54:$Y$118</definedName>
    <definedName name="test" hidden="1">{#N/A,#N/A,TRUE,"TOTAL DSBN";#N/A,#N/A,TRUE,"WEST";#N/A,#N/A,TRUE,"SOUTH";#N/A,#N/A,TRUE,"NORTHEAST"}</definedName>
    <definedName name="test." hidden="1">{#N/A,#N/A,TRUE,"TOTAL DISTRIBUTION";#N/A,#N/A,TRUE,"SOUTH";#N/A,#N/A,TRUE,"NORTHEAST";#N/A,#N/A,TRUE,"WEST"}</definedName>
    <definedName name="test2" hidden="1">{#N/A,#N/A,TRUE,"TOTAL DISTRIBUTION";#N/A,#N/A,TRUE,"SOUTH";#N/A,#N/A,TRUE,"NORTHEAST";#N/A,#N/A,TRUE,"WEST"}</definedName>
    <definedName name="test21" hidden="1">{#N/A,#N/A,TRUE,"TOTAL DISTRIBUTION";#N/A,#N/A,TRUE,"SOUTH";#N/A,#N/A,TRUE,"NORTHEAST";#N/A,#N/A,TRUE,"WEST"}</definedName>
    <definedName name="test23" hidden="1">{#N/A,#N/A,TRUE,"TOTAL DISTRIBUTION";#N/A,#N/A,TRUE,"SOUTH";#N/A,#N/A,TRUE,"NORTHEAST";#N/A,#N/A,TRUE,"WEST"}</definedName>
    <definedName name="testwe" hidden="1">{#N/A,#N/A,TRUE,"TOTAL DSBN";#N/A,#N/A,TRUE,"WEST";#N/A,#N/A,TRUE,"SOUTH";#N/A,#N/A,TRUE,"NORTHEAST"}</definedName>
    <definedName name="thjty" hidden="1">{#N/A,#N/A,TRUE,"TOTAL DSBN";#N/A,#N/A,TRUE,"WEST";#N/A,#N/A,TRUE,"SOUTH";#N/A,#N/A,TRUE,"NORTHEAST"}</definedName>
    <definedName name="titles">'[6]All Companies'!$1:$5,'[6]All Companies'!$A:$A</definedName>
    <definedName name="TurbChoice">IF([4]Input!$G$1&lt;&gt;1,[4]Input!$D$6,12)</definedName>
    <definedName name="TurbineRating">[10]Unadjusted!$D$66</definedName>
    <definedName name="u" hidden="1">{#N/A,#N/A,FALSE,"Expenses";#N/A,#N/A,FALSE,"Revenue"}</definedName>
    <definedName name="UnitCapLookup">[11]Sheet1!$A$2:$B$15</definedName>
    <definedName name="VBA_Case_Num">[12]Control!$B$10:$B$24,[12]Control!$G$10:$G$24,[12]Control!$L$10:$L$24</definedName>
    <definedName name="vba_GIOptVOM">[13]General_Inputs!$E$81:$Q$81,[13]General_Inputs!$E$89:$Q$89,[13]General_Inputs!$E$96:$Q$96</definedName>
    <definedName name="VBA_PrevVals">[12]Financials!$AS$12:$AS$94,[12]Financials!$AV$12:$AV$94,[12]Financials!$AS$115:$AS$136,[12]Financials!$AS$141:$AS$172,[12]Financials!$AS$186:$AS$203</definedName>
    <definedName name="VBA_TOC_Clear">[4]TOC!$E$15:$E$49,[4]TOC!$N$15:$N$49</definedName>
    <definedName name="what" hidden="1">{#N/A,#N/A,TRUE,"TOTAL DISTRIBUTION";#N/A,#N/A,TRUE,"SOUTH";#N/A,#N/A,TRUE,"NORTHEAST";#N/A,#N/A,TRUE,"WEST"}</definedName>
    <definedName name="whnos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rn.3cases." hidden="1">{#N/A,"Base",FALSE,"Dividend";#N/A,"Conservative",FALSE,"Dividend";#N/A,"Downside",FALSE,"Dividend"}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cretion." hidden="1">{"Accretion",#N/A,FALSE,"Assum"}</definedName>
    <definedName name="wrn.ACTUAL._.ALL._.PAGES." hidden="1">{"ACTUAL",#N/A,FALSE,"OVER_UND"}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Assumptions." hidden="1">{"Assumptions",#N/A,FALSE,"Assum"}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CB." hidden="1">{"FCB_ALL",#N/A,FALSE,"FCB"}</definedName>
    <definedName name="wrn.fcb2" hidden="1">{"FCB_ALL",#N/A,FALSE,"FCB"}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TAND_ALONE_BOTH." hidden="1">{"FCB_ALL",#N/A,FALSE,"FCB";"GREY_ALL",#N/A,FALSE,"GREY"}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xx.detail" hidden="1">{"detail305",#N/A,FALSE,"BI-305"}</definedName>
    <definedName name="xxx.directory" hidden="1">{"summary",#N/A,FALSE,"PCR DIRECTORY"}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1" i="5" l="1"/>
  <c r="J61" i="5"/>
  <c r="G61" i="5"/>
  <c r="D61" i="5"/>
  <c r="M60" i="5"/>
  <c r="J60" i="5"/>
  <c r="G60" i="5"/>
  <c r="D60" i="5"/>
  <c r="M57" i="5"/>
  <c r="J57" i="5"/>
  <c r="G57" i="5"/>
  <c r="D57" i="5"/>
  <c r="M56" i="5"/>
  <c r="J56" i="5"/>
  <c r="G56" i="5"/>
  <c r="D56" i="5"/>
  <c r="M54" i="5"/>
  <c r="J54" i="5"/>
  <c r="G54" i="5"/>
  <c r="D54" i="5"/>
  <c r="M51" i="5"/>
  <c r="J51" i="5"/>
  <c r="G51" i="5"/>
  <c r="D51" i="5"/>
  <c r="M50" i="5"/>
  <c r="J50" i="5"/>
  <c r="G50" i="5"/>
  <c r="D50" i="5"/>
  <c r="M49" i="5"/>
  <c r="J49" i="5"/>
  <c r="G49" i="5"/>
  <c r="D49" i="5"/>
  <c r="M48" i="5"/>
  <c r="J48" i="5"/>
  <c r="G48" i="5"/>
  <c r="D48" i="5"/>
  <c r="M47" i="5"/>
  <c r="J47" i="5"/>
  <c r="G47" i="5"/>
  <c r="D47" i="5"/>
  <c r="M46" i="5"/>
  <c r="J46" i="5"/>
  <c r="G46" i="5"/>
  <c r="D46" i="5"/>
  <c r="M45" i="5"/>
  <c r="J45" i="5"/>
  <c r="G45" i="5"/>
  <c r="D45" i="5"/>
  <c r="M44" i="5"/>
  <c r="J44" i="5"/>
  <c r="G44" i="5"/>
  <c r="D44" i="5"/>
  <c r="M43" i="5"/>
  <c r="J43" i="5"/>
  <c r="G43" i="5"/>
  <c r="D43" i="5"/>
  <c r="M41" i="5"/>
  <c r="J41" i="5"/>
  <c r="G41" i="5"/>
  <c r="D41" i="5"/>
  <c r="M37" i="5"/>
  <c r="J37" i="5"/>
  <c r="G37" i="5"/>
  <c r="D37" i="5"/>
  <c r="M36" i="5"/>
  <c r="J36" i="5"/>
  <c r="G36" i="5"/>
  <c r="D36" i="5"/>
  <c r="M32" i="5"/>
  <c r="J32" i="5"/>
  <c r="G32" i="5"/>
  <c r="D32" i="5"/>
  <c r="M31" i="5"/>
  <c r="J31" i="5"/>
  <c r="G31" i="5"/>
  <c r="D31" i="5"/>
  <c r="M29" i="5"/>
  <c r="J29" i="5"/>
  <c r="G29" i="5"/>
  <c r="D29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2" i="5"/>
  <c r="J12" i="5"/>
  <c r="G12" i="5"/>
  <c r="D12" i="5"/>
  <c r="N29" i="7" l="1"/>
  <c r="M29" i="7"/>
  <c r="N15" i="7"/>
  <c r="M15" i="7"/>
  <c r="E29" i="7"/>
  <c r="D29" i="7"/>
  <c r="E15" i="7"/>
  <c r="D15" i="7"/>
  <c r="N80" i="7" l="1"/>
  <c r="N82" i="7" s="1"/>
  <c r="E80" i="7"/>
  <c r="E82" i="7" s="1"/>
  <c r="D80" i="7"/>
  <c r="D82" i="7" s="1"/>
  <c r="M80" i="7" l="1"/>
  <c r="M82" i="7" s="1"/>
  <c r="B7" i="7"/>
  <c r="E46" i="7" l="1"/>
  <c r="D46" i="7"/>
  <c r="B52" i="2" l="1"/>
  <c r="V73" i="2"/>
  <c r="U73" i="2"/>
  <c r="Y73" i="2" s="1"/>
  <c r="F72" i="2"/>
  <c r="F70" i="2"/>
  <c r="R67" i="2"/>
  <c r="Q67" i="2"/>
  <c r="X67" i="2" s="1"/>
  <c r="E64" i="2"/>
  <c r="E57" i="2"/>
  <c r="E51" i="2"/>
  <c r="D48" i="2"/>
  <c r="D51" i="2" s="1"/>
  <c r="B16" i="2"/>
  <c r="D57" i="2" l="1"/>
  <c r="F57" i="2" s="1"/>
  <c r="D64" i="2"/>
  <c r="F64" i="2" s="1"/>
  <c r="D52" i="2"/>
  <c r="F51" i="2"/>
  <c r="D53" i="2"/>
  <c r="E52" i="2"/>
  <c r="E53" i="2" s="1"/>
  <c r="B53" i="2"/>
  <c r="F48" i="2"/>
  <c r="H48" i="2" s="1"/>
  <c r="M48" i="2" s="1"/>
  <c r="L70" i="2" l="1"/>
  <c r="H70" i="2"/>
  <c r="L72" i="2"/>
  <c r="H72" i="2"/>
  <c r="J72" i="2" s="1"/>
  <c r="L48" i="2"/>
  <c r="U68" i="2"/>
  <c r="J70" i="2"/>
  <c r="R51" i="2"/>
  <c r="M70" i="2"/>
  <c r="M72" i="2"/>
  <c r="R74" i="2" s="1"/>
  <c r="H64" i="2"/>
  <c r="J64" i="2" s="1"/>
  <c r="M51" i="2"/>
  <c r="L51" i="2"/>
  <c r="H51" i="2"/>
  <c r="N72" i="2"/>
  <c r="Q74" i="2"/>
  <c r="Y74" i="2" s="1"/>
  <c r="M57" i="2"/>
  <c r="L57" i="2"/>
  <c r="H57" i="2"/>
  <c r="F52" i="2"/>
  <c r="M64" i="2"/>
  <c r="L64" i="2"/>
  <c r="N64" i="2" s="1"/>
  <c r="Q51" i="2"/>
  <c r="M52" i="2" l="1"/>
  <c r="L52" i="2"/>
  <c r="N52" i="2" s="1"/>
  <c r="H52" i="2"/>
  <c r="J52" i="2" s="1"/>
  <c r="J57" i="2"/>
  <c r="N51" i="2"/>
  <c r="N57" i="2"/>
  <c r="F53" i="2"/>
  <c r="J51" i="2"/>
  <c r="M53" i="2"/>
  <c r="V68" i="2"/>
  <c r="X68" i="2" s="1"/>
  <c r="N70" i="2"/>
  <c r="Y51" i="2"/>
  <c r="H53" i="2" l="1"/>
  <c r="J53" i="2"/>
  <c r="N53" i="2"/>
  <c r="L53" i="2"/>
  <c r="Q52" i="2" s="1"/>
  <c r="R52" i="2"/>
  <c r="Y52" i="2" l="1"/>
  <c r="N46" i="7" l="1"/>
  <c r="N111" i="7" s="1"/>
  <c r="M46" i="7"/>
  <c r="M111" i="7" s="1"/>
  <c r="L62" i="7"/>
  <c r="L63" i="7" s="1"/>
  <c r="L65" i="7" s="1"/>
  <c r="N14" i="7"/>
  <c r="E51" i="7"/>
  <c r="N51" i="7" s="1"/>
  <c r="D51" i="7"/>
  <c r="M51" i="7" s="1"/>
  <c r="D45" i="7"/>
  <c r="M45" i="7" s="1"/>
  <c r="E45" i="7"/>
  <c r="N45" i="7" s="1"/>
  <c r="C62" i="7"/>
  <c r="C63" i="7" s="1"/>
  <c r="E35" i="7"/>
  <c r="E31" i="7"/>
  <c r="N31" i="7" s="1"/>
  <c r="E30" i="7"/>
  <c r="N30" i="7" s="1"/>
  <c r="D31" i="7"/>
  <c r="M31" i="7" s="1"/>
  <c r="D30" i="7"/>
  <c r="M30" i="7" s="1"/>
  <c r="E21" i="7"/>
  <c r="N21" i="7" s="1"/>
  <c r="E20" i="7"/>
  <c r="N20" i="7" s="1"/>
  <c r="D21" i="7"/>
  <c r="M21" i="7" s="1"/>
  <c r="D20" i="7"/>
  <c r="M20" i="7" s="1"/>
  <c r="E14" i="7"/>
  <c r="N109" i="7" l="1"/>
  <c r="M109" i="7"/>
  <c r="C65" i="7"/>
  <c r="M79" i="7"/>
  <c r="M81" i="7" s="1"/>
  <c r="D79" i="7"/>
  <c r="D81" i="7" s="1"/>
  <c r="E79" i="7"/>
  <c r="E81" i="7" s="1"/>
  <c r="N79" i="7"/>
  <c r="N81" i="7" s="1"/>
  <c r="M19" i="7"/>
  <c r="B22" i="2"/>
  <c r="N19" i="7"/>
  <c r="B58" i="2"/>
  <c r="D35" i="7"/>
  <c r="D88" i="7"/>
  <c r="D35" i="2"/>
  <c r="N50" i="7"/>
  <c r="N89" i="7" s="1"/>
  <c r="E71" i="2"/>
  <c r="M50" i="7"/>
  <c r="M89" i="7" s="1"/>
  <c r="E35" i="2"/>
  <c r="E88" i="7"/>
  <c r="D71" i="2"/>
  <c r="M18" i="7"/>
  <c r="B27" i="2"/>
  <c r="N35" i="7"/>
  <c r="M35" i="7"/>
  <c r="N18" i="7"/>
  <c r="B63" i="2"/>
  <c r="N44" i="7"/>
  <c r="M44" i="7"/>
  <c r="N32" i="7"/>
  <c r="N43" i="7" s="1"/>
  <c r="M32" i="7"/>
  <c r="M43" i="7" s="1"/>
  <c r="M47" i="7" s="1"/>
  <c r="D89" i="7"/>
  <c r="D87" i="7" s="1"/>
  <c r="E89" i="7"/>
  <c r="E87" i="7" s="1"/>
  <c r="E32" i="7"/>
  <c r="D32" i="7"/>
  <c r="D22" i="7"/>
  <c r="E22" i="7"/>
  <c r="M22" i="7" l="1"/>
  <c r="M100" i="7" s="1"/>
  <c r="N47" i="7"/>
  <c r="E86" i="7"/>
  <c r="D86" i="7"/>
  <c r="M101" i="7"/>
  <c r="M99" i="7" s="1"/>
  <c r="D26" i="1" s="1"/>
  <c r="M112" i="7"/>
  <c r="M88" i="7"/>
  <c r="M110" i="7"/>
  <c r="N88" i="7"/>
  <c r="N86" i="7" s="1"/>
  <c r="E17" i="1" s="1"/>
  <c r="N110" i="7"/>
  <c r="B59" i="2"/>
  <c r="E58" i="2"/>
  <c r="E59" i="2" s="1"/>
  <c r="T55" i="2" s="1"/>
  <c r="D58" i="2"/>
  <c r="N22" i="7"/>
  <c r="N100" i="7" s="1"/>
  <c r="B65" i="2"/>
  <c r="E63" i="2"/>
  <c r="E65" i="2" s="1"/>
  <c r="D63" i="2"/>
  <c r="M49" i="7"/>
  <c r="M53" i="7" s="1"/>
  <c r="M55" i="7" s="1"/>
  <c r="M87" i="7"/>
  <c r="D18" i="1" s="1"/>
  <c r="D20" i="1"/>
  <c r="F71" i="2"/>
  <c r="E74" i="2"/>
  <c r="T70" i="2"/>
  <c r="M34" i="7"/>
  <c r="N87" i="7"/>
  <c r="E18" i="1" s="1"/>
  <c r="E20" i="1"/>
  <c r="N49" i="7"/>
  <c r="N53" i="7" s="1"/>
  <c r="N55" i="7" s="1"/>
  <c r="S70" i="2"/>
  <c r="D74" i="2"/>
  <c r="E34" i="7"/>
  <c r="E101" i="7"/>
  <c r="E99" i="7" s="1"/>
  <c r="E100" i="7"/>
  <c r="E98" i="7" s="1"/>
  <c r="D101" i="7"/>
  <c r="D99" i="7" s="1"/>
  <c r="D100" i="7"/>
  <c r="D98" i="7" s="1"/>
  <c r="D34" i="7"/>
  <c r="D43" i="7"/>
  <c r="D47" i="7" s="1"/>
  <c r="D49" i="7"/>
  <c r="E43" i="7"/>
  <c r="E47" i="7" s="1"/>
  <c r="E49" i="7"/>
  <c r="M113" i="7" l="1"/>
  <c r="D28" i="1"/>
  <c r="M39" i="7"/>
  <c r="D39" i="7"/>
  <c r="E38" i="7"/>
  <c r="E19" i="1"/>
  <c r="D19" i="1"/>
  <c r="M86" i="7"/>
  <c r="D17" i="1" s="1"/>
  <c r="N101" i="7"/>
  <c r="N112" i="7"/>
  <c r="N113" i="7" s="1"/>
  <c r="N34" i="7"/>
  <c r="N38" i="7" s="1"/>
  <c r="M98" i="7"/>
  <c r="D25" i="1" s="1"/>
  <c r="D27" i="1"/>
  <c r="D59" i="2"/>
  <c r="S55" i="2" s="1"/>
  <c r="X55" i="2" s="1"/>
  <c r="F58" i="2"/>
  <c r="E39" i="7"/>
  <c r="Y70" i="2"/>
  <c r="M38" i="7"/>
  <c r="N98" i="7"/>
  <c r="E25" i="1" s="1"/>
  <c r="E27" i="1"/>
  <c r="F74" i="2"/>
  <c r="H71" i="2"/>
  <c r="M71" i="2"/>
  <c r="L71" i="2"/>
  <c r="T61" i="2"/>
  <c r="T77" i="2" s="1"/>
  <c r="E77" i="2"/>
  <c r="F63" i="2"/>
  <c r="D65" i="2"/>
  <c r="D38" i="7"/>
  <c r="D53" i="7" s="1"/>
  <c r="D55" i="7" s="1"/>
  <c r="E53" i="7"/>
  <c r="E55" i="7" s="1"/>
  <c r="M40" i="7" l="1"/>
  <c r="M57" i="7" s="1"/>
  <c r="M114" i="7" s="1"/>
  <c r="M105" i="7"/>
  <c r="E40" i="7"/>
  <c r="D105" i="7"/>
  <c r="N39" i="7"/>
  <c r="N40" i="7" s="1"/>
  <c r="N57" i="7" s="1"/>
  <c r="N114" i="7" s="1"/>
  <c r="E105" i="7"/>
  <c r="N99" i="7"/>
  <c r="E26" i="1" s="1"/>
  <c r="E28" i="1"/>
  <c r="L58" i="2"/>
  <c r="F59" i="2"/>
  <c r="M58" i="2"/>
  <c r="M59" i="2" s="1"/>
  <c r="V56" i="2" s="1"/>
  <c r="H58" i="2"/>
  <c r="D40" i="7"/>
  <c r="D57" i="7" s="1"/>
  <c r="AE57" i="2"/>
  <c r="AD63" i="2" s="1"/>
  <c r="L74" i="2"/>
  <c r="N71" i="2"/>
  <c r="N74" i="2" s="1"/>
  <c r="Q71" i="2"/>
  <c r="L63" i="2"/>
  <c r="M63" i="2"/>
  <c r="M65" i="2" s="1"/>
  <c r="H63" i="2"/>
  <c r="F65" i="2"/>
  <c r="R71" i="2"/>
  <c r="R77" i="2" s="1"/>
  <c r="M74" i="2"/>
  <c r="S61" i="2"/>
  <c r="D77" i="2"/>
  <c r="J71" i="2"/>
  <c r="J74" i="2" s="1"/>
  <c r="H74" i="2"/>
  <c r="E57" i="7"/>
  <c r="E38" i="2"/>
  <c r="D38" i="2"/>
  <c r="V37" i="2"/>
  <c r="U37" i="2"/>
  <c r="F36" i="2"/>
  <c r="T34" i="2"/>
  <c r="S34" i="2"/>
  <c r="F34" i="2"/>
  <c r="R31" i="2"/>
  <c r="Q31" i="2"/>
  <c r="X31" i="2" s="1"/>
  <c r="B29" i="2"/>
  <c r="E28" i="2"/>
  <c r="E27" i="2"/>
  <c r="B23" i="2"/>
  <c r="E22" i="2"/>
  <c r="E21" i="2"/>
  <c r="B17" i="2"/>
  <c r="E16" i="2"/>
  <c r="E15" i="2"/>
  <c r="D12" i="2"/>
  <c r="D22" i="2" s="1"/>
  <c r="E29" i="2" l="1"/>
  <c r="T25" i="2" s="1"/>
  <c r="M106" i="7"/>
  <c r="F22" i="2"/>
  <c r="F77" i="2"/>
  <c r="D106" i="7"/>
  <c r="Y34" i="2"/>
  <c r="E106" i="7"/>
  <c r="N105" i="7"/>
  <c r="N106" i="7" s="1"/>
  <c r="J58" i="2"/>
  <c r="J59" i="2" s="1"/>
  <c r="H59" i="2"/>
  <c r="L59" i="2"/>
  <c r="U56" i="2" s="1"/>
  <c r="X56" i="2" s="1"/>
  <c r="N58" i="2"/>
  <c r="N59" i="2" s="1"/>
  <c r="J63" i="2"/>
  <c r="J65" i="2" s="1"/>
  <c r="J77" i="2" s="1"/>
  <c r="H65" i="2"/>
  <c r="H77" i="2" s="1"/>
  <c r="X61" i="2"/>
  <c r="S77" i="2"/>
  <c r="V62" i="2"/>
  <c r="V77" i="2" s="1"/>
  <c r="M77" i="2"/>
  <c r="Y71" i="2"/>
  <c r="Y77" i="2" s="1"/>
  <c r="Q77" i="2"/>
  <c r="AE56" i="2"/>
  <c r="AD62" i="2" s="1"/>
  <c r="L65" i="2"/>
  <c r="N63" i="2"/>
  <c r="N65" i="2" s="1"/>
  <c r="E23" i="2"/>
  <c r="T19" i="2" s="1"/>
  <c r="T41" i="2" s="1"/>
  <c r="E17" i="2"/>
  <c r="R15" i="2" s="1"/>
  <c r="Y37" i="2"/>
  <c r="D21" i="2"/>
  <c r="D23" i="2" s="1"/>
  <c r="S19" i="2" s="1"/>
  <c r="F35" i="2"/>
  <c r="D15" i="2"/>
  <c r="F21" i="2"/>
  <c r="D16" i="2"/>
  <c r="F16" i="2" s="1"/>
  <c r="D27" i="2"/>
  <c r="F12" i="2"/>
  <c r="H12" i="2" s="1"/>
  <c r="M36" i="2" s="1"/>
  <c r="R38" i="2" s="1"/>
  <c r="D28" i="2"/>
  <c r="F28" i="2" s="1"/>
  <c r="N77" i="2" l="1"/>
  <c r="E41" i="2"/>
  <c r="X19" i="2"/>
  <c r="AC52" i="2"/>
  <c r="AE58" i="2"/>
  <c r="AD64" i="2" s="1"/>
  <c r="AC53" i="2"/>
  <c r="AE21" i="2"/>
  <c r="AD27" i="2" s="1"/>
  <c r="U62" i="2"/>
  <c r="L77" i="2"/>
  <c r="H22" i="2"/>
  <c r="J22" i="2" s="1"/>
  <c r="H34" i="2"/>
  <c r="H36" i="2"/>
  <c r="J36" i="2" s="1"/>
  <c r="M34" i="2"/>
  <c r="M12" i="2"/>
  <c r="L12" i="2"/>
  <c r="L22" i="2"/>
  <c r="F27" i="2"/>
  <c r="D29" i="2"/>
  <c r="S25" i="2" s="1"/>
  <c r="D17" i="2"/>
  <c r="F15" i="2"/>
  <c r="M22" i="2"/>
  <c r="L16" i="2"/>
  <c r="M16" i="2"/>
  <c r="H16" i="2"/>
  <c r="J16" i="2" s="1"/>
  <c r="F38" i="2"/>
  <c r="M35" i="2"/>
  <c r="R35" i="2" s="1"/>
  <c r="H35" i="2"/>
  <c r="J35" i="2" s="1"/>
  <c r="L35" i="2"/>
  <c r="L34" i="2"/>
  <c r="L36" i="2"/>
  <c r="H21" i="2"/>
  <c r="F23" i="2"/>
  <c r="M21" i="2"/>
  <c r="L21" i="2"/>
  <c r="L28" i="2"/>
  <c r="H28" i="2"/>
  <c r="J28" i="2" s="1"/>
  <c r="M28" i="2"/>
  <c r="X62" i="2" l="1"/>
  <c r="X77" i="2" s="1"/>
  <c r="U77" i="2"/>
  <c r="N22" i="2"/>
  <c r="N16" i="2"/>
  <c r="H38" i="2"/>
  <c r="J34" i="2"/>
  <c r="J38" i="2" s="1"/>
  <c r="N36" i="2"/>
  <c r="Q38" i="2"/>
  <c r="Y38" i="2" s="1"/>
  <c r="L15" i="2"/>
  <c r="F17" i="2"/>
  <c r="H15" i="2"/>
  <c r="M15" i="2"/>
  <c r="M17" i="2" s="1"/>
  <c r="N21" i="2"/>
  <c r="L23" i="2"/>
  <c r="U20" i="2" s="1"/>
  <c r="X25" i="2"/>
  <c r="S41" i="2"/>
  <c r="M23" i="2"/>
  <c r="V20" i="2" s="1"/>
  <c r="F29" i="2"/>
  <c r="L27" i="2"/>
  <c r="H27" i="2"/>
  <c r="M27" i="2"/>
  <c r="M29" i="2" s="1"/>
  <c r="V26" i="2" s="1"/>
  <c r="D41" i="2"/>
  <c r="Q15" i="2"/>
  <c r="U32" i="2"/>
  <c r="L38" i="2"/>
  <c r="N34" i="2"/>
  <c r="Q35" i="2"/>
  <c r="Y35" i="2" s="1"/>
  <c r="N35" i="2"/>
  <c r="J21" i="2"/>
  <c r="J23" i="2" s="1"/>
  <c r="H23" i="2"/>
  <c r="M38" i="2"/>
  <c r="V32" i="2"/>
  <c r="N28" i="2"/>
  <c r="AC17" i="2" l="1"/>
  <c r="AC54" i="2"/>
  <c r="Y79" i="2"/>
  <c r="F41" i="2"/>
  <c r="N23" i="2"/>
  <c r="V41" i="2"/>
  <c r="X32" i="2"/>
  <c r="L17" i="2"/>
  <c r="N15" i="2"/>
  <c r="N17" i="2" s="1"/>
  <c r="X20" i="2"/>
  <c r="J27" i="2"/>
  <c r="J29" i="2" s="1"/>
  <c r="H29" i="2"/>
  <c r="Y15" i="2"/>
  <c r="N38" i="2"/>
  <c r="M41" i="2"/>
  <c r="R16" i="2"/>
  <c r="R41" i="2" s="1"/>
  <c r="L29" i="2"/>
  <c r="U26" i="2" s="1"/>
  <c r="X26" i="2" s="1"/>
  <c r="N27" i="2"/>
  <c r="N29" i="2" s="1"/>
  <c r="J15" i="2"/>
  <c r="J17" i="2" s="1"/>
  <c r="H17" i="2"/>
  <c r="AE20" i="2" l="1"/>
  <c r="AD26" i="2" s="1"/>
  <c r="AE22" i="2"/>
  <c r="AD28" i="2" s="1"/>
  <c r="J41" i="2"/>
  <c r="X41" i="2"/>
  <c r="H41" i="2"/>
  <c r="U41" i="2"/>
  <c r="N41" i="2"/>
  <c r="Q16" i="2"/>
  <c r="L41" i="2"/>
  <c r="AC18" i="2" l="1"/>
  <c r="Y16" i="2"/>
  <c r="Y41" i="2" s="1"/>
  <c r="Q41" i="2"/>
  <c r="AC16" i="2" l="1"/>
  <c r="Y43" i="2"/>
</calcChain>
</file>

<file path=xl/sharedStrings.xml><?xml version="1.0" encoding="utf-8"?>
<sst xmlns="http://schemas.openxmlformats.org/spreadsheetml/2006/main" count="576" uniqueCount="222">
  <si>
    <t>Florida Power &amp; Light - #1500</t>
  </si>
  <si>
    <t>SFAS 109 Effective Tax Rate Adjustments</t>
  </si>
  <si>
    <t>Federal</t>
  </si>
  <si>
    <t>State</t>
  </si>
  <si>
    <t>Reg Asset</t>
  </si>
  <si>
    <t>Reg Liab</t>
  </si>
  <si>
    <t>2022 Activity</t>
  </si>
  <si>
    <t>Description</t>
  </si>
  <si>
    <t>Amount</t>
  </si>
  <si>
    <t>Total Tax</t>
  </si>
  <si>
    <t>Gross-up</t>
  </si>
  <si>
    <t>Net of Tax</t>
  </si>
  <si>
    <t>Total Net Tax</t>
  </si>
  <si>
    <t>Acct 190.110</t>
  </si>
  <si>
    <t>Acct 190.210</t>
  </si>
  <si>
    <t>Acct 282.110</t>
  </si>
  <si>
    <t>Acct 282.210</t>
  </si>
  <si>
    <t>Acct 283.110</t>
  </si>
  <si>
    <t>Acct 283.210</t>
  </si>
  <si>
    <t>Acct 182.310</t>
  </si>
  <si>
    <t>Acct 254.100</t>
  </si>
  <si>
    <t>OTP Input</t>
  </si>
  <si>
    <t>(Balance Sheet Only)</t>
  </si>
  <si>
    <t>FBOS</t>
  </si>
  <si>
    <t>Generation of ITC</t>
  </si>
  <si>
    <t>Investment Tax Credit</t>
  </si>
  <si>
    <t>Amortization of ITC</t>
  </si>
  <si>
    <t>G/U of ITC</t>
  </si>
  <si>
    <t xml:space="preserve">TAXCR_190 </t>
  </si>
  <si>
    <t>Net ITC</t>
  </si>
  <si>
    <t xml:space="preserve">TAXCR_282 </t>
  </si>
  <si>
    <t xml:space="preserve">TAXCR_283 </t>
  </si>
  <si>
    <t>ITC Basis Adj &amp; Depr</t>
  </si>
  <si>
    <t>G/U of ITC Basis</t>
  </si>
  <si>
    <t>TAXCR_ST_190</t>
  </si>
  <si>
    <t>Solar ITC Basis Adjustment</t>
  </si>
  <si>
    <t>TAXCR_ST_282</t>
  </si>
  <si>
    <t>Solar ITC Book Depr</t>
  </si>
  <si>
    <t>TAXCR_ST_283</t>
  </si>
  <si>
    <t>Total Solar ITC</t>
  </si>
  <si>
    <t>AFUDC Equity &amp; Depr</t>
  </si>
  <si>
    <t>OTP Generated</t>
  </si>
  <si>
    <t>G/U of AFUDC Equity</t>
  </si>
  <si>
    <t>TAXCR_190_FBOS</t>
  </si>
  <si>
    <t>AFUDC Book Depr (AFD102)</t>
  </si>
  <si>
    <t>TAXCR_282 _FBOS</t>
  </si>
  <si>
    <t>AFUDC Equity (AFD103)</t>
  </si>
  <si>
    <t>TAXCR_283_FBOS</t>
  </si>
  <si>
    <t>Total AFUDC</t>
  </si>
  <si>
    <t>Excess Def Tax - Acct 190</t>
  </si>
  <si>
    <t>G/U of Excess Def Tax</t>
  </si>
  <si>
    <t>Excess Deferred Taxes</t>
  </si>
  <si>
    <t>Account 190</t>
  </si>
  <si>
    <t>Excess Def Tax - Acct 282</t>
  </si>
  <si>
    <t>Account 282</t>
  </si>
  <si>
    <t>Account 283</t>
  </si>
  <si>
    <t>Excess Def Tax - Acct 283</t>
  </si>
  <si>
    <t>Total Excess Deferred Taxes</t>
  </si>
  <si>
    <t>TOTAL</t>
  </si>
  <si>
    <t>9410101</t>
  </si>
  <si>
    <t>9410151</t>
  </si>
  <si>
    <t>Florida</t>
  </si>
  <si>
    <t>Total FED</t>
  </si>
  <si>
    <t>Fed</t>
  </si>
  <si>
    <t>Total Tax Expense</t>
  </si>
  <si>
    <t>Taxable Income</t>
  </si>
  <si>
    <t>PTBI</t>
  </si>
  <si>
    <t>Florida Power &amp; Light</t>
  </si>
  <si>
    <t>Business Area</t>
  </si>
  <si>
    <t>Cap - Component</t>
  </si>
  <si>
    <t>User Specified Scenario List</t>
  </si>
  <si>
    <t>001: Steam Generation</t>
  </si>
  <si>
    <t>002: Nuclear Generation</t>
  </si>
  <si>
    <t>003: Other Generation</t>
  </si>
  <si>
    <t>004: Transmission</t>
  </si>
  <si>
    <t>005: Distribution Line Facilities</t>
  </si>
  <si>
    <t>006: Distribution Substation</t>
  </si>
  <si>
    <t>007: Building, General Plant</t>
  </si>
  <si>
    <t>008: General Plant Equipment</t>
  </si>
  <si>
    <t>009: Transportation Equipment</t>
  </si>
  <si>
    <t>Grand Total</t>
  </si>
  <si>
    <t>A01: Base</t>
  </si>
  <si>
    <t>PTD - Publish to FRI</t>
  </si>
  <si>
    <t>2020</t>
  </si>
  <si>
    <t>2021</t>
  </si>
  <si>
    <t>2022</t>
  </si>
  <si>
    <t>2023</t>
  </si>
  <si>
    <t>Deferred Tax Activity</t>
  </si>
  <si>
    <t>ATTD_DEPRARAM: Amortization of Excess ARAM - Federal</t>
  </si>
  <si>
    <t>Schedule M Activity</t>
  </si>
  <si>
    <t>AFD102: AFUDC Depreciation</t>
  </si>
  <si>
    <t>DEP101: Tax Depreciation</t>
  </si>
  <si>
    <t>DEP101ICL: Tax Depreciation - ICL</t>
  </si>
  <si>
    <t>DEP106: Reclass Book Depr to AFUDC Depr</t>
  </si>
  <si>
    <t>DEP132: CITC Book Depr Reclass</t>
  </si>
  <si>
    <t>DEP137: School Solar ITC Book Depr Reclass</t>
  </si>
  <si>
    <t>DEP145: Tax Depreciation - BTL</t>
  </si>
  <si>
    <t>ITC107: School Solar ITC Book Depr</t>
  </si>
  <si>
    <t>MIX101: Mixed Service Costs</t>
  </si>
  <si>
    <t>REM101: Cost of Removal</t>
  </si>
  <si>
    <t>REP201: Repair Projects</t>
  </si>
  <si>
    <t>SAL101: Tax Gain/Loss</t>
  </si>
  <si>
    <t>SAL101ICL: Tax Gain/Loss ICL</t>
  </si>
  <si>
    <t>SATTD_DEPRARAM: Amortization of Excess ARAM - State</t>
  </si>
  <si>
    <t>DEP101ST: Tax Depreciation - State</t>
  </si>
  <si>
    <t>SAL101ST: Tax Gain/Loss (State)</t>
  </si>
  <si>
    <t>FPL Energy Services</t>
  </si>
  <si>
    <t>Gulf Power</t>
  </si>
  <si>
    <t>Georgia</t>
  </si>
  <si>
    <t>DEP101GA_MS: Tax Depreciation - GA &amp; MS</t>
  </si>
  <si>
    <t>SAL101GA_MS: Tax Gain/Loss - GA &amp; MS</t>
  </si>
  <si>
    <t>Scenario Data</t>
  </si>
  <si>
    <t>Scenario</t>
  </si>
  <si>
    <t>Software Release</t>
  </si>
  <si>
    <t>20.08.7</t>
  </si>
  <si>
    <t>Version ID</t>
  </si>
  <si>
    <t>1</t>
  </si>
  <si>
    <t>Scenario Comments</t>
  </si>
  <si>
    <t/>
  </si>
  <si>
    <t>Date &amp; Time of Shared Run</t>
  </si>
  <si>
    <t>Run executed live at time of report</t>
  </si>
  <si>
    <t>Date &amp; Time Exported</t>
  </si>
  <si>
    <t xml:space="preserve">Time Data Cases: Actuals / Multidim / [ Time Data ] </t>
  </si>
  <si>
    <t>Base-Attribute / Formula / Tree / [ Attribute Overlays ]</t>
  </si>
  <si>
    <t>Start Year</t>
  </si>
  <si>
    <t>Actuals Through</t>
  </si>
  <si>
    <t>12/2019</t>
  </si>
  <si>
    <t>Years to Run/Run Monthly</t>
  </si>
  <si>
    <t>8 (Monthly: 8)</t>
  </si>
  <si>
    <t>Scenario Type &amp; User-Defined Scenario Type</t>
  </si>
  <si>
    <t>Detailed Model</t>
  </si>
  <si>
    <t>Report Data</t>
  </si>
  <si>
    <t>Sequence Set</t>
  </si>
  <si>
    <t>Plant Tax</t>
  </si>
  <si>
    <t>View Name</t>
  </si>
  <si>
    <t>Dataset/Calc</t>
  </si>
  <si>
    <t>Row Headers</t>
  </si>
  <si>
    <t>Planning Entity,FM - TAX - Tax Juris,Tax Item Map,FM - TAX - Schedule M</t>
  </si>
  <si>
    <t>Column Headers</t>
  </si>
  <si>
    <t>Default - Forecast Periods - Annual,User Specified Scenario List</t>
  </si>
  <si>
    <t>Time Setting</t>
  </si>
  <si>
    <t>Filters</t>
  </si>
  <si>
    <t>FPL</t>
  </si>
  <si>
    <t>1600: Gulf Power</t>
  </si>
  <si>
    <t>1500: FLORIDA POWER &amp; LIGHT CO</t>
  </si>
  <si>
    <t>Company</t>
  </si>
  <si>
    <t>Perm Items:</t>
  </si>
  <si>
    <t xml:space="preserve">Gulf </t>
  </si>
  <si>
    <t>Subtotal Perm Items</t>
  </si>
  <si>
    <t>Temp Items:</t>
  </si>
  <si>
    <t xml:space="preserve">DEP103: Book Depreciation </t>
  </si>
  <si>
    <t>(Multiple Items)</t>
  </si>
  <si>
    <t xml:space="preserve">Subtotal Temp Items </t>
  </si>
  <si>
    <t>Current Tax Expense</t>
  </si>
  <si>
    <t>Tax Rates:</t>
  </si>
  <si>
    <t>Combined</t>
  </si>
  <si>
    <t>Federal EADIT</t>
  </si>
  <si>
    <t>Federal ADIT</t>
  </si>
  <si>
    <t>Total Current Tax Expense</t>
  </si>
  <si>
    <t>Deferred Tax Expense</t>
  </si>
  <si>
    <t>Federal ITC Amortization</t>
  </si>
  <si>
    <t>Subtotal Deferred Tax Expense Federal</t>
  </si>
  <si>
    <t>State EADIT</t>
  </si>
  <si>
    <t>State ADIT</t>
  </si>
  <si>
    <t xml:space="preserve">Other </t>
  </si>
  <si>
    <t xml:space="preserve">Subtotal Deferred Tax Expense State </t>
  </si>
  <si>
    <t>Total Deferred Tax Expense</t>
  </si>
  <si>
    <t>Tax Provision Summary</t>
  </si>
  <si>
    <t>Total Company</t>
  </si>
  <si>
    <t>Base</t>
  </si>
  <si>
    <t>proof</t>
  </si>
  <si>
    <t>Journal Entry Summary:</t>
  </si>
  <si>
    <t>9282110 Accm Defer Income Taxes-Oth Prop-Federal</t>
  </si>
  <si>
    <t>9282210 Accm Defer Income Taxes-Oth Prop-State</t>
  </si>
  <si>
    <t>9411101 Prov Def Tax-Cr-Ut Op Inc-Federal</t>
  </si>
  <si>
    <t>9411151 Prov Def Tax-Cr-Ut Op Inc-State</t>
  </si>
  <si>
    <t>9410101 Prov DefTax Utility Oper Inc-Fed</t>
  </si>
  <si>
    <t>9410151 Prov Def Tax-Utility Oper Income-State</t>
  </si>
  <si>
    <t>Record amortization of EADIT associated with changes in book depreciation</t>
  </si>
  <si>
    <t>2023 Activity</t>
  </si>
  <si>
    <t>Entry 1</t>
  </si>
  <si>
    <t>Entry 2</t>
  </si>
  <si>
    <t xml:space="preserve">Record tax expense related to changes in book depreciation allocated to Flowthrough items: AFUDC Equity/Solar/Battery basis adjustments </t>
  </si>
  <si>
    <t>Capital Type</t>
  </si>
  <si>
    <t>FERC Function</t>
  </si>
  <si>
    <t>Sum of 2022</t>
  </si>
  <si>
    <t>Sum of 2023</t>
  </si>
  <si>
    <t>Combined Total</t>
  </si>
  <si>
    <t>Combined Base</t>
  </si>
  <si>
    <t>FPL Base</t>
  </si>
  <si>
    <t>Gulf Base</t>
  </si>
  <si>
    <t xml:space="preserve">Record tax expense related to changes in book depreciation allocated to flowthrough items: AFUDC Equity &amp; Battery basis adjustments </t>
  </si>
  <si>
    <t>Tax Entries - Depreciation Study Co Adjustments</t>
  </si>
  <si>
    <t>Plant Tax Forecast - 2020 Rate Case Standalone Depr Study v1</t>
  </si>
  <si>
    <t>Locked-Actuals (not used) / Plant Tax Forecast Multidim / Inout Time Data 2020 RC Standalone Depr Study v1</t>
  </si>
  <si>
    <t>Base Attribute - 2020 Rate Case Standalone Depr Study v1 / Formula Case - 2020 Rate Case Standalone Depr Study v1 / Locked-Tree (not used) / PowerTax Attributes - 2020 Rate Case Standalone Depr Study v1 / Input Attributes / Input Attribute 2020 Rate Case Standalone Depr Study v1 / Locked-Scenario Flag - Forecast</t>
  </si>
  <si>
    <t>Book Depreciation Study - Gulf Standalone</t>
  </si>
  <si>
    <t>Gulf Standalone</t>
  </si>
  <si>
    <t>Plant Tax Forecast - 2020 Rate Case Standalone</t>
  </si>
  <si>
    <t>Dif. Plant Tax Forecast - 2020 Rate Case Standalone</t>
  </si>
  <si>
    <t>Record deferred tax expense assoicated with changes in book depreciation</t>
  </si>
  <si>
    <t>EADIT Impact (Entry 3)</t>
  </si>
  <si>
    <t>ITC Impact (Entry 4)</t>
  </si>
  <si>
    <t>Perm Impacts (Entry 5)</t>
  </si>
  <si>
    <t>Calculated per Schedule</t>
  </si>
  <si>
    <t>DEP101B: Tax Depreciation - BTL (FPLES-283)</t>
  </si>
  <si>
    <t>DEP130B: Bonus Depreciation - BTL (FPLES-283)</t>
  </si>
  <si>
    <t>Dif. CDR: 2020 Rate Case Standalone COS V2</t>
  </si>
  <si>
    <t>BookDepr: Book Depreciation</t>
  </si>
  <si>
    <t>000: Intangible</t>
  </si>
  <si>
    <t xml:space="preserve">FPL </t>
  </si>
  <si>
    <t>Gulf</t>
  </si>
  <si>
    <t>12/06/2020 10:42:34</t>
  </si>
  <si>
    <t>Tax Impact Summary</t>
  </si>
  <si>
    <t xml:space="preserve">     20210015-EI     </t>
  </si>
  <si>
    <t xml:space="preserve">     FPL 047066</t>
  </si>
  <si>
    <t xml:space="preserve">     FPL 047067</t>
  </si>
  <si>
    <t xml:space="preserve">     FPL 047068</t>
  </si>
  <si>
    <t xml:space="preserve">     FPL 047069</t>
  </si>
  <si>
    <t xml:space="preserve">     FPL 047070</t>
  </si>
  <si>
    <t xml:space="preserve">     FPL 047071</t>
  </si>
  <si>
    <t xml:space="preserve">     FPL 047072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</si>
</sst>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);[Red]\(#,##0\);&quot; &quot;"/>
    <numFmt numFmtId="166" formatCode="0.0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9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1"/>
      <name val="Calibri"/>
      <family val="2"/>
    </font>
    <font>
      <sz val="9"/>
      <name val="Calibri"/>
      <family val="2"/>
    </font>
    <font>
      <b/>
      <sz val="16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A"/>
      </patternFill>
    </fill>
    <fill>
      <patternFill patternType="solid">
        <fgColor rgb="FFC6E0B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1" fontId="5" fillId="0" borderId="0" applyFont="0" applyFill="0" applyBorder="0" applyAlignment="0" applyProtection="0"/>
    <xf numFmtId="0" fontId="18" fillId="0" borderId="0"/>
    <xf numFmtId="0" fontId="21" fillId="0" borderId="0"/>
    <xf numFmtId="41" fontId="2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2" applyFont="1"/>
    <xf numFmtId="0" fontId="4" fillId="0" borderId="0" xfId="2" applyFont="1"/>
    <xf numFmtId="37" fontId="4" fillId="0" borderId="0" xfId="2" applyNumberFormat="1" applyFont="1"/>
    <xf numFmtId="39" fontId="4" fillId="0" borderId="0" xfId="2" applyNumberFormat="1" applyFont="1"/>
    <xf numFmtId="0" fontId="6" fillId="0" borderId="0" xfId="3" applyFont="1"/>
    <xf numFmtId="0" fontId="7" fillId="0" borderId="0" xfId="2" applyFont="1"/>
    <xf numFmtId="0" fontId="3" fillId="0" borderId="1" xfId="2" applyFont="1" applyBorder="1" applyAlignment="1">
      <alignment horizontal="center"/>
    </xf>
    <xf numFmtId="37" fontId="3" fillId="0" borderId="2" xfId="2" applyNumberFormat="1" applyFont="1" applyBorder="1" applyAlignment="1">
      <alignment horizontal="center"/>
    </xf>
    <xf numFmtId="37" fontId="3" fillId="0" borderId="3" xfId="2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4" fillId="0" borderId="5" xfId="2" applyFont="1" applyBorder="1"/>
    <xf numFmtId="0" fontId="3" fillId="0" borderId="6" xfId="2" quotePrefix="1" applyFont="1" applyBorder="1" applyAlignment="1">
      <alignment horizontal="center"/>
    </xf>
    <xf numFmtId="0" fontId="3" fillId="0" borderId="7" xfId="2" quotePrefix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37" fontId="3" fillId="0" borderId="10" xfId="2" applyNumberFormat="1" applyFont="1" applyBorder="1" applyAlignment="1">
      <alignment horizontal="center"/>
    </xf>
    <xf numFmtId="37" fontId="3" fillId="0" borderId="11" xfId="2" applyNumberFormat="1" applyFont="1" applyBorder="1" applyAlignment="1">
      <alignment horizontal="center"/>
    </xf>
    <xf numFmtId="0" fontId="7" fillId="0" borderId="12" xfId="2" applyFont="1" applyBorder="1"/>
    <xf numFmtId="0" fontId="4" fillId="0" borderId="13" xfId="2" applyFont="1" applyBorder="1"/>
    <xf numFmtId="0" fontId="4" fillId="0" borderId="14" xfId="2" applyFont="1" applyBorder="1"/>
    <xf numFmtId="0" fontId="4" fillId="0" borderId="1" xfId="2" applyFont="1" applyBorder="1"/>
    <xf numFmtId="37" fontId="4" fillId="0" borderId="2" xfId="2" applyNumberFormat="1" applyFont="1" applyBorder="1"/>
    <xf numFmtId="37" fontId="4" fillId="0" borderId="3" xfId="2" applyNumberFormat="1" applyFont="1" applyBorder="1"/>
    <xf numFmtId="0" fontId="7" fillId="0" borderId="15" xfId="2" applyFont="1" applyBorder="1"/>
    <xf numFmtId="37" fontId="10" fillId="0" borderId="0" xfId="2" applyNumberFormat="1" applyFont="1" applyAlignment="1">
      <alignment horizontal="center"/>
    </xf>
    <xf numFmtId="37" fontId="10" fillId="0" borderId="16" xfId="2" applyNumberFormat="1" applyFont="1" applyBorder="1" applyAlignment="1">
      <alignment horizontal="center"/>
    </xf>
    <xf numFmtId="0" fontId="4" fillId="2" borderId="5" xfId="2" applyFont="1" applyFill="1" applyBorder="1"/>
    <xf numFmtId="37" fontId="4" fillId="2" borderId="6" xfId="2" applyNumberFormat="1" applyFont="1" applyFill="1" applyBorder="1"/>
    <xf numFmtId="37" fontId="4" fillId="2" borderId="7" xfId="2" applyNumberFormat="1" applyFont="1" applyFill="1" applyBorder="1"/>
    <xf numFmtId="37" fontId="4" fillId="2" borderId="0" xfId="2" applyNumberFormat="1" applyFont="1" applyFill="1"/>
    <xf numFmtId="0" fontId="11" fillId="0" borderId="15" xfId="2" applyFont="1" applyBorder="1"/>
    <xf numFmtId="37" fontId="11" fillId="0" borderId="0" xfId="2" applyNumberFormat="1" applyFont="1" applyAlignment="1">
      <alignment horizontal="center"/>
    </xf>
    <xf numFmtId="37" fontId="11" fillId="0" borderId="16" xfId="2" applyNumberFormat="1" applyFont="1" applyBorder="1" applyAlignment="1">
      <alignment horizontal="center"/>
    </xf>
    <xf numFmtId="0" fontId="12" fillId="2" borderId="5" xfId="2" applyFont="1" applyFill="1" applyBorder="1" applyAlignment="1">
      <alignment horizontal="left" indent="2"/>
    </xf>
    <xf numFmtId="0" fontId="13" fillId="0" borderId="15" xfId="2" applyFont="1" applyBorder="1" applyAlignment="1">
      <alignment horizontal="left" indent="1"/>
    </xf>
    <xf numFmtId="37" fontId="11" fillId="0" borderId="0" xfId="2" applyNumberFormat="1" applyFont="1"/>
    <xf numFmtId="37" fontId="11" fillId="0" borderId="16" xfId="2" applyNumberFormat="1" applyFont="1" applyBorder="1"/>
    <xf numFmtId="0" fontId="4" fillId="0" borderId="0" xfId="2" applyFont="1" applyAlignment="1">
      <alignment horizontal="center"/>
    </xf>
    <xf numFmtId="37" fontId="4" fillId="0" borderId="17" xfId="2" applyNumberFormat="1" applyFont="1" applyBorder="1"/>
    <xf numFmtId="37" fontId="4" fillId="0" borderId="6" xfId="2" applyNumberFormat="1" applyFont="1" applyBorder="1"/>
    <xf numFmtId="37" fontId="4" fillId="0" borderId="7" xfId="2" applyNumberFormat="1" applyFont="1" applyBorder="1"/>
    <xf numFmtId="0" fontId="4" fillId="3" borderId="0" xfId="2" applyFont="1" applyFill="1"/>
    <xf numFmtId="37" fontId="4" fillId="3" borderId="0" xfId="2" applyNumberFormat="1" applyFont="1" applyFill="1"/>
    <xf numFmtId="0" fontId="4" fillId="4" borderId="5" xfId="2" applyFont="1" applyFill="1" applyBorder="1"/>
    <xf numFmtId="37" fontId="4" fillId="4" borderId="6" xfId="2" applyNumberFormat="1" applyFont="1" applyFill="1" applyBorder="1"/>
    <xf numFmtId="37" fontId="4" fillId="4" borderId="7" xfId="2" applyNumberFormat="1" applyFont="1" applyFill="1" applyBorder="1"/>
    <xf numFmtId="37" fontId="4" fillId="4" borderId="0" xfId="2" applyNumberFormat="1" applyFont="1" applyFill="1"/>
    <xf numFmtId="0" fontId="4" fillId="0" borderId="15" xfId="2" applyFont="1" applyBorder="1"/>
    <xf numFmtId="0" fontId="12" fillId="4" borderId="5" xfId="2" applyFont="1" applyFill="1" applyBorder="1" applyAlignment="1">
      <alignment horizontal="left" indent="2"/>
    </xf>
    <xf numFmtId="0" fontId="4" fillId="0" borderId="18" xfId="2" applyFont="1" applyBorder="1"/>
    <xf numFmtId="37" fontId="4" fillId="0" borderId="19" xfId="2" applyNumberFormat="1" applyFont="1" applyBorder="1"/>
    <xf numFmtId="37" fontId="4" fillId="0" borderId="20" xfId="2" applyNumberFormat="1" applyFont="1" applyBorder="1"/>
    <xf numFmtId="0" fontId="13" fillId="0" borderId="0" xfId="2" applyFont="1" applyAlignment="1">
      <alignment horizontal="left" indent="1"/>
    </xf>
    <xf numFmtId="0" fontId="14" fillId="0" borderId="0" xfId="2" applyFont="1" applyAlignment="1">
      <alignment horizontal="left"/>
    </xf>
    <xf numFmtId="37" fontId="12" fillId="4" borderId="5" xfId="2" applyNumberFormat="1" applyFont="1" applyFill="1" applyBorder="1" applyAlignment="1">
      <alignment horizontal="left" indent="2"/>
    </xf>
    <xf numFmtId="37" fontId="12" fillId="0" borderId="5" xfId="2" applyNumberFormat="1" applyFont="1" applyBorder="1" applyAlignment="1">
      <alignment horizontal="left" indent="2"/>
    </xf>
    <xf numFmtId="0" fontId="4" fillId="0" borderId="0" xfId="2" applyFont="1" applyAlignment="1">
      <alignment horizontal="left" indent="2"/>
    </xf>
    <xf numFmtId="37" fontId="12" fillId="2" borderId="5" xfId="2" applyNumberFormat="1" applyFont="1" applyFill="1" applyBorder="1" applyAlignment="1">
      <alignment horizontal="left" indent="2"/>
    </xf>
    <xf numFmtId="37" fontId="3" fillId="0" borderId="0" xfId="2" applyNumberFormat="1" applyFont="1"/>
    <xf numFmtId="37" fontId="3" fillId="0" borderId="21" xfId="2" applyNumberFormat="1" applyFont="1" applyBorder="1"/>
    <xf numFmtId="37" fontId="4" fillId="0" borderId="22" xfId="2" applyNumberFormat="1" applyFont="1" applyBorder="1"/>
    <xf numFmtId="37" fontId="4" fillId="0" borderId="23" xfId="2" applyNumberFormat="1" applyFont="1" applyBorder="1"/>
    <xf numFmtId="37" fontId="4" fillId="0" borderId="10" xfId="2" applyNumberFormat="1" applyFont="1" applyBorder="1"/>
    <xf numFmtId="37" fontId="4" fillId="0" borderId="11" xfId="2" applyNumberFormat="1" applyFont="1" applyBorder="1"/>
    <xf numFmtId="37" fontId="3" fillId="0" borderId="24" xfId="2" applyNumberFormat="1" applyFont="1" applyBorder="1"/>
    <xf numFmtId="0" fontId="4" fillId="0" borderId="9" xfId="2" applyFont="1" applyBorder="1"/>
    <xf numFmtId="37" fontId="4" fillId="0" borderId="25" xfId="2" applyNumberFormat="1" applyFont="1" applyBorder="1"/>
    <xf numFmtId="37" fontId="17" fillId="0" borderId="0" xfId="6" applyNumberFormat="1" applyFont="1"/>
    <xf numFmtId="0" fontId="18" fillId="0" borderId="0" xfId="8"/>
    <xf numFmtId="0" fontId="18" fillId="0" borderId="0" xfId="8" pivotButton="1"/>
    <xf numFmtId="0" fontId="0" fillId="0" borderId="0" xfId="0" pivotButton="1"/>
    <xf numFmtId="0" fontId="17" fillId="0" borderId="0" xfId="8" applyFont="1" applyAlignment="1">
      <alignment horizontal="left" indent="3"/>
    </xf>
    <xf numFmtId="0" fontId="2" fillId="0" borderId="0" xfId="0" applyFont="1"/>
    <xf numFmtId="0" fontId="2" fillId="0" borderId="0" xfId="0" applyFont="1" applyAlignment="1">
      <alignment horizontal="center"/>
    </xf>
    <xf numFmtId="41" fontId="2" fillId="0" borderId="0" xfId="4" applyFont="1"/>
    <xf numFmtId="41" fontId="2" fillId="0" borderId="4" xfId="4" applyFont="1" applyBorder="1"/>
    <xf numFmtId="0" fontId="17" fillId="0" borderId="0" xfId="8" applyFont="1" applyFill="1" applyAlignment="1">
      <alignment horizontal="left" indent="2"/>
    </xf>
    <xf numFmtId="41" fontId="2" fillId="0" borderId="17" xfId="4" applyFont="1" applyBorder="1"/>
    <xf numFmtId="0" fontId="2" fillId="0" borderId="0" xfId="0" applyFont="1" applyAlignment="1">
      <alignment horizontal="left" indent="1"/>
    </xf>
    <xf numFmtId="166" fontId="2" fillId="0" borderId="0" xfId="5" applyNumberFormat="1" applyFont="1" applyAlignment="1">
      <alignment horizontal="center"/>
    </xf>
    <xf numFmtId="166" fontId="2" fillId="0" borderId="4" xfId="5" applyNumberFormat="1" applyFont="1" applyBorder="1" applyAlignment="1">
      <alignment horizontal="center"/>
    </xf>
    <xf numFmtId="37" fontId="17" fillId="0" borderId="0" xfId="6" applyNumberFormat="1" applyFont="1" applyAlignment="1">
      <alignment horizontal="left" indent="1"/>
    </xf>
    <xf numFmtId="41" fontId="2" fillId="0" borderId="4" xfId="0" applyNumberFormat="1" applyFont="1" applyBorder="1"/>
    <xf numFmtId="41" fontId="2" fillId="0" borderId="0" xfId="0" applyNumberFormat="1" applyFont="1"/>
    <xf numFmtId="41" fontId="2" fillId="0" borderId="17" xfId="0" applyNumberFormat="1" applyFont="1" applyBorder="1"/>
    <xf numFmtId="0" fontId="19" fillId="0" borderId="0" xfId="0" applyFont="1"/>
    <xf numFmtId="164" fontId="2" fillId="0" borderId="0" xfId="0" applyNumberFormat="1" applyFont="1"/>
    <xf numFmtId="0" fontId="2" fillId="7" borderId="0" xfId="0" applyFont="1" applyFill="1"/>
    <xf numFmtId="41" fontId="2" fillId="7" borderId="0" xfId="4" applyFont="1" applyFill="1"/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20" fillId="0" borderId="0" xfId="0" applyFont="1"/>
    <xf numFmtId="43" fontId="2" fillId="0" borderId="0" xfId="1" applyFont="1"/>
    <xf numFmtId="164" fontId="2" fillId="0" borderId="0" xfId="1" applyNumberFormat="1" applyFont="1"/>
    <xf numFmtId="0" fontId="2" fillId="0" borderId="0" xfId="0" applyFont="1" applyAlignment="1">
      <alignment vertical="center" wrapText="1"/>
    </xf>
    <xf numFmtId="0" fontId="19" fillId="0" borderId="25" xfId="1" applyNumberFormat="1" applyFont="1" applyBorder="1" applyAlignment="1">
      <alignment horizontal="center"/>
    </xf>
    <xf numFmtId="0" fontId="19" fillId="0" borderId="25" xfId="0" applyNumberFormat="1" applyFont="1" applyBorder="1" applyAlignment="1">
      <alignment horizontal="center"/>
    </xf>
    <xf numFmtId="37" fontId="4" fillId="0" borderId="0" xfId="2" applyNumberFormat="1" applyFont="1" applyFill="1"/>
    <xf numFmtId="0" fontId="21" fillId="0" borderId="0" xfId="9"/>
    <xf numFmtId="41" fontId="2" fillId="0" borderId="0" xfId="4" applyFont="1" applyFill="1"/>
    <xf numFmtId="0" fontId="15" fillId="0" borderId="0" xfId="8" applyFont="1"/>
    <xf numFmtId="0" fontId="18" fillId="0" borderId="0" xfId="8"/>
    <xf numFmtId="0" fontId="2" fillId="0" borderId="0" xfId="0" applyFont="1" applyBorder="1"/>
    <xf numFmtId="0" fontId="19" fillId="0" borderId="0" xfId="0" applyFont="1" applyBorder="1" applyAlignment="1">
      <alignment horizontal="center"/>
    </xf>
    <xf numFmtId="41" fontId="2" fillId="0" borderId="0" xfId="4" applyFont="1" applyBorder="1"/>
    <xf numFmtId="41" fontId="2" fillId="0" borderId="0" xfId="4" applyFont="1" applyFill="1" applyBorder="1"/>
    <xf numFmtId="41" fontId="2" fillId="0" borderId="0" xfId="0" applyNumberFormat="1" applyFont="1" applyBorder="1"/>
    <xf numFmtId="164" fontId="2" fillId="0" borderId="0" xfId="0" applyNumberFormat="1" applyFont="1" applyBorder="1"/>
    <xf numFmtId="41" fontId="2" fillId="0" borderId="0" xfId="4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165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 indent="1"/>
    </xf>
    <xf numFmtId="0" fontId="22" fillId="0" borderId="0" xfId="0" applyFont="1" applyAlignment="1">
      <alignment horizontal="left" indent="2"/>
    </xf>
    <xf numFmtId="0" fontId="22" fillId="0" borderId="0" xfId="0" applyFont="1" applyAlignment="1">
      <alignment horizontal="left" indent="3"/>
    </xf>
    <xf numFmtId="0" fontId="23" fillId="0" borderId="0" xfId="0" applyFont="1"/>
    <xf numFmtId="0" fontId="24" fillId="5" borderId="0" xfId="0" applyFont="1" applyFill="1" applyAlignment="1">
      <alignment indent="1"/>
    </xf>
    <xf numFmtId="0" fontId="25" fillId="0" borderId="0" xfId="0" applyFont="1" applyAlignment="1">
      <alignment indent="1"/>
    </xf>
    <xf numFmtId="0" fontId="26" fillId="6" borderId="0" xfId="0" applyFont="1" applyFill="1" applyAlignment="1">
      <alignment inden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25" xfId="0" applyFont="1" applyFill="1" applyBorder="1" applyAlignment="1">
      <alignment horizontal="center"/>
    </xf>
    <xf numFmtId="0" fontId="17" fillId="0" borderId="0" xfId="8" applyFont="1" applyFill="1" applyAlignment="1">
      <alignment horizontal="left" indent="3"/>
    </xf>
    <xf numFmtId="0" fontId="2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8" fillId="0" borderId="0" xfId="2" applyFont="1" applyFill="1" applyAlignment="1">
      <alignment horizontal="left"/>
    </xf>
    <xf numFmtId="0" fontId="22" fillId="0" borderId="26" xfId="0" applyFont="1" applyBorder="1" applyAlignment="1">
      <alignment horizontal="center" vertical="center" wrapText="1"/>
    </xf>
    <xf numFmtId="0" fontId="27" fillId="0" borderId="0" xfId="0" applyFont="1"/>
  </cellXfs>
  <cellStyles count="11">
    <cellStyle name="Comma" xfId="1" builtinId="3"/>
    <cellStyle name="Comma [0]" xfId="4" builtinId="6"/>
    <cellStyle name="Comma [0] 2" xfId="7" xr:uid="{439F2730-0CF0-460F-8466-3D829FBCCF9F}"/>
    <cellStyle name="Comma [0] 3" xfId="10" xr:uid="{BADEB307-C992-4428-997D-27E92C977AAD}"/>
    <cellStyle name="Normal" xfId="0" builtinId="0"/>
    <cellStyle name="Normal 2" xfId="6" xr:uid="{08334A77-10C0-476E-AE5B-DD0567E88D6A}"/>
    <cellStyle name="Normal 2 2" xfId="3" xr:uid="{94C2E9EC-F419-49EB-AC68-A7B49F339991}"/>
    <cellStyle name="Normal 3" xfId="2" xr:uid="{0AB96688-F96D-4EEC-A9E4-0043AD87E582}"/>
    <cellStyle name="Normal 4" xfId="8" xr:uid="{0D2661DA-4B1D-4385-9350-E20AEC68BCD2}"/>
    <cellStyle name="Normal 5" xfId="9" xr:uid="{F309C880-35B6-441F-A03F-59D470FA436E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xp0kc5\LOCALS~1\Temp\C.Home.RemoteAccess.exp0kc5\CALLAH~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Aurora_WSCC\AVIS\AVIS_WSCC_InputTemplate_092601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User\1RWFiles\NewModel\NewModel_2002.03.01_R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uation\MODELS\Development\BigModel8\NCM_Template_2004_0225c_W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Section%20199\Section%20199%20Monthly%20Accrual\2010%20Accrual\12%202010\Schedules\12%202010%20FPL%20Section%20199%20Provision%20Summ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turns\Post%202001%20returns\Tax%20Return%20Workpaper%20Files\2012\FPL%20&amp;%20SUBS\Income%20Tax\Tax%20Return%20Workpapers\TQs\12TQ18%20MSC\2012_FPL_100101_TQ18_Mixed%20Service%20Cost_TaxWorkpape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\NewDeals\01%20Wind%20Projects\Horse%20Hollow\01_Model\Current\Horse%20Hollow_12.07.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2\FPLE%20Rhode%20Island%20State%20Energy%20LP\Income%20Tax\2002%20FPLE%20RISE%20LP%20Tax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TAXPROVS%20-%20NEW\Tax%20Reporting\2005%20Q3%20&amp;%20Q4\4th%20Quarter\CONSPROV_Q4.R1_01.09.06v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kid0fl0\1998\BUDGET\GRP\Budrev%20Detai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ostan\STEEL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TAXSTREAM/Security/Users/Users%20MASTER%20F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PickList"/>
      <sheetName val="LookUp"/>
      <sheetName val="Assump"/>
      <sheetName val="Input"/>
      <sheetName val="Lookups"/>
      <sheetName val="Cash Flow Progress"/>
      <sheetName val="Cover Page"/>
      <sheetName val="Lists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usted"/>
      <sheetName val="Adjusted"/>
      <sheetName val="Capacity Factor"/>
      <sheetName val="Sheet1"/>
      <sheetName val="Sheet2"/>
      <sheetName val="Bar Chart"/>
      <sheetName val="Line Graph"/>
      <sheetName val="Sheet3"/>
      <sheetName val="Sheet4"/>
      <sheetName val="Sheet5"/>
      <sheetName val="Trend Analysis-Current"/>
      <sheetName val="Trend Analysis-Fwd"/>
      <sheetName val="Cover"/>
      <sheetName val="   O&amp;M  FORECAST  SUMMARY   "/>
    </sheetNames>
    <sheetDataSet>
      <sheetData sheetId="0" refreshError="1">
        <row r="66">
          <cell r="D66">
            <v>1500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ErrorMessages"/>
      <sheetName val="Sheet1"/>
      <sheetName val="Setup"/>
      <sheetName val="O&amp;M"/>
      <sheetName val="O&amp;MCosts"/>
      <sheetName val="Outages"/>
      <sheetName val="Financials"/>
      <sheetName val="Storage"/>
      <sheetName val="Hydro"/>
      <sheetName val="Wind"/>
      <sheetName val="Depreciation"/>
      <sheetName val="Targets"/>
      <sheetName val="Energy Prices"/>
      <sheetName val="CapSummary"/>
      <sheetName val="Generic Plants"/>
      <sheetName val="EnergyPriceSpikes"/>
      <sheetName val="SR Prices"/>
      <sheetName val="NSR Prices"/>
      <sheetName val="Reg Prices"/>
      <sheetName val="EA+Fuels Prices"/>
      <sheetName val="Capacity Prices"/>
      <sheetName val="Correlation Factors"/>
      <sheetName val="Hourly Profiles"/>
      <sheetName val="Unadjusted"/>
      <sheetName val="Fuels and EA Prices Work"/>
      <sheetName val="Feb 06"/>
    </sheetNames>
    <sheetDataSet>
      <sheetData sheetId="0" refreshError="1"/>
      <sheetData sheetId="1" refreshError="1"/>
      <sheetData sheetId="2" refreshError="1">
        <row r="2">
          <cell r="A2" t="str">
            <v>Gen_AB</v>
          </cell>
          <cell r="B2" t="str">
            <v>AL</v>
          </cell>
        </row>
        <row r="3">
          <cell r="A3" t="str">
            <v>Gen_AZ</v>
          </cell>
          <cell r="B3" t="str">
            <v>AS</v>
          </cell>
        </row>
        <row r="4">
          <cell r="A4" t="str">
            <v>Gen_BC</v>
          </cell>
          <cell r="B4" t="str">
            <v>AM</v>
          </cell>
        </row>
        <row r="5">
          <cell r="A5" t="str">
            <v>Gen_CANo</v>
          </cell>
          <cell r="B5" t="str">
            <v>AO</v>
          </cell>
        </row>
        <row r="6">
          <cell r="A6" t="str">
            <v>Gen_CASo</v>
          </cell>
          <cell r="B6" t="str">
            <v>AQ</v>
          </cell>
        </row>
        <row r="7">
          <cell r="A7" t="str">
            <v>Gen_Co</v>
          </cell>
          <cell r="B7" t="str">
            <v>AU</v>
          </cell>
        </row>
        <row r="8">
          <cell r="A8" t="str">
            <v>Gen_IDSo</v>
          </cell>
          <cell r="B8" t="str">
            <v>AT</v>
          </cell>
        </row>
        <row r="9">
          <cell r="A9" t="str">
            <v>Gen_MT</v>
          </cell>
          <cell r="B9" t="str">
            <v>AT</v>
          </cell>
        </row>
        <row r="10">
          <cell r="A10" t="str">
            <v>Gen_NM</v>
          </cell>
          <cell r="B10" t="str">
            <v>AS</v>
          </cell>
        </row>
        <row r="11">
          <cell r="A11" t="str">
            <v>Gen_NVNo</v>
          </cell>
          <cell r="B11" t="str">
            <v>AT</v>
          </cell>
        </row>
        <row r="12">
          <cell r="A12" t="str">
            <v>Gen_OWI</v>
          </cell>
          <cell r="B12" t="str">
            <v>AM</v>
          </cell>
        </row>
        <row r="13">
          <cell r="A13" t="str">
            <v>Gen_SoNV</v>
          </cell>
          <cell r="B13" t="str">
            <v>AQ</v>
          </cell>
        </row>
        <row r="14">
          <cell r="A14" t="str">
            <v>Gen_UT</v>
          </cell>
          <cell r="B14" t="str">
            <v>AT</v>
          </cell>
        </row>
        <row r="15">
          <cell r="A15" t="str">
            <v>Gen_WY</v>
          </cell>
          <cell r="B15" t="str">
            <v>AU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TrendAnalysis"/>
      <sheetName val="Control"/>
      <sheetName val="Financials"/>
      <sheetName val="Tax"/>
      <sheetName val="CorpInputs"/>
      <sheetName val="Inputs"/>
      <sheetName val="CapexInput"/>
      <sheetName val="Depr"/>
      <sheetName val="UsesReport"/>
      <sheetName val="Recon"/>
      <sheetName val="ChangeLog"/>
      <sheetName val="HelpDoc"/>
      <sheetName val="ReleaseHistory"/>
      <sheetName val="Control Sheet"/>
      <sheetName val="General_Inputs"/>
      <sheetName val="Forney Pipeline"/>
      <sheetName val="Detail"/>
      <sheetName val="Look up sheet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b">
            <v>1</v>
          </cell>
          <cell r="G10" t="b">
            <v>1</v>
          </cell>
          <cell r="L10" t="b">
            <v>1</v>
          </cell>
        </row>
        <row r="11">
          <cell r="B11" t="b">
            <v>0</v>
          </cell>
          <cell r="G11" t="b">
            <v>0</v>
          </cell>
          <cell r="L11" t="b">
            <v>0</v>
          </cell>
        </row>
        <row r="12">
          <cell r="B12" t="b">
            <v>0</v>
          </cell>
          <cell r="G12" t="b">
            <v>0</v>
          </cell>
          <cell r="L12" t="b">
            <v>0</v>
          </cell>
        </row>
        <row r="13">
          <cell r="B13" t="b">
            <v>0</v>
          </cell>
          <cell r="G13" t="b">
            <v>0</v>
          </cell>
          <cell r="L13" t="b">
            <v>0</v>
          </cell>
        </row>
        <row r="14">
          <cell r="B14" t="b">
            <v>0</v>
          </cell>
          <cell r="G14" t="b">
            <v>0</v>
          </cell>
          <cell r="L14" t="b">
            <v>0</v>
          </cell>
        </row>
        <row r="15">
          <cell r="B15" t="b">
            <v>0</v>
          </cell>
          <cell r="G15" t="b">
            <v>0</v>
          </cell>
          <cell r="L15" t="b">
            <v>0</v>
          </cell>
        </row>
        <row r="16">
          <cell r="B16" t="b">
            <v>0</v>
          </cell>
          <cell r="G16" t="b">
            <v>0</v>
          </cell>
          <cell r="L16" t="b">
            <v>0</v>
          </cell>
        </row>
        <row r="17">
          <cell r="B17" t="b">
            <v>0</v>
          </cell>
          <cell r="G17" t="b">
            <v>0</v>
          </cell>
          <cell r="L17" t="b">
            <v>0</v>
          </cell>
        </row>
        <row r="18">
          <cell r="B18" t="b">
            <v>0</v>
          </cell>
          <cell r="G18" t="b">
            <v>0</v>
          </cell>
          <cell r="L18" t="b">
            <v>0</v>
          </cell>
        </row>
        <row r="19">
          <cell r="B19" t="b">
            <v>0</v>
          </cell>
          <cell r="G19" t="b">
            <v>0</v>
          </cell>
          <cell r="L19" t="b">
            <v>0</v>
          </cell>
        </row>
        <row r="20">
          <cell r="B20" t="b">
            <v>0</v>
          </cell>
          <cell r="G20" t="b">
            <v>0</v>
          </cell>
          <cell r="L20" t="b">
            <v>0</v>
          </cell>
        </row>
        <row r="21">
          <cell r="B21" t="b">
            <v>0</v>
          </cell>
          <cell r="G21" t="b">
            <v>0</v>
          </cell>
          <cell r="L21" t="b">
            <v>0</v>
          </cell>
        </row>
        <row r="22">
          <cell r="B22" t="b">
            <v>0</v>
          </cell>
          <cell r="G22" t="b">
            <v>0</v>
          </cell>
          <cell r="L22" t="b">
            <v>0</v>
          </cell>
        </row>
        <row r="23">
          <cell r="B23" t="b">
            <v>0</v>
          </cell>
          <cell r="G23" t="b">
            <v>0</v>
          </cell>
          <cell r="L23" t="b">
            <v>0</v>
          </cell>
        </row>
        <row r="24">
          <cell r="B24" t="b">
            <v>0</v>
          </cell>
          <cell r="G24" t="b">
            <v>0</v>
          </cell>
          <cell r="L24" t="b">
            <v>0</v>
          </cell>
        </row>
      </sheetData>
      <sheetData sheetId="4" refreshError="1">
        <row r="13">
          <cell r="AS13">
            <v>0</v>
          </cell>
          <cell r="AV13">
            <v>0</v>
          </cell>
        </row>
        <row r="14">
          <cell r="AS14">
            <v>0</v>
          </cell>
          <cell r="AV14">
            <v>0</v>
          </cell>
        </row>
        <row r="15">
          <cell r="AS15">
            <v>15316465.314671589</v>
          </cell>
          <cell r="AV15">
            <v>2205988.9528278215</v>
          </cell>
        </row>
        <row r="16">
          <cell r="AS16">
            <v>0</v>
          </cell>
          <cell r="AV16">
            <v>0</v>
          </cell>
        </row>
        <row r="17">
          <cell r="AS17">
            <v>0</v>
          </cell>
          <cell r="AV17">
            <v>0</v>
          </cell>
        </row>
        <row r="18">
          <cell r="AS18">
            <v>0</v>
          </cell>
          <cell r="AV18">
            <v>0</v>
          </cell>
        </row>
        <row r="19">
          <cell r="AS19">
            <v>0</v>
          </cell>
          <cell r="AV19">
            <v>0</v>
          </cell>
        </row>
        <row r="20">
          <cell r="AS20">
            <v>15316465.314671589</v>
          </cell>
          <cell r="AV20">
            <v>2205988.9528278215</v>
          </cell>
        </row>
        <row r="22">
          <cell r="AS22">
            <v>-7944967.0399396829</v>
          </cell>
          <cell r="AV22">
            <v>-1151067.305742248</v>
          </cell>
        </row>
        <row r="23">
          <cell r="AS23">
            <v>0</v>
          </cell>
          <cell r="AV23">
            <v>0</v>
          </cell>
        </row>
        <row r="24">
          <cell r="AS24">
            <v>0</v>
          </cell>
          <cell r="AV24">
            <v>0</v>
          </cell>
        </row>
        <row r="25">
          <cell r="AS25">
            <v>0</v>
          </cell>
          <cell r="AV25">
            <v>0</v>
          </cell>
        </row>
        <row r="26">
          <cell r="AS26">
            <v>0</v>
          </cell>
          <cell r="AV26">
            <v>0</v>
          </cell>
        </row>
        <row r="27">
          <cell r="AS27">
            <v>0</v>
          </cell>
          <cell r="AV27">
            <v>0</v>
          </cell>
        </row>
        <row r="28">
          <cell r="AS28">
            <v>-7944967.0399396829</v>
          </cell>
          <cell r="AV28">
            <v>-1151067.305742248</v>
          </cell>
        </row>
        <row r="30">
          <cell r="AS30">
            <v>7371498.2747319052</v>
          </cell>
          <cell r="AV30">
            <v>1054921.6470855726</v>
          </cell>
        </row>
        <row r="32">
          <cell r="AS32">
            <v>-141970.34443194029</v>
          </cell>
          <cell r="AV32">
            <v>-20698.517815200172</v>
          </cell>
        </row>
        <row r="33">
          <cell r="AS33">
            <v>-216061.52917295185</v>
          </cell>
          <cell r="AV33">
            <v>-28031.45138764611</v>
          </cell>
        </row>
        <row r="34">
          <cell r="AS34">
            <v>-78182.496028184876</v>
          </cell>
          <cell r="AV34">
            <v>-10965.033297046381</v>
          </cell>
        </row>
        <row r="35">
          <cell r="AS35">
            <v>-260062.16902062311</v>
          </cell>
          <cell r="AV35">
            <v>-37821.382893821734</v>
          </cell>
        </row>
        <row r="36">
          <cell r="AS36">
            <v>-696276.53865370015</v>
          </cell>
          <cell r="AV36">
            <v>-97516.385393714401</v>
          </cell>
        </row>
        <row r="37">
          <cell r="AS37">
            <v>0</v>
          </cell>
          <cell r="AV37">
            <v>0</v>
          </cell>
        </row>
        <row r="38">
          <cell r="AS38">
            <v>6675221.7360782018</v>
          </cell>
          <cell r="AV38">
            <v>957405.26169185829</v>
          </cell>
        </row>
        <row r="40">
          <cell r="AS40">
            <v>-56970.483385665473</v>
          </cell>
          <cell r="AV40">
            <v>-8014.1119055585277</v>
          </cell>
        </row>
        <row r="41">
          <cell r="AS41">
            <v>-140250.72158968999</v>
          </cell>
          <cell r="AV41">
            <v>-27254.847424516825</v>
          </cell>
        </row>
        <row r="42">
          <cell r="AS42">
            <v>0</v>
          </cell>
          <cell r="AV42">
            <v>0</v>
          </cell>
        </row>
        <row r="43">
          <cell r="AS43">
            <v>0</v>
          </cell>
          <cell r="AV43">
            <v>0</v>
          </cell>
        </row>
        <row r="44">
          <cell r="AS44">
            <v>-7121.3104232081841</v>
          </cell>
          <cell r="AV44">
            <v>-1001.763988194816</v>
          </cell>
        </row>
        <row r="45">
          <cell r="AS45">
            <v>-94588.743450748472</v>
          </cell>
          <cell r="AV45">
            <v>-13363.196277600659</v>
          </cell>
        </row>
        <row r="46">
          <cell r="AS46">
            <v>-298931.25884931203</v>
          </cell>
          <cell r="AV46">
            <v>-49633.919595870822</v>
          </cell>
        </row>
        <row r="47">
          <cell r="AS47">
            <v>6376290.4772288939</v>
          </cell>
          <cell r="AV47">
            <v>907771.34209598752</v>
          </cell>
        </row>
        <row r="49">
          <cell r="AS49">
            <v>826.36553216677794</v>
          </cell>
          <cell r="AV49">
            <v>114.10323474472069</v>
          </cell>
        </row>
        <row r="50">
          <cell r="AS50">
            <v>0</v>
          </cell>
          <cell r="AV50">
            <v>0</v>
          </cell>
        </row>
        <row r="51">
          <cell r="AS51">
            <v>0</v>
          </cell>
          <cell r="AV51">
            <v>0</v>
          </cell>
        </row>
        <row r="52">
          <cell r="AS52">
            <v>0</v>
          </cell>
          <cell r="AV52">
            <v>0</v>
          </cell>
        </row>
        <row r="53">
          <cell r="AS53">
            <v>0</v>
          </cell>
          <cell r="AV53">
            <v>0</v>
          </cell>
        </row>
        <row r="54">
          <cell r="AS54">
            <v>0</v>
          </cell>
          <cell r="AV54">
            <v>0</v>
          </cell>
        </row>
        <row r="55">
          <cell r="AS55">
            <v>826.36553216677794</v>
          </cell>
          <cell r="AV55">
            <v>114.10323474472069</v>
          </cell>
        </row>
        <row r="56">
          <cell r="AS56">
            <v>6377116.8427610574</v>
          </cell>
          <cell r="AV56">
            <v>907885.44533073239</v>
          </cell>
        </row>
        <row r="58">
          <cell r="AS58">
            <v>-785418.69922627043</v>
          </cell>
          <cell r="AV58">
            <v>124816.19862023093</v>
          </cell>
        </row>
        <row r="59">
          <cell r="AS59">
            <v>-433988.11219490611</v>
          </cell>
          <cell r="AV59">
            <v>36947.551638951845</v>
          </cell>
        </row>
        <row r="60">
          <cell r="AS60">
            <v>0</v>
          </cell>
          <cell r="AV60">
            <v>0</v>
          </cell>
        </row>
        <row r="61">
          <cell r="AS61">
            <v>5157710.031339881</v>
          </cell>
        </row>
        <row r="62">
          <cell r="AS62">
            <v>-2101560.5293697482</v>
          </cell>
        </row>
        <row r="63">
          <cell r="AS63">
            <v>3056149.5019701342</v>
          </cell>
        </row>
        <row r="64">
          <cell r="AS64">
            <v>785418.69922627043</v>
          </cell>
        </row>
        <row r="65">
          <cell r="AS65">
            <v>433988.11219490611</v>
          </cell>
        </row>
        <row r="66">
          <cell r="AS66">
            <v>4275556.3133913102</v>
          </cell>
          <cell r="AV66">
            <v>1069649.1955899152</v>
          </cell>
        </row>
        <row r="69">
          <cell r="AS69">
            <v>-1382.6804077684847</v>
          </cell>
          <cell r="AV69">
            <v>-1284.8735283607152</v>
          </cell>
        </row>
        <row r="70">
          <cell r="AS70">
            <v>-782630.72542610345</v>
          </cell>
          <cell r="AV70">
            <v>-728585.68021776772</v>
          </cell>
        </row>
        <row r="71">
          <cell r="AS71">
            <v>-6718.2124999999996</v>
          </cell>
          <cell r="AV71">
            <v>-6242.9852557782169</v>
          </cell>
        </row>
        <row r="72">
          <cell r="AS72">
            <v>0</v>
          </cell>
          <cell r="AV72">
            <v>0</v>
          </cell>
        </row>
        <row r="73">
          <cell r="AS73">
            <v>-1405.293392398316</v>
          </cell>
          <cell r="AV73">
            <v>-331.15035167356467</v>
          </cell>
        </row>
        <row r="74">
          <cell r="AS74">
            <v>-427269.8996949062</v>
          </cell>
          <cell r="AV74">
            <v>-95008.110026753144</v>
          </cell>
        </row>
        <row r="75">
          <cell r="AS75">
            <v>0</v>
          </cell>
          <cell r="AV75">
            <v>-26351.221389980401</v>
          </cell>
        </row>
        <row r="76">
          <cell r="AS76">
            <v>0</v>
          </cell>
          <cell r="AV76">
            <v>712.73444812124217</v>
          </cell>
        </row>
        <row r="77">
          <cell r="AS77">
            <v>0</v>
          </cell>
          <cell r="AV77">
            <v>13751.592106924214</v>
          </cell>
        </row>
        <row r="78">
          <cell r="AS78">
            <v>0</v>
          </cell>
          <cell r="AV78">
            <v>-948.78104926584524</v>
          </cell>
        </row>
        <row r="79">
          <cell r="AS79">
            <v>0</v>
          </cell>
          <cell r="AV79">
            <v>0</v>
          </cell>
        </row>
        <row r="80">
          <cell r="AS80">
            <v>0</v>
          </cell>
          <cell r="AV80">
            <v>0</v>
          </cell>
        </row>
        <row r="81">
          <cell r="AS81">
            <v>0</v>
          </cell>
          <cell r="AV81">
            <v>0</v>
          </cell>
        </row>
        <row r="82">
          <cell r="AS82">
            <v>0</v>
          </cell>
          <cell r="AV82">
            <v>0</v>
          </cell>
        </row>
        <row r="83">
          <cell r="AS83">
            <v>0</v>
          </cell>
          <cell r="AV83">
            <v>0</v>
          </cell>
        </row>
        <row r="88">
          <cell r="AS88">
            <v>-1219406.8114211764</v>
          </cell>
          <cell r="AV88">
            <v>-844288.47526453459</v>
          </cell>
        </row>
        <row r="89">
          <cell r="AS89">
            <v>3056149.5019701337</v>
          </cell>
          <cell r="AV89">
            <v>225360.72032538056</v>
          </cell>
        </row>
        <row r="92">
          <cell r="AS92">
            <v>3056149.5019701337</v>
          </cell>
          <cell r="AV92">
            <v>225360.72032538056</v>
          </cell>
        </row>
        <row r="93">
          <cell r="AV93" t="str">
            <v>OK</v>
          </cell>
        </row>
        <row r="94">
          <cell r="AS94">
            <v>225360.72032538083</v>
          </cell>
        </row>
        <row r="116">
          <cell r="AS116">
            <v>15316465.314671589</v>
          </cell>
        </row>
        <row r="117">
          <cell r="AS117">
            <v>7944967.0399396829</v>
          </cell>
        </row>
        <row r="119">
          <cell r="AS119">
            <v>7371498.2747319052</v>
          </cell>
        </row>
        <row r="120">
          <cell r="AS120">
            <v>141970.34443194029</v>
          </cell>
        </row>
        <row r="121">
          <cell r="AS121">
            <v>294244.02520113671</v>
          </cell>
        </row>
        <row r="122">
          <cell r="AS122">
            <v>260062.16902062314</v>
          </cell>
        </row>
        <row r="123">
          <cell r="AS123">
            <v>433988.11219490611</v>
          </cell>
        </row>
        <row r="124">
          <cell r="AS124">
            <v>1130264.6508486061</v>
          </cell>
        </row>
        <row r="125">
          <cell r="AS125">
            <v>0</v>
          </cell>
        </row>
        <row r="126">
          <cell r="AS126">
            <v>298931.25884931203</v>
          </cell>
        </row>
        <row r="127">
          <cell r="AS127">
            <v>-1382.6804077684847</v>
          </cell>
        </row>
        <row r="128">
          <cell r="AS128">
            <v>826.36553216677794</v>
          </cell>
        </row>
        <row r="129">
          <cell r="AS129">
            <v>5941746.0501583824</v>
          </cell>
        </row>
        <row r="130">
          <cell r="AS130">
            <v>784036.01881850231</v>
          </cell>
        </row>
        <row r="131">
          <cell r="AS131">
            <v>0</v>
          </cell>
        </row>
        <row r="132">
          <cell r="AS132">
            <v>0</v>
          </cell>
        </row>
        <row r="134">
          <cell r="AS134">
            <v>5157710.0313398829</v>
          </cell>
        </row>
        <row r="135">
          <cell r="AS135">
            <v>2101560.5293697482</v>
          </cell>
        </row>
        <row r="136">
          <cell r="AS136">
            <v>3056149.5019701333</v>
          </cell>
        </row>
        <row r="144">
          <cell r="AS144">
            <v>46237.246445985387</v>
          </cell>
        </row>
        <row r="145">
          <cell r="AS145">
            <v>567916.7328927191</v>
          </cell>
        </row>
        <row r="146">
          <cell r="AS146">
            <v>0</v>
          </cell>
        </row>
        <row r="147">
          <cell r="AS147">
            <v>182918.51666111886</v>
          </cell>
        </row>
        <row r="148">
          <cell r="AS148">
            <v>797072.49599982344</v>
          </cell>
        </row>
        <row r="149">
          <cell r="AS149">
            <v>26418389.730533831</v>
          </cell>
        </row>
        <row r="150">
          <cell r="AS150">
            <v>-13532848.623163991</v>
          </cell>
        </row>
        <row r="151">
          <cell r="AS151">
            <v>12885541.107369844</v>
          </cell>
        </row>
        <row r="152">
          <cell r="AS152">
            <v>13682613.60336967</v>
          </cell>
        </row>
        <row r="156">
          <cell r="AS156">
            <v>0</v>
          </cell>
        </row>
        <row r="157">
          <cell r="AS157">
            <v>0</v>
          </cell>
        </row>
        <row r="158">
          <cell r="AS158">
            <v>222321.5304305024</v>
          </cell>
        </row>
        <row r="159">
          <cell r="AS159">
            <v>1332326.6149046395</v>
          </cell>
        </row>
        <row r="160">
          <cell r="AS160">
            <v>0</v>
          </cell>
        </row>
        <row r="161">
          <cell r="AS161">
            <v>0</v>
          </cell>
        </row>
        <row r="162">
          <cell r="AS162">
            <v>0</v>
          </cell>
        </row>
        <row r="163">
          <cell r="AS163">
            <v>0</v>
          </cell>
        </row>
        <row r="164">
          <cell r="AS164">
            <v>1554648.145335142</v>
          </cell>
        </row>
        <row r="165">
          <cell r="AS165">
            <v>26699188.563076738</v>
          </cell>
        </row>
        <row r="166">
          <cell r="AS166">
            <v>0</v>
          </cell>
        </row>
        <row r="167">
          <cell r="AS167">
            <v>-58205426.074018277</v>
          </cell>
        </row>
        <row r="168">
          <cell r="AS168">
            <v>43634202.968976058</v>
          </cell>
        </row>
        <row r="169">
          <cell r="AS169">
            <v>12127965.458034528</v>
          </cell>
        </row>
        <row r="170">
          <cell r="AS170">
            <v>13682613.603369668</v>
          </cell>
        </row>
        <row r="172">
          <cell r="AS172">
            <v>0</v>
          </cell>
        </row>
        <row r="186">
          <cell r="AS186">
            <v>204865.90493480573</v>
          </cell>
        </row>
        <row r="187">
          <cell r="AS187">
            <v>852481.82140059455</v>
          </cell>
        </row>
        <row r="188">
          <cell r="AS188">
            <v>1380223.1222298585</v>
          </cell>
        </row>
        <row r="189">
          <cell r="AS189">
            <v>82</v>
          </cell>
        </row>
        <row r="190">
          <cell r="AS190">
            <v>53</v>
          </cell>
        </row>
        <row r="192">
          <cell r="AS192">
            <v>21</v>
          </cell>
        </row>
        <row r="193">
          <cell r="AS193">
            <v>260062.16902062311</v>
          </cell>
        </row>
        <row r="194">
          <cell r="AS194">
            <v>433988.11219490622</v>
          </cell>
        </row>
        <row r="195">
          <cell r="AS195">
            <v>204865.9049348057</v>
          </cell>
        </row>
        <row r="196">
          <cell r="AS196">
            <v>204865.9049348057</v>
          </cell>
        </row>
        <row r="199">
          <cell r="AS199">
            <v>260062.16902062314</v>
          </cell>
        </row>
        <row r="200">
          <cell r="AS200">
            <v>433988.11219490611</v>
          </cell>
        </row>
        <row r="203">
          <cell r="AS203">
            <v>433988.11219490611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Doc"/>
      <sheetName val="Cover"/>
      <sheetName val="WorkArea"/>
      <sheetName val="General_Inputs"/>
      <sheetName val="NCM_Sheet"/>
      <sheetName val="Forwards"/>
      <sheetName val="OptionValue"/>
      <sheetName val="PlantOptionality"/>
      <sheetName val="PlantData"/>
      <sheetName val="DayCounts"/>
      <sheetName val="RevisionHistory"/>
      <sheetName val="PPE valuation"/>
      <sheetName val="Unadjusted"/>
      <sheetName val="Sheet1"/>
      <sheetName val="Data"/>
    </sheetNames>
    <sheetDataSet>
      <sheetData sheetId="0"/>
      <sheetData sheetId="1"/>
      <sheetData sheetId="2"/>
      <sheetData sheetId="3" refreshError="1">
        <row r="81">
          <cell r="E81">
            <v>1.75</v>
          </cell>
          <cell r="F81">
            <v>1.75</v>
          </cell>
          <cell r="G81">
            <v>1.75</v>
          </cell>
          <cell r="H81">
            <v>1.75</v>
          </cell>
          <cell r="I81">
            <v>1.75</v>
          </cell>
          <cell r="J81">
            <v>1.75</v>
          </cell>
          <cell r="K81">
            <v>1.75</v>
          </cell>
          <cell r="L81">
            <v>1.75</v>
          </cell>
          <cell r="M81">
            <v>1.75</v>
          </cell>
          <cell r="N81">
            <v>1.75</v>
          </cell>
          <cell r="O81">
            <v>1.75</v>
          </cell>
          <cell r="P81">
            <v>1.75</v>
          </cell>
          <cell r="Q81">
            <v>1.75</v>
          </cell>
        </row>
        <row r="89">
          <cell r="E89">
            <v>1.75</v>
          </cell>
          <cell r="F89">
            <v>1.75</v>
          </cell>
          <cell r="G89">
            <v>1.75</v>
          </cell>
          <cell r="H89">
            <v>1.75</v>
          </cell>
          <cell r="I89">
            <v>1.75</v>
          </cell>
          <cell r="J89">
            <v>1.75</v>
          </cell>
          <cell r="K89">
            <v>1.75</v>
          </cell>
          <cell r="L89">
            <v>1.75</v>
          </cell>
          <cell r="M89">
            <v>1.75</v>
          </cell>
          <cell r="N89">
            <v>1.75</v>
          </cell>
          <cell r="O89">
            <v>1.75</v>
          </cell>
          <cell r="P89">
            <v>1.75</v>
          </cell>
          <cell r="Q89">
            <v>1.75</v>
          </cell>
        </row>
        <row r="96">
          <cell r="E96">
            <v>1.75</v>
          </cell>
          <cell r="F96">
            <v>1.75</v>
          </cell>
          <cell r="G96">
            <v>1.75</v>
          </cell>
          <cell r="H96">
            <v>1.75</v>
          </cell>
          <cell r="I96">
            <v>1.75</v>
          </cell>
          <cell r="J96">
            <v>1.75</v>
          </cell>
          <cell r="K96">
            <v>1.75</v>
          </cell>
          <cell r="L96">
            <v>1.75</v>
          </cell>
          <cell r="M96">
            <v>1.75</v>
          </cell>
          <cell r="N96">
            <v>1.75</v>
          </cell>
          <cell r="O96">
            <v>1.75</v>
          </cell>
          <cell r="P96">
            <v>1.75</v>
          </cell>
          <cell r="Q96">
            <v>1.75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FPL Monthly Provision"/>
      <sheetName val="Sec 199 (Federal)"/>
      <sheetName val="Sec 199 (State)"/>
      <sheetName val="Current Provision Calc"/>
      <sheetName val="Inputs"/>
      <sheetName val="GL TIE OUT"/>
      <sheetName val="Net Income"/>
      <sheetName val="TaxStream Alloc Rates"/>
      <sheetName val="TaxStream FEDERAL Activity"/>
      <sheetName val="Allocation of Federal Activity"/>
      <sheetName val="TaxStream STATE Activity"/>
      <sheetName val="Allocation of State Ac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ABN101</v>
          </cell>
          <cell r="B3" t="str">
            <v>Abandonment of Glades County Coal Plant</v>
          </cell>
          <cell r="C3" t="str">
            <v>Temp</v>
          </cell>
          <cell r="G3">
            <v>0</v>
          </cell>
          <cell r="H3" t="str">
            <v>Per D Huss (Primarily Distrib)</v>
          </cell>
        </row>
        <row r="4">
          <cell r="A4" t="str">
            <v>ABN102</v>
          </cell>
          <cell r="B4" t="str">
            <v>Abandonment Losses</v>
          </cell>
          <cell r="G4" t="str">
            <v>check</v>
          </cell>
        </row>
        <row r="5">
          <cell r="A5" t="str">
            <v>AFD101</v>
          </cell>
          <cell r="B5" t="str">
            <v>AFUDC Debt</v>
          </cell>
          <cell r="C5" t="str">
            <v>Temp</v>
          </cell>
          <cell r="D5" t="str">
            <v>L</v>
          </cell>
          <cell r="E5" t="str">
            <v>Allocate</v>
          </cell>
          <cell r="F5">
            <v>0</v>
          </cell>
          <cell r="G5">
            <v>0.98691206299241163</v>
          </cell>
          <cell r="H5" t="str">
            <v>AFUDC</v>
          </cell>
        </row>
        <row r="6">
          <cell r="A6" t="str">
            <v>AFD102</v>
          </cell>
          <cell r="B6" t="str">
            <v>AFUDC Depreciation</v>
          </cell>
          <cell r="C6" t="str">
            <v>Perm</v>
          </cell>
          <cell r="D6" t="str">
            <v>H</v>
          </cell>
          <cell r="E6" t="str">
            <v>Allocate</v>
          </cell>
          <cell r="G6">
            <v>0.54143293889307742</v>
          </cell>
          <cell r="H6" t="str">
            <v>Book Depr - BUFRS</v>
          </cell>
        </row>
        <row r="7">
          <cell r="A7" t="str">
            <v>AFD103</v>
          </cell>
          <cell r="B7" t="str">
            <v>AFUDC Equity</v>
          </cell>
          <cell r="C7" t="str">
            <v>Perm</v>
          </cell>
          <cell r="D7" t="str">
            <v>L</v>
          </cell>
          <cell r="E7" t="str">
            <v>Allocate</v>
          </cell>
          <cell r="F7">
            <v>0</v>
          </cell>
          <cell r="G7">
            <v>0.98691206299241163</v>
          </cell>
          <cell r="H7" t="str">
            <v>AFUDC</v>
          </cell>
        </row>
        <row r="8">
          <cell r="A8" t="str">
            <v>AFD104</v>
          </cell>
          <cell r="B8" t="str">
            <v>AFUDC Debt - Nuclear Uprate</v>
          </cell>
          <cell r="C8" t="str">
            <v>Temp</v>
          </cell>
          <cell r="G8">
            <v>1</v>
          </cell>
        </row>
        <row r="9">
          <cell r="A9" t="str">
            <v>AMO101</v>
          </cell>
          <cell r="B9" t="str">
            <v>Amortization of Intangibles</v>
          </cell>
          <cell r="C9" t="str">
            <v>Temp</v>
          </cell>
          <cell r="E9" t="str">
            <v>Direct</v>
          </cell>
          <cell r="G9">
            <v>0</v>
          </cell>
        </row>
        <row r="10">
          <cell r="A10" t="str">
            <v>AMO102</v>
          </cell>
          <cell r="B10" t="str">
            <v>Amortization of Intangibles</v>
          </cell>
          <cell r="C10" t="str">
            <v>Temp</v>
          </cell>
          <cell r="E10" t="str">
            <v>Direct</v>
          </cell>
          <cell r="G10">
            <v>1</v>
          </cell>
          <cell r="H10" t="str">
            <v>CTX</v>
          </cell>
        </row>
        <row r="11">
          <cell r="A11" t="str">
            <v>AMO103</v>
          </cell>
          <cell r="B11" t="str">
            <v>Patent Amortization</v>
          </cell>
          <cell r="C11" t="str">
            <v>Temp</v>
          </cell>
          <cell r="D11" t="str">
            <v>D</v>
          </cell>
          <cell r="E11" t="str">
            <v>Allocate</v>
          </cell>
          <cell r="F11" t="str">
            <v>930.200</v>
          </cell>
          <cell r="G11">
            <v>0.46636760768509533</v>
          </cell>
          <cell r="H11" t="str">
            <v>BUFRS Corp OH Rates</v>
          </cell>
        </row>
        <row r="12">
          <cell r="A12" t="str">
            <v>AMO108</v>
          </cell>
          <cell r="B12" t="str">
            <v>Nuclear Amortization - Reg Credit</v>
          </cell>
          <cell r="C12" t="str">
            <v>Temp</v>
          </cell>
          <cell r="E12" t="str">
            <v>Direct</v>
          </cell>
          <cell r="G12">
            <v>1</v>
          </cell>
          <cell r="H12" t="str">
            <v>CTX</v>
          </cell>
        </row>
        <row r="13">
          <cell r="A13" t="str">
            <v>AMO111</v>
          </cell>
          <cell r="B13" t="str">
            <v>Deferred Gain - Aviation</v>
          </cell>
          <cell r="C13" t="str">
            <v>Temp</v>
          </cell>
          <cell r="E13" t="str">
            <v>Direct</v>
          </cell>
          <cell r="G13">
            <v>0</v>
          </cell>
        </row>
        <row r="14">
          <cell r="A14" t="str">
            <v>AMO201</v>
          </cell>
          <cell r="B14" t="str">
            <v>Tx Refund Int Below</v>
          </cell>
          <cell r="C14" t="str">
            <v>Temp</v>
          </cell>
          <cell r="E14" t="str">
            <v>Direct</v>
          </cell>
          <cell r="F14">
            <v>0</v>
          </cell>
          <cell r="G14">
            <v>0</v>
          </cell>
          <cell r="H14" t="str">
            <v>CTX</v>
          </cell>
        </row>
        <row r="15">
          <cell r="A15" t="str">
            <v>AMO202</v>
          </cell>
          <cell r="B15" t="str">
            <v>Int Tx Deficiency Above</v>
          </cell>
          <cell r="C15" t="str">
            <v>Temp</v>
          </cell>
          <cell r="D15" t="str">
            <v>D</v>
          </cell>
          <cell r="E15" t="str">
            <v>Allocate</v>
          </cell>
          <cell r="F15" t="str">
            <v>431.530</v>
          </cell>
          <cell r="G15">
            <v>0.46636760768509533</v>
          </cell>
          <cell r="H15" t="str">
            <v>BUFRS Corp OH Rates</v>
          </cell>
        </row>
        <row r="16">
          <cell r="A16" t="str">
            <v>AMO203</v>
          </cell>
          <cell r="B16" t="str">
            <v>Tax Audit Deficiency Interest(Override)</v>
          </cell>
          <cell r="C16" t="str">
            <v>Temp</v>
          </cell>
          <cell r="D16" t="str">
            <v>D</v>
          </cell>
          <cell r="E16" t="str">
            <v>Allocate</v>
          </cell>
          <cell r="G16">
            <v>0.46636760768509533</v>
          </cell>
          <cell r="H16" t="str">
            <v>BUFRS Corp OH Rates</v>
          </cell>
        </row>
        <row r="17">
          <cell r="A17" t="str">
            <v>AMO301</v>
          </cell>
          <cell r="B17" t="str">
            <v>Gain Disp Prop Abv</v>
          </cell>
          <cell r="C17" t="str">
            <v>Temp</v>
          </cell>
          <cell r="E17" t="str">
            <v>Direct</v>
          </cell>
          <cell r="F17" t="str">
            <v>411.610,  407.410, 407.412</v>
          </cell>
          <cell r="G17">
            <v>0</v>
          </cell>
          <cell r="H17" t="str">
            <v>CTX</v>
          </cell>
        </row>
        <row r="18">
          <cell r="A18" t="str">
            <v>AMO303</v>
          </cell>
          <cell r="B18" t="str">
            <v>Loss Disp Prop Abv</v>
          </cell>
          <cell r="C18" t="str">
            <v>Temp</v>
          </cell>
          <cell r="E18" t="str">
            <v>Direct</v>
          </cell>
          <cell r="F18" t="str">
            <v>407.311 &amp; 411.710</v>
          </cell>
          <cell r="G18">
            <v>0</v>
          </cell>
          <cell r="H18" t="str">
            <v>ctx</v>
          </cell>
        </row>
        <row r="19">
          <cell r="A19" t="str">
            <v>BAD101</v>
          </cell>
          <cell r="B19" t="str">
            <v>Bad Debt Expense</v>
          </cell>
          <cell r="C19" t="str">
            <v>Temp</v>
          </cell>
          <cell r="E19" t="str">
            <v>Direct</v>
          </cell>
          <cell r="F19">
            <v>0</v>
          </cell>
          <cell r="G19">
            <v>0</v>
          </cell>
          <cell r="H19" t="str">
            <v>CTX</v>
          </cell>
        </row>
        <row r="20">
          <cell r="A20" t="str">
            <v>BAD201</v>
          </cell>
          <cell r="B20" t="str">
            <v>Mark to Market</v>
          </cell>
          <cell r="C20" t="str">
            <v>Temp</v>
          </cell>
          <cell r="G20">
            <v>1</v>
          </cell>
          <cell r="H20" t="str">
            <v>Fuel Related</v>
          </cell>
        </row>
        <row r="21">
          <cell r="A21" t="str">
            <v>CAC101</v>
          </cell>
          <cell r="B21" t="str">
            <v>Method Life CIAC</v>
          </cell>
          <cell r="C21" t="str">
            <v>Temp</v>
          </cell>
          <cell r="E21" t="str">
            <v>Direct</v>
          </cell>
          <cell r="G21">
            <v>0</v>
          </cell>
        </row>
        <row r="22">
          <cell r="A22" t="str">
            <v>CAC102</v>
          </cell>
          <cell r="B22" t="str">
            <v>Primeco CIAC Below</v>
          </cell>
          <cell r="C22" t="str">
            <v>Temp</v>
          </cell>
          <cell r="E22" t="str">
            <v>Direct</v>
          </cell>
          <cell r="F22" t="str">
            <v>Capital</v>
          </cell>
          <cell r="G22">
            <v>0</v>
          </cell>
          <cell r="H22" t="str">
            <v>CTX</v>
          </cell>
        </row>
        <row r="23">
          <cell r="A23" t="str">
            <v>CAC104</v>
          </cell>
          <cell r="B23" t="str">
            <v>Interconnect Billings</v>
          </cell>
          <cell r="C23" t="str">
            <v>Temp</v>
          </cell>
          <cell r="E23" t="str">
            <v>Direct</v>
          </cell>
          <cell r="G23">
            <v>0</v>
          </cell>
        </row>
        <row r="24">
          <cell r="A24" t="str">
            <v>CAP201</v>
          </cell>
          <cell r="B24" t="str">
            <v>Capitalizable Section 263A Costs</v>
          </cell>
          <cell r="C24" t="str">
            <v>Temp</v>
          </cell>
          <cell r="E24" t="str">
            <v>Direct</v>
          </cell>
          <cell r="G24">
            <v>1</v>
          </cell>
          <cell r="H24" t="str">
            <v>CTX</v>
          </cell>
        </row>
        <row r="25">
          <cell r="A25" t="str">
            <v>CAP301</v>
          </cell>
          <cell r="B25" t="str">
            <v>Rate Case 2009 Expense</v>
          </cell>
          <cell r="C25" t="str">
            <v>Temp</v>
          </cell>
          <cell r="G25">
            <v>0.46636760768509533</v>
          </cell>
          <cell r="H25" t="str">
            <v>BUFRS Corp OH Rates</v>
          </cell>
        </row>
        <row r="26">
          <cell r="A26" t="str">
            <v>DBT101</v>
          </cell>
          <cell r="B26" t="str">
            <v>Loss on Reacq Debt</v>
          </cell>
          <cell r="C26" t="str">
            <v>Temp</v>
          </cell>
          <cell r="E26" t="str">
            <v>Direct</v>
          </cell>
          <cell r="G26">
            <v>0</v>
          </cell>
        </row>
        <row r="27">
          <cell r="A27" t="str">
            <v>DBT102</v>
          </cell>
          <cell r="B27" t="str">
            <v>Gain on Reacq Debt</v>
          </cell>
          <cell r="C27" t="str">
            <v>Temp</v>
          </cell>
          <cell r="E27" t="str">
            <v>Direct</v>
          </cell>
          <cell r="F27" t="str">
            <v>Capital</v>
          </cell>
          <cell r="G27">
            <v>0</v>
          </cell>
          <cell r="H27" t="str">
            <v>CTX</v>
          </cell>
        </row>
        <row r="28">
          <cell r="A28" t="str">
            <v>DCM101</v>
          </cell>
          <cell r="B28" t="str">
            <v>Decommissioning Accrual</v>
          </cell>
          <cell r="C28" t="str">
            <v>Temp</v>
          </cell>
          <cell r="D28" t="str">
            <v>N</v>
          </cell>
          <cell r="E28" t="str">
            <v>Allocate</v>
          </cell>
          <cell r="F28">
            <v>0</v>
          </cell>
          <cell r="G28">
            <v>0.52307531983438049</v>
          </cell>
          <cell r="H28" t="str">
            <v>CTX</v>
          </cell>
        </row>
        <row r="29">
          <cell r="A29" t="str">
            <v>DCM201</v>
          </cell>
          <cell r="B29" t="str">
            <v>Decommissioning Below</v>
          </cell>
          <cell r="C29" t="str">
            <v>Temp</v>
          </cell>
          <cell r="D29" t="str">
            <v>N</v>
          </cell>
          <cell r="E29" t="str">
            <v>Allocate</v>
          </cell>
          <cell r="G29">
            <v>0.52307531983438049</v>
          </cell>
          <cell r="H29" t="str">
            <v>CTX</v>
          </cell>
        </row>
        <row r="30">
          <cell r="A30" t="str">
            <v>DCM301</v>
          </cell>
          <cell r="B30" t="str">
            <v>Nuclear D and D</v>
          </cell>
          <cell r="C30" t="str">
            <v>Temp</v>
          </cell>
          <cell r="E30" t="str">
            <v>Direct</v>
          </cell>
          <cell r="G30">
            <v>1</v>
          </cell>
          <cell r="H30" t="str">
            <v>CTX</v>
          </cell>
        </row>
        <row r="31">
          <cell r="A31" t="str">
            <v>DED198</v>
          </cell>
          <cell r="B31" t="str">
            <v>Section 199 Deduction - State Deductible</v>
          </cell>
          <cell r="C31" t="str">
            <v>Perm</v>
          </cell>
          <cell r="E31" t="str">
            <v>Direct</v>
          </cell>
          <cell r="G31">
            <v>0</v>
          </cell>
          <cell r="H31" t="str">
            <v>CTX</v>
          </cell>
        </row>
        <row r="32">
          <cell r="A32" t="str">
            <v>DED199</v>
          </cell>
          <cell r="B32" t="str">
            <v>Section 199 Deduction</v>
          </cell>
          <cell r="C32" t="str">
            <v>Perm</v>
          </cell>
          <cell r="E32" t="str">
            <v>Direct</v>
          </cell>
          <cell r="G32">
            <v>0</v>
          </cell>
          <cell r="H32" t="str">
            <v>CTX</v>
          </cell>
        </row>
        <row r="33">
          <cell r="A33" t="str">
            <v>DEP101</v>
          </cell>
          <cell r="B33" t="str">
            <v>Tax Depreciation</v>
          </cell>
          <cell r="C33" t="str">
            <v>Temp</v>
          </cell>
          <cell r="D33" t="str">
            <v>B</v>
          </cell>
          <cell r="E33" t="str">
            <v>Allocate</v>
          </cell>
          <cell r="F33">
            <v>0</v>
          </cell>
          <cell r="G33">
            <v>0.63701196442293795</v>
          </cell>
          <cell r="H33" t="str">
            <v>PowerTax Tax Depr</v>
          </cell>
        </row>
        <row r="34">
          <cell r="A34" t="str">
            <v>DEP102</v>
          </cell>
          <cell r="B34" t="str">
            <v>Fossil Dismantlement</v>
          </cell>
          <cell r="C34" t="str">
            <v>Temp</v>
          </cell>
          <cell r="E34" t="str">
            <v>Direct</v>
          </cell>
          <cell r="F34">
            <v>0</v>
          </cell>
          <cell r="G34">
            <v>1</v>
          </cell>
          <cell r="H34" t="str">
            <v>CTX</v>
          </cell>
        </row>
        <row r="35">
          <cell r="A35" t="str">
            <v>DEP103</v>
          </cell>
          <cell r="B35" t="str">
            <v>Reversal of Book Depreciation</v>
          </cell>
          <cell r="C35" t="str">
            <v>Temp</v>
          </cell>
          <cell r="D35" t="str">
            <v>H</v>
          </cell>
          <cell r="E35" t="str">
            <v>Allocate</v>
          </cell>
          <cell r="G35">
            <v>0.54143293889307742</v>
          </cell>
          <cell r="H35" t="str">
            <v>Book Depr - BUFRS</v>
          </cell>
        </row>
        <row r="36">
          <cell r="A36" t="str">
            <v>DEP107</v>
          </cell>
          <cell r="B36" t="str">
            <v>Def ITC Interest Synch</v>
          </cell>
          <cell r="G36" t="str">
            <v>check</v>
          </cell>
        </row>
        <row r="37">
          <cell r="A37" t="str">
            <v>DEP108</v>
          </cell>
          <cell r="B37" t="str">
            <v>Depr Unassigned-2005 Settlement</v>
          </cell>
          <cell r="E37" t="str">
            <v>Direct</v>
          </cell>
          <cell r="G37">
            <v>0.83333336000000002</v>
          </cell>
          <cell r="H37" t="str">
            <v>Per Alex est; partial non-prod</v>
          </cell>
        </row>
        <row r="38">
          <cell r="A38" t="str">
            <v>DEP113</v>
          </cell>
          <cell r="B38" t="str">
            <v>Method Life</v>
          </cell>
          <cell r="C38" t="str">
            <v>Temp</v>
          </cell>
          <cell r="E38" t="str">
            <v>Direct</v>
          </cell>
          <cell r="G38">
            <v>0</v>
          </cell>
          <cell r="H38" t="str">
            <v>CTX</v>
          </cell>
        </row>
        <row r="39">
          <cell r="A39" t="str">
            <v>DEP118</v>
          </cell>
          <cell r="B39" t="str">
            <v>Florida Bonus Depreciation - 2008</v>
          </cell>
          <cell r="C39" t="str">
            <v>Temp</v>
          </cell>
          <cell r="D39" t="str">
            <v>B</v>
          </cell>
          <cell r="E39" t="str">
            <v>Allocate</v>
          </cell>
          <cell r="G39">
            <v>0.63701196442293795</v>
          </cell>
          <cell r="H39" t="str">
            <v>PowerTax Tax Depr</v>
          </cell>
        </row>
        <row r="40">
          <cell r="A40" t="str">
            <v>DEP119</v>
          </cell>
          <cell r="B40" t="str">
            <v>Florida Bonus Depreciation - 2009</v>
          </cell>
          <cell r="C40" t="str">
            <v>Temp</v>
          </cell>
          <cell r="D40" t="str">
            <v>B</v>
          </cell>
          <cell r="E40" t="str">
            <v>Allocate</v>
          </cell>
          <cell r="G40">
            <v>0.63701196442293795</v>
          </cell>
          <cell r="H40" t="str">
            <v>PowerTax Tax Depr</v>
          </cell>
        </row>
        <row r="41">
          <cell r="A41" t="str">
            <v>DEP124</v>
          </cell>
          <cell r="B41" t="str">
            <v>Depreciation Reserve Flowback</v>
          </cell>
          <cell r="C41" t="str">
            <v>Temp</v>
          </cell>
          <cell r="D41" t="str">
            <v>H</v>
          </cell>
          <cell r="E41" t="str">
            <v>Allocate</v>
          </cell>
          <cell r="G41">
            <v>0.54143293889307742</v>
          </cell>
          <cell r="H41" t="str">
            <v>Book Depr - BUFRS</v>
          </cell>
        </row>
        <row r="42">
          <cell r="A42" t="str">
            <v>DEP205</v>
          </cell>
          <cell r="B42" t="str">
            <v>ITC Transition Depr Adj</v>
          </cell>
          <cell r="C42" t="str">
            <v>Temp</v>
          </cell>
          <cell r="D42" t="str">
            <v>C</v>
          </cell>
          <cell r="E42" t="str">
            <v>Allocate</v>
          </cell>
          <cell r="G42">
            <v>8.3779928698688895E-3</v>
          </cell>
          <cell r="H42" t="str">
            <v>CTX</v>
          </cell>
        </row>
        <row r="43">
          <cell r="A43" t="str">
            <v>DEP302</v>
          </cell>
          <cell r="B43" t="str">
            <v>Interconnection Homestead</v>
          </cell>
          <cell r="C43" t="str">
            <v>Temp</v>
          </cell>
          <cell r="G43">
            <v>0</v>
          </cell>
        </row>
        <row r="44">
          <cell r="A44" t="str">
            <v>ELC101</v>
          </cell>
          <cell r="B44" t="str">
            <v>Electric Vehicles</v>
          </cell>
          <cell r="C44" t="str">
            <v>Temp</v>
          </cell>
          <cell r="E44" t="str">
            <v>Direct</v>
          </cell>
          <cell r="G44">
            <v>0</v>
          </cell>
          <cell r="H44" t="str">
            <v>Vehicles - General Plant</v>
          </cell>
        </row>
        <row r="45">
          <cell r="A45" t="str">
            <v>EMP101</v>
          </cell>
          <cell r="B45" t="str">
            <v>Pension Capitalized</v>
          </cell>
          <cell r="C45" t="str">
            <v>Temp</v>
          </cell>
          <cell r="D45" t="str">
            <v>D</v>
          </cell>
          <cell r="E45" t="str">
            <v>Allocate</v>
          </cell>
          <cell r="F45" t="str">
            <v>926.212</v>
          </cell>
          <cell r="G45">
            <v>0.46636760768509533</v>
          </cell>
          <cell r="H45" t="str">
            <v>BUFRS Corp OH Rates</v>
          </cell>
        </row>
        <row r="46">
          <cell r="A46" t="str">
            <v>EMP102</v>
          </cell>
          <cell r="B46" t="str">
            <v>Pension SFAS 87</v>
          </cell>
          <cell r="C46" t="str">
            <v>Temp</v>
          </cell>
          <cell r="D46" t="str">
            <v>D</v>
          </cell>
          <cell r="E46" t="str">
            <v>Allocate</v>
          </cell>
          <cell r="F46" t="str">
            <v>926.202 + 926.203</v>
          </cell>
          <cell r="G46">
            <v>0.46636760768509533</v>
          </cell>
          <cell r="H46" t="str">
            <v>BUFRS Corp OH Rates</v>
          </cell>
        </row>
        <row r="47">
          <cell r="A47" t="str">
            <v>EMP103</v>
          </cell>
          <cell r="B47" t="str">
            <v>Non Ded Medic Contr</v>
          </cell>
          <cell r="C47" t="str">
            <v>Temp</v>
          </cell>
          <cell r="D47" t="str">
            <v>G</v>
          </cell>
          <cell r="E47" t="str">
            <v>Allocate</v>
          </cell>
          <cell r="F47" t="str">
            <v>926.600 &amp; 926.650</v>
          </cell>
          <cell r="G47">
            <v>0.49120000000000003</v>
          </cell>
          <cell r="H47" t="str">
            <v>BUFRS</v>
          </cell>
        </row>
        <row r="48">
          <cell r="A48" t="str">
            <v>EMP201</v>
          </cell>
          <cell r="B48" t="str">
            <v>Bonuses</v>
          </cell>
          <cell r="C48" t="str">
            <v>Temp</v>
          </cell>
          <cell r="D48" t="str">
            <v>D</v>
          </cell>
          <cell r="E48" t="str">
            <v>Allocate</v>
          </cell>
          <cell r="F48" t="str">
            <v>920.100, 920.110</v>
          </cell>
          <cell r="G48">
            <v>0.46636760768509533</v>
          </cell>
          <cell r="H48" t="str">
            <v>BUFRS Corp OH Rates</v>
          </cell>
        </row>
        <row r="49">
          <cell r="A49" t="str">
            <v>EMP701</v>
          </cell>
          <cell r="B49" t="str">
            <v>Officer's Life Insurance</v>
          </cell>
          <cell r="C49" t="str">
            <v>Perm</v>
          </cell>
          <cell r="D49" t="str">
            <v>G</v>
          </cell>
          <cell r="E49" t="str">
            <v>Allocate</v>
          </cell>
          <cell r="F49" t="str">
            <v>926.600</v>
          </cell>
          <cell r="G49">
            <v>0.49120000000000003</v>
          </cell>
          <cell r="H49" t="str">
            <v>BUFRS</v>
          </cell>
        </row>
        <row r="50">
          <cell r="A50" t="str">
            <v>EMP702</v>
          </cell>
          <cell r="B50" t="str">
            <v>Retiree Life Insurance</v>
          </cell>
          <cell r="D50" t="str">
            <v>G</v>
          </cell>
          <cell r="E50" t="str">
            <v>Allocate</v>
          </cell>
          <cell r="F50" t="str">
            <v>926.500</v>
          </cell>
          <cell r="G50">
            <v>0.49120000000000003</v>
          </cell>
          <cell r="H50" t="str">
            <v>BUFRS</v>
          </cell>
        </row>
        <row r="51">
          <cell r="A51" t="str">
            <v>EMP801</v>
          </cell>
          <cell r="B51" t="str">
            <v>Post Retirement Benefits</v>
          </cell>
          <cell r="C51" t="str">
            <v>Temp</v>
          </cell>
          <cell r="D51" t="str">
            <v>D</v>
          </cell>
          <cell r="E51" t="str">
            <v>Allocate</v>
          </cell>
          <cell r="F51" t="str">
            <v>926.300, 926.301</v>
          </cell>
          <cell r="G51">
            <v>0.46636760768509533</v>
          </cell>
          <cell r="H51" t="str">
            <v>BUFRS Corp OH Rates</v>
          </cell>
        </row>
        <row r="52">
          <cell r="A52" t="str">
            <v>EMP801</v>
          </cell>
          <cell r="B52" t="str">
            <v>Post Retirement Benefits</v>
          </cell>
          <cell r="C52" t="str">
            <v>Temp</v>
          </cell>
          <cell r="D52" t="str">
            <v>D</v>
          </cell>
          <cell r="E52" t="str">
            <v>Allocate</v>
          </cell>
          <cell r="G52">
            <v>0.46636760768509533</v>
          </cell>
          <cell r="H52" t="str">
            <v>BUFRS Corp OH Rates</v>
          </cell>
        </row>
        <row r="53">
          <cell r="A53" t="str">
            <v>EMP802</v>
          </cell>
          <cell r="B53" t="str">
            <v>Post Retirement SFAS 112 - NC</v>
          </cell>
          <cell r="C53" t="str">
            <v>Temp</v>
          </cell>
          <cell r="D53" t="str">
            <v>G</v>
          </cell>
          <cell r="E53" t="str">
            <v>Allocate</v>
          </cell>
          <cell r="F53" t="str">
            <v>926.621</v>
          </cell>
          <cell r="G53">
            <v>0.49120000000000003</v>
          </cell>
          <cell r="H53" t="str">
            <v>BUFRS</v>
          </cell>
        </row>
        <row r="54">
          <cell r="A54" t="str">
            <v>EMP803</v>
          </cell>
          <cell r="B54" t="str">
            <v>Welfare Capitalized</v>
          </cell>
          <cell r="C54" t="str">
            <v>Temp</v>
          </cell>
          <cell r="D54" t="str">
            <v>G</v>
          </cell>
          <cell r="E54" t="str">
            <v>Allocate</v>
          </cell>
          <cell r="F54" t="str">
            <v>926.141</v>
          </cell>
          <cell r="G54">
            <v>0.49120000000000003</v>
          </cell>
          <cell r="H54" t="str">
            <v>BUFRS</v>
          </cell>
        </row>
        <row r="55">
          <cell r="A55" t="str">
            <v>EMP804</v>
          </cell>
          <cell r="B55" t="str">
            <v>FAS106 Subsidy</v>
          </cell>
          <cell r="C55" t="str">
            <v>Perm</v>
          </cell>
          <cell r="D55" t="str">
            <v>D</v>
          </cell>
          <cell r="E55" t="str">
            <v>Allocate</v>
          </cell>
          <cell r="G55">
            <v>0.46636760768509533</v>
          </cell>
          <cell r="H55" t="str">
            <v>BUFRS Corp OH Rates</v>
          </cell>
        </row>
        <row r="56">
          <cell r="A56" t="str">
            <v>EMP806</v>
          </cell>
          <cell r="B56" t="str">
            <v>Post Retirement Benefits - FAS106 Current(Override)</v>
          </cell>
          <cell r="C56" t="str">
            <v>Temp</v>
          </cell>
          <cell r="D56" t="str">
            <v>D</v>
          </cell>
          <cell r="E56" t="str">
            <v>Allocate</v>
          </cell>
          <cell r="G56">
            <v>0.46636760768509533</v>
          </cell>
          <cell r="H56" t="str">
            <v>BUFRS Corp OH Rates</v>
          </cell>
        </row>
        <row r="57">
          <cell r="A57" t="str">
            <v>EMP807</v>
          </cell>
          <cell r="B57" t="str">
            <v>Post Retirement Benefits - FAS106 NC</v>
          </cell>
          <cell r="C57" t="str">
            <v>Temp</v>
          </cell>
          <cell r="D57" t="str">
            <v>D</v>
          </cell>
          <cell r="E57" t="str">
            <v>Allocate</v>
          </cell>
          <cell r="G57">
            <v>0.46636760768509533</v>
          </cell>
          <cell r="H57" t="str">
            <v>BUFRS Corp OH Rates</v>
          </cell>
        </row>
        <row r="58">
          <cell r="A58" t="str">
            <v>EMP901</v>
          </cell>
          <cell r="B58" t="str">
            <v>Def Compensation</v>
          </cell>
          <cell r="C58" t="str">
            <v>Temp</v>
          </cell>
          <cell r="D58" t="str">
            <v>D</v>
          </cell>
          <cell r="E58" t="str">
            <v>Allocate</v>
          </cell>
          <cell r="F58">
            <v>920.1</v>
          </cell>
          <cell r="G58">
            <v>0.46636760768509533</v>
          </cell>
          <cell r="H58" t="str">
            <v>BUFRS Corp OH Rates</v>
          </cell>
        </row>
        <row r="59">
          <cell r="A59" t="str">
            <v>EMP903</v>
          </cell>
          <cell r="B59" t="str">
            <v>SERP Current Portion</v>
          </cell>
          <cell r="C59" t="str">
            <v>Temp</v>
          </cell>
          <cell r="D59" t="str">
            <v>D</v>
          </cell>
          <cell r="E59" t="str">
            <v>Allocate</v>
          </cell>
          <cell r="G59">
            <v>0.46636760768509533</v>
          </cell>
          <cell r="H59" t="str">
            <v>BUFRS Corp OH Rates</v>
          </cell>
        </row>
        <row r="60">
          <cell r="A60" t="str">
            <v>EMP904</v>
          </cell>
          <cell r="B60" t="str">
            <v>SERP NC</v>
          </cell>
          <cell r="C60" t="str">
            <v>Temp</v>
          </cell>
          <cell r="D60" t="str">
            <v>D</v>
          </cell>
          <cell r="E60" t="str">
            <v>Allocate</v>
          </cell>
          <cell r="G60">
            <v>0.46636760768509533</v>
          </cell>
          <cell r="H60" t="str">
            <v>BUFRS Corp OH Rates</v>
          </cell>
        </row>
        <row r="61">
          <cell r="A61" t="str">
            <v>EMPA01</v>
          </cell>
          <cell r="B61" t="str">
            <v>Section 162(M) Disallowance</v>
          </cell>
          <cell r="C61" t="str">
            <v>Perm</v>
          </cell>
          <cell r="D61" t="str">
            <v>D</v>
          </cell>
          <cell r="E61" t="str">
            <v>Allocate</v>
          </cell>
          <cell r="F61" t="str">
            <v>920.100, 926.110, 920.110, 926.110</v>
          </cell>
          <cell r="G61">
            <v>0.46636760768509533</v>
          </cell>
          <cell r="H61" t="str">
            <v>BUFRS Corp OH Rates</v>
          </cell>
        </row>
        <row r="62">
          <cell r="A62" t="str">
            <v>FIN401</v>
          </cell>
          <cell r="B62" t="str">
            <v>FIN 48 Interest Payable</v>
          </cell>
          <cell r="C62" t="str">
            <v>Temp</v>
          </cell>
          <cell r="E62" t="str">
            <v>Direct</v>
          </cell>
          <cell r="G62">
            <v>0</v>
          </cell>
        </row>
        <row r="63">
          <cell r="A63" t="str">
            <v>FIN402</v>
          </cell>
          <cell r="B63" t="str">
            <v>FIN 48 Interest Receivable</v>
          </cell>
          <cell r="C63" t="str">
            <v>Temp</v>
          </cell>
          <cell r="E63" t="str">
            <v>Direct</v>
          </cell>
          <cell r="G63">
            <v>0</v>
          </cell>
        </row>
        <row r="64">
          <cell r="A64" t="str">
            <v>FIN403</v>
          </cell>
          <cell r="B64" t="str">
            <v>FIN48 Interest Payable-State</v>
          </cell>
          <cell r="C64" t="str">
            <v>Temp</v>
          </cell>
          <cell r="G64">
            <v>0</v>
          </cell>
        </row>
        <row r="65">
          <cell r="A65" t="str">
            <v>FIN404</v>
          </cell>
          <cell r="B65" t="str">
            <v>FIN48 Interest Receivable-State</v>
          </cell>
          <cell r="C65" t="str">
            <v>Temp</v>
          </cell>
          <cell r="G65">
            <v>0</v>
          </cell>
        </row>
        <row r="66">
          <cell r="A66" t="str">
            <v>FIN405</v>
          </cell>
          <cell r="B66" t="str">
            <v>Int Accrued St Current - FIN48</v>
          </cell>
          <cell r="C66" t="str">
            <v>Temp</v>
          </cell>
          <cell r="G66">
            <v>0</v>
          </cell>
        </row>
        <row r="67">
          <cell r="A67" t="str">
            <v>FIN406</v>
          </cell>
          <cell r="B67" t="str">
            <v>Int Receivable Current - FIN48</v>
          </cell>
          <cell r="C67" t="str">
            <v>Temp</v>
          </cell>
          <cell r="G67">
            <v>0</v>
          </cell>
        </row>
        <row r="68">
          <cell r="A68" t="str">
            <v>FLA101</v>
          </cell>
          <cell r="B68" t="str">
            <v>Florida State Exemption</v>
          </cell>
          <cell r="C68" t="str">
            <v>Temp</v>
          </cell>
          <cell r="G68">
            <v>0</v>
          </cell>
        </row>
        <row r="69">
          <cell r="A69" t="str">
            <v>FUL102</v>
          </cell>
          <cell r="B69" t="str">
            <v>Def Fuel Cost FERC</v>
          </cell>
          <cell r="C69" t="str">
            <v>Temp</v>
          </cell>
          <cell r="E69" t="str">
            <v>Direct</v>
          </cell>
          <cell r="F69">
            <v>0</v>
          </cell>
          <cell r="G69">
            <v>1</v>
          </cell>
        </row>
        <row r="70">
          <cell r="A70" t="str">
            <v>FUL103</v>
          </cell>
          <cell r="B70" t="str">
            <v>Def Fuel Cost FPSC - Current</v>
          </cell>
          <cell r="C70" t="str">
            <v>Temp</v>
          </cell>
          <cell r="E70" t="str">
            <v>Direct</v>
          </cell>
          <cell r="F70">
            <v>0</v>
          </cell>
          <cell r="G70">
            <v>1</v>
          </cell>
        </row>
        <row r="71">
          <cell r="A71" t="str">
            <v>FUL104</v>
          </cell>
          <cell r="B71" t="str">
            <v>FPSC Revenue Refund</v>
          </cell>
          <cell r="C71" t="str">
            <v>Temp</v>
          </cell>
          <cell r="G71">
            <v>0</v>
          </cell>
          <cell r="H71" t="str">
            <v>Per Dave Huss</v>
          </cell>
        </row>
        <row r="72">
          <cell r="A72" t="str">
            <v>FUL105</v>
          </cell>
          <cell r="B72" t="str">
            <v>Def CCR Costs</v>
          </cell>
          <cell r="C72" t="str">
            <v>Temp</v>
          </cell>
          <cell r="E72" t="str">
            <v>Direct</v>
          </cell>
          <cell r="F72">
            <v>0</v>
          </cell>
          <cell r="G72">
            <v>0</v>
          </cell>
        </row>
        <row r="73">
          <cell r="A73" t="str">
            <v>FUL106</v>
          </cell>
          <cell r="B73" t="str">
            <v>Def Fuel Cost FPSC L/T</v>
          </cell>
          <cell r="C73" t="str">
            <v>Temp</v>
          </cell>
          <cell r="E73" t="str">
            <v>Direct</v>
          </cell>
          <cell r="G73">
            <v>1</v>
          </cell>
        </row>
        <row r="74">
          <cell r="A74" t="str">
            <v>FUL108</v>
          </cell>
          <cell r="B74" t="str">
            <v>Def ECCR Costs</v>
          </cell>
          <cell r="C74" t="str">
            <v>Temp</v>
          </cell>
          <cell r="E74" t="str">
            <v>Direct</v>
          </cell>
          <cell r="G74">
            <v>0</v>
          </cell>
        </row>
        <row r="75">
          <cell r="A75" t="str">
            <v>FUL109</v>
          </cell>
          <cell r="B75" t="str">
            <v>EPU Asset Retirements</v>
          </cell>
          <cell r="C75" t="str">
            <v>Temp</v>
          </cell>
          <cell r="E75" t="str">
            <v>Direct</v>
          </cell>
          <cell r="G75">
            <v>1</v>
          </cell>
        </row>
        <row r="76">
          <cell r="A76" t="str">
            <v>FUL202</v>
          </cell>
          <cell r="B76" t="str">
            <v>Fuel Tax Credit Addback Exp</v>
          </cell>
          <cell r="C76" t="str">
            <v>Perm</v>
          </cell>
          <cell r="E76" t="str">
            <v>Direct</v>
          </cell>
          <cell r="F76">
            <v>0</v>
          </cell>
          <cell r="G76">
            <v>1</v>
          </cell>
          <cell r="H76" t="str">
            <v>CTX</v>
          </cell>
        </row>
        <row r="77">
          <cell r="A77" t="str">
            <v>FUL301</v>
          </cell>
          <cell r="B77" t="str">
            <v>Def Franchise Fee Rev</v>
          </cell>
          <cell r="C77" t="str">
            <v>Temp</v>
          </cell>
          <cell r="E77" t="str">
            <v>Direct</v>
          </cell>
          <cell r="F77">
            <v>0</v>
          </cell>
          <cell r="G77">
            <v>0</v>
          </cell>
          <cell r="H77" t="str">
            <v>CTX</v>
          </cell>
        </row>
        <row r="78">
          <cell r="A78" t="str">
            <v>FUL302</v>
          </cell>
          <cell r="B78" t="str">
            <v>Franchise Fee Costs</v>
          </cell>
          <cell r="C78" t="str">
            <v>Temp</v>
          </cell>
          <cell r="E78" t="str">
            <v>Direct</v>
          </cell>
          <cell r="F78">
            <v>0</v>
          </cell>
          <cell r="G78">
            <v>0</v>
          </cell>
          <cell r="H78" t="str">
            <v>CTX</v>
          </cell>
        </row>
        <row r="79">
          <cell r="A79" t="str">
            <v>HOM101</v>
          </cell>
          <cell r="B79" t="str">
            <v>Home Purchase Program - Liability</v>
          </cell>
          <cell r="C79" t="str">
            <v>Temp</v>
          </cell>
          <cell r="E79" t="str">
            <v>Direct</v>
          </cell>
          <cell r="G79">
            <v>0</v>
          </cell>
        </row>
        <row r="80">
          <cell r="A80" t="str">
            <v>HOM102</v>
          </cell>
          <cell r="B80" t="str">
            <v>Home Purchase Program - Asset</v>
          </cell>
          <cell r="C80" t="str">
            <v>Temp</v>
          </cell>
          <cell r="E80" t="str">
            <v>Direct</v>
          </cell>
          <cell r="G80">
            <v>0</v>
          </cell>
        </row>
        <row r="81">
          <cell r="A81" t="str">
            <v>INC502</v>
          </cell>
          <cell r="B81" t="str">
            <v>Tax Exempt Int Inc</v>
          </cell>
          <cell r="C81" t="str">
            <v>Temp</v>
          </cell>
          <cell r="E81" t="str">
            <v>Direct</v>
          </cell>
          <cell r="G81">
            <v>0</v>
          </cell>
        </row>
        <row r="82">
          <cell r="A82" t="str">
            <v>INC602</v>
          </cell>
          <cell r="B82" t="str">
            <v>Premium Lighting Prog Rev</v>
          </cell>
          <cell r="C82" t="str">
            <v>Temp</v>
          </cell>
          <cell r="E82" t="str">
            <v>Direct</v>
          </cell>
          <cell r="G82">
            <v>0</v>
          </cell>
          <cell r="H82" t="str">
            <v>CTX</v>
          </cell>
        </row>
        <row r="83">
          <cell r="A83" t="str">
            <v>INC603</v>
          </cell>
          <cell r="B83" t="str">
            <v>5 Year Maint Agrmt Tariff Billing</v>
          </cell>
          <cell r="C83" t="str">
            <v>Temp</v>
          </cell>
          <cell r="E83" t="str">
            <v>Direct</v>
          </cell>
          <cell r="G83">
            <v>0</v>
          </cell>
          <cell r="H83" t="str">
            <v>CTX</v>
          </cell>
        </row>
        <row r="84">
          <cell r="A84" t="str">
            <v>INC605</v>
          </cell>
          <cell r="B84" t="str">
            <v>Deferred Income - NC</v>
          </cell>
          <cell r="C84" t="str">
            <v>Temp</v>
          </cell>
          <cell r="E84" t="str">
            <v>Direct</v>
          </cell>
          <cell r="F84">
            <v>0</v>
          </cell>
          <cell r="G84">
            <v>1</v>
          </cell>
          <cell r="H84" t="str">
            <v>CTX</v>
          </cell>
        </row>
        <row r="85">
          <cell r="A85" t="str">
            <v>INJ101</v>
          </cell>
          <cell r="B85" t="str">
            <v>Injuries and Damages</v>
          </cell>
          <cell r="C85" t="str">
            <v>Temp</v>
          </cell>
          <cell r="D85" t="str">
            <v>J</v>
          </cell>
          <cell r="E85" t="str">
            <v>Allocate</v>
          </cell>
          <cell r="F85" t="str">
            <v>588.700, 921.100, 925.100, 925.102, 925103</v>
          </cell>
          <cell r="G85">
            <v>0.05</v>
          </cell>
          <cell r="H85" t="str">
            <v>BUFRs</v>
          </cell>
        </row>
        <row r="86">
          <cell r="A86" t="str">
            <v>INT101</v>
          </cell>
          <cell r="B86" t="str">
            <v>Method Life CPI</v>
          </cell>
          <cell r="C86" t="str">
            <v>Temp</v>
          </cell>
          <cell r="D86" t="str">
            <v>A</v>
          </cell>
          <cell r="E86" t="str">
            <v>Allocate</v>
          </cell>
          <cell r="F86">
            <v>0</v>
          </cell>
          <cell r="G86">
            <v>0.47303103256409079</v>
          </cell>
          <cell r="H86" t="str">
            <v>Interest Related</v>
          </cell>
        </row>
        <row r="87">
          <cell r="A87" t="str">
            <v>INT201</v>
          </cell>
          <cell r="B87" t="str">
            <v>Nuclear Fuel Interest</v>
          </cell>
          <cell r="C87" t="str">
            <v>Temp</v>
          </cell>
          <cell r="D87" t="str">
            <v>A</v>
          </cell>
          <cell r="E87" t="str">
            <v>Allocate</v>
          </cell>
          <cell r="G87">
            <v>1</v>
          </cell>
          <cell r="H87" t="str">
            <v>Interest Related</v>
          </cell>
        </row>
        <row r="88">
          <cell r="A88" t="str">
            <v>INV101</v>
          </cell>
          <cell r="B88" t="str">
            <v>Investigatory Costs</v>
          </cell>
          <cell r="C88" t="str">
            <v>Temp</v>
          </cell>
          <cell r="E88" t="str">
            <v>Direct</v>
          </cell>
          <cell r="G88">
            <v>0</v>
          </cell>
        </row>
        <row r="89">
          <cell r="A89" t="str">
            <v>ITC101</v>
          </cell>
          <cell r="B89" t="str">
            <v>Conv ITC Amort &amp; GU</v>
          </cell>
          <cell r="C89" t="str">
            <v>Temp</v>
          </cell>
          <cell r="E89" t="str">
            <v>Direct</v>
          </cell>
          <cell r="G89">
            <v>1</v>
          </cell>
        </row>
        <row r="90">
          <cell r="A90" t="str">
            <v>ITC102</v>
          </cell>
          <cell r="B90" t="str">
            <v>Conv ITC Depr Loss</v>
          </cell>
          <cell r="C90" t="str">
            <v>Temp</v>
          </cell>
          <cell r="E90" t="str">
            <v>Direct</v>
          </cell>
          <cell r="G90">
            <v>1</v>
          </cell>
        </row>
        <row r="91">
          <cell r="A91" t="str">
            <v>ITC103</v>
          </cell>
          <cell r="B91" t="str">
            <v>Space Coast ITC GU</v>
          </cell>
          <cell r="C91" t="str">
            <v>Temp</v>
          </cell>
          <cell r="E91" t="str">
            <v>Direct</v>
          </cell>
          <cell r="F91">
            <v>0</v>
          </cell>
          <cell r="G91">
            <v>1</v>
          </cell>
        </row>
        <row r="92">
          <cell r="A92" t="str">
            <v>ITC104</v>
          </cell>
          <cell r="B92" t="str">
            <v>Space Coast ITC Depr Loss</v>
          </cell>
          <cell r="C92" t="str">
            <v>Temp</v>
          </cell>
          <cell r="E92" t="str">
            <v>Direct</v>
          </cell>
          <cell r="F92">
            <v>0</v>
          </cell>
          <cell r="G92">
            <v>1</v>
          </cell>
        </row>
        <row r="93">
          <cell r="A93" t="str">
            <v>MEL101</v>
          </cell>
          <cell r="B93" t="str">
            <v>Business Meals</v>
          </cell>
          <cell r="C93" t="str">
            <v>Perm</v>
          </cell>
          <cell r="D93" t="str">
            <v>D</v>
          </cell>
          <cell r="E93" t="str">
            <v>Allocate</v>
          </cell>
          <cell r="F93" t="str">
            <v>921.100</v>
          </cell>
          <cell r="G93">
            <v>0.46636760768509533</v>
          </cell>
          <cell r="H93" t="str">
            <v>BUFRS Corp OH Rates</v>
          </cell>
        </row>
        <row r="94">
          <cell r="A94" t="str">
            <v>MIX101</v>
          </cell>
          <cell r="B94" t="str">
            <v>Mixed Service Costs</v>
          </cell>
          <cell r="C94" t="str">
            <v>Temp</v>
          </cell>
          <cell r="D94" t="str">
            <v>E</v>
          </cell>
          <cell r="E94" t="str">
            <v>Allocate</v>
          </cell>
          <cell r="G94">
            <v>0</v>
          </cell>
          <cell r="H94" t="str">
            <v>CTX</v>
          </cell>
        </row>
        <row r="95">
          <cell r="A95" t="str">
            <v>MTAX01</v>
          </cell>
          <cell r="B95" t="str">
            <v>Nuclear License Payroll</v>
          </cell>
          <cell r="C95" t="str">
            <v>Temp</v>
          </cell>
          <cell r="E95" t="str">
            <v>Direct</v>
          </cell>
          <cell r="G95">
            <v>1</v>
          </cell>
          <cell r="H95" t="str">
            <v>CTX</v>
          </cell>
        </row>
        <row r="96">
          <cell r="A96" t="str">
            <v>MTAX02</v>
          </cell>
          <cell r="B96" t="str">
            <v>Docking Fees</v>
          </cell>
          <cell r="C96" t="str">
            <v>Temp</v>
          </cell>
          <cell r="G96">
            <v>1</v>
          </cell>
          <cell r="H96" t="str">
            <v>Fuel Related</v>
          </cell>
        </row>
        <row r="97">
          <cell r="A97" t="str">
            <v>NUC101</v>
          </cell>
          <cell r="B97" t="str">
            <v>Nuclear Uprate Gross Up - BTL</v>
          </cell>
          <cell r="C97" t="str">
            <v>Temp</v>
          </cell>
          <cell r="G97">
            <v>1</v>
          </cell>
        </row>
        <row r="98">
          <cell r="A98" t="str">
            <v>NUC103</v>
          </cell>
          <cell r="B98" t="str">
            <v>Nuclear Cola Payroll(Override)</v>
          </cell>
          <cell r="C98" t="str">
            <v>Temp</v>
          </cell>
          <cell r="E98" t="str">
            <v>Direct</v>
          </cell>
          <cell r="G98">
            <v>1</v>
          </cell>
        </row>
        <row r="99">
          <cell r="A99" t="str">
            <v>NUC104</v>
          </cell>
          <cell r="B99" t="str">
            <v>Nuclear Uprate Gross Up - ATL</v>
          </cell>
          <cell r="C99" t="str">
            <v>Temp</v>
          </cell>
          <cell r="G99">
            <v>1</v>
          </cell>
        </row>
        <row r="100">
          <cell r="A100" t="str">
            <v>NUC105</v>
          </cell>
          <cell r="B100" t="str">
            <v>Nuclear Uprate Carrying Costs on DTA - ATL</v>
          </cell>
          <cell r="C100" t="str">
            <v>Temp</v>
          </cell>
          <cell r="G100">
            <v>1</v>
          </cell>
        </row>
        <row r="101">
          <cell r="A101" t="str">
            <v>NUC106</v>
          </cell>
          <cell r="B101" t="str">
            <v>Nuclear Rule Book/Tax Basis</v>
          </cell>
          <cell r="C101" t="str">
            <v>Temp</v>
          </cell>
          <cell r="E101" t="str">
            <v>Direct</v>
          </cell>
          <cell r="G101">
            <v>1</v>
          </cell>
        </row>
        <row r="102">
          <cell r="A102" t="str">
            <v>POL101</v>
          </cell>
          <cell r="B102" t="str">
            <v>Nondeductible Penalties</v>
          </cell>
          <cell r="C102" t="str">
            <v>Perm</v>
          </cell>
          <cell r="D102" t="str">
            <v>D</v>
          </cell>
          <cell r="E102" t="str">
            <v>allocate</v>
          </cell>
          <cell r="F102" t="str">
            <v>426400, 426420</v>
          </cell>
          <cell r="G102">
            <v>0.46636760768509533</v>
          </cell>
          <cell r="H102" t="str">
            <v>BUFRS Corp OH Rates</v>
          </cell>
        </row>
        <row r="103">
          <cell r="A103" t="str">
            <v>POL201</v>
          </cell>
          <cell r="B103" t="str">
            <v>Nondeductible Club Dues And Political Contributions</v>
          </cell>
          <cell r="C103" t="str">
            <v>Perm</v>
          </cell>
          <cell r="E103" t="str">
            <v>Direct</v>
          </cell>
          <cell r="G103">
            <v>0</v>
          </cell>
        </row>
        <row r="104">
          <cell r="A104" t="str">
            <v>POL301</v>
          </cell>
          <cell r="B104" t="str">
            <v>NonDeductible Aircraft</v>
          </cell>
          <cell r="C104" t="str">
            <v>Temp</v>
          </cell>
          <cell r="G104">
            <v>0</v>
          </cell>
        </row>
        <row r="105">
          <cell r="A105" t="str">
            <v>PPD101</v>
          </cell>
          <cell r="B105" t="str">
            <v>Prepaid Insurance</v>
          </cell>
          <cell r="C105" t="str">
            <v>Temp</v>
          </cell>
          <cell r="D105" t="str">
            <v>K</v>
          </cell>
          <cell r="E105" t="str">
            <v>Allocate</v>
          </cell>
          <cell r="F105" t="str">
            <v>924.000</v>
          </cell>
          <cell r="G105">
            <v>0.1389</v>
          </cell>
          <cell r="H105" t="str">
            <v>BUFRs</v>
          </cell>
        </row>
        <row r="106">
          <cell r="A106" t="str">
            <v>PPD202</v>
          </cell>
          <cell r="B106" t="str">
            <v>Prepaid Franchise Fees</v>
          </cell>
          <cell r="C106" t="str">
            <v>Temp</v>
          </cell>
          <cell r="E106" t="str">
            <v>Direct</v>
          </cell>
          <cell r="F106">
            <v>0</v>
          </cell>
          <cell r="G106">
            <v>0</v>
          </cell>
          <cell r="H106" t="str">
            <v>CTX</v>
          </cell>
        </row>
        <row r="107">
          <cell r="A107" t="str">
            <v>PPD203</v>
          </cell>
          <cell r="B107" t="str">
            <v>Prepaid State Motor Vehicle Taxes</v>
          </cell>
          <cell r="C107" t="str">
            <v>Temp</v>
          </cell>
          <cell r="E107" t="str">
            <v>Direct</v>
          </cell>
          <cell r="F107">
            <v>0</v>
          </cell>
          <cell r="G107">
            <v>0</v>
          </cell>
          <cell r="H107" t="str">
            <v>CTX</v>
          </cell>
        </row>
        <row r="108">
          <cell r="A108" t="str">
            <v>PRP101</v>
          </cell>
          <cell r="B108" t="str">
            <v>St Lucie Prop Taxes</v>
          </cell>
          <cell r="C108" t="str">
            <v>Temp</v>
          </cell>
          <cell r="E108" t="str">
            <v>Direct</v>
          </cell>
          <cell r="G108">
            <v>0</v>
          </cell>
        </row>
        <row r="109">
          <cell r="A109" t="str">
            <v>PSP101</v>
          </cell>
          <cell r="B109" t="str">
            <v>Partnership Income/Loss</v>
          </cell>
          <cell r="G109">
            <v>0</v>
          </cell>
        </row>
        <row r="110">
          <cell r="A110" t="str">
            <v>PSP201</v>
          </cell>
          <cell r="B110" t="str">
            <v>JV Perm Differences</v>
          </cell>
          <cell r="C110" t="str">
            <v>Temp</v>
          </cell>
          <cell r="E110" t="str">
            <v>Direct</v>
          </cell>
          <cell r="G110">
            <v>0</v>
          </cell>
        </row>
        <row r="111">
          <cell r="A111" t="str">
            <v>REM101</v>
          </cell>
          <cell r="B111" t="str">
            <v>Cost of Removal</v>
          </cell>
          <cell r="C111" t="str">
            <v>Temp</v>
          </cell>
          <cell r="D111" t="str">
            <v>M</v>
          </cell>
          <cell r="E111" t="str">
            <v>Allocate</v>
          </cell>
          <cell r="G111">
            <v>0.40045411297670341</v>
          </cell>
          <cell r="H111" t="str">
            <v>Regulatory</v>
          </cell>
        </row>
        <row r="112">
          <cell r="A112" t="str">
            <v>RES134</v>
          </cell>
          <cell r="B112" t="str">
            <v>Glade Coal Reimbursement/Abandonment Loss</v>
          </cell>
          <cell r="C112" t="str">
            <v>Temp</v>
          </cell>
          <cell r="G112">
            <v>0</v>
          </cell>
        </row>
        <row r="113">
          <cell r="A113" t="str">
            <v>RES601</v>
          </cell>
          <cell r="B113" t="str">
            <v>Dormant materials</v>
          </cell>
          <cell r="G113">
            <v>0</v>
          </cell>
        </row>
        <row r="114">
          <cell r="A114" t="str">
            <v>REP101</v>
          </cell>
          <cell r="B114" t="str">
            <v>Repair Allowance</v>
          </cell>
          <cell r="C114" t="str">
            <v>Temp</v>
          </cell>
          <cell r="D114" t="str">
            <v>F</v>
          </cell>
          <cell r="E114" t="str">
            <v>Allocate</v>
          </cell>
          <cell r="G114">
            <v>0.7119133705292372</v>
          </cell>
          <cell r="H114" t="str">
            <v>CTX</v>
          </cell>
        </row>
        <row r="115">
          <cell r="A115" t="str">
            <v>REP201</v>
          </cell>
          <cell r="B115" t="str">
            <v>Repair Projects</v>
          </cell>
          <cell r="C115" t="str">
            <v>Temp</v>
          </cell>
          <cell r="D115" t="str">
            <v>F</v>
          </cell>
          <cell r="E115" t="str">
            <v>Allocate</v>
          </cell>
          <cell r="G115">
            <v>0.7119133705292372</v>
          </cell>
          <cell r="H115" t="str">
            <v>CTX</v>
          </cell>
        </row>
        <row r="116">
          <cell r="A116" t="str">
            <v>REP301</v>
          </cell>
          <cell r="B116" t="str">
            <v>Cable Injection</v>
          </cell>
          <cell r="E116" t="str">
            <v>Direct</v>
          </cell>
          <cell r="F116">
            <v>0</v>
          </cell>
          <cell r="G116">
            <v>0</v>
          </cell>
          <cell r="H116" t="str">
            <v>CTX</v>
          </cell>
        </row>
        <row r="117">
          <cell r="A117" t="str">
            <v>REP501</v>
          </cell>
          <cell r="B117" t="str">
            <v>Nuc Maint Reserve</v>
          </cell>
          <cell r="C117" t="str">
            <v>Temp</v>
          </cell>
          <cell r="E117" t="str">
            <v>Direct</v>
          </cell>
          <cell r="G117">
            <v>1</v>
          </cell>
          <cell r="H117" t="str">
            <v>CTX</v>
          </cell>
        </row>
        <row r="118">
          <cell r="A118" t="str">
            <v>REP502</v>
          </cell>
          <cell r="B118" t="str">
            <v>Incremental SEC Dbt Costs</v>
          </cell>
          <cell r="C118" t="str">
            <v>Temp</v>
          </cell>
          <cell r="E118" t="str">
            <v>Direct</v>
          </cell>
          <cell r="G118">
            <v>0</v>
          </cell>
        </row>
        <row r="119">
          <cell r="A119" t="str">
            <v>REP503</v>
          </cell>
          <cell r="B119" t="str">
            <v>Nuc Maint Res-Particip</v>
          </cell>
          <cell r="C119" t="str">
            <v>Temp</v>
          </cell>
          <cell r="E119" t="str">
            <v>Direct</v>
          </cell>
          <cell r="G119">
            <v>1</v>
          </cell>
        </row>
        <row r="120">
          <cell r="A120" t="str">
            <v>RES107</v>
          </cell>
          <cell r="B120" t="str">
            <v>Regulatory Impact</v>
          </cell>
          <cell r="C120" t="str">
            <v>Temp</v>
          </cell>
          <cell r="E120" t="str">
            <v>Direct</v>
          </cell>
          <cell r="F120" t="str">
            <v>456.251</v>
          </cell>
          <cell r="G120">
            <v>0</v>
          </cell>
          <cell r="H120" t="str">
            <v>CTX</v>
          </cell>
        </row>
        <row r="121">
          <cell r="A121" t="str">
            <v>RES111</v>
          </cell>
          <cell r="B121" t="str">
            <v>Warranty Reserve</v>
          </cell>
          <cell r="E121" t="str">
            <v>Direct</v>
          </cell>
          <cell r="F121" t="str">
            <v>456.060</v>
          </cell>
          <cell r="G121">
            <v>0</v>
          </cell>
          <cell r="H121" t="str">
            <v>CTX</v>
          </cell>
        </row>
        <row r="122">
          <cell r="A122" t="str">
            <v>RES113</v>
          </cell>
          <cell r="B122" t="str">
            <v>Nuc Last Core Expense</v>
          </cell>
          <cell r="C122" t="str">
            <v>Temp</v>
          </cell>
          <cell r="E122" t="str">
            <v>Direct</v>
          </cell>
          <cell r="G122">
            <v>1</v>
          </cell>
          <cell r="H122" t="str">
            <v>CTX</v>
          </cell>
        </row>
        <row r="123">
          <cell r="A123" t="str">
            <v>RES114</v>
          </cell>
          <cell r="B123" t="str">
            <v>Nuc M and S Inventory</v>
          </cell>
          <cell r="C123" t="str">
            <v>Temp</v>
          </cell>
          <cell r="E123" t="str">
            <v>Direct</v>
          </cell>
          <cell r="G123">
            <v>1</v>
          </cell>
          <cell r="H123" t="str">
            <v>CTX</v>
          </cell>
        </row>
        <row r="124">
          <cell r="A124" t="str">
            <v>RES116</v>
          </cell>
          <cell r="B124" t="str">
            <v>Sales Tax</v>
          </cell>
          <cell r="F124">
            <v>0</v>
          </cell>
          <cell r="G124">
            <v>0</v>
          </cell>
          <cell r="H124" t="str">
            <v>CTX</v>
          </cell>
        </row>
        <row r="125">
          <cell r="A125" t="str">
            <v>RES117</v>
          </cell>
          <cell r="B125" t="str">
            <v>Elmore Litigation Reserve</v>
          </cell>
          <cell r="C125" t="str">
            <v>Temp</v>
          </cell>
          <cell r="E125" t="str">
            <v>Direct</v>
          </cell>
          <cell r="G125">
            <v>0</v>
          </cell>
        </row>
        <row r="126">
          <cell r="A126" t="str">
            <v>RES126</v>
          </cell>
          <cell r="B126" t="str">
            <v>Nuclear Rad Waste</v>
          </cell>
          <cell r="C126" t="str">
            <v>Temp</v>
          </cell>
          <cell r="E126" t="str">
            <v>Direct</v>
          </cell>
          <cell r="G126">
            <v>1</v>
          </cell>
          <cell r="H126" t="str">
            <v>CTX</v>
          </cell>
        </row>
        <row r="127">
          <cell r="A127" t="str">
            <v>RES127</v>
          </cell>
          <cell r="B127" t="str">
            <v>IBM Credit - L/T</v>
          </cell>
          <cell r="C127" t="str">
            <v>Temp</v>
          </cell>
          <cell r="E127" t="str">
            <v>Direct</v>
          </cell>
          <cell r="G127">
            <v>0</v>
          </cell>
          <cell r="H127" t="str">
            <v>CTX</v>
          </cell>
        </row>
        <row r="128">
          <cell r="A128" t="str">
            <v>RES129</v>
          </cell>
          <cell r="B128" t="str">
            <v>IBM Credit - S/T</v>
          </cell>
          <cell r="C128" t="str">
            <v>Temp</v>
          </cell>
          <cell r="E128" t="str">
            <v>Direct</v>
          </cell>
          <cell r="G128">
            <v>0</v>
          </cell>
          <cell r="H128" t="str">
            <v>CTX</v>
          </cell>
        </row>
        <row r="129">
          <cell r="A129" t="str">
            <v>RES132</v>
          </cell>
          <cell r="B129" t="str">
            <v>Enersys-Warranty</v>
          </cell>
          <cell r="C129" t="str">
            <v>Temp</v>
          </cell>
          <cell r="G129">
            <v>0</v>
          </cell>
        </row>
        <row r="130">
          <cell r="A130" t="str">
            <v>RES135</v>
          </cell>
          <cell r="B130" t="str">
            <v>Rothenberg Obligation</v>
          </cell>
          <cell r="C130" t="str">
            <v>Temp</v>
          </cell>
          <cell r="E130" t="str">
            <v>Direct</v>
          </cell>
          <cell r="G130">
            <v>0</v>
          </cell>
        </row>
        <row r="131">
          <cell r="A131" t="str">
            <v>RES301</v>
          </cell>
          <cell r="B131" t="str">
            <v>Environmental Liability</v>
          </cell>
          <cell r="C131" t="str">
            <v>Temp</v>
          </cell>
          <cell r="D131" t="str">
            <v>D</v>
          </cell>
          <cell r="E131" t="str">
            <v>Allocate</v>
          </cell>
          <cell r="F131" t="str">
            <v>930.200, 921.100</v>
          </cell>
          <cell r="G131">
            <v>0.46636760768509533</v>
          </cell>
          <cell r="H131" t="str">
            <v>BUFRS Corp OH Rates</v>
          </cell>
        </row>
        <row r="132">
          <cell r="A132" t="str">
            <v>RES401</v>
          </cell>
          <cell r="B132" t="str">
            <v>Vacation Pay Accrual</v>
          </cell>
          <cell r="C132" t="str">
            <v>Temp</v>
          </cell>
          <cell r="D132" t="str">
            <v>G</v>
          </cell>
          <cell r="E132" t="str">
            <v>Allocate</v>
          </cell>
          <cell r="F132" t="str">
            <v>926.720</v>
          </cell>
          <cell r="G132">
            <v>0.49120000000000003</v>
          </cell>
          <cell r="H132" t="str">
            <v>BUFRS</v>
          </cell>
        </row>
        <row r="133">
          <cell r="A133" t="str">
            <v>RES801</v>
          </cell>
          <cell r="B133" t="str">
            <v>FMPA Settlement Agreement</v>
          </cell>
          <cell r="C133" t="str">
            <v>Temp</v>
          </cell>
          <cell r="E133" t="str">
            <v>Direct</v>
          </cell>
          <cell r="F133">
            <v>0</v>
          </cell>
          <cell r="G133">
            <v>0</v>
          </cell>
          <cell r="H133" t="str">
            <v>CTX</v>
          </cell>
        </row>
        <row r="134">
          <cell r="A134" t="str">
            <v>REV103</v>
          </cell>
          <cell r="B134" t="str">
            <v>Measurement and Verification Income</v>
          </cell>
          <cell r="C134" t="str">
            <v>Temp</v>
          </cell>
          <cell r="G134">
            <v>0</v>
          </cell>
        </row>
        <row r="135">
          <cell r="A135" t="str">
            <v>RSH101</v>
          </cell>
          <cell r="B135" t="str">
            <v>Computer Software</v>
          </cell>
          <cell r="C135" t="str">
            <v>Temp</v>
          </cell>
          <cell r="E135" t="str">
            <v>Direct</v>
          </cell>
          <cell r="F135" t="str">
            <v>None</v>
          </cell>
          <cell r="G135">
            <v>0</v>
          </cell>
          <cell r="H135" t="str">
            <v>CTX</v>
          </cell>
        </row>
        <row r="136">
          <cell r="A136" t="str">
            <v>RSH102</v>
          </cell>
          <cell r="B136" t="str">
            <v>Research &amp; Experiment</v>
          </cell>
          <cell r="G136">
            <v>0</v>
          </cell>
        </row>
        <row r="137">
          <cell r="A137" t="str">
            <v>RSH103</v>
          </cell>
          <cell r="B137" t="str">
            <v>AIX Software</v>
          </cell>
          <cell r="C137" t="str">
            <v>Temp</v>
          </cell>
          <cell r="G137">
            <v>0</v>
          </cell>
          <cell r="H137" t="str">
            <v>CTX</v>
          </cell>
        </row>
        <row r="138">
          <cell r="A138" t="str">
            <v>RSH105</v>
          </cell>
          <cell r="B138" t="str">
            <v>Nuclear R and E Costs</v>
          </cell>
          <cell r="C138" t="str">
            <v>Temp</v>
          </cell>
          <cell r="G138">
            <v>1</v>
          </cell>
        </row>
        <row r="139">
          <cell r="A139" t="str">
            <v>SAL102</v>
          </cell>
          <cell r="B139" t="str">
            <v>Gain Gas Contracts - FPLES</v>
          </cell>
          <cell r="C139" t="str">
            <v>Temp</v>
          </cell>
          <cell r="E139" t="str">
            <v>Direct</v>
          </cell>
          <cell r="G139">
            <v>0</v>
          </cell>
        </row>
        <row r="140">
          <cell r="A140" t="str">
            <v>SAL301</v>
          </cell>
          <cell r="B140" t="str">
            <v>Cap Gain Emiss Allow</v>
          </cell>
          <cell r="C140" t="str">
            <v>Temp</v>
          </cell>
          <cell r="E140" t="str">
            <v>Direct</v>
          </cell>
          <cell r="F140">
            <v>0</v>
          </cell>
          <cell r="G140">
            <v>0</v>
          </cell>
          <cell r="H140" t="str">
            <v>CTX</v>
          </cell>
        </row>
        <row r="141">
          <cell r="A141" t="str">
            <v>SAL601</v>
          </cell>
          <cell r="B141" t="str">
            <v>Mitigation Bank Gains</v>
          </cell>
          <cell r="C141" t="str">
            <v>Temp</v>
          </cell>
          <cell r="E141" t="str">
            <v>Direct</v>
          </cell>
          <cell r="F141">
            <v>0</v>
          </cell>
          <cell r="G141">
            <v>0</v>
          </cell>
          <cell r="H141" t="str">
            <v>CTX</v>
          </cell>
        </row>
        <row r="142">
          <cell r="A142" t="str">
            <v>SJR101</v>
          </cell>
          <cell r="B142" t="str">
            <v>SJRPP Decommissioning</v>
          </cell>
          <cell r="C142" t="str">
            <v>Temp</v>
          </cell>
          <cell r="E142" t="str">
            <v>Direct</v>
          </cell>
          <cell r="F142">
            <v>0</v>
          </cell>
          <cell r="G142">
            <v>1</v>
          </cell>
          <cell r="H142" t="str">
            <v>CTX</v>
          </cell>
        </row>
        <row r="143">
          <cell r="A143" t="str">
            <v>SJR102</v>
          </cell>
          <cell r="B143" t="str">
            <v>SJRPP Def Interest</v>
          </cell>
          <cell r="C143" t="str">
            <v>Temp</v>
          </cell>
          <cell r="E143" t="str">
            <v>Direct</v>
          </cell>
          <cell r="F143">
            <v>0</v>
          </cell>
          <cell r="G143">
            <v>1</v>
          </cell>
          <cell r="H143" t="str">
            <v>CTX</v>
          </cell>
        </row>
        <row r="144">
          <cell r="A144" t="str">
            <v>STM101</v>
          </cell>
          <cell r="B144" t="str">
            <v>Storm Fund Above</v>
          </cell>
          <cell r="E144" t="str">
            <v>Direct</v>
          </cell>
          <cell r="G144">
            <v>0</v>
          </cell>
          <cell r="H144" t="str">
            <v>CTX</v>
          </cell>
        </row>
        <row r="145">
          <cell r="A145" t="str">
            <v>STM201</v>
          </cell>
          <cell r="B145" t="str">
            <v>Storm Fund Below</v>
          </cell>
          <cell r="C145" t="str">
            <v>Temp</v>
          </cell>
          <cell r="E145" t="str">
            <v>Direct</v>
          </cell>
          <cell r="G145">
            <v>0</v>
          </cell>
          <cell r="H145" t="str">
            <v>CTX</v>
          </cell>
        </row>
        <row r="146">
          <cell r="A146" t="str">
            <v>STM305</v>
          </cell>
          <cell r="B146" t="str">
            <v>Storm Fund 3213</v>
          </cell>
          <cell r="E146" t="str">
            <v>Direct</v>
          </cell>
          <cell r="G146">
            <v>0</v>
          </cell>
          <cell r="H146" t="str">
            <v>CTX</v>
          </cell>
        </row>
        <row r="147">
          <cell r="A147" t="str">
            <v>STM401</v>
          </cell>
          <cell r="B147" t="str">
            <v>Storm Recovery Property</v>
          </cell>
          <cell r="C147" t="str">
            <v>Temp</v>
          </cell>
          <cell r="G147">
            <v>0</v>
          </cell>
          <cell r="H147" t="str">
            <v>Per D Huss (Primarily Distrib)</v>
          </cell>
        </row>
        <row r="148">
          <cell r="A148" t="str">
            <v>STM402</v>
          </cell>
          <cell r="B148" t="str">
            <v>Over/Under Recovery - FREC</v>
          </cell>
          <cell r="C148" t="str">
            <v>Temp</v>
          </cell>
          <cell r="G148">
            <v>0</v>
          </cell>
          <cell r="H148" t="str">
            <v>Per D Huss (Primarily Distrib)</v>
          </cell>
        </row>
        <row r="149">
          <cell r="A149" t="str">
            <v>STM406</v>
          </cell>
          <cell r="B149" t="str">
            <v>Storm - Reg Asset - Non-Regulated</v>
          </cell>
          <cell r="C149" t="str">
            <v>Temp</v>
          </cell>
          <cell r="G149">
            <v>0</v>
          </cell>
          <cell r="H149" t="str">
            <v>Per D Huss (Primarily Distrib)</v>
          </cell>
        </row>
        <row r="150">
          <cell r="A150" t="str">
            <v>STM407</v>
          </cell>
          <cell r="B150" t="str">
            <v>Storm Recovery - Current</v>
          </cell>
          <cell r="C150" t="str">
            <v>Temp</v>
          </cell>
          <cell r="G150">
            <v>0</v>
          </cell>
          <cell r="H150" t="str">
            <v>Per D Huss (Primarily Distrib)</v>
          </cell>
        </row>
        <row r="151">
          <cell r="A151" t="str">
            <v>STM408</v>
          </cell>
          <cell r="B151" t="str">
            <v>Involuntary Conversion - Storm - Deferred Gain Reg Asset</v>
          </cell>
          <cell r="C151" t="str">
            <v>Temp</v>
          </cell>
          <cell r="E151" t="str">
            <v>Direct</v>
          </cell>
          <cell r="F151" t="str">
            <v>411.641</v>
          </cell>
          <cell r="G151">
            <v>0</v>
          </cell>
          <cell r="H151" t="str">
            <v>CTX</v>
          </cell>
        </row>
        <row r="152">
          <cell r="A152" t="str">
            <v>STM409</v>
          </cell>
          <cell r="B152" t="str">
            <v>Storm-Reg Asset - Regulated</v>
          </cell>
          <cell r="C152" t="str">
            <v>Temp</v>
          </cell>
          <cell r="G152">
            <v>0</v>
          </cell>
          <cell r="H152" t="str">
            <v>Per D Huss (Primarily Distrib)</v>
          </cell>
        </row>
        <row r="153">
          <cell r="A153" t="str">
            <v>STP101</v>
          </cell>
          <cell r="B153" t="str">
            <v>State Tax Pymt Audit Adj</v>
          </cell>
          <cell r="C153" t="str">
            <v>Perm</v>
          </cell>
          <cell r="E153" t="str">
            <v>Direct</v>
          </cell>
          <cell r="G153">
            <v>0</v>
          </cell>
        </row>
        <row r="154">
          <cell r="A154" t="str">
            <v>SUB101</v>
          </cell>
          <cell r="B154" t="str">
            <v>Equity Earnings Subs</v>
          </cell>
          <cell r="C154" t="str">
            <v>Perm</v>
          </cell>
          <cell r="E154" t="str">
            <v>Direct</v>
          </cell>
          <cell r="F154">
            <v>0</v>
          </cell>
          <cell r="G154">
            <v>0</v>
          </cell>
          <cell r="H154" t="str">
            <v>CTX</v>
          </cell>
        </row>
        <row r="155">
          <cell r="A155" t="str">
            <v>UBR102</v>
          </cell>
          <cell r="B155" t="str">
            <v>Unbilled Revenue FPSC</v>
          </cell>
          <cell r="C155" t="str">
            <v>Temp</v>
          </cell>
          <cell r="D155" t="str">
            <v>I</v>
          </cell>
          <cell r="E155" t="str">
            <v>Allocate</v>
          </cell>
          <cell r="F155">
            <v>0</v>
          </cell>
          <cell r="G155">
            <v>0.55227000000000004</v>
          </cell>
          <cell r="H155" t="str">
            <v>Per Alex June 2010 Proj</v>
          </cell>
        </row>
      </sheetData>
      <sheetData sheetId="9">
        <row r="8">
          <cell r="A8" t="str">
            <v>ABN101</v>
          </cell>
          <cell r="B8" t="str">
            <v>Abandonment of Glades County Coal Plant</v>
          </cell>
          <cell r="C8">
            <v>6817896</v>
          </cell>
        </row>
        <row r="9">
          <cell r="A9" t="str">
            <v>AFD101</v>
          </cell>
          <cell r="B9" t="str">
            <v>AFUDC Debt</v>
          </cell>
          <cell r="C9">
            <v>-18841359</v>
          </cell>
        </row>
        <row r="10">
          <cell r="A10" t="str">
            <v>AFD102</v>
          </cell>
          <cell r="B10" t="str">
            <v>AFUDC Depreciation</v>
          </cell>
          <cell r="C10">
            <v>21269857</v>
          </cell>
        </row>
        <row r="11">
          <cell r="A11" t="str">
            <v>AFD103</v>
          </cell>
          <cell r="B11" t="str">
            <v>AFUDC Equity</v>
          </cell>
          <cell r="C11">
            <v>-36112706</v>
          </cell>
        </row>
        <row r="12">
          <cell r="A12" t="str">
            <v>AFD104</v>
          </cell>
          <cell r="B12" t="str">
            <v>AFUDC Debt - Nuclear Uprate</v>
          </cell>
          <cell r="C12">
            <v>5362354</v>
          </cell>
        </row>
        <row r="13">
          <cell r="A13" t="str">
            <v>AMO101</v>
          </cell>
          <cell r="B13" t="str">
            <v>Amort MIT Bank Rights</v>
          </cell>
          <cell r="C13" t="str">
            <v>0</v>
          </cell>
        </row>
        <row r="14">
          <cell r="A14" t="str">
            <v>AMO102</v>
          </cell>
          <cell r="B14" t="str">
            <v>Amortization of Intangibles</v>
          </cell>
          <cell r="C14">
            <v>-773678</v>
          </cell>
        </row>
        <row r="15">
          <cell r="A15" t="str">
            <v>AMO103</v>
          </cell>
          <cell r="B15" t="str">
            <v>Patent Amortization</v>
          </cell>
          <cell r="C15">
            <v>0</v>
          </cell>
        </row>
        <row r="16">
          <cell r="A16" t="str">
            <v>AMO108</v>
          </cell>
          <cell r="B16" t="str">
            <v>Nuclear Amortization - Reg Credit</v>
          </cell>
          <cell r="C16">
            <v>-6955404</v>
          </cell>
        </row>
        <row r="17">
          <cell r="A17" t="str">
            <v>AMO111</v>
          </cell>
          <cell r="B17" t="str">
            <v>Deferred Gain-Aviation</v>
          </cell>
          <cell r="C17">
            <v>883800</v>
          </cell>
        </row>
        <row r="18">
          <cell r="A18" t="str">
            <v>AMO201</v>
          </cell>
          <cell r="B18" t="str">
            <v>Tx Refund Int Below</v>
          </cell>
          <cell r="C18">
            <v>-11616</v>
          </cell>
        </row>
        <row r="19">
          <cell r="A19" t="str">
            <v>AMO202</v>
          </cell>
          <cell r="B19" t="str">
            <v>Int Tx Deficiency Above</v>
          </cell>
          <cell r="C19">
            <v>-7399970</v>
          </cell>
        </row>
        <row r="20">
          <cell r="A20" t="str">
            <v>AMO203</v>
          </cell>
          <cell r="B20" t="str">
            <v>Tax Audit Deficiency Interest(Override)</v>
          </cell>
          <cell r="C20">
            <v>18578965</v>
          </cell>
        </row>
        <row r="21">
          <cell r="A21" t="str">
            <v>AMO301</v>
          </cell>
          <cell r="B21" t="str">
            <v>Gain Disp Prop Abv</v>
          </cell>
          <cell r="C21">
            <v>-46993</v>
          </cell>
        </row>
        <row r="22">
          <cell r="A22" t="str">
            <v>AMO303</v>
          </cell>
          <cell r="B22" t="str">
            <v>Loss Disp Prop Abv</v>
          </cell>
          <cell r="C22">
            <v>25595</v>
          </cell>
        </row>
        <row r="23">
          <cell r="A23" t="str">
            <v>BAD101</v>
          </cell>
          <cell r="B23" t="str">
            <v>Bad Debt Expense</v>
          </cell>
          <cell r="C23">
            <v>-4147456</v>
          </cell>
        </row>
        <row r="24">
          <cell r="A24" t="str">
            <v>BAD201</v>
          </cell>
          <cell r="B24" t="str">
            <v>Mark to Market</v>
          </cell>
          <cell r="C24">
            <v>0</v>
          </cell>
        </row>
        <row r="25">
          <cell r="A25" t="str">
            <v>CAC101</v>
          </cell>
          <cell r="B25" t="str">
            <v>Method Life CIAC</v>
          </cell>
          <cell r="C25">
            <v>33000000</v>
          </cell>
        </row>
        <row r="26">
          <cell r="A26" t="str">
            <v>CAC102</v>
          </cell>
          <cell r="B26" t="str">
            <v>Primeco CIAC Below</v>
          </cell>
          <cell r="C26">
            <v>-114468</v>
          </cell>
        </row>
        <row r="27">
          <cell r="A27" t="str">
            <v>CAC104</v>
          </cell>
          <cell r="B27" t="str">
            <v>Interconnect Billings</v>
          </cell>
          <cell r="C27">
            <v>-85676</v>
          </cell>
        </row>
        <row r="28">
          <cell r="A28" t="str">
            <v>CAP201</v>
          </cell>
          <cell r="B28" t="str">
            <v>Capitalizable Section 263A Costs</v>
          </cell>
          <cell r="C28" t="str">
            <v>0</v>
          </cell>
        </row>
        <row r="29">
          <cell r="A29" t="str">
            <v>CAP301</v>
          </cell>
          <cell r="B29" t="str">
            <v>Rate Case 2009 Expense</v>
          </cell>
          <cell r="C29">
            <v>1118125</v>
          </cell>
        </row>
        <row r="30">
          <cell r="A30" t="str">
            <v>DBT101</v>
          </cell>
          <cell r="B30" t="str">
            <v>Loss on Reacq Debt</v>
          </cell>
          <cell r="C30">
            <v>3170756</v>
          </cell>
        </row>
        <row r="31">
          <cell r="A31" t="str">
            <v>DBT102</v>
          </cell>
          <cell r="B31" t="str">
            <v>Gain on Reacq Debt</v>
          </cell>
          <cell r="C31">
            <v>-222128</v>
          </cell>
        </row>
        <row r="32">
          <cell r="A32" t="str">
            <v>DCM201</v>
          </cell>
          <cell r="B32" t="str">
            <v>Decommissioning Below</v>
          </cell>
          <cell r="C32">
            <v>27280340</v>
          </cell>
        </row>
        <row r="33">
          <cell r="A33" t="str">
            <v>DED198</v>
          </cell>
          <cell r="B33" t="str">
            <v>Section 199 Deduction - State Deductible</v>
          </cell>
          <cell r="C33">
            <v>-4413258</v>
          </cell>
        </row>
        <row r="34">
          <cell r="A34" t="str">
            <v>DED199</v>
          </cell>
          <cell r="B34" t="str">
            <v>Section 199 Deduction</v>
          </cell>
          <cell r="C34">
            <v>4413258</v>
          </cell>
        </row>
        <row r="35">
          <cell r="A35" t="str">
            <v>DEP101</v>
          </cell>
          <cell r="B35" t="str">
            <v>Tax Depreciation</v>
          </cell>
          <cell r="C35">
            <v>-2075096798</v>
          </cell>
        </row>
        <row r="36">
          <cell r="A36" t="str">
            <v>DEP102</v>
          </cell>
          <cell r="B36" t="str">
            <v>Fossil Dismantlement</v>
          </cell>
          <cell r="C36">
            <v>13061580</v>
          </cell>
        </row>
        <row r="37">
          <cell r="A37" t="str">
            <v>DEP103</v>
          </cell>
          <cell r="B37" t="str">
            <v>Reversal of Book Depreciation</v>
          </cell>
          <cell r="C37">
            <v>1034265155</v>
          </cell>
        </row>
        <row r="38">
          <cell r="A38" t="str">
            <v>DEP108</v>
          </cell>
          <cell r="B38" t="str">
            <v>Depr Unassigned-2005 Settlement</v>
          </cell>
          <cell r="C38">
            <v>0</v>
          </cell>
        </row>
        <row r="39">
          <cell r="A39" t="str">
            <v>DEP124</v>
          </cell>
          <cell r="B39" t="str">
            <v>Depreciation Reserve Flowback</v>
          </cell>
          <cell r="C39">
            <v>-12500000</v>
          </cell>
        </row>
        <row r="40">
          <cell r="A40" t="str">
            <v>DEP205</v>
          </cell>
          <cell r="B40" t="str">
            <v>ITC Transition Depr Adj</v>
          </cell>
          <cell r="C40">
            <v>1125926</v>
          </cell>
        </row>
        <row r="41">
          <cell r="A41" t="str">
            <v>DEP302</v>
          </cell>
          <cell r="B41" t="str">
            <v>Interconnection Homestead</v>
          </cell>
          <cell r="C41" t="str">
            <v>0</v>
          </cell>
        </row>
        <row r="42">
          <cell r="A42" t="str">
            <v>ELC101</v>
          </cell>
          <cell r="B42" t="str">
            <v>Electric Vehicles</v>
          </cell>
          <cell r="C42">
            <v>0</v>
          </cell>
        </row>
        <row r="43">
          <cell r="A43" t="str">
            <v>EMP102</v>
          </cell>
          <cell r="B43" t="str">
            <v>Pension SFAS 87</v>
          </cell>
          <cell r="C43">
            <v>-17875902</v>
          </cell>
        </row>
        <row r="44">
          <cell r="A44" t="str">
            <v>EMP103</v>
          </cell>
          <cell r="B44" t="str">
            <v>Non Ded Medic Contr</v>
          </cell>
          <cell r="C44">
            <v>-6269385</v>
          </cell>
        </row>
        <row r="45">
          <cell r="A45" t="str">
            <v>EMP201</v>
          </cell>
          <cell r="B45" t="str">
            <v>Bonuses</v>
          </cell>
          <cell r="C45" t="str">
            <v>0</v>
          </cell>
        </row>
        <row r="46">
          <cell r="A46" t="str">
            <v>EMP702</v>
          </cell>
          <cell r="B46" t="str">
            <v>Retiree Life Insurance</v>
          </cell>
          <cell r="C46" t="str">
            <v>0</v>
          </cell>
        </row>
        <row r="47">
          <cell r="A47" t="str">
            <v>EMP801</v>
          </cell>
          <cell r="B47" t="str">
            <v>Post Retirement Benefits</v>
          </cell>
          <cell r="C47">
            <v>-7888555</v>
          </cell>
        </row>
        <row r="48">
          <cell r="A48" t="str">
            <v>EMP802</v>
          </cell>
          <cell r="B48" t="str">
            <v>Post Retirement SFAS 112 - NC</v>
          </cell>
          <cell r="C48">
            <v>1064082</v>
          </cell>
        </row>
        <row r="49">
          <cell r="A49" t="str">
            <v>EMP803</v>
          </cell>
          <cell r="B49" t="str">
            <v>Welfare Capitalized</v>
          </cell>
          <cell r="C49">
            <v>5670165</v>
          </cell>
        </row>
        <row r="50">
          <cell r="A50" t="str">
            <v>EMP804</v>
          </cell>
          <cell r="B50" t="str">
            <v>FAS106 Subsidy</v>
          </cell>
          <cell r="C50">
            <v>0</v>
          </cell>
        </row>
        <row r="51">
          <cell r="A51" t="str">
            <v>EMP806</v>
          </cell>
          <cell r="B51" t="str">
            <v>Post Retirement Benefits - FAS106 Current(Override)</v>
          </cell>
          <cell r="C51">
            <v>0</v>
          </cell>
        </row>
        <row r="52">
          <cell r="A52" t="str">
            <v>EMP807</v>
          </cell>
          <cell r="B52" t="str">
            <v>Post Retirement Benefits - FAS106 NC</v>
          </cell>
          <cell r="C52">
            <v>0</v>
          </cell>
        </row>
        <row r="53">
          <cell r="A53" t="str">
            <v>EMP901</v>
          </cell>
          <cell r="B53" t="str">
            <v>Def Compensation</v>
          </cell>
          <cell r="C53">
            <v>-399883</v>
          </cell>
        </row>
        <row r="54">
          <cell r="A54" t="str">
            <v>EMP903</v>
          </cell>
          <cell r="B54" t="str">
            <v>SERP Current Portion</v>
          </cell>
          <cell r="C54">
            <v>0</v>
          </cell>
        </row>
        <row r="55">
          <cell r="A55" t="str">
            <v>EMP904</v>
          </cell>
          <cell r="B55" t="str">
            <v>SERP NC</v>
          </cell>
          <cell r="C55" t="str">
            <v>0</v>
          </cell>
        </row>
        <row r="56">
          <cell r="A56" t="str">
            <v>EMPA01</v>
          </cell>
          <cell r="B56" t="str">
            <v>Section 162(M) Disallowance</v>
          </cell>
          <cell r="C56">
            <v>390142</v>
          </cell>
        </row>
        <row r="57">
          <cell r="A57" t="str">
            <v>FIN401</v>
          </cell>
          <cell r="B57" t="str">
            <v>FIN 48 Interest Payable</v>
          </cell>
          <cell r="C57">
            <v>-1130404</v>
          </cell>
        </row>
        <row r="58">
          <cell r="A58" t="str">
            <v>FIN402</v>
          </cell>
          <cell r="B58" t="str">
            <v>FIN 48 Interest Receivable</v>
          </cell>
          <cell r="C58">
            <v>17875478</v>
          </cell>
        </row>
        <row r="59">
          <cell r="A59" t="str">
            <v>FIN404</v>
          </cell>
          <cell r="B59" t="str">
            <v>FIN48 Interest Receivable-State</v>
          </cell>
          <cell r="C59">
            <v>-19262749</v>
          </cell>
        </row>
        <row r="60">
          <cell r="A60" t="str">
            <v>FIN405</v>
          </cell>
          <cell r="B60" t="str">
            <v>Int Accrued St Current - FIN48</v>
          </cell>
          <cell r="C60">
            <v>19276586</v>
          </cell>
        </row>
        <row r="61">
          <cell r="A61" t="str">
            <v>FIN406</v>
          </cell>
          <cell r="B61" t="str">
            <v>Int Receivable Current - FIN48</v>
          </cell>
          <cell r="C61">
            <v>-35337876</v>
          </cell>
        </row>
        <row r="62">
          <cell r="A62" t="str">
            <v>FUL102</v>
          </cell>
          <cell r="B62" t="str">
            <v>Def Fuel Cost FERC</v>
          </cell>
          <cell r="C62">
            <v>213</v>
          </cell>
        </row>
        <row r="63">
          <cell r="A63" t="str">
            <v>FUL103</v>
          </cell>
          <cell r="B63" t="str">
            <v>Def Fuel Cost FPSC - Current</v>
          </cell>
          <cell r="C63">
            <v>-262238752</v>
          </cell>
        </row>
        <row r="64">
          <cell r="A64" t="str">
            <v>FUL104</v>
          </cell>
          <cell r="B64" t="str">
            <v>FPSC Revenue Refund</v>
          </cell>
          <cell r="C64">
            <v>-2079972</v>
          </cell>
        </row>
        <row r="65">
          <cell r="A65" t="str">
            <v>FUL105</v>
          </cell>
          <cell r="B65" t="str">
            <v>Def CCR Costs</v>
          </cell>
          <cell r="C65">
            <v>-11492086</v>
          </cell>
        </row>
        <row r="66">
          <cell r="A66" t="str">
            <v>FUL106</v>
          </cell>
          <cell r="B66" t="str">
            <v>Def Fuel Cost FPSC L/T</v>
          </cell>
          <cell r="C66">
            <v>0</v>
          </cell>
        </row>
        <row r="67">
          <cell r="A67" t="str">
            <v>FUL108</v>
          </cell>
          <cell r="B67" t="str">
            <v>Def ECCR Costs</v>
          </cell>
          <cell r="C67">
            <v>-30210800</v>
          </cell>
        </row>
        <row r="68">
          <cell r="A68" t="str">
            <v>FUL109</v>
          </cell>
          <cell r="B68" t="str">
            <v>EPU Asset Retirements</v>
          </cell>
          <cell r="C68">
            <v>-88372</v>
          </cell>
        </row>
        <row r="69">
          <cell r="A69" t="str">
            <v>FUL202</v>
          </cell>
          <cell r="B69" t="str">
            <v>Fuel Tax Credit Addback Exp</v>
          </cell>
          <cell r="C69" t="str">
            <v>0</v>
          </cell>
        </row>
        <row r="70">
          <cell r="A70" t="str">
            <v>FUL301</v>
          </cell>
          <cell r="B70" t="str">
            <v>Def Franchise Fee Rev</v>
          </cell>
          <cell r="C70">
            <v>-7550802</v>
          </cell>
        </row>
        <row r="71">
          <cell r="A71" t="str">
            <v>FUL302</v>
          </cell>
          <cell r="B71" t="str">
            <v>Franchise Fee Costs</v>
          </cell>
          <cell r="C71">
            <v>3986524</v>
          </cell>
        </row>
        <row r="72">
          <cell r="A72" t="str">
            <v>HOM101</v>
          </cell>
          <cell r="B72" t="str">
            <v>Home Purchase Program - Liability</v>
          </cell>
          <cell r="C72">
            <v>-236417</v>
          </cell>
        </row>
        <row r="73">
          <cell r="A73" t="str">
            <v>HOM102</v>
          </cell>
          <cell r="B73" t="str">
            <v>Home Purchase Program - Asset</v>
          </cell>
          <cell r="C73">
            <v>0</v>
          </cell>
        </row>
        <row r="74">
          <cell r="A74" t="str">
            <v>INC502</v>
          </cell>
          <cell r="B74" t="str">
            <v>Tax Exempt Int Inc</v>
          </cell>
          <cell r="C74">
            <v>0</v>
          </cell>
        </row>
        <row r="75">
          <cell r="A75" t="str">
            <v>INC602</v>
          </cell>
          <cell r="B75" t="str">
            <v>Premium Lighting Prog Rev</v>
          </cell>
          <cell r="C75">
            <v>-477730</v>
          </cell>
        </row>
        <row r="76">
          <cell r="A76" t="str">
            <v>INC603</v>
          </cell>
          <cell r="B76" t="str">
            <v>5 Year Maint Agrmt Tariff Billing</v>
          </cell>
          <cell r="C76">
            <v>-10417</v>
          </cell>
        </row>
        <row r="77">
          <cell r="A77" t="str">
            <v>INC605</v>
          </cell>
          <cell r="B77" t="str">
            <v>Deferred Income - NC</v>
          </cell>
          <cell r="C77">
            <v>371706</v>
          </cell>
        </row>
        <row r="78">
          <cell r="A78" t="str">
            <v>INJ101</v>
          </cell>
          <cell r="B78" t="str">
            <v>Injuries and Damages</v>
          </cell>
          <cell r="C78">
            <v>801215</v>
          </cell>
        </row>
        <row r="79">
          <cell r="A79" t="str">
            <v>INT101</v>
          </cell>
          <cell r="B79" t="str">
            <v>Method Life CPI</v>
          </cell>
          <cell r="C79">
            <v>68422453</v>
          </cell>
        </row>
        <row r="80">
          <cell r="A80" t="str">
            <v>INT201</v>
          </cell>
          <cell r="B80" t="str">
            <v>Nuclear Fuel Interest</v>
          </cell>
          <cell r="C80">
            <v>-56071</v>
          </cell>
        </row>
        <row r="81">
          <cell r="A81" t="str">
            <v>INV101</v>
          </cell>
          <cell r="B81" t="str">
            <v>Investigatory Costs</v>
          </cell>
          <cell r="C81">
            <v>-275000</v>
          </cell>
        </row>
        <row r="82">
          <cell r="A82" t="str">
            <v>ITC101</v>
          </cell>
          <cell r="B82" t="str">
            <v>Conv ITC Amort &amp; GU</v>
          </cell>
          <cell r="C82">
            <v>-2383588</v>
          </cell>
        </row>
        <row r="83">
          <cell r="A83" t="str">
            <v>ITC102</v>
          </cell>
          <cell r="B83" t="str">
            <v>Conv ITC Depr Loss</v>
          </cell>
          <cell r="C83">
            <v>1191797</v>
          </cell>
        </row>
        <row r="84">
          <cell r="A84" t="str">
            <v>ITC103</v>
          </cell>
          <cell r="B84" t="str">
            <v>Space Coast ITC GU</v>
          </cell>
          <cell r="C84">
            <v>-708355</v>
          </cell>
        </row>
        <row r="85">
          <cell r="A85" t="str">
            <v>ITC104</v>
          </cell>
          <cell r="B85" t="str">
            <v>Space Coast ITC Depr Loss</v>
          </cell>
          <cell r="C85">
            <v>354177</v>
          </cell>
        </row>
        <row r="86">
          <cell r="A86" t="str">
            <v>ITC105</v>
          </cell>
          <cell r="B86" t="str">
            <v>Martin Solar ITC G/U</v>
          </cell>
          <cell r="C86">
            <v>-397209</v>
          </cell>
        </row>
        <row r="87">
          <cell r="A87" t="str">
            <v>ITC106</v>
          </cell>
          <cell r="B87" t="str">
            <v>Martin Solar Depr Loss</v>
          </cell>
          <cell r="C87">
            <v>198605</v>
          </cell>
        </row>
        <row r="88">
          <cell r="A88" t="str">
            <v>MEL101</v>
          </cell>
          <cell r="B88" t="str">
            <v>Business Meals</v>
          </cell>
          <cell r="C88">
            <v>1479530</v>
          </cell>
        </row>
        <row r="89">
          <cell r="A89" t="str">
            <v>MIX101</v>
          </cell>
          <cell r="B89" t="str">
            <v>Mixed Service Costs</v>
          </cell>
          <cell r="C89">
            <v>-95000000</v>
          </cell>
        </row>
        <row r="90">
          <cell r="A90" t="str">
            <v>MTAX01</v>
          </cell>
          <cell r="B90" t="str">
            <v>Nuclear License Payroll</v>
          </cell>
          <cell r="C90">
            <v>-53673</v>
          </cell>
        </row>
        <row r="91">
          <cell r="A91" t="str">
            <v>MTAX02</v>
          </cell>
          <cell r="B91" t="str">
            <v>Docking Fees</v>
          </cell>
          <cell r="C91">
            <v>435988</v>
          </cell>
        </row>
        <row r="92">
          <cell r="A92" t="str">
            <v>NUC103</v>
          </cell>
          <cell r="B92" t="str">
            <v>Nuclear Cola Payroll(Override)</v>
          </cell>
          <cell r="C92">
            <v>-3834970</v>
          </cell>
        </row>
        <row r="93">
          <cell r="A93" t="str">
            <v>NUC104</v>
          </cell>
          <cell r="B93" t="str">
            <v>Nuclear Uprate Gross Up - ATL</v>
          </cell>
          <cell r="C93">
            <v>0</v>
          </cell>
        </row>
        <row r="94">
          <cell r="A94" t="str">
            <v>NUC105</v>
          </cell>
          <cell r="B94" t="str">
            <v>Nuclear Uprate Carrying Costs on DTA - ATL</v>
          </cell>
          <cell r="C94">
            <v>0</v>
          </cell>
        </row>
        <row r="95">
          <cell r="A95" t="str">
            <v>NUC106</v>
          </cell>
          <cell r="B95" t="str">
            <v>Nuclear Rule Book/Tax Basis</v>
          </cell>
          <cell r="C95">
            <v>21649515</v>
          </cell>
        </row>
        <row r="96">
          <cell r="A96" t="str">
            <v>POL101</v>
          </cell>
          <cell r="B96" t="str">
            <v>Nondeductible Penalties</v>
          </cell>
          <cell r="C96">
            <v>210000</v>
          </cell>
        </row>
        <row r="97">
          <cell r="A97" t="str">
            <v>POL201</v>
          </cell>
          <cell r="B97" t="str">
            <v>Nondeductible Club Dues And Political Contributions</v>
          </cell>
          <cell r="C97">
            <v>10368477</v>
          </cell>
        </row>
        <row r="98">
          <cell r="A98" t="str">
            <v>POL301</v>
          </cell>
          <cell r="B98" t="str">
            <v>NonDeductible Aircraft</v>
          </cell>
          <cell r="C98" t="str">
            <v>0</v>
          </cell>
        </row>
        <row r="99">
          <cell r="A99" t="str">
            <v>PPD101</v>
          </cell>
          <cell r="B99" t="str">
            <v>Prepaid Insurance</v>
          </cell>
          <cell r="C99">
            <v>-555909</v>
          </cell>
        </row>
        <row r="100">
          <cell r="A100" t="str">
            <v>PPD202</v>
          </cell>
          <cell r="B100" t="str">
            <v>Prepaid Franchise Fees</v>
          </cell>
          <cell r="C100">
            <v>1013052</v>
          </cell>
        </row>
        <row r="101">
          <cell r="A101" t="str">
            <v>PPD203</v>
          </cell>
          <cell r="B101" t="str">
            <v>Prepaid State Motor Vehicle Taxes</v>
          </cell>
          <cell r="C101">
            <v>-72561</v>
          </cell>
        </row>
        <row r="102">
          <cell r="A102" t="str">
            <v>PRP101</v>
          </cell>
          <cell r="B102" t="str">
            <v>St Lucie Prop Taxes</v>
          </cell>
          <cell r="C102">
            <v>0</v>
          </cell>
        </row>
        <row r="103">
          <cell r="A103" t="str">
            <v>PSP101</v>
          </cell>
          <cell r="B103" t="str">
            <v>Partnership Income/Loss</v>
          </cell>
          <cell r="C103" t="str">
            <v>0</v>
          </cell>
        </row>
        <row r="104">
          <cell r="A104" t="str">
            <v>REM101</v>
          </cell>
          <cell r="B104" t="str">
            <v>Cost of Removal</v>
          </cell>
          <cell r="C104">
            <v>-89285344</v>
          </cell>
        </row>
        <row r="105">
          <cell r="A105" t="str">
            <v>REP101</v>
          </cell>
          <cell r="B105" t="str">
            <v>Repair Allowance</v>
          </cell>
          <cell r="C105">
            <v>-10000000</v>
          </cell>
        </row>
        <row r="106">
          <cell r="A106" t="str">
            <v>REP201</v>
          </cell>
          <cell r="B106" t="str">
            <v>Repair Projects</v>
          </cell>
          <cell r="C106">
            <v>-262000000</v>
          </cell>
        </row>
        <row r="107">
          <cell r="A107" t="str">
            <v>REP301</v>
          </cell>
          <cell r="B107" t="str">
            <v>Cable Injection</v>
          </cell>
          <cell r="C107">
            <v>-487997</v>
          </cell>
        </row>
        <row r="108">
          <cell r="A108" t="str">
            <v>REP501</v>
          </cell>
          <cell r="B108" t="str">
            <v>Nuc Maint Reserve</v>
          </cell>
          <cell r="C108">
            <v>11918341</v>
          </cell>
        </row>
        <row r="109">
          <cell r="A109" t="str">
            <v>REP502</v>
          </cell>
          <cell r="B109" t="str">
            <v>Incremental SEC Dbt Costs</v>
          </cell>
          <cell r="C109">
            <v>0</v>
          </cell>
        </row>
        <row r="110">
          <cell r="A110" t="str">
            <v>REP503</v>
          </cell>
          <cell r="B110" t="str">
            <v>Nuc Maint Res-Particip</v>
          </cell>
          <cell r="C110">
            <v>-2398647</v>
          </cell>
        </row>
        <row r="111">
          <cell r="A111" t="str">
            <v>RES107</v>
          </cell>
          <cell r="B111" t="str">
            <v>Regulatory Impact</v>
          </cell>
          <cell r="C111">
            <v>-1586113</v>
          </cell>
        </row>
        <row r="112">
          <cell r="A112" t="str">
            <v>RES111</v>
          </cell>
          <cell r="B112" t="str">
            <v>Warranty Reserve</v>
          </cell>
          <cell r="C112">
            <v>-241692</v>
          </cell>
        </row>
        <row r="113">
          <cell r="A113" t="str">
            <v>RES113</v>
          </cell>
          <cell r="B113" t="str">
            <v>Nuc Last Core Expense</v>
          </cell>
          <cell r="C113">
            <v>4775920</v>
          </cell>
        </row>
        <row r="114">
          <cell r="A114" t="str">
            <v>RES114</v>
          </cell>
          <cell r="B114" t="str">
            <v>Nuc M and S Inventory</v>
          </cell>
          <cell r="C114">
            <v>1071739</v>
          </cell>
        </row>
        <row r="115">
          <cell r="A115" t="str">
            <v>RES116</v>
          </cell>
          <cell r="B115" t="str">
            <v>Sales Tax</v>
          </cell>
          <cell r="C115">
            <v>0</v>
          </cell>
        </row>
        <row r="116">
          <cell r="A116" t="str">
            <v>RES117</v>
          </cell>
          <cell r="B116" t="str">
            <v>Elmore Litigation Reserve</v>
          </cell>
          <cell r="C116">
            <v>118783</v>
          </cell>
        </row>
        <row r="117">
          <cell r="A117" t="str">
            <v>RES126</v>
          </cell>
          <cell r="B117" t="str">
            <v>Nuclear Rad Waste</v>
          </cell>
          <cell r="C117">
            <v>5107479</v>
          </cell>
        </row>
        <row r="118">
          <cell r="A118" t="str">
            <v>RES127</v>
          </cell>
          <cell r="B118" t="str">
            <v>IBM Credit - L/T</v>
          </cell>
          <cell r="C118">
            <v>-175501</v>
          </cell>
        </row>
        <row r="119">
          <cell r="A119" t="str">
            <v>RES129</v>
          </cell>
          <cell r="B119" t="str">
            <v>IBM Credit - S/T</v>
          </cell>
          <cell r="C119">
            <v>0</v>
          </cell>
        </row>
        <row r="120">
          <cell r="A120" t="str">
            <v>RES132</v>
          </cell>
          <cell r="B120" t="str">
            <v>Enersys-Warranty</v>
          </cell>
          <cell r="C120">
            <v>-1986743</v>
          </cell>
        </row>
        <row r="121">
          <cell r="A121" t="str">
            <v>RES134</v>
          </cell>
          <cell r="B121" t="str">
            <v>Glade Coal Reimbursement/Abandonment Loss</v>
          </cell>
          <cell r="C121" t="str">
            <v>0</v>
          </cell>
        </row>
        <row r="122">
          <cell r="A122" t="str">
            <v>RES135</v>
          </cell>
          <cell r="B122" t="str">
            <v>Rothenberg Obligation</v>
          </cell>
          <cell r="C122">
            <v>-144357</v>
          </cell>
        </row>
        <row r="123">
          <cell r="A123" t="str">
            <v>RES137</v>
          </cell>
          <cell r="B123" t="str">
            <v>Savings/Warrant Reserve</v>
          </cell>
          <cell r="C123">
            <v>226443</v>
          </cell>
        </row>
        <row r="124">
          <cell r="A124" t="str">
            <v>RES138</v>
          </cell>
          <cell r="B124" t="str">
            <v>Extended Warranty</v>
          </cell>
          <cell r="C124">
            <v>1324450</v>
          </cell>
        </row>
        <row r="125">
          <cell r="A125" t="str">
            <v>RES301</v>
          </cell>
          <cell r="B125" t="str">
            <v>Environmental Liability</v>
          </cell>
          <cell r="C125">
            <v>-4371100</v>
          </cell>
        </row>
        <row r="126">
          <cell r="A126" t="str">
            <v>RES401</v>
          </cell>
          <cell r="B126" t="str">
            <v>Vacation Pay Accrual</v>
          </cell>
          <cell r="C126">
            <v>-10377984</v>
          </cell>
        </row>
        <row r="127">
          <cell r="A127" t="str">
            <v>RES601</v>
          </cell>
          <cell r="B127" t="str">
            <v>Dormant materials</v>
          </cell>
          <cell r="C127" t="str">
            <v>0</v>
          </cell>
        </row>
        <row r="128">
          <cell r="A128" t="str">
            <v>RES801</v>
          </cell>
          <cell r="B128" t="str">
            <v>FMPA Settlement Agreement</v>
          </cell>
          <cell r="C128">
            <v>-1472400</v>
          </cell>
        </row>
        <row r="129">
          <cell r="A129" t="str">
            <v>REV103</v>
          </cell>
          <cell r="B129" t="str">
            <v>Measurement and Verification Income</v>
          </cell>
          <cell r="C129">
            <v>-68778</v>
          </cell>
        </row>
        <row r="130">
          <cell r="A130" t="str">
            <v>RSH101</v>
          </cell>
          <cell r="B130" t="str">
            <v>Computer Software</v>
          </cell>
          <cell r="C130">
            <v>-59340443</v>
          </cell>
        </row>
        <row r="131">
          <cell r="A131" t="str">
            <v>RSH102</v>
          </cell>
          <cell r="B131" t="str">
            <v>Research &amp; Experiment</v>
          </cell>
          <cell r="C131" t="str">
            <v>0</v>
          </cell>
        </row>
        <row r="132">
          <cell r="A132" t="str">
            <v>RSH103</v>
          </cell>
          <cell r="B132" t="str">
            <v>AIX Software</v>
          </cell>
          <cell r="C132">
            <v>-102646</v>
          </cell>
        </row>
        <row r="133">
          <cell r="A133" t="str">
            <v>RSH105</v>
          </cell>
          <cell r="B133" t="str">
            <v>Nuclear R and E Costs</v>
          </cell>
          <cell r="C133">
            <v>-10482603</v>
          </cell>
        </row>
        <row r="134">
          <cell r="A134" t="str">
            <v>SAL102</v>
          </cell>
          <cell r="B134" t="str">
            <v>Gain Gas Contracts - FPLES</v>
          </cell>
          <cell r="C134">
            <v>-122259</v>
          </cell>
        </row>
        <row r="135">
          <cell r="A135" t="str">
            <v>SAL301</v>
          </cell>
          <cell r="B135" t="str">
            <v>Cap Gain Emiss Allow</v>
          </cell>
          <cell r="C135">
            <v>-169370</v>
          </cell>
        </row>
        <row r="136">
          <cell r="A136" t="str">
            <v>SAL601</v>
          </cell>
          <cell r="B136" t="str">
            <v>Mitigation Bank Gains</v>
          </cell>
          <cell r="C136">
            <v>-8486670</v>
          </cell>
        </row>
        <row r="137">
          <cell r="A137" t="str">
            <v>SAL602</v>
          </cell>
          <cell r="B137" t="str">
            <v>Gain on Sale of MIT Credits</v>
          </cell>
          <cell r="C137">
            <v>1000000</v>
          </cell>
        </row>
        <row r="138">
          <cell r="A138" t="str">
            <v>SIT201</v>
          </cell>
          <cell r="B138" t="str">
            <v>State Tax Deduction</v>
          </cell>
          <cell r="C138">
            <v>232602</v>
          </cell>
        </row>
        <row r="139">
          <cell r="A139" t="str">
            <v>SJR101</v>
          </cell>
          <cell r="B139" t="str">
            <v>SJRPP Decommissioning</v>
          </cell>
          <cell r="C139">
            <v>1583240</v>
          </cell>
        </row>
        <row r="140">
          <cell r="A140" t="str">
            <v>SJR102</v>
          </cell>
          <cell r="B140" t="str">
            <v>SJRPP Def Interest</v>
          </cell>
          <cell r="C140">
            <v>-3301962</v>
          </cell>
        </row>
        <row r="141">
          <cell r="A141" t="str">
            <v>STM201</v>
          </cell>
          <cell r="B141" t="str">
            <v>Storm Fund Below</v>
          </cell>
          <cell r="C141">
            <v>6198447</v>
          </cell>
        </row>
        <row r="142">
          <cell r="A142" t="str">
            <v>STM401</v>
          </cell>
          <cell r="B142" t="str">
            <v>Storm Recovery Property</v>
          </cell>
          <cell r="C142">
            <v>74682579</v>
          </cell>
        </row>
        <row r="143">
          <cell r="A143" t="str">
            <v>STM402</v>
          </cell>
          <cell r="B143" t="str">
            <v>Over/Under Recovery - FREC</v>
          </cell>
          <cell r="C143">
            <v>909162</v>
          </cell>
        </row>
        <row r="144">
          <cell r="A144" t="str">
            <v>STM406</v>
          </cell>
          <cell r="B144" t="str">
            <v>Storm - Reg Asset - Non-Regulated</v>
          </cell>
          <cell r="C144">
            <v>130694</v>
          </cell>
        </row>
        <row r="145">
          <cell r="A145" t="str">
            <v>STM407</v>
          </cell>
          <cell r="B145" t="str">
            <v>Storm Recovery - Current</v>
          </cell>
          <cell r="C145">
            <v>-5308138</v>
          </cell>
        </row>
        <row r="146">
          <cell r="A146" t="str">
            <v>STM408</v>
          </cell>
          <cell r="B146" t="str">
            <v>Involuntary Conversion - Storm - Deferred Gain Reg Asset</v>
          </cell>
          <cell r="C146">
            <v>-8583074</v>
          </cell>
        </row>
        <row r="147">
          <cell r="A147" t="str">
            <v>STM409</v>
          </cell>
          <cell r="B147" t="str">
            <v>Storm-Reg Asset - Regulated</v>
          </cell>
          <cell r="C147">
            <v>2093144</v>
          </cell>
        </row>
        <row r="148">
          <cell r="A148" t="str">
            <v>STP101</v>
          </cell>
          <cell r="B148" t="str">
            <v>State Tax Pymt Audit Adj</v>
          </cell>
          <cell r="C148">
            <v>-12192680</v>
          </cell>
        </row>
        <row r="149">
          <cell r="A149" t="str">
            <v>SUB101</v>
          </cell>
          <cell r="B149" t="str">
            <v>Equity Earnings Subs</v>
          </cell>
          <cell r="C149">
            <v>-20209309</v>
          </cell>
        </row>
        <row r="150">
          <cell r="A150" t="str">
            <v>UBR102</v>
          </cell>
          <cell r="B150" t="str">
            <v>Unbilled Revenue FPSC</v>
          </cell>
          <cell r="C150">
            <v>159810137</v>
          </cell>
        </row>
      </sheetData>
      <sheetData sheetId="10"/>
      <sheetData sheetId="11">
        <row r="8">
          <cell r="A8" t="str">
            <v>ABN101</v>
          </cell>
          <cell r="B8" t="str">
            <v>Abandonment of Glades County Coal Plant</v>
          </cell>
          <cell r="C8">
            <v>6817896</v>
          </cell>
        </row>
        <row r="9">
          <cell r="A9" t="str">
            <v>AFD101</v>
          </cell>
          <cell r="B9" t="str">
            <v>AFUDC Debt</v>
          </cell>
          <cell r="C9">
            <v>-18841359</v>
          </cell>
        </row>
        <row r="10">
          <cell r="A10" t="str">
            <v>AFD102</v>
          </cell>
          <cell r="B10" t="str">
            <v>AFUDC Depreciation</v>
          </cell>
          <cell r="C10">
            <v>21269857</v>
          </cell>
        </row>
        <row r="11">
          <cell r="A11" t="str">
            <v>AFD103</v>
          </cell>
          <cell r="B11" t="str">
            <v>AFUDC Equity</v>
          </cell>
          <cell r="C11">
            <v>-36112706</v>
          </cell>
        </row>
        <row r="12">
          <cell r="A12" t="str">
            <v>AFD104</v>
          </cell>
          <cell r="B12" t="str">
            <v>AFUDC Debt - Nuclear Uprate</v>
          </cell>
          <cell r="C12">
            <v>5362354</v>
          </cell>
        </row>
        <row r="13">
          <cell r="A13" t="str">
            <v>AMO101</v>
          </cell>
          <cell r="B13" t="str">
            <v>Amort MIT Bank Rights</v>
          </cell>
          <cell r="C13" t="str">
            <v>0</v>
          </cell>
        </row>
        <row r="14">
          <cell r="A14" t="str">
            <v>AMO102</v>
          </cell>
          <cell r="B14" t="str">
            <v>Amortization of Intangibles</v>
          </cell>
          <cell r="C14">
            <v>-773678</v>
          </cell>
        </row>
        <row r="15">
          <cell r="A15" t="str">
            <v>AMO103</v>
          </cell>
          <cell r="B15" t="str">
            <v>Patent Amortization</v>
          </cell>
          <cell r="C15">
            <v>0</v>
          </cell>
        </row>
        <row r="16">
          <cell r="A16" t="str">
            <v>AMO108</v>
          </cell>
          <cell r="B16" t="str">
            <v>Nuclear Amortization - Reg Credit</v>
          </cell>
          <cell r="C16">
            <v>-6955404</v>
          </cell>
        </row>
        <row r="17">
          <cell r="A17" t="str">
            <v>AMO111</v>
          </cell>
          <cell r="B17" t="str">
            <v>Deferred Gain-Aviation</v>
          </cell>
          <cell r="C17">
            <v>883800</v>
          </cell>
        </row>
        <row r="18">
          <cell r="A18" t="str">
            <v>AMO201</v>
          </cell>
          <cell r="B18" t="str">
            <v>Tx Refund Int Below</v>
          </cell>
          <cell r="C18">
            <v>-11616</v>
          </cell>
        </row>
        <row r="19">
          <cell r="A19" t="str">
            <v>AMO202</v>
          </cell>
          <cell r="B19" t="str">
            <v>Int Tx Deficiency Above</v>
          </cell>
          <cell r="C19">
            <v>-7399970</v>
          </cell>
        </row>
        <row r="20">
          <cell r="A20" t="str">
            <v>AMO203</v>
          </cell>
          <cell r="B20" t="str">
            <v>Tax Audit Deficiency Interest(Override)</v>
          </cell>
          <cell r="C20">
            <v>18578965</v>
          </cell>
        </row>
        <row r="21">
          <cell r="A21" t="str">
            <v>AMO301</v>
          </cell>
          <cell r="B21" t="str">
            <v>Gain Disp Prop Abv</v>
          </cell>
          <cell r="C21">
            <v>-46993</v>
          </cell>
        </row>
        <row r="22">
          <cell r="A22" t="str">
            <v>AMO303</v>
          </cell>
          <cell r="B22" t="str">
            <v>Loss Disp Prop Abv</v>
          </cell>
          <cell r="C22">
            <v>25595</v>
          </cell>
        </row>
        <row r="23">
          <cell r="A23" t="str">
            <v>BAD101</v>
          </cell>
          <cell r="B23" t="str">
            <v>Bad Debt Expense</v>
          </cell>
          <cell r="C23">
            <v>-4147456</v>
          </cell>
        </row>
        <row r="24">
          <cell r="A24" t="str">
            <v>BAD201</v>
          </cell>
          <cell r="B24" t="str">
            <v>Mark to Market</v>
          </cell>
          <cell r="C24">
            <v>0</v>
          </cell>
        </row>
        <row r="25">
          <cell r="A25" t="str">
            <v>CAC101</v>
          </cell>
          <cell r="B25" t="str">
            <v>Method Life CIAC</v>
          </cell>
          <cell r="C25">
            <v>33000000</v>
          </cell>
        </row>
        <row r="26">
          <cell r="A26" t="str">
            <v>CAC102</v>
          </cell>
          <cell r="B26" t="str">
            <v>Primeco CIAC Below</v>
          </cell>
          <cell r="C26">
            <v>-114468</v>
          </cell>
        </row>
        <row r="27">
          <cell r="A27" t="str">
            <v>CAC104</v>
          </cell>
          <cell r="B27" t="str">
            <v>Interconnect Billings</v>
          </cell>
          <cell r="C27">
            <v>-85676</v>
          </cell>
        </row>
        <row r="28">
          <cell r="A28" t="str">
            <v>CAP201</v>
          </cell>
          <cell r="B28" t="str">
            <v>Capitalizable Section 263A Costs</v>
          </cell>
          <cell r="C28" t="str">
            <v>0</v>
          </cell>
        </row>
        <row r="29">
          <cell r="A29" t="str">
            <v>CAP301</v>
          </cell>
          <cell r="B29" t="str">
            <v>Rate Case 2009 Expense</v>
          </cell>
          <cell r="C29">
            <v>1118125</v>
          </cell>
        </row>
        <row r="30">
          <cell r="A30" t="str">
            <v>DBT101</v>
          </cell>
          <cell r="B30" t="str">
            <v>Loss on Reacq Debt</v>
          </cell>
          <cell r="C30">
            <v>3170756</v>
          </cell>
        </row>
        <row r="31">
          <cell r="A31" t="str">
            <v>DBT102</v>
          </cell>
          <cell r="B31" t="str">
            <v>Gain on Reacq Debt</v>
          </cell>
          <cell r="C31">
            <v>-222128</v>
          </cell>
        </row>
        <row r="32">
          <cell r="A32" t="str">
            <v>DCM201</v>
          </cell>
          <cell r="B32" t="str">
            <v>Decommissioning Below</v>
          </cell>
          <cell r="C32">
            <v>27280340</v>
          </cell>
        </row>
        <row r="33">
          <cell r="A33" t="str">
            <v>DED198</v>
          </cell>
          <cell r="B33" t="str">
            <v>Section 199 Deduction - State Deductible</v>
          </cell>
          <cell r="C33">
            <v>-4413258</v>
          </cell>
        </row>
        <row r="34">
          <cell r="A34" t="str">
            <v>DEP101</v>
          </cell>
          <cell r="B34" t="str">
            <v>Tax Depreciation</v>
          </cell>
          <cell r="C34">
            <v>-1013355980</v>
          </cell>
        </row>
        <row r="35">
          <cell r="A35" t="str">
            <v>DEP102</v>
          </cell>
          <cell r="B35" t="str">
            <v>Fossil Dismantlement</v>
          </cell>
          <cell r="C35">
            <v>13061580</v>
          </cell>
        </row>
        <row r="36">
          <cell r="A36" t="str">
            <v>DEP103</v>
          </cell>
          <cell r="B36" t="str">
            <v>Reversal of Book Depreciation</v>
          </cell>
          <cell r="C36">
            <v>1034265155</v>
          </cell>
        </row>
        <row r="37">
          <cell r="A37" t="str">
            <v>DEP108</v>
          </cell>
          <cell r="B37" t="str">
            <v>Depr Unassigned-2005 Settlement</v>
          </cell>
          <cell r="C37">
            <v>0</v>
          </cell>
        </row>
        <row r="38">
          <cell r="A38" t="str">
            <v>DEP118</v>
          </cell>
          <cell r="B38" t="str">
            <v>Florida Bonus Depreciation - 2008</v>
          </cell>
          <cell r="C38">
            <v>-33617391</v>
          </cell>
        </row>
        <row r="39">
          <cell r="A39" t="str">
            <v>DEP119</v>
          </cell>
          <cell r="B39" t="str">
            <v>Florida Bonus Depreciation - 2009</v>
          </cell>
          <cell r="C39">
            <v>-105180574</v>
          </cell>
        </row>
        <row r="40">
          <cell r="A40" t="str">
            <v>DEP124</v>
          </cell>
          <cell r="B40" t="str">
            <v>Depreciation Reserve Flowback</v>
          </cell>
          <cell r="C40">
            <v>-12500000</v>
          </cell>
        </row>
        <row r="41">
          <cell r="A41" t="str">
            <v>DEP205</v>
          </cell>
          <cell r="B41" t="str">
            <v>ITC Transition Depr Adj</v>
          </cell>
          <cell r="C41">
            <v>1125926</v>
          </cell>
        </row>
        <row r="42">
          <cell r="A42" t="str">
            <v>DEP302</v>
          </cell>
          <cell r="B42" t="str">
            <v>Interconnection Homestead</v>
          </cell>
          <cell r="C42" t="str">
            <v>0</v>
          </cell>
        </row>
        <row r="43">
          <cell r="A43" t="str">
            <v>ELC101</v>
          </cell>
          <cell r="B43" t="str">
            <v>Electric Vehicles</v>
          </cell>
          <cell r="C43">
            <v>0</v>
          </cell>
        </row>
        <row r="44">
          <cell r="A44" t="str">
            <v>EMP102</v>
          </cell>
          <cell r="B44" t="str">
            <v>Pension SFAS 87</v>
          </cell>
          <cell r="C44">
            <v>-17875902</v>
          </cell>
        </row>
        <row r="45">
          <cell r="A45" t="str">
            <v>EMP103</v>
          </cell>
          <cell r="B45" t="str">
            <v>Non Ded Medic Contr</v>
          </cell>
          <cell r="C45">
            <v>-6269385</v>
          </cell>
        </row>
        <row r="46">
          <cell r="A46" t="str">
            <v>EMP201</v>
          </cell>
          <cell r="B46" t="str">
            <v>Bonuses</v>
          </cell>
          <cell r="C46" t="str">
            <v>0</v>
          </cell>
        </row>
        <row r="47">
          <cell r="A47" t="str">
            <v>EMP702</v>
          </cell>
          <cell r="B47" t="str">
            <v>Retiree Life Insurance</v>
          </cell>
          <cell r="C47" t="str">
            <v>0</v>
          </cell>
        </row>
        <row r="48">
          <cell r="A48" t="str">
            <v>EMP801</v>
          </cell>
          <cell r="B48" t="str">
            <v>Post Retirement Benefits</v>
          </cell>
          <cell r="C48">
            <v>-7888555</v>
          </cell>
        </row>
        <row r="49">
          <cell r="A49" t="str">
            <v>EMP802</v>
          </cell>
          <cell r="B49" t="str">
            <v>Post Retirement SFAS 112 - NC</v>
          </cell>
          <cell r="C49">
            <v>1064082</v>
          </cell>
        </row>
        <row r="50">
          <cell r="A50" t="str">
            <v>EMP803</v>
          </cell>
          <cell r="B50" t="str">
            <v>Welfare Capitalized</v>
          </cell>
          <cell r="C50">
            <v>5670165</v>
          </cell>
        </row>
        <row r="51">
          <cell r="A51" t="str">
            <v>EMP804</v>
          </cell>
          <cell r="B51" t="str">
            <v>FAS106 Subsidy</v>
          </cell>
          <cell r="C51">
            <v>0</v>
          </cell>
        </row>
        <row r="52">
          <cell r="A52" t="str">
            <v>EMP806</v>
          </cell>
          <cell r="B52" t="str">
            <v>Post Retirement Benefits - FAS106 Current(Override)</v>
          </cell>
          <cell r="C52">
            <v>0</v>
          </cell>
        </row>
        <row r="53">
          <cell r="A53" t="str">
            <v>EMP807</v>
          </cell>
          <cell r="B53" t="str">
            <v>Post Retirement Benefits - FAS106 NC</v>
          </cell>
          <cell r="C53">
            <v>0</v>
          </cell>
        </row>
        <row r="54">
          <cell r="A54" t="str">
            <v>EMP901</v>
          </cell>
          <cell r="B54" t="str">
            <v>Def Compensation</v>
          </cell>
          <cell r="C54">
            <v>-399883</v>
          </cell>
        </row>
        <row r="55">
          <cell r="A55" t="str">
            <v>EMP903</v>
          </cell>
          <cell r="B55" t="str">
            <v>SERP Current Portion</v>
          </cell>
          <cell r="C55">
            <v>0</v>
          </cell>
        </row>
        <row r="56">
          <cell r="A56" t="str">
            <v>EMP904</v>
          </cell>
          <cell r="B56" t="str">
            <v>SERP NC</v>
          </cell>
          <cell r="C56" t="str">
            <v>0</v>
          </cell>
        </row>
        <row r="57">
          <cell r="A57" t="str">
            <v>EMPA01</v>
          </cell>
          <cell r="B57" t="str">
            <v>Section 162(M) Disallowance</v>
          </cell>
          <cell r="C57">
            <v>390142</v>
          </cell>
        </row>
        <row r="58">
          <cell r="A58" t="str">
            <v>FIN401</v>
          </cell>
          <cell r="B58" t="str">
            <v>FIN 48 Interest Payable</v>
          </cell>
          <cell r="C58">
            <v>-1130404</v>
          </cell>
        </row>
        <row r="59">
          <cell r="A59" t="str">
            <v>FIN402</v>
          </cell>
          <cell r="B59" t="str">
            <v>FIN 48 Interest Receivable</v>
          </cell>
          <cell r="C59">
            <v>17875478</v>
          </cell>
        </row>
        <row r="60">
          <cell r="A60" t="str">
            <v>FIN404</v>
          </cell>
          <cell r="B60" t="str">
            <v>FIN48 Interest Receivable-State</v>
          </cell>
          <cell r="C60">
            <v>-19262749</v>
          </cell>
        </row>
        <row r="61">
          <cell r="A61" t="str">
            <v>FIN405</v>
          </cell>
          <cell r="B61" t="str">
            <v>Int Accrued St Current - FIN48</v>
          </cell>
          <cell r="C61">
            <v>19276586</v>
          </cell>
        </row>
        <row r="62">
          <cell r="A62" t="str">
            <v>FIN406</v>
          </cell>
          <cell r="B62" t="str">
            <v>Int Receivable Current - FIN48</v>
          </cell>
          <cell r="C62">
            <v>-35337876</v>
          </cell>
        </row>
        <row r="63">
          <cell r="A63" t="str">
            <v>FLA101</v>
          </cell>
          <cell r="B63" t="str">
            <v>Florida State Exemption</v>
          </cell>
          <cell r="C63">
            <v>-5000</v>
          </cell>
        </row>
        <row r="64">
          <cell r="A64" t="str">
            <v>FUL102</v>
          </cell>
          <cell r="B64" t="str">
            <v>Def Fuel Cost FERC</v>
          </cell>
          <cell r="C64">
            <v>213</v>
          </cell>
        </row>
        <row r="65">
          <cell r="A65" t="str">
            <v>FUL103</v>
          </cell>
          <cell r="B65" t="str">
            <v>Def Fuel Cost FPSC - Current</v>
          </cell>
          <cell r="C65">
            <v>-262238752</v>
          </cell>
        </row>
        <row r="66">
          <cell r="A66" t="str">
            <v>FUL104</v>
          </cell>
          <cell r="B66" t="str">
            <v>FPSC Revenue Refund</v>
          </cell>
          <cell r="C66">
            <v>-2079972</v>
          </cell>
        </row>
        <row r="67">
          <cell r="A67" t="str">
            <v>FUL105</v>
          </cell>
          <cell r="B67" t="str">
            <v>Def CCR Costs</v>
          </cell>
          <cell r="C67">
            <v>-11492086</v>
          </cell>
        </row>
        <row r="68">
          <cell r="A68" t="str">
            <v>FUL106</v>
          </cell>
          <cell r="B68" t="str">
            <v>Def Fuel Cost FPSC L/T</v>
          </cell>
          <cell r="C68">
            <v>0</v>
          </cell>
        </row>
        <row r="69">
          <cell r="A69" t="str">
            <v>FUL108</v>
          </cell>
          <cell r="B69" t="str">
            <v>Def ECCR Costs</v>
          </cell>
          <cell r="C69">
            <v>-30210800</v>
          </cell>
        </row>
        <row r="70">
          <cell r="A70" t="str">
            <v>FUL109</v>
          </cell>
          <cell r="B70" t="str">
            <v>EPU Asset Retirements</v>
          </cell>
          <cell r="C70">
            <v>-88372</v>
          </cell>
        </row>
        <row r="71">
          <cell r="A71" t="str">
            <v>FUL202</v>
          </cell>
          <cell r="B71" t="str">
            <v>Fuel Tax Credit Addback Exp</v>
          </cell>
          <cell r="C71" t="str">
            <v>0</v>
          </cell>
        </row>
        <row r="72">
          <cell r="A72" t="str">
            <v>FUL301</v>
          </cell>
          <cell r="B72" t="str">
            <v>Def Franchise Fee Rev</v>
          </cell>
          <cell r="C72">
            <v>-7550802</v>
          </cell>
        </row>
        <row r="73">
          <cell r="A73" t="str">
            <v>FUL302</v>
          </cell>
          <cell r="B73" t="str">
            <v>Franchise Fee Costs</v>
          </cell>
          <cell r="C73">
            <v>3986524</v>
          </cell>
        </row>
        <row r="74">
          <cell r="A74" t="str">
            <v>HOM101</v>
          </cell>
          <cell r="B74" t="str">
            <v>Home Purchase Program - Liability</v>
          </cell>
          <cell r="C74">
            <v>-236417</v>
          </cell>
        </row>
        <row r="75">
          <cell r="A75" t="str">
            <v>HOM102</v>
          </cell>
          <cell r="B75" t="str">
            <v>Home Purchase Program - Asset</v>
          </cell>
          <cell r="C75">
            <v>0</v>
          </cell>
        </row>
        <row r="76">
          <cell r="A76" t="str">
            <v>INC502</v>
          </cell>
          <cell r="B76" t="str">
            <v>Tax Exempt Int Inc</v>
          </cell>
          <cell r="C76">
            <v>0</v>
          </cell>
        </row>
        <row r="77">
          <cell r="A77" t="str">
            <v>INC602</v>
          </cell>
          <cell r="B77" t="str">
            <v>Premium Lighting Prog Rev</v>
          </cell>
          <cell r="C77">
            <v>-477730</v>
          </cell>
        </row>
        <row r="78">
          <cell r="A78" t="str">
            <v>INC603</v>
          </cell>
          <cell r="B78" t="str">
            <v>5 Year Maint Agrmt Tariff Billing</v>
          </cell>
          <cell r="C78">
            <v>-10417</v>
          </cell>
        </row>
        <row r="79">
          <cell r="A79" t="str">
            <v>INC605</v>
          </cell>
          <cell r="B79" t="str">
            <v>Deferred Income - NC</v>
          </cell>
          <cell r="C79">
            <v>371706</v>
          </cell>
        </row>
        <row r="80">
          <cell r="A80" t="str">
            <v>INJ101</v>
          </cell>
          <cell r="B80" t="str">
            <v>Injuries and Damages</v>
          </cell>
          <cell r="C80">
            <v>801215</v>
          </cell>
        </row>
        <row r="81">
          <cell r="A81" t="str">
            <v>INT101</v>
          </cell>
          <cell r="B81" t="str">
            <v>Method Life CPI</v>
          </cell>
          <cell r="C81">
            <v>68422453</v>
          </cell>
        </row>
        <row r="82">
          <cell r="A82" t="str">
            <v>INT201</v>
          </cell>
          <cell r="B82" t="str">
            <v>Nuclear Fuel Interest</v>
          </cell>
          <cell r="C82">
            <v>-56071</v>
          </cell>
        </row>
        <row r="83">
          <cell r="A83" t="str">
            <v>INV101</v>
          </cell>
          <cell r="B83" t="str">
            <v>Investigatory Costs</v>
          </cell>
          <cell r="C83">
            <v>-275000</v>
          </cell>
        </row>
        <row r="84">
          <cell r="A84" t="str">
            <v>ITC101</v>
          </cell>
          <cell r="B84" t="str">
            <v>Conv ITC Amort &amp; GU</v>
          </cell>
          <cell r="C84">
            <v>-2383588</v>
          </cell>
        </row>
        <row r="85">
          <cell r="A85" t="str">
            <v>ITC102</v>
          </cell>
          <cell r="B85" t="str">
            <v>Conv ITC Depr Loss</v>
          </cell>
          <cell r="C85">
            <v>1191797</v>
          </cell>
        </row>
        <row r="86">
          <cell r="A86" t="str">
            <v>ITC103</v>
          </cell>
          <cell r="B86" t="str">
            <v>Space Coast ITC GU</v>
          </cell>
          <cell r="C86">
            <v>-708355</v>
          </cell>
        </row>
        <row r="87">
          <cell r="A87" t="str">
            <v>ITC104</v>
          </cell>
          <cell r="B87" t="str">
            <v>Space Coast ITC Depr Loss</v>
          </cell>
          <cell r="C87">
            <v>354177</v>
          </cell>
        </row>
        <row r="88">
          <cell r="A88" t="str">
            <v>ITC105</v>
          </cell>
          <cell r="B88" t="str">
            <v>Martin Solar ITC G/U</v>
          </cell>
          <cell r="C88">
            <v>-397209</v>
          </cell>
        </row>
        <row r="89">
          <cell r="A89" t="str">
            <v>ITC106</v>
          </cell>
          <cell r="B89" t="str">
            <v>Martin Solar Depr Loss</v>
          </cell>
          <cell r="C89">
            <v>198605</v>
          </cell>
        </row>
        <row r="90">
          <cell r="A90" t="str">
            <v>MEL101</v>
          </cell>
          <cell r="B90" t="str">
            <v>Business Meals</v>
          </cell>
          <cell r="C90">
            <v>1479530</v>
          </cell>
        </row>
        <row r="91">
          <cell r="A91" t="str">
            <v>MIX101</v>
          </cell>
          <cell r="B91" t="str">
            <v>Mixed Service Costs</v>
          </cell>
          <cell r="C91">
            <v>-95000000</v>
          </cell>
        </row>
        <row r="92">
          <cell r="A92" t="str">
            <v>MTAX01</v>
          </cell>
          <cell r="B92" t="str">
            <v>Nuclear License Payroll</v>
          </cell>
          <cell r="C92">
            <v>-53673</v>
          </cell>
        </row>
        <row r="93">
          <cell r="A93" t="str">
            <v>MTAX02</v>
          </cell>
          <cell r="B93" t="str">
            <v>Docking Fees</v>
          </cell>
          <cell r="C93">
            <v>435988</v>
          </cell>
        </row>
        <row r="94">
          <cell r="A94" t="str">
            <v>NUC103</v>
          </cell>
          <cell r="B94" t="str">
            <v>Nuclear Cola Payroll(Override)</v>
          </cell>
          <cell r="C94">
            <v>-3834970</v>
          </cell>
        </row>
        <row r="95">
          <cell r="A95" t="str">
            <v>NUC104</v>
          </cell>
          <cell r="B95" t="str">
            <v>Nuclear Uprate Gross Up - ATL</v>
          </cell>
          <cell r="C95">
            <v>0</v>
          </cell>
        </row>
        <row r="96">
          <cell r="A96" t="str">
            <v>NUC105</v>
          </cell>
          <cell r="B96" t="str">
            <v>Nuclear Uprate Carrying Costs on DTA - ATL</v>
          </cell>
          <cell r="C96">
            <v>0</v>
          </cell>
        </row>
        <row r="97">
          <cell r="A97" t="str">
            <v>NUC106</v>
          </cell>
          <cell r="B97" t="str">
            <v>Nuclear Rule Book/Tax Basis</v>
          </cell>
          <cell r="C97">
            <v>21649515</v>
          </cell>
        </row>
        <row r="98">
          <cell r="A98" t="str">
            <v>POL101</v>
          </cell>
          <cell r="B98" t="str">
            <v>Nondeductible Penalties</v>
          </cell>
          <cell r="C98">
            <v>210000</v>
          </cell>
        </row>
        <row r="99">
          <cell r="A99" t="str">
            <v>POL201</v>
          </cell>
          <cell r="B99" t="str">
            <v>Nondeductible Club Dues And Political Contributions</v>
          </cell>
          <cell r="C99">
            <v>10368477</v>
          </cell>
        </row>
        <row r="100">
          <cell r="A100" t="str">
            <v>POL301</v>
          </cell>
          <cell r="B100" t="str">
            <v>NonDeductible Aircraft</v>
          </cell>
          <cell r="C100" t="str">
            <v>0</v>
          </cell>
        </row>
        <row r="101">
          <cell r="A101" t="str">
            <v>PPD101</v>
          </cell>
          <cell r="B101" t="str">
            <v>Prepaid Insurance</v>
          </cell>
          <cell r="C101">
            <v>-555909</v>
          </cell>
        </row>
        <row r="102">
          <cell r="A102" t="str">
            <v>PPD202</v>
          </cell>
          <cell r="B102" t="str">
            <v>Prepaid Franchise Fees</v>
          </cell>
          <cell r="C102">
            <v>1013052</v>
          </cell>
        </row>
        <row r="103">
          <cell r="A103" t="str">
            <v>PPD203</v>
          </cell>
          <cell r="B103" t="str">
            <v>Prepaid State Motor Vehicle Taxes</v>
          </cell>
          <cell r="C103">
            <v>-72561</v>
          </cell>
        </row>
        <row r="104">
          <cell r="A104" t="str">
            <v>PRP101</v>
          </cell>
          <cell r="B104" t="str">
            <v>St Lucie Prop Taxes</v>
          </cell>
          <cell r="C104">
            <v>0</v>
          </cell>
        </row>
        <row r="105">
          <cell r="A105" t="str">
            <v>PSP101</v>
          </cell>
          <cell r="B105" t="str">
            <v>Partnership Income/Loss</v>
          </cell>
          <cell r="C105" t="str">
            <v>0</v>
          </cell>
        </row>
        <row r="106">
          <cell r="A106" t="str">
            <v>REM101</v>
          </cell>
          <cell r="B106" t="str">
            <v>Cost of Removal</v>
          </cell>
          <cell r="C106">
            <v>-89285344</v>
          </cell>
        </row>
        <row r="107">
          <cell r="A107" t="str">
            <v>REP101</v>
          </cell>
          <cell r="B107" t="str">
            <v>Repair Allowance</v>
          </cell>
          <cell r="C107">
            <v>-10000000</v>
          </cell>
        </row>
        <row r="108">
          <cell r="A108" t="str">
            <v>REP201</v>
          </cell>
          <cell r="B108" t="str">
            <v>Repair Projects</v>
          </cell>
          <cell r="C108">
            <v>-262000000</v>
          </cell>
        </row>
        <row r="109">
          <cell r="A109" t="str">
            <v>REP301</v>
          </cell>
          <cell r="B109" t="str">
            <v>Cable Injection</v>
          </cell>
          <cell r="C109">
            <v>-487997</v>
          </cell>
        </row>
        <row r="110">
          <cell r="A110" t="str">
            <v>REP501</v>
          </cell>
          <cell r="B110" t="str">
            <v>Nuc Maint Reserve</v>
          </cell>
          <cell r="C110">
            <v>11918341</v>
          </cell>
        </row>
        <row r="111">
          <cell r="A111" t="str">
            <v>REP502</v>
          </cell>
          <cell r="B111" t="str">
            <v>Incremental SEC Dbt Costs</v>
          </cell>
          <cell r="C111">
            <v>0</v>
          </cell>
        </row>
        <row r="112">
          <cell r="A112" t="str">
            <v>REP503</v>
          </cell>
          <cell r="B112" t="str">
            <v>Nuc Maint Res-Particip</v>
          </cell>
          <cell r="C112">
            <v>-2398647</v>
          </cell>
        </row>
        <row r="113">
          <cell r="A113" t="str">
            <v>RES107</v>
          </cell>
          <cell r="B113" t="str">
            <v>Regulatory Impact</v>
          </cell>
          <cell r="C113">
            <v>-1586113</v>
          </cell>
        </row>
        <row r="114">
          <cell r="A114" t="str">
            <v>RES111</v>
          </cell>
          <cell r="B114" t="str">
            <v>Warranty Reserve</v>
          </cell>
          <cell r="C114">
            <v>-241692</v>
          </cell>
        </row>
        <row r="115">
          <cell r="A115" t="str">
            <v>RES113</v>
          </cell>
          <cell r="B115" t="str">
            <v>Nuc Last Core Expense</v>
          </cell>
          <cell r="C115">
            <v>4775920</v>
          </cell>
        </row>
        <row r="116">
          <cell r="A116" t="str">
            <v>RES114</v>
          </cell>
          <cell r="B116" t="str">
            <v>Nuc M and S Inventory</v>
          </cell>
          <cell r="C116">
            <v>1071739</v>
          </cell>
        </row>
        <row r="117">
          <cell r="A117" t="str">
            <v>RES116</v>
          </cell>
          <cell r="B117" t="str">
            <v>Sales Tax</v>
          </cell>
          <cell r="C117">
            <v>0</v>
          </cell>
        </row>
        <row r="118">
          <cell r="A118" t="str">
            <v>RES117</v>
          </cell>
          <cell r="B118" t="str">
            <v>Elmore Litigation Reserve</v>
          </cell>
          <cell r="C118">
            <v>118783</v>
          </cell>
        </row>
        <row r="119">
          <cell r="A119" t="str">
            <v>RES126</v>
          </cell>
          <cell r="B119" t="str">
            <v>Nuclear Rad Waste</v>
          </cell>
          <cell r="C119">
            <v>5107479</v>
          </cell>
        </row>
        <row r="120">
          <cell r="A120" t="str">
            <v>RES127</v>
          </cell>
          <cell r="B120" t="str">
            <v>IBM Credit - L/T</v>
          </cell>
          <cell r="C120">
            <v>-175501</v>
          </cell>
        </row>
        <row r="121">
          <cell r="A121" t="str">
            <v>RES129</v>
          </cell>
          <cell r="B121" t="str">
            <v>IBM Credit - S/T</v>
          </cell>
          <cell r="C121">
            <v>0</v>
          </cell>
        </row>
        <row r="122">
          <cell r="A122" t="str">
            <v>RES132</v>
          </cell>
          <cell r="B122" t="str">
            <v>Enersys-Warranty</v>
          </cell>
          <cell r="C122">
            <v>-1986743</v>
          </cell>
        </row>
        <row r="123">
          <cell r="A123" t="str">
            <v>RES134</v>
          </cell>
          <cell r="B123" t="str">
            <v>Glade Coal Reimbursement/Abandonment Loss</v>
          </cell>
          <cell r="C123" t="str">
            <v>0</v>
          </cell>
        </row>
        <row r="124">
          <cell r="A124" t="str">
            <v>RES135</v>
          </cell>
          <cell r="B124" t="str">
            <v>Rothenberg Obligation</v>
          </cell>
          <cell r="C124">
            <v>-144357</v>
          </cell>
        </row>
        <row r="125">
          <cell r="A125" t="str">
            <v>RES137</v>
          </cell>
          <cell r="B125" t="str">
            <v>Savings/Warrant Reserve</v>
          </cell>
          <cell r="C125">
            <v>226443</v>
          </cell>
        </row>
        <row r="126">
          <cell r="A126" t="str">
            <v>RES138</v>
          </cell>
          <cell r="B126" t="str">
            <v>Extended Warranty</v>
          </cell>
          <cell r="C126">
            <v>1324450</v>
          </cell>
        </row>
        <row r="127">
          <cell r="A127" t="str">
            <v>RES301</v>
          </cell>
          <cell r="B127" t="str">
            <v>Environmental Liability</v>
          </cell>
          <cell r="C127">
            <v>-4371100</v>
          </cell>
        </row>
        <row r="128">
          <cell r="A128" t="str">
            <v>RES401</v>
          </cell>
          <cell r="B128" t="str">
            <v>Vacation Pay Accrual</v>
          </cell>
          <cell r="C128">
            <v>-10377984</v>
          </cell>
        </row>
        <row r="129">
          <cell r="A129" t="str">
            <v>RES601</v>
          </cell>
          <cell r="B129" t="str">
            <v>Dormant materials</v>
          </cell>
          <cell r="C129" t="str">
            <v>0</v>
          </cell>
        </row>
        <row r="130">
          <cell r="A130" t="str">
            <v>RES801</v>
          </cell>
          <cell r="B130" t="str">
            <v>FMPA Settlement Agreement</v>
          </cell>
          <cell r="C130">
            <v>-1472400</v>
          </cell>
        </row>
        <row r="131">
          <cell r="A131" t="str">
            <v>REV103</v>
          </cell>
          <cell r="B131" t="str">
            <v>Measurement and Verification Income</v>
          </cell>
          <cell r="C131">
            <v>-68778</v>
          </cell>
        </row>
        <row r="132">
          <cell r="A132" t="str">
            <v>RSH101</v>
          </cell>
          <cell r="B132" t="str">
            <v>Computer Software</v>
          </cell>
          <cell r="C132">
            <v>-59340443</v>
          </cell>
        </row>
        <row r="133">
          <cell r="A133" t="str">
            <v>RSH102</v>
          </cell>
          <cell r="B133" t="str">
            <v>Research &amp; Experiment</v>
          </cell>
          <cell r="C133" t="str">
            <v>0</v>
          </cell>
        </row>
        <row r="134">
          <cell r="A134" t="str">
            <v>RSH103</v>
          </cell>
          <cell r="B134" t="str">
            <v>AIX Software</v>
          </cell>
          <cell r="C134">
            <v>-102646</v>
          </cell>
        </row>
        <row r="135">
          <cell r="A135" t="str">
            <v>RSH105</v>
          </cell>
          <cell r="B135" t="str">
            <v>Nuclear R and E Costs</v>
          </cell>
          <cell r="C135">
            <v>-10482603</v>
          </cell>
        </row>
        <row r="136">
          <cell r="A136" t="str">
            <v>SAL102</v>
          </cell>
          <cell r="B136" t="str">
            <v>Gain Gas Contracts - FPLES</v>
          </cell>
          <cell r="C136">
            <v>-122259</v>
          </cell>
        </row>
        <row r="137">
          <cell r="A137" t="str">
            <v>SAL301</v>
          </cell>
          <cell r="B137" t="str">
            <v>Cap Gain Emiss Allow</v>
          </cell>
          <cell r="C137">
            <v>-169370</v>
          </cell>
        </row>
        <row r="138">
          <cell r="A138" t="str">
            <v>SAL601</v>
          </cell>
          <cell r="B138" t="str">
            <v>Mitigation Bank Gains</v>
          </cell>
          <cell r="C138">
            <v>-8486670</v>
          </cell>
        </row>
        <row r="139">
          <cell r="A139" t="str">
            <v>SAL602</v>
          </cell>
          <cell r="B139" t="str">
            <v>Gain on Sale of MIT Credits</v>
          </cell>
          <cell r="C139">
            <v>1000000</v>
          </cell>
        </row>
        <row r="140">
          <cell r="A140" t="str">
            <v>SJR101</v>
          </cell>
          <cell r="B140" t="str">
            <v>SJRPP Decommissioning</v>
          </cell>
          <cell r="C140">
            <v>1583240</v>
          </cell>
        </row>
        <row r="141">
          <cell r="A141" t="str">
            <v>SJR102</v>
          </cell>
          <cell r="B141" t="str">
            <v>SJRPP Def Interest</v>
          </cell>
          <cell r="C141">
            <v>-3301962</v>
          </cell>
        </row>
        <row r="142">
          <cell r="A142" t="str">
            <v>STM201</v>
          </cell>
          <cell r="B142" t="str">
            <v>Storm Fund Below</v>
          </cell>
          <cell r="C142">
            <v>6198447</v>
          </cell>
        </row>
        <row r="143">
          <cell r="A143" t="str">
            <v>STM401</v>
          </cell>
          <cell r="B143" t="str">
            <v>Storm Recovery Property</v>
          </cell>
          <cell r="C143">
            <v>74682579</v>
          </cell>
        </row>
        <row r="144">
          <cell r="A144" t="str">
            <v>STM402</v>
          </cell>
          <cell r="B144" t="str">
            <v>Over/Under Recovery - FREC</v>
          </cell>
          <cell r="C144">
            <v>909162</v>
          </cell>
        </row>
        <row r="145">
          <cell r="A145" t="str">
            <v>STM406</v>
          </cell>
          <cell r="B145" t="str">
            <v>Storm - Reg Asset - Non-Regulated</v>
          </cell>
          <cell r="C145">
            <v>130694</v>
          </cell>
        </row>
        <row r="146">
          <cell r="A146" t="str">
            <v>STM407</v>
          </cell>
          <cell r="B146" t="str">
            <v>Storm Recovery - Current</v>
          </cell>
          <cell r="C146">
            <v>-5308138</v>
          </cell>
        </row>
        <row r="147">
          <cell r="A147" t="str">
            <v>STM408</v>
          </cell>
          <cell r="B147" t="str">
            <v>Involuntary Conversion - Storm - Deferred Gain Reg Asset</v>
          </cell>
          <cell r="C147">
            <v>-8583074</v>
          </cell>
        </row>
        <row r="148">
          <cell r="A148" t="str">
            <v>STM409</v>
          </cell>
          <cell r="B148" t="str">
            <v>Storm-Reg Asset - Regulated</v>
          </cell>
          <cell r="C148">
            <v>2093144</v>
          </cell>
        </row>
        <row r="149">
          <cell r="A149" t="str">
            <v>SUB101</v>
          </cell>
          <cell r="B149" t="str">
            <v>Equity Earnings Subs</v>
          </cell>
          <cell r="C149">
            <v>-20209309</v>
          </cell>
        </row>
        <row r="150">
          <cell r="A150" t="str">
            <v>UBR102</v>
          </cell>
          <cell r="B150" t="str">
            <v>Unbilled Revenue FPSC</v>
          </cell>
          <cell r="C150">
            <v>159810137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%CORPTAX_DATA_CACHE%"/>
      <sheetName val="(A) Book to Tax Recon"/>
      <sheetName val="Sch M"/>
      <sheetName val="(A1) Lead"/>
      <sheetName val="(B) Book-Tax Ratio"/>
      <sheetName val="(C) Headcount"/>
      <sheetName val="(C1) Headcount sum"/>
      <sheetName val="(D) SCA"/>
      <sheetName val="(E) 2012 CWIP Reconciliation"/>
      <sheetName val="(F) Taxes"/>
      <sheetName val="(G) O&amp;M MSC"/>
      <sheetName val="(H) RECON - Reconciliation"/>
      <sheetName val="ASSIGN msc COSTS"/>
      <sheetName val="(I) MSC   - Mixed Service Costs"/>
      <sheetName val="(J) DED   - Deductibles"/>
      <sheetName val="(K) BOOK  - Book Treatment"/>
      <sheetName val="(L) TOOLS - Tools"/>
      <sheetName val="(M) LAND  - Land"/>
      <sheetName val="(N) S - Stores"/>
      <sheetName val="(O) - Fleet"/>
      <sheetName val="(P)    - Disb &amp; Trans Ops Contr"/>
      <sheetName val="(Q)    - Direct Labor"/>
      <sheetName val="(R)  - Direct Costs"/>
      <sheetName val="Data"/>
      <sheetName val="Narrative"/>
      <sheetName val="Support"/>
      <sheetName val="Prep Point Sheets"/>
      <sheetName val="Carryforward"/>
      <sheetName val="Research"/>
    </sheetNames>
    <sheetDataSet>
      <sheetData sheetId="0">
        <row r="7">
          <cell r="B7">
            <v>100101</v>
          </cell>
        </row>
      </sheetData>
      <sheetData sheetId="1"/>
      <sheetData sheetId="2"/>
      <sheetData sheetId="3"/>
      <sheetData sheetId="4"/>
      <sheetData sheetId="5">
        <row r="34">
          <cell r="F34">
            <v>8469886.5323767997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hastic IRR"/>
      <sheetName val="Stochastic NPV"/>
      <sheetName val="Stochastic Output"/>
      <sheetName val="Stochastic Input"/>
      <sheetName val="CF"/>
      <sheetName val="Adj CF"/>
      <sheetName val="Energy"/>
      <sheetName val="2007 Wind Generation"/>
      <sheetName val="2007 Market Forecast Price"/>
      <sheetName val="Dispatch"/>
      <sheetName val="Conversion"/>
      <sheetName val="ConversionMean"/>
      <sheetName val="Revenue"/>
      <sheetName val="TOC"/>
      <sheetName val="AnalystNotes"/>
      <sheetName val="ActionPlan"/>
      <sheetName val="Chart2"/>
      <sheetName val="Inputs"/>
      <sheetName val="Chart3"/>
      <sheetName val="Sheet1"/>
      <sheetName val="Chart5"/>
      <sheetName val="CURVE CHART"/>
      <sheetName val="HEAT RATES"/>
      <sheetName val="CURVE"/>
      <sheetName val="HEDGES (DATA FOR PRESENTATION)"/>
      <sheetName val="HEDGES"/>
      <sheetName val="HOURS"/>
      <sheetName val="SENSITIVITY"/>
      <sheetName val="10 YR IRR SURFACE"/>
      <sheetName val="20 YR IRR SURFACE"/>
      <sheetName val="SURFACE OUTPUT"/>
      <sheetName val="NEW VARIABILITY"/>
      <sheetName val="Chart1"/>
      <sheetName val="NEW VARIABILITY (OLD)"/>
      <sheetName val="Indicators"/>
      <sheetName val="Summary PTC Monetization"/>
      <sheetName val="Chart4"/>
      <sheetName val="Cover"/>
      <sheetName val="Bridge"/>
      <sheetName val="Input"/>
      <sheetName val="Financials"/>
      <sheetName val="Balances"/>
      <sheetName val="PartReturns"/>
      <sheetName val="Depr"/>
      <sheetName val="Debt"/>
      <sheetName val="Detail"/>
      <sheetName val="O&amp;M Budget "/>
      <sheetName val="Merch Revenues"/>
      <sheetName val="Energy CF"/>
      <sheetName val="Const"/>
      <sheetName val="Sources"/>
      <sheetName val="ControlPanel"/>
      <sheetName val="Trend"/>
      <sheetName val="FPLEIncome"/>
      <sheetName val="FPLEReturns"/>
      <sheetName val="FPLGroup (2)"/>
      <sheetName val="Tax"/>
      <sheetName val="FPLGroup_Amort"/>
      <sheetName val="FPLGroup"/>
      <sheetName val="FPL Group Net Income"/>
      <sheetName val="FPL Group Financial Statements"/>
      <sheetName val="Accounting"/>
      <sheetName val="PT"/>
      <sheetName val="Indices"/>
      <sheetName val="Legend"/>
      <sheetName val="Recon"/>
      <sheetName val="88.2 % "/>
      <sheetName val=""/>
    </sheetNames>
    <sheetDataSet>
      <sheetData sheetId="0" refreshError="1"/>
      <sheetData sheetId="1" refreshError="1"/>
      <sheetData sheetId="2"/>
      <sheetData sheetId="3" refreshError="1">
        <row r="23">
          <cell r="B23">
            <v>0</v>
          </cell>
        </row>
        <row r="26">
          <cell r="B26">
            <v>8.5000000000000006E-2</v>
          </cell>
        </row>
      </sheetData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 refreshError="1">
        <row r="16">
          <cell r="E16" t="str">
            <v>Cover</v>
          </cell>
          <cell r="N16">
            <v>1</v>
          </cell>
        </row>
        <row r="17">
          <cell r="E17" t="str">
            <v>TOC</v>
          </cell>
          <cell r="N17">
            <v>1</v>
          </cell>
        </row>
        <row r="18">
          <cell r="E18" t="str">
            <v>AnalystNotes</v>
          </cell>
          <cell r="N18">
            <v>4</v>
          </cell>
        </row>
        <row r="19">
          <cell r="E19" t="str">
            <v>Bridge</v>
          </cell>
          <cell r="N19">
            <v>2</v>
          </cell>
        </row>
        <row r="20">
          <cell r="E20" t="str">
            <v>ActionPlan</v>
          </cell>
          <cell r="N20">
            <v>2</v>
          </cell>
        </row>
        <row r="21">
          <cell r="E21" t="str">
            <v>Indicators</v>
          </cell>
          <cell r="N21">
            <v>1</v>
          </cell>
        </row>
        <row r="22">
          <cell r="E22" t="str">
            <v>Input</v>
          </cell>
          <cell r="N22">
            <v>11</v>
          </cell>
        </row>
        <row r="23">
          <cell r="E23" t="str">
            <v>Const</v>
          </cell>
          <cell r="N23">
            <v>9</v>
          </cell>
        </row>
        <row r="24">
          <cell r="E24" t="str">
            <v>Detail</v>
          </cell>
          <cell r="N24">
            <v>10</v>
          </cell>
        </row>
        <row r="25">
          <cell r="E25" t="str">
            <v>Sources</v>
          </cell>
          <cell r="N25">
            <v>1</v>
          </cell>
        </row>
        <row r="26">
          <cell r="E26" t="str">
            <v>Financials</v>
          </cell>
          <cell r="N26">
            <v>6</v>
          </cell>
        </row>
        <row r="27">
          <cell r="E27" t="str">
            <v>FPLEIncome</v>
          </cell>
          <cell r="N27">
            <v>2</v>
          </cell>
        </row>
        <row r="28">
          <cell r="E28" t="str">
            <v>FPLEReturns</v>
          </cell>
          <cell r="N28">
            <v>2</v>
          </cell>
        </row>
        <row r="29">
          <cell r="E29" t="str">
            <v>FPLGroup</v>
          </cell>
          <cell r="N29">
            <v>6</v>
          </cell>
        </row>
        <row r="30">
          <cell r="E30" t="str">
            <v>Tax</v>
          </cell>
          <cell r="N30">
            <v>7</v>
          </cell>
        </row>
        <row r="31">
          <cell r="E31" t="str">
            <v>Accounting</v>
          </cell>
          <cell r="N31">
            <v>4</v>
          </cell>
        </row>
        <row r="32">
          <cell r="E32" t="str">
            <v>Depr</v>
          </cell>
          <cell r="N32">
            <v>5</v>
          </cell>
        </row>
        <row r="33">
          <cell r="E33" t="str">
            <v>Balances</v>
          </cell>
          <cell r="N33">
            <v>2</v>
          </cell>
        </row>
        <row r="34">
          <cell r="E34" t="str">
            <v>Debt</v>
          </cell>
          <cell r="N34">
            <v>2</v>
          </cell>
        </row>
        <row r="35">
          <cell r="E35" t="str">
            <v>Recon</v>
          </cell>
          <cell r="N35">
            <v>10</v>
          </cell>
        </row>
        <row r="36">
          <cell r="E36" t="str">
            <v>Legend</v>
          </cell>
          <cell r="N36">
            <v>2</v>
          </cell>
        </row>
      </sheetData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 refreshError="1"/>
      <sheetData sheetId="33"/>
      <sheetData sheetId="34"/>
      <sheetData sheetId="35"/>
      <sheetData sheetId="36" refreshError="1"/>
      <sheetData sheetId="37"/>
      <sheetData sheetId="38"/>
      <sheetData sheetId="39" refreshError="1">
        <row r="1">
          <cell r="G1">
            <v>0</v>
          </cell>
        </row>
        <row r="6">
          <cell r="D6">
            <v>1</v>
          </cell>
        </row>
        <row r="304">
          <cell r="D304">
            <v>0</v>
          </cell>
        </row>
      </sheetData>
      <sheetData sheetId="40"/>
      <sheetData sheetId="41"/>
      <sheetData sheetId="42"/>
      <sheetData sheetId="43"/>
      <sheetData sheetId="44"/>
      <sheetData sheetId="45" refreshError="1">
        <row r="28">
          <cell r="B28" t="str">
            <v>FPL-E</v>
          </cell>
        </row>
        <row r="29">
          <cell r="B29" t="str">
            <v>ABC Equity Investor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kmarks"/>
      <sheetName val="Input"/>
      <sheetName val="Index"/>
      <sheetName val="A-1 Book to Tax"/>
      <sheetName val="B-1 BookTax TB"/>
      <sheetName val="C-1 Capital Rollforward"/>
      <sheetName val="C-5 Interest Expense"/>
      <sheetName val="D-1 Assets"/>
      <sheetName val="D-2 Amort. &amp; Depr"/>
      <sheetName val="(D-3) In-Service Date"/>
      <sheetName val="D-4 Depr Schedule"/>
      <sheetName val="STMT"/>
      <sheetName val="G-1 Apportionment"/>
      <sheetName val="H-1 Rent Expense (Income)"/>
      <sheetName val="I-1 Accruals"/>
      <sheetName val="Prep_Point Sheets"/>
      <sheetName val="Correspondence"/>
      <sheetName val="Carryforward"/>
      <sheetName val="Research"/>
      <sheetName val="Returns"/>
      <sheetName val="D-3 Short Period Date"/>
      <sheetName val="Summary"/>
      <sheetName val="Other Capital Expenditures"/>
    </sheetNames>
    <sheetDataSet>
      <sheetData sheetId="0"/>
      <sheetData sheetId="1">
        <row r="6">
          <cell r="C6" t="str">
            <v>FPLE RHODE ISLAND STATE ENERGY LP</v>
          </cell>
        </row>
        <row r="7">
          <cell r="C7" t="str">
            <v>FORM 1065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Analysis"/>
      <sheetName val="Summary"/>
      <sheetName val="All Companies"/>
      <sheetName val="No provs for..."/>
      <sheetName val="Change in Deferred Taxes"/>
      <sheetName val="Pivot Hard Code"/>
      <sheetName val="Pivot Table"/>
      <sheetName val="All Tax Expense"/>
      <sheetName val="Cos sold Q4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 refreshError="1">
        <row r="1">
          <cell r="A1" t="str">
            <v>FPL Energy, LLC &amp; Subsidiaries</v>
          </cell>
        </row>
        <row r="2">
          <cell r="B2" t="str">
            <v>For the YTD Period Ended 3/31/2005</v>
          </cell>
          <cell r="L2" t="str">
            <v xml:space="preserve"> </v>
          </cell>
          <cell r="W2" t="str">
            <v>Stockton</v>
          </cell>
          <cell r="X2" t="str">
            <v>High Sierra</v>
          </cell>
          <cell r="Z2" t="str">
            <v>VAPS</v>
          </cell>
          <cell r="AX2" t="str">
            <v>Marcus Hook 750</v>
          </cell>
          <cell r="AY2" t="str">
            <v>Marcus Hook 50</v>
          </cell>
        </row>
        <row r="3">
          <cell r="B3" t="str">
            <v>For the YTD Period Ended 6/30/2005</v>
          </cell>
          <cell r="H3">
            <v>4000</v>
          </cell>
          <cell r="J3">
            <v>5002</v>
          </cell>
          <cell r="K3" t="str">
            <v>PC # 1001</v>
          </cell>
          <cell r="L3">
            <v>4015</v>
          </cell>
          <cell r="M3">
            <v>4008</v>
          </cell>
          <cell r="N3">
            <v>5023</v>
          </cell>
          <cell r="O3">
            <v>4005</v>
          </cell>
          <cell r="P3">
            <v>5012</v>
          </cell>
          <cell r="Q3">
            <v>5013</v>
          </cell>
          <cell r="R3">
            <v>4007</v>
          </cell>
          <cell r="S3">
            <v>4017</v>
          </cell>
          <cell r="T3">
            <v>4023</v>
          </cell>
          <cell r="U3">
            <v>4016</v>
          </cell>
          <cell r="V3">
            <v>4013</v>
          </cell>
          <cell r="W3">
            <v>4012</v>
          </cell>
          <cell r="X3">
            <v>4006</v>
          </cell>
          <cell r="Y3">
            <v>4020</v>
          </cell>
          <cell r="Z3">
            <v>5008</v>
          </cell>
          <cell r="AA3">
            <v>4010</v>
          </cell>
          <cell r="AB3">
            <v>4060</v>
          </cell>
          <cell r="AC3">
            <v>5030</v>
          </cell>
          <cell r="AD3">
            <v>5011</v>
          </cell>
          <cell r="AE3">
            <v>4041</v>
          </cell>
          <cell r="AF3">
            <v>4039</v>
          </cell>
          <cell r="AG3">
            <v>4034</v>
          </cell>
          <cell r="AH3">
            <v>4042</v>
          </cell>
          <cell r="AI3">
            <v>4036</v>
          </cell>
          <cell r="AJ3">
            <v>4045</v>
          </cell>
          <cell r="AK3">
            <v>5016</v>
          </cell>
          <cell r="AL3">
            <v>5077</v>
          </cell>
          <cell r="AM3">
            <v>5005</v>
          </cell>
          <cell r="AN3">
            <v>4049</v>
          </cell>
          <cell r="AO3">
            <v>5019</v>
          </cell>
          <cell r="AP3">
            <v>4050</v>
          </cell>
          <cell r="AQ3">
            <v>4061</v>
          </cell>
          <cell r="AR3">
            <v>4062</v>
          </cell>
          <cell r="AS3">
            <v>4063</v>
          </cell>
          <cell r="AT3">
            <v>5039</v>
          </cell>
          <cell r="AU3">
            <v>5040</v>
          </cell>
          <cell r="AV3">
            <v>5038</v>
          </cell>
          <cell r="AW3">
            <v>4054</v>
          </cell>
          <cell r="AX3">
            <v>5026</v>
          </cell>
          <cell r="AY3">
            <v>5021</v>
          </cell>
          <cell r="AZ3">
            <v>5031</v>
          </cell>
          <cell r="BA3">
            <v>5035</v>
          </cell>
          <cell r="BB3">
            <v>5037</v>
          </cell>
          <cell r="BC3">
            <v>5050</v>
          </cell>
          <cell r="BD3">
            <v>5053</v>
          </cell>
          <cell r="BE3">
            <v>5028</v>
          </cell>
          <cell r="BF3">
            <v>4106</v>
          </cell>
          <cell r="BG3">
            <v>5054</v>
          </cell>
          <cell r="BH3">
            <v>5056</v>
          </cell>
          <cell r="BI3">
            <v>5059</v>
          </cell>
          <cell r="BJ3">
            <v>4105</v>
          </cell>
          <cell r="BK3">
            <v>5060</v>
          </cell>
          <cell r="BL3">
            <v>4074</v>
          </cell>
          <cell r="BM3">
            <v>4068</v>
          </cell>
          <cell r="BN3">
            <v>5061</v>
          </cell>
          <cell r="BO3">
            <v>4090</v>
          </cell>
          <cell r="BP3">
            <v>5070</v>
          </cell>
          <cell r="BQ3">
            <v>5065</v>
          </cell>
          <cell r="BR3">
            <v>5064</v>
          </cell>
          <cell r="BS3">
            <v>5063</v>
          </cell>
          <cell r="BT3">
            <v>5076</v>
          </cell>
          <cell r="BU3">
            <v>5067</v>
          </cell>
          <cell r="BV3">
            <v>4084</v>
          </cell>
          <cell r="BW3">
            <v>4104</v>
          </cell>
          <cell r="BX3">
            <v>5082</v>
          </cell>
          <cell r="BY3">
            <v>5083</v>
          </cell>
          <cell r="BZ3">
            <v>4087</v>
          </cell>
          <cell r="CA3">
            <v>4096</v>
          </cell>
          <cell r="CB3">
            <v>5068</v>
          </cell>
          <cell r="CC3">
            <v>5085</v>
          </cell>
          <cell r="CD3">
            <v>5084</v>
          </cell>
          <cell r="CE3">
            <v>4097</v>
          </cell>
          <cell r="CF3">
            <v>5089</v>
          </cell>
          <cell r="CG3">
            <v>4099</v>
          </cell>
          <cell r="CH3">
            <v>4101</v>
          </cell>
          <cell r="CI3">
            <v>4094</v>
          </cell>
          <cell r="CJ3">
            <v>5091</v>
          </cell>
          <cell r="CK3">
            <v>5095</v>
          </cell>
          <cell r="CL3">
            <v>4093</v>
          </cell>
          <cell r="CM3">
            <v>5096</v>
          </cell>
          <cell r="CN3">
            <v>5102</v>
          </cell>
          <cell r="CO3">
            <v>5103</v>
          </cell>
          <cell r="CP3">
            <v>4112</v>
          </cell>
          <cell r="CQ3">
            <v>5099</v>
          </cell>
          <cell r="CR3">
            <v>5100</v>
          </cell>
          <cell r="CS3">
            <v>5098</v>
          </cell>
          <cell r="CT3">
            <v>2000</v>
          </cell>
          <cell r="CU3">
            <v>2400</v>
          </cell>
          <cell r="CV3">
            <v>2001</v>
          </cell>
          <cell r="CW3">
            <v>2003</v>
          </cell>
          <cell r="CX3">
            <v>2004</v>
          </cell>
          <cell r="CY3">
            <v>2005</v>
          </cell>
          <cell r="CZ3">
            <v>2404</v>
          </cell>
          <cell r="DA3">
            <v>4076</v>
          </cell>
          <cell r="DB3">
            <v>7200</v>
          </cell>
        </row>
        <row r="4">
          <cell r="A4" t="str">
            <v>For the YTD Period Ended 12/31/2005</v>
          </cell>
          <cell r="B4" t="str">
            <v>For the YTD Period Ended 9/30/2005</v>
          </cell>
          <cell r="D4" t="str">
            <v>Consol.</v>
          </cell>
          <cell r="E4" t="str">
            <v>Check Total</v>
          </cell>
          <cell r="I4" t="str">
            <v>Mojave 3/5</v>
          </cell>
          <cell r="J4" t="str">
            <v>ESI</v>
          </cell>
          <cell r="K4" t="str">
            <v>ESI</v>
          </cell>
          <cell r="AC4" t="str">
            <v>FPLE Lake</v>
          </cell>
          <cell r="AX4" t="str">
            <v>FPLE MH</v>
          </cell>
          <cell r="AZ4" t="str">
            <v>FPLE Pecos</v>
          </cell>
          <cell r="BA4" t="str">
            <v xml:space="preserve">FPLE </v>
          </cell>
          <cell r="BB4" t="str">
            <v>FPLE</v>
          </cell>
          <cell r="BC4" t="str">
            <v xml:space="preserve">FPLE </v>
          </cell>
          <cell r="BD4" t="str">
            <v>FPLE</v>
          </cell>
          <cell r="BE4" t="str">
            <v xml:space="preserve"> </v>
          </cell>
          <cell r="BJ4" t="str">
            <v>Meyersdale</v>
          </cell>
          <cell r="BK4" t="str">
            <v>Hancock</v>
          </cell>
          <cell r="BL4" t="str">
            <v>FPLE Const.</v>
          </cell>
          <cell r="BM4" t="str">
            <v>FPLE Virginia</v>
          </cell>
          <cell r="BV4" t="str">
            <v>American</v>
          </cell>
          <cell r="BX4" t="str">
            <v>Green</v>
          </cell>
          <cell r="BY4" t="str">
            <v>Cabazon</v>
          </cell>
          <cell r="CB4" t="str">
            <v xml:space="preserve">FPLE </v>
          </cell>
          <cell r="CC4" t="str">
            <v>(Bkd @ 4112)</v>
          </cell>
          <cell r="CE4" t="str">
            <v>FPLE Segs</v>
          </cell>
          <cell r="CF4" t="str">
            <v>(Bkd @ 4112)</v>
          </cell>
          <cell r="CG4" t="str">
            <v>National Wind</v>
          </cell>
          <cell r="CL4" t="str">
            <v xml:space="preserve">New Mexico </v>
          </cell>
          <cell r="CN4" t="str">
            <v>Mower</v>
          </cell>
          <cell r="CO4" t="str">
            <v>Post Wind</v>
          </cell>
          <cell r="CP4" t="str">
            <v>FPLE Texas</v>
          </cell>
          <cell r="CR4" t="str">
            <v xml:space="preserve">Horse </v>
          </cell>
          <cell r="CS4" t="str">
            <v>Duane</v>
          </cell>
          <cell r="CV4" t="str">
            <v>FPL Energy</v>
          </cell>
          <cell r="CW4" t="str">
            <v>BAC</v>
          </cell>
          <cell r="CX4" t="str">
            <v xml:space="preserve">Square Lake </v>
          </cell>
          <cell r="CY4" t="str">
            <v>FPLE Proj.</v>
          </cell>
          <cell r="DA4" t="str">
            <v>Tower</v>
          </cell>
          <cell r="DB4" t="str">
            <v>FPL Group</v>
          </cell>
        </row>
        <row r="5">
          <cell r="B5" t="str">
            <v>For the YTD Period Ended 12/31/2005</v>
          </cell>
          <cell r="D5" t="str">
            <v>Total</v>
          </cell>
          <cell r="H5" t="str">
            <v>ESI Pure</v>
          </cell>
          <cell r="I5" t="str">
            <v>Lev. Lease</v>
          </cell>
          <cell r="J5" t="str">
            <v>(Mojave)</v>
          </cell>
          <cell r="K5" t="str">
            <v>(Birch)</v>
          </cell>
          <cell r="L5" t="str">
            <v>ESI Bay</v>
          </cell>
          <cell r="M5" t="str">
            <v>Double C</v>
          </cell>
          <cell r="N5" t="str">
            <v>Doswell</v>
          </cell>
          <cell r="O5" t="str">
            <v>Ebensburg</v>
          </cell>
          <cell r="P5" t="str">
            <v>Hyp VIII</v>
          </cell>
          <cell r="Q5" t="str">
            <v>Hyp IX</v>
          </cell>
          <cell r="R5" t="str">
            <v>ESI KF</v>
          </cell>
          <cell r="S5" t="str">
            <v>MES</v>
          </cell>
          <cell r="T5" t="str">
            <v>Mont. Co.</v>
          </cell>
          <cell r="U5" t="str">
            <v>ESI Mult.</v>
          </cell>
          <cell r="V5" t="str">
            <v>ESI Pitts</v>
          </cell>
          <cell r="W5" t="str">
            <v>CH Posdef</v>
          </cell>
          <cell r="X5" t="str">
            <v>ESI Sierra</v>
          </cell>
          <cell r="Y5" t="str">
            <v>Sky River</v>
          </cell>
          <cell r="Z5" t="str">
            <v>ESI Virginia</v>
          </cell>
          <cell r="AA5" t="str">
            <v>ESI Victory</v>
          </cell>
          <cell r="AB5" t="str">
            <v>ESI Chero</v>
          </cell>
          <cell r="AC5" t="str">
            <v>Benton Acq</v>
          </cell>
          <cell r="AD5" t="str">
            <v>Oper. Svc.</v>
          </cell>
          <cell r="AE5" t="str">
            <v>Sullivan Street</v>
          </cell>
          <cell r="AF5" t="str">
            <v>Northern Cross</v>
          </cell>
          <cell r="AG5" t="str">
            <v>Altamont Acq.</v>
          </cell>
          <cell r="AH5" t="str">
            <v>Tehachapi Acq.</v>
          </cell>
          <cell r="AI5" t="str">
            <v>NE Energy</v>
          </cell>
          <cell r="AJ5" t="str">
            <v>NE Fuel Mgmt</v>
          </cell>
          <cell r="AK5" t="str">
            <v>Cerro Gordo</v>
          </cell>
          <cell r="AL5" t="str">
            <v>SW Mesa</v>
          </cell>
          <cell r="AM5" t="str">
            <v>ESI Vansycle</v>
          </cell>
          <cell r="AN5" t="str">
            <v xml:space="preserve">Ridgetop </v>
          </cell>
          <cell r="AO5" t="str">
            <v>Paris</v>
          </cell>
          <cell r="AP5" t="str">
            <v>Pacific Crest</v>
          </cell>
          <cell r="AQ5" t="str">
            <v>Mojave Op Svc</v>
          </cell>
          <cell r="AR5" t="str">
            <v>TPC Windfarms</v>
          </cell>
          <cell r="AS5" t="str">
            <v>FPLE Bastrop</v>
          </cell>
          <cell r="AT5" t="str">
            <v>Gray County</v>
          </cell>
          <cell r="AU5" t="str">
            <v>Upton</v>
          </cell>
          <cell r="AV5" t="str">
            <v>Montfort</v>
          </cell>
          <cell r="AW5" t="str">
            <v>UFG Holdings</v>
          </cell>
          <cell r="AX5" t="str">
            <v>700, LLC</v>
          </cell>
          <cell r="AY5" t="str">
            <v>MH50</v>
          </cell>
          <cell r="AZ5" t="str">
            <v>Wind I GP</v>
          </cell>
          <cell r="BA5" t="str">
            <v>Forney</v>
          </cell>
          <cell r="BB5" t="str">
            <v>Stateline</v>
          </cell>
          <cell r="BC5" t="str">
            <v>Calhoun</v>
          </cell>
          <cell r="BD5" t="str">
            <v>Blythe</v>
          </cell>
          <cell r="BE5" t="str">
            <v>RISE</v>
          </cell>
          <cell r="BF5" t="str">
            <v>Backbone</v>
          </cell>
          <cell r="BG5" t="str">
            <v>Delaware Mtn</v>
          </cell>
          <cell r="BH5" t="str">
            <v>Indian Mesa</v>
          </cell>
          <cell r="BI5" t="str">
            <v>Penn Wind</v>
          </cell>
          <cell r="BJ5" t="str">
            <v xml:space="preserve"> Wind</v>
          </cell>
          <cell r="BK5" t="str">
            <v>County</v>
          </cell>
          <cell r="BL5" t="str">
            <v>Funding</v>
          </cell>
          <cell r="BM5" t="str">
            <v>Funding Corp</v>
          </cell>
          <cell r="BN5" t="str">
            <v>Highwinds</v>
          </cell>
          <cell r="BO5" t="str">
            <v>New Mexico</v>
          </cell>
          <cell r="BP5" t="str">
            <v>Seabrook</v>
          </cell>
          <cell r="BQ5" t="str">
            <v>Oklahoma</v>
          </cell>
          <cell r="BR5" t="str">
            <v>N Dakota</v>
          </cell>
          <cell r="BS5" t="str">
            <v>S  Dakota</v>
          </cell>
          <cell r="BT5" t="str">
            <v>Sooner</v>
          </cell>
          <cell r="BU5" t="str">
            <v>Wyoming</v>
          </cell>
          <cell r="BV5" t="str">
            <v>Wind</v>
          </cell>
          <cell r="BW5" t="str">
            <v>Waymart</v>
          </cell>
          <cell r="BX5" t="str">
            <v>Power</v>
          </cell>
          <cell r="BY5" t="str">
            <v>Wind</v>
          </cell>
          <cell r="BZ5" t="str">
            <v>WPP 93</v>
          </cell>
          <cell r="CA5" t="str">
            <v>WPP 94</v>
          </cell>
          <cell r="CB5" t="str">
            <v>Bays &amp; Jbay</v>
          </cell>
          <cell r="CC5" t="str">
            <v>Callahan</v>
          </cell>
          <cell r="CD5" t="str">
            <v>Diablo Winds</v>
          </cell>
          <cell r="CE5" t="str">
            <v>III-VII</v>
          </cell>
          <cell r="CF5" t="str">
            <v>Horse Hollow</v>
          </cell>
          <cell r="CG5" t="str">
            <v>Portfolio</v>
          </cell>
          <cell r="CH5" t="str">
            <v>National Wind</v>
          </cell>
          <cell r="CI5" t="str">
            <v>NAPS</v>
          </cell>
          <cell r="CJ5" t="str">
            <v>AE-LIPA</v>
          </cell>
          <cell r="CK5" t="str">
            <v>Gexa</v>
          </cell>
          <cell r="CL5" t="str">
            <v>Ops Svcs</v>
          </cell>
          <cell r="CM5" t="str">
            <v>Burleigh</v>
          </cell>
          <cell r="CN5" t="str">
            <v>County</v>
          </cell>
          <cell r="CO5" t="str">
            <v>Farm</v>
          </cell>
          <cell r="CP5" t="str">
            <v>Wind LP</v>
          </cell>
          <cell r="CQ5" t="str">
            <v>Oliver Wind</v>
          </cell>
          <cell r="CR5" t="str">
            <v>Hollow II</v>
          </cell>
          <cell r="CS5" t="str">
            <v>Arnold</v>
          </cell>
          <cell r="CT5" t="str">
            <v>FPL-E Pure</v>
          </cell>
          <cell r="CU5" t="str">
            <v>FPLE Maine</v>
          </cell>
          <cell r="CV5" t="str">
            <v>Pwr Mkgt</v>
          </cell>
          <cell r="CW5" t="str">
            <v>Investments</v>
          </cell>
          <cell r="CX5" t="str">
            <v>Holdings</v>
          </cell>
          <cell r="CY5" t="str">
            <v>Management</v>
          </cell>
          <cell r="CZ5" t="str">
            <v>Weatherford</v>
          </cell>
          <cell r="DA5" t="str">
            <v>Associates</v>
          </cell>
          <cell r="DB5" t="str">
            <v>International</v>
          </cell>
        </row>
        <row r="6">
          <cell r="A6" t="str">
            <v>YTD Gross Earnings</v>
          </cell>
          <cell r="D6">
            <v>242000075.08554104</v>
          </cell>
          <cell r="H6">
            <v>0</v>
          </cell>
          <cell r="I6">
            <v>3576938.32</v>
          </cell>
          <cell r="J6">
            <v>3370241.2949999995</v>
          </cell>
          <cell r="K6">
            <v>594244.48545000004</v>
          </cell>
          <cell r="L6">
            <v>449494.5</v>
          </cell>
          <cell r="M6">
            <v>0</v>
          </cell>
          <cell r="N6">
            <v>42637615</v>
          </cell>
          <cell r="O6">
            <v>1560634.3209600002</v>
          </cell>
          <cell r="P6">
            <v>4871813.1000000006</v>
          </cell>
          <cell r="Q6">
            <v>3968659.5200000005</v>
          </cell>
          <cell r="R6">
            <v>0</v>
          </cell>
          <cell r="S6">
            <v>0</v>
          </cell>
          <cell r="T6">
            <v>1200801.6000000001</v>
          </cell>
          <cell r="U6">
            <v>-23424.57</v>
          </cell>
          <cell r="V6">
            <v>-600.63</v>
          </cell>
          <cell r="W6">
            <v>17780008.809999999</v>
          </cell>
          <cell r="X6">
            <v>0</v>
          </cell>
          <cell r="Y6">
            <v>7680605.6000000006</v>
          </cell>
          <cell r="Z6">
            <v>0</v>
          </cell>
          <cell r="AA6">
            <v>2168467.4600000004</v>
          </cell>
        </row>
        <row r="7">
          <cell r="A7" t="str">
            <v>2003 True-up Entry Recorded in 2004</v>
          </cell>
          <cell r="D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A8" t="str">
            <v>Goodwill Amortization</v>
          </cell>
          <cell r="D8">
            <v>4091548.39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763797</v>
          </cell>
          <cell r="M8">
            <v>0</v>
          </cell>
          <cell r="N8">
            <v>0</v>
          </cell>
          <cell r="O8">
            <v>0</v>
          </cell>
          <cell r="P8">
            <v>-598740</v>
          </cell>
          <cell r="Q8">
            <v>-365940</v>
          </cell>
          <cell r="R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A9" t="str">
            <v>Other Income/(Expense) of ESI Sub.</v>
          </cell>
          <cell r="D9">
            <v>-165183507.22</v>
          </cell>
          <cell r="H9">
            <v>5411259.2000000002</v>
          </cell>
          <cell r="I9">
            <v>0</v>
          </cell>
          <cell r="J9">
            <v>0</v>
          </cell>
          <cell r="K9">
            <v>0</v>
          </cell>
          <cell r="L9">
            <v>32109</v>
          </cell>
          <cell r="M9">
            <v>-3320.77</v>
          </cell>
          <cell r="N9">
            <v>1129881</v>
          </cell>
          <cell r="O9">
            <v>-415428</v>
          </cell>
          <cell r="P9">
            <v>926213</v>
          </cell>
          <cell r="Q9">
            <v>1014086</v>
          </cell>
          <cell r="R9">
            <v>0</v>
          </cell>
          <cell r="S9">
            <v>-12496.5</v>
          </cell>
          <cell r="T9">
            <v>-1257123</v>
          </cell>
          <cell r="V9">
            <v>-8111</v>
          </cell>
          <cell r="W9">
            <v>148146.34</v>
          </cell>
          <cell r="Y9">
            <v>-18728.09</v>
          </cell>
          <cell r="Z9">
            <v>0</v>
          </cell>
          <cell r="AA9">
            <v>-63521.93</v>
          </cell>
        </row>
        <row r="10">
          <cell r="A10" t="str">
            <v>Other</v>
          </cell>
          <cell r="D10">
            <v>41325127.68</v>
          </cell>
          <cell r="H10">
            <v>-3576938.32</v>
          </cell>
          <cell r="I10">
            <v>0</v>
          </cell>
          <cell r="J10">
            <v>0</v>
          </cell>
          <cell r="K10">
            <v>-456563</v>
          </cell>
          <cell r="L10">
            <v>0</v>
          </cell>
          <cell r="M10">
            <v>4405500</v>
          </cell>
          <cell r="N10">
            <v>0</v>
          </cell>
          <cell r="O10">
            <v>-810634</v>
          </cell>
          <cell r="P10">
            <v>0</v>
          </cell>
          <cell r="Q10">
            <v>0</v>
          </cell>
          <cell r="R10">
            <v>4016700</v>
          </cell>
          <cell r="S10">
            <v>0</v>
          </cell>
          <cell r="T10">
            <v>953198</v>
          </cell>
          <cell r="U10">
            <v>-999</v>
          </cell>
          <cell r="V10">
            <v>182333</v>
          </cell>
          <cell r="W10">
            <v>0</v>
          </cell>
          <cell r="X10">
            <v>7985321</v>
          </cell>
          <cell r="Y10">
            <v>0</v>
          </cell>
          <cell r="Z10">
            <v>697867</v>
          </cell>
          <cell r="AA10">
            <v>0</v>
          </cell>
        </row>
        <row r="11">
          <cell r="A11" t="str">
            <v>Items taxed outside of project provision files</v>
          </cell>
          <cell r="D11">
            <v>-80273.795541003914</v>
          </cell>
          <cell r="H11">
            <v>-10358.880000000354</v>
          </cell>
          <cell r="I11">
            <v>-0.31999999983236194</v>
          </cell>
          <cell r="J11">
            <v>-0.29499999945983291</v>
          </cell>
          <cell r="K11">
            <v>-0.48545000003650784</v>
          </cell>
          <cell r="L11">
            <v>-3510.5</v>
          </cell>
          <cell r="M11">
            <v>-674.20000000018626</v>
          </cell>
          <cell r="N11">
            <v>-318</v>
          </cell>
          <cell r="O11">
            <v>-0.60096000018529594</v>
          </cell>
          <cell r="P11">
            <v>-1.1000000005587935</v>
          </cell>
          <cell r="Q11">
            <v>-90.520000000484288</v>
          </cell>
          <cell r="R11">
            <v>-47220.71</v>
          </cell>
          <cell r="S11">
            <v>0</v>
          </cell>
          <cell r="T11">
            <v>0.39999999990686774</v>
          </cell>
          <cell r="U11">
            <v>-29172.23</v>
          </cell>
          <cell r="V11">
            <v>-4013.47</v>
          </cell>
          <cell r="W11">
            <v>-46492.14999999851</v>
          </cell>
          <cell r="X11">
            <v>23842.44000000041</v>
          </cell>
          <cell r="Y11">
            <v>0.48999999929219484</v>
          </cell>
          <cell r="Z11">
            <v>0</v>
          </cell>
          <cell r="AA11">
            <v>0.46999999973922968</v>
          </cell>
        </row>
        <row r="12">
          <cell r="A12" t="str">
            <v xml:space="preserve">     Total NIBT to Date</v>
          </cell>
          <cell r="D12">
            <v>122152970.13999999</v>
          </cell>
          <cell r="E12">
            <v>122152970.14000003</v>
          </cell>
          <cell r="H12">
            <v>1823962</v>
          </cell>
          <cell r="I12">
            <v>3576938</v>
          </cell>
          <cell r="J12">
            <v>3370241</v>
          </cell>
          <cell r="K12">
            <v>137681</v>
          </cell>
          <cell r="L12">
            <v>1241890</v>
          </cell>
          <cell r="M12">
            <v>4401505.03</v>
          </cell>
          <cell r="N12">
            <v>43767178</v>
          </cell>
          <cell r="O12">
            <v>334571.71999999997</v>
          </cell>
          <cell r="P12">
            <v>5199285</v>
          </cell>
          <cell r="Q12">
            <v>4616715</v>
          </cell>
          <cell r="R12">
            <v>3969479.29</v>
          </cell>
          <cell r="S12">
            <v>-12496.5</v>
          </cell>
          <cell r="T12">
            <v>896877</v>
          </cell>
          <cell r="U12">
            <v>-53595.8</v>
          </cell>
          <cell r="V12">
            <v>169607.9</v>
          </cell>
          <cell r="W12">
            <v>17881663</v>
          </cell>
          <cell r="X12">
            <v>8009163.4400000004</v>
          </cell>
          <cell r="Y12">
            <v>7661878</v>
          </cell>
          <cell r="Z12">
            <v>697867</v>
          </cell>
          <cell r="AA12">
            <v>2104946</v>
          </cell>
        </row>
        <row r="13">
          <cell r="A13" t="str">
            <v>Per G/L</v>
          </cell>
          <cell r="D13">
            <v>122152969.94</v>
          </cell>
          <cell r="E13">
            <v>122152965</v>
          </cell>
          <cell r="H13">
            <v>1823962</v>
          </cell>
          <cell r="I13">
            <v>3576938</v>
          </cell>
          <cell r="J13">
            <v>3370241</v>
          </cell>
          <cell r="K13">
            <v>137681</v>
          </cell>
          <cell r="L13">
            <v>1241890</v>
          </cell>
          <cell r="M13">
            <v>4401505.03</v>
          </cell>
          <cell r="N13">
            <v>43767178</v>
          </cell>
          <cell r="O13">
            <v>334571.71999999997</v>
          </cell>
          <cell r="P13">
            <v>5199285</v>
          </cell>
          <cell r="Q13">
            <v>4616715</v>
          </cell>
          <cell r="R13">
            <v>3969479.29</v>
          </cell>
          <cell r="S13">
            <v>-12496.5</v>
          </cell>
          <cell r="T13">
            <v>896877</v>
          </cell>
          <cell r="U13">
            <v>-53595.8</v>
          </cell>
          <cell r="V13">
            <v>169607.9</v>
          </cell>
          <cell r="W13">
            <v>17881663</v>
          </cell>
          <cell r="X13">
            <v>8009163.4400000004</v>
          </cell>
          <cell r="Y13">
            <v>7661878</v>
          </cell>
          <cell r="Z13">
            <v>697867</v>
          </cell>
          <cell r="AA13">
            <v>2104946</v>
          </cell>
        </row>
        <row r="14">
          <cell r="D14">
            <v>-0.20000000238417215</v>
          </cell>
          <cell r="E14">
            <v>5.1400000303983688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E15">
            <v>4.9399999976158142</v>
          </cell>
        </row>
        <row r="16">
          <cell r="A16" t="str">
            <v>PERMANENT DIFFERENCES:</v>
          </cell>
        </row>
        <row r="17">
          <cell r="A17" t="str">
            <v>Items taxed outside of project provision files</v>
          </cell>
          <cell r="D17">
            <v>80273.475541004082</v>
          </cell>
          <cell r="H17">
            <v>10358.880000000354</v>
          </cell>
          <cell r="I17">
            <v>0</v>
          </cell>
          <cell r="J17">
            <v>0.29499999945983291</v>
          </cell>
          <cell r="K17">
            <v>0.48545000003650784</v>
          </cell>
          <cell r="L17">
            <v>3510.5</v>
          </cell>
          <cell r="M17">
            <v>674.20000000018626</v>
          </cell>
          <cell r="N17">
            <v>318</v>
          </cell>
          <cell r="O17">
            <v>0.60096000018529594</v>
          </cell>
          <cell r="P17">
            <v>1.1000000005587935</v>
          </cell>
          <cell r="Q17">
            <v>90.520000000484288</v>
          </cell>
          <cell r="R17">
            <v>47220.71</v>
          </cell>
          <cell r="S17">
            <v>0</v>
          </cell>
          <cell r="T17">
            <v>-0.39999999990686774</v>
          </cell>
          <cell r="U17">
            <v>29172.23</v>
          </cell>
          <cell r="V17">
            <v>4013.47</v>
          </cell>
          <cell r="W17">
            <v>46492.14999999851</v>
          </cell>
          <cell r="X17">
            <v>-23842.44000000041</v>
          </cell>
          <cell r="Y17">
            <v>-0.48999999929219484</v>
          </cell>
          <cell r="Z17">
            <v>0</v>
          </cell>
          <cell r="AA17">
            <v>-0.46999999973922968</v>
          </cell>
        </row>
        <row r="18">
          <cell r="A18" t="str">
            <v>Less:  True-up of P/Y Earnings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A19" t="str">
            <v>50% Disallowed Meals &amp; Entertainment</v>
          </cell>
          <cell r="D19">
            <v>242869.71000000002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W19">
            <v>0</v>
          </cell>
          <cell r="X19">
            <v>0</v>
          </cell>
          <cell r="Y19">
            <v>0</v>
          </cell>
          <cell r="Z19">
            <v>344.5</v>
          </cell>
          <cell r="AA19">
            <v>0</v>
          </cell>
        </row>
        <row r="20">
          <cell r="A20" t="str">
            <v>Prior Year(s) Current Tax True-up(s)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Fines &amp; Penalties</v>
          </cell>
          <cell r="D21">
            <v>1650.99</v>
          </cell>
          <cell r="H21">
            <v>463.2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0</v>
          </cell>
          <cell r="T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Decommissioning Fund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W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 t="str">
            <v>Sec. 199 Deduction (QPID)</v>
          </cell>
          <cell r="D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W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 t="str">
            <v>Tax Exempt Interest Income</v>
          </cell>
          <cell r="D24">
            <v>-1637312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W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 xml:space="preserve">Other  </v>
          </cell>
          <cell r="D25">
            <v>202749.17500000002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7">
          <cell r="A27" t="str">
            <v xml:space="preserve">    TOTAL</v>
          </cell>
          <cell r="D27">
            <v>-1109768.649458996</v>
          </cell>
          <cell r="E27">
            <v>-1109768.6494589958</v>
          </cell>
          <cell r="H27">
            <v>10822.080000000355</v>
          </cell>
          <cell r="I27">
            <v>0</v>
          </cell>
          <cell r="J27">
            <v>0.29499999945983291</v>
          </cell>
          <cell r="K27">
            <v>0.48545000003650784</v>
          </cell>
          <cell r="L27">
            <v>3510.5</v>
          </cell>
          <cell r="M27">
            <v>674.20000000018626</v>
          </cell>
          <cell r="N27">
            <v>318</v>
          </cell>
          <cell r="O27">
            <v>0.60096000018529594</v>
          </cell>
          <cell r="P27">
            <v>1.1000000005587935</v>
          </cell>
          <cell r="Q27">
            <v>90.520000000484288</v>
          </cell>
          <cell r="R27">
            <v>47220.71</v>
          </cell>
          <cell r="S27">
            <v>0</v>
          </cell>
          <cell r="T27">
            <v>-0.39999999990686774</v>
          </cell>
          <cell r="U27">
            <v>29172.23</v>
          </cell>
          <cell r="V27">
            <v>4013.47</v>
          </cell>
          <cell r="W27">
            <v>46492.14999999851</v>
          </cell>
          <cell r="X27">
            <v>-23842.44000000041</v>
          </cell>
          <cell r="Y27">
            <v>-0.48999999929219484</v>
          </cell>
          <cell r="Z27">
            <v>344.5</v>
          </cell>
          <cell r="AA27">
            <v>-0.46999999973922968</v>
          </cell>
        </row>
        <row r="29">
          <cell r="A29" t="str">
            <v>TEMPORARY DIFFERENCES:</v>
          </cell>
        </row>
        <row r="30">
          <cell r="A30" t="str">
            <v xml:space="preserve">Book Depreciation Expense </v>
          </cell>
          <cell r="D30">
            <v>291679348.62379998</v>
          </cell>
          <cell r="H30">
            <v>18490.8</v>
          </cell>
          <cell r="I30">
            <v>0</v>
          </cell>
          <cell r="J30">
            <v>18293.38</v>
          </cell>
          <cell r="K30">
            <v>0</v>
          </cell>
          <cell r="L30">
            <v>0</v>
          </cell>
          <cell r="M30">
            <v>0</v>
          </cell>
          <cell r="N30">
            <v>13379628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908807.82</v>
          </cell>
          <cell r="X30">
            <v>0</v>
          </cell>
          <cell r="Y30">
            <v>1749141.88</v>
          </cell>
          <cell r="Z30">
            <v>0</v>
          </cell>
          <cell r="AA30">
            <v>333923.75</v>
          </cell>
        </row>
        <row r="31">
          <cell r="A31" t="str">
            <v xml:space="preserve">Tax Depreciation Expense </v>
          </cell>
          <cell r="D31">
            <v>-702380661.4576</v>
          </cell>
          <cell r="H31">
            <v>0</v>
          </cell>
          <cell r="J31">
            <v>-19866</v>
          </cell>
          <cell r="K31">
            <v>0</v>
          </cell>
          <cell r="L31">
            <v>0</v>
          </cell>
          <cell r="N31">
            <v>-21963490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W31">
            <v>-4638938</v>
          </cell>
          <cell r="Y31">
            <v>-5718233.0800000001</v>
          </cell>
          <cell r="Z31">
            <v>0</v>
          </cell>
          <cell r="AA31">
            <v>-1430359</v>
          </cell>
        </row>
        <row r="32">
          <cell r="A32" t="str">
            <v>Amortization Expense</v>
          </cell>
          <cell r="D32">
            <v>40603388.1061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-1112126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W32">
            <v>-123644</v>
          </cell>
          <cell r="X32">
            <v>0</v>
          </cell>
          <cell r="Y32">
            <v>920883.62</v>
          </cell>
          <cell r="Z32">
            <v>0</v>
          </cell>
          <cell r="AA32">
            <v>207270.66</v>
          </cell>
        </row>
        <row r="33">
          <cell r="A33" t="str">
            <v xml:space="preserve">Accretion Expense </v>
          </cell>
          <cell r="D33">
            <v>-42054180.329999998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-763797</v>
          </cell>
          <cell r="N33">
            <v>0</v>
          </cell>
          <cell r="O33">
            <v>0</v>
          </cell>
          <cell r="P33">
            <v>598740</v>
          </cell>
          <cell r="Q33">
            <v>365940</v>
          </cell>
          <cell r="S33">
            <v>0</v>
          </cell>
          <cell r="T33">
            <v>0</v>
          </cell>
          <cell r="W33">
            <v>24630.240000000002</v>
          </cell>
          <cell r="Y33">
            <v>-144225.23000000001</v>
          </cell>
          <cell r="Z33">
            <v>0</v>
          </cell>
          <cell r="AA33">
            <v>18226.05</v>
          </cell>
        </row>
        <row r="34">
          <cell r="A34" t="str">
            <v xml:space="preserve">Major Maintenance </v>
          </cell>
          <cell r="D34">
            <v>30460651.939999998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N34">
            <v>2779050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T34">
            <v>0</v>
          </cell>
          <cell r="W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A35" t="str">
            <v>Deferred Financing Costs</v>
          </cell>
          <cell r="D35">
            <v>1317802.07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W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A36" t="str">
            <v>Sec 195 Startup Costs</v>
          </cell>
          <cell r="D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W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Goodwill/Asset Impairment</v>
          </cell>
          <cell r="D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T37">
            <v>0</v>
          </cell>
          <cell r="W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 t="str">
            <v>Interest Expense</v>
          </cell>
          <cell r="D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T38">
            <v>0</v>
          </cell>
          <cell r="W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 t="str">
            <v>Mark to Market</v>
          </cell>
          <cell r="D39">
            <v>177939171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0</v>
          </cell>
          <cell r="W39">
            <v>3283355</v>
          </cell>
          <cell r="Y39">
            <v>0</v>
          </cell>
          <cell r="Z39">
            <v>0</v>
          </cell>
          <cell r="AA39">
            <v>0</v>
          </cell>
        </row>
        <row r="40">
          <cell r="A40" t="str">
            <v>Reserves</v>
          </cell>
          <cell r="D40">
            <v>-12827214.26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W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 t="str">
            <v>APB 91-6</v>
          </cell>
          <cell r="D41">
            <v>651770.15999999992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W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A42" t="str">
            <v>Accrued Employee Costs</v>
          </cell>
          <cell r="D42">
            <v>230876.97000000003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T42">
            <v>0</v>
          </cell>
          <cell r="W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A43" t="str">
            <v>Gain/Loss on Sale of Assets</v>
          </cell>
          <cell r="D43">
            <v>46793417.25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  <cell r="T43">
            <v>0</v>
          </cell>
          <cell r="W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A44" t="str">
            <v>Prepaids</v>
          </cell>
          <cell r="D44">
            <v>4343763.5144020002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-55946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W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A45" t="str">
            <v>Joint Ventures</v>
          </cell>
          <cell r="D45">
            <v>37984224.843853556</v>
          </cell>
          <cell r="H45">
            <v>0</v>
          </cell>
          <cell r="J45">
            <v>338045.0950000002</v>
          </cell>
          <cell r="K45">
            <v>218880.77805000008</v>
          </cell>
          <cell r="L45">
            <v>898468.81599999999</v>
          </cell>
          <cell r="M45">
            <v>1068606.1891780549</v>
          </cell>
          <cell r="N45">
            <v>0</v>
          </cell>
          <cell r="O45">
            <v>338169.97962000011</v>
          </cell>
          <cell r="P45">
            <v>5081823.2088000001</v>
          </cell>
          <cell r="Q45">
            <v>5184038.9204000002</v>
          </cell>
          <cell r="R45">
            <v>750907.88120580919</v>
          </cell>
          <cell r="S45">
            <v>0</v>
          </cell>
          <cell r="T45">
            <v>1921402.4</v>
          </cell>
          <cell r="U45">
            <v>0</v>
          </cell>
          <cell r="W45">
            <v>0</v>
          </cell>
          <cell r="X45">
            <v>337552.73031182104</v>
          </cell>
          <cell r="Y45">
            <v>0</v>
          </cell>
          <cell r="Z45">
            <v>0</v>
          </cell>
          <cell r="AA45">
            <v>0</v>
          </cell>
        </row>
        <row r="46">
          <cell r="A46" t="str">
            <v>Repairs</v>
          </cell>
          <cell r="D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W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A47" t="str">
            <v>Other</v>
          </cell>
          <cell r="D47">
            <v>-55731997.420000009</v>
          </cell>
          <cell r="H47">
            <v>-1066156</v>
          </cell>
          <cell r="I47">
            <v>4086053</v>
          </cell>
          <cell r="J47">
            <v>-9357</v>
          </cell>
          <cell r="K47">
            <v>456563</v>
          </cell>
          <cell r="L47">
            <v>0</v>
          </cell>
          <cell r="M47">
            <v>-1182472</v>
          </cell>
          <cell r="N47">
            <v>0</v>
          </cell>
          <cell r="O47">
            <v>810634</v>
          </cell>
          <cell r="P47">
            <v>0</v>
          </cell>
          <cell r="Q47">
            <v>0</v>
          </cell>
          <cell r="R47">
            <v>-1061864</v>
          </cell>
          <cell r="S47">
            <v>0</v>
          </cell>
          <cell r="T47">
            <v>-953198</v>
          </cell>
          <cell r="U47">
            <v>0</v>
          </cell>
          <cell r="W47">
            <v>-12400939</v>
          </cell>
          <cell r="X47">
            <v>-2301045</v>
          </cell>
          <cell r="Y47">
            <v>0</v>
          </cell>
          <cell r="Z47">
            <v>0</v>
          </cell>
          <cell r="AA47">
            <v>0</v>
          </cell>
        </row>
        <row r="48">
          <cell r="A48" t="str">
            <v xml:space="preserve">    TOTAL</v>
          </cell>
          <cell r="D48">
            <v>-180989638.98944446</v>
          </cell>
          <cell r="E48">
            <v>-180989638.98944443</v>
          </cell>
          <cell r="H48">
            <v>-1047665.2</v>
          </cell>
          <cell r="I48">
            <v>4086053</v>
          </cell>
          <cell r="J48">
            <v>327115.47500000021</v>
          </cell>
          <cell r="K48">
            <v>675443.77805000008</v>
          </cell>
          <cell r="L48">
            <v>134671.81599999999</v>
          </cell>
          <cell r="M48">
            <v>-113865.81082194508</v>
          </cell>
          <cell r="N48">
            <v>-6972884</v>
          </cell>
          <cell r="O48">
            <v>1148803.9796200001</v>
          </cell>
          <cell r="P48">
            <v>5680563.2088000001</v>
          </cell>
          <cell r="Q48">
            <v>5549978.9204000002</v>
          </cell>
          <cell r="R48">
            <v>-310956.11879419081</v>
          </cell>
          <cell r="S48">
            <v>0</v>
          </cell>
          <cell r="T48">
            <v>968204.39999999991</v>
          </cell>
          <cell r="U48">
            <v>0</v>
          </cell>
          <cell r="V48">
            <v>0</v>
          </cell>
          <cell r="W48">
            <v>-12946727.939999999</v>
          </cell>
          <cell r="X48">
            <v>-1963492.269688179</v>
          </cell>
          <cell r="Y48">
            <v>-3192432.81</v>
          </cell>
          <cell r="Z48">
            <v>0</v>
          </cell>
          <cell r="AA48">
            <v>-870938.53999999992</v>
          </cell>
        </row>
        <row r="49">
          <cell r="A49" t="str">
            <v>TAXABLE INCOME</v>
          </cell>
          <cell r="D49">
            <v>-59946437.498903468</v>
          </cell>
          <cell r="E49">
            <v>-59946437.498903304</v>
          </cell>
          <cell r="H49">
            <v>787118.88000000035</v>
          </cell>
          <cell r="I49">
            <v>7662991</v>
          </cell>
          <cell r="J49">
            <v>3697356.7699999996</v>
          </cell>
          <cell r="K49">
            <v>813125.26350000012</v>
          </cell>
          <cell r="L49">
            <v>1380072.3160000001</v>
          </cell>
          <cell r="M49">
            <v>4288313.4191780556</v>
          </cell>
          <cell r="N49">
            <v>36794612</v>
          </cell>
          <cell r="O49">
            <v>1483376.3005800003</v>
          </cell>
          <cell r="P49">
            <v>10879849.308800001</v>
          </cell>
          <cell r="Q49">
            <v>10166784.440400001</v>
          </cell>
          <cell r="R49">
            <v>3705743.8812058093</v>
          </cell>
          <cell r="S49">
            <v>-12496.5</v>
          </cell>
          <cell r="T49">
            <v>1865081</v>
          </cell>
          <cell r="U49">
            <v>-24423.570000000003</v>
          </cell>
          <cell r="V49">
            <v>173621.37</v>
          </cell>
          <cell r="W49">
            <v>4981427.209999999</v>
          </cell>
          <cell r="X49">
            <v>6021828.7303118212</v>
          </cell>
          <cell r="Y49">
            <v>4469444.7000000011</v>
          </cell>
          <cell r="Z49">
            <v>698211.5</v>
          </cell>
          <cell r="AA49">
            <v>1234006.9900000002</v>
          </cell>
        </row>
        <row r="51">
          <cell r="A51" t="str">
            <v>STATE PERMANENT DIFFERENCES:</v>
          </cell>
        </row>
        <row r="52">
          <cell r="A52" t="str">
            <v>Decommissioning Fund</v>
          </cell>
          <cell r="D52">
            <v>-9795435</v>
          </cell>
          <cell r="H52">
            <v>0</v>
          </cell>
          <cell r="L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T52">
            <v>0</v>
          </cell>
          <cell r="W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A53" t="str">
            <v>Reverse Tax Exempt Interest Income</v>
          </cell>
          <cell r="D53">
            <v>1632022.34</v>
          </cell>
          <cell r="H53">
            <v>0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W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A54" t="str">
            <v xml:space="preserve">Other </v>
          </cell>
          <cell r="D54">
            <v>-1632022.34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W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 t="str">
            <v xml:space="preserve">Other </v>
          </cell>
          <cell r="D55">
            <v>0</v>
          </cell>
        </row>
        <row r="56">
          <cell r="A56" t="str">
            <v>SUB-TOTAL STATE PERMANENT DIFFS</v>
          </cell>
          <cell r="D56">
            <v>-9795435</v>
          </cell>
          <cell r="E56">
            <v>-9795435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W56">
            <v>0</v>
          </cell>
          <cell r="Y56">
            <v>0</v>
          </cell>
          <cell r="Z56">
            <v>0</v>
          </cell>
          <cell r="AA56">
            <v>0</v>
          </cell>
        </row>
        <row r="58">
          <cell r="A58" t="str">
            <v>STATE TEMPORARY DIFFERENCES:</v>
          </cell>
        </row>
        <row r="59">
          <cell r="A59" t="str">
            <v>Reverse Fed Tax Depreciation</v>
          </cell>
          <cell r="D59">
            <v>702360795.4576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21963490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W59">
            <v>4638938</v>
          </cell>
          <cell r="Y59">
            <v>5718233.0800000001</v>
          </cell>
          <cell r="Z59">
            <v>0</v>
          </cell>
          <cell r="AA59">
            <v>1430359</v>
          </cell>
        </row>
        <row r="60">
          <cell r="A60" t="str">
            <v>State Tax Depreciation</v>
          </cell>
          <cell r="D60">
            <v>-744448889.32760012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-21963490</v>
          </cell>
          <cell r="O60">
            <v>0</v>
          </cell>
          <cell r="P60">
            <v>0</v>
          </cell>
          <cell r="Q60">
            <v>0</v>
          </cell>
          <cell r="S60">
            <v>0</v>
          </cell>
          <cell r="T60">
            <v>0</v>
          </cell>
          <cell r="W60">
            <v>-4773860.9799999995</v>
          </cell>
          <cell r="Y60">
            <v>-5718782.0800000001</v>
          </cell>
          <cell r="Z60">
            <v>0</v>
          </cell>
          <cell r="AA60">
            <v>-1430871</v>
          </cell>
        </row>
        <row r="61">
          <cell r="A61" t="str">
            <v>Joint Ventures - State</v>
          </cell>
          <cell r="D61">
            <v>-273217.33888888889</v>
          </cell>
          <cell r="H61">
            <v>0</v>
          </cell>
          <cell r="J61">
            <v>0</v>
          </cell>
          <cell r="K61">
            <v>0</v>
          </cell>
          <cell r="L61">
            <v>-194204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W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A62" t="str">
            <v xml:space="preserve">Other  </v>
          </cell>
          <cell r="D62">
            <v>-11000538</v>
          </cell>
          <cell r="H62">
            <v>0</v>
          </cell>
          <cell r="I62">
            <v>-2043565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W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A63" t="str">
            <v>SUB-TOTAL STATE TEMPORARY DIFFS</v>
          </cell>
          <cell r="D63">
            <v>-53361849.208889015</v>
          </cell>
          <cell r="E63">
            <v>-53361849.208888903</v>
          </cell>
          <cell r="H63">
            <v>0</v>
          </cell>
          <cell r="I63">
            <v>-2043565</v>
          </cell>
          <cell r="J63">
            <v>0</v>
          </cell>
          <cell r="K63">
            <v>0</v>
          </cell>
          <cell r="L63">
            <v>-194204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W63">
            <v>-134922.97999999952</v>
          </cell>
          <cell r="Y63">
            <v>-549</v>
          </cell>
          <cell r="Z63">
            <v>0</v>
          </cell>
          <cell r="AA63">
            <v>-512</v>
          </cell>
        </row>
        <row r="65">
          <cell r="A65" t="str">
            <v>State Income before Apportionment</v>
          </cell>
          <cell r="D65">
            <v>-123103721.70779249</v>
          </cell>
          <cell r="E65">
            <v>-123103721.70779234</v>
          </cell>
          <cell r="H65">
            <v>787118.88000000035</v>
          </cell>
          <cell r="I65">
            <v>5619426</v>
          </cell>
          <cell r="J65">
            <v>3697356.7699999996</v>
          </cell>
          <cell r="K65">
            <v>813125.26350000012</v>
          </cell>
          <cell r="L65">
            <v>1185868.3160000001</v>
          </cell>
          <cell r="M65">
            <v>4288313.4191780556</v>
          </cell>
          <cell r="N65">
            <v>36794612</v>
          </cell>
          <cell r="O65">
            <v>1483376.3005800003</v>
          </cell>
          <cell r="P65">
            <v>10879849.308800001</v>
          </cell>
          <cell r="Q65">
            <v>10166784.440400001</v>
          </cell>
          <cell r="R65">
            <v>3705743.8812058093</v>
          </cell>
          <cell r="S65">
            <v>-12496.5</v>
          </cell>
          <cell r="T65">
            <v>1865081</v>
          </cell>
          <cell r="U65">
            <v>-24423.570000000003</v>
          </cell>
          <cell r="V65">
            <v>173621.37</v>
          </cell>
          <cell r="W65">
            <v>4846504.2299999995</v>
          </cell>
          <cell r="X65">
            <v>6021828.7303118212</v>
          </cell>
          <cell r="Y65">
            <v>4468895.7000000011</v>
          </cell>
          <cell r="Z65">
            <v>698211.5</v>
          </cell>
          <cell r="AA65">
            <v>1233494.9900000002</v>
          </cell>
        </row>
        <row r="66">
          <cell r="A66" t="str">
            <v>State Apportionment Factor</v>
          </cell>
          <cell r="H66">
            <v>1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  <cell r="W66">
            <v>1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</row>
        <row r="67">
          <cell r="A67" t="str">
            <v>State Taxable Income/(Loss)</v>
          </cell>
          <cell r="D67">
            <v>-123103721.70779249</v>
          </cell>
          <cell r="E67">
            <v>-123103721.70779234</v>
          </cell>
          <cell r="H67">
            <v>787118.88000000035</v>
          </cell>
          <cell r="I67">
            <v>5619426</v>
          </cell>
          <cell r="J67">
            <v>3697356.7699999996</v>
          </cell>
          <cell r="K67">
            <v>813125.26350000012</v>
          </cell>
          <cell r="L67">
            <v>1185868.3160000001</v>
          </cell>
          <cell r="M67">
            <v>4288313.4191780556</v>
          </cell>
          <cell r="N67">
            <v>36794612</v>
          </cell>
          <cell r="O67">
            <v>1483376.3005800003</v>
          </cell>
          <cell r="P67">
            <v>10879849.308800001</v>
          </cell>
          <cell r="Q67">
            <v>10166784.440400001</v>
          </cell>
          <cell r="R67">
            <v>3705743.8812058093</v>
          </cell>
          <cell r="S67">
            <v>-12496.5</v>
          </cell>
          <cell r="T67">
            <v>1865081</v>
          </cell>
          <cell r="U67">
            <v>-24423.570000000003</v>
          </cell>
          <cell r="V67">
            <v>173621.37</v>
          </cell>
          <cell r="W67">
            <v>4846504.2299999995</v>
          </cell>
          <cell r="X67">
            <v>6021828.7303118212</v>
          </cell>
          <cell r="Y67">
            <v>4468895.7000000011</v>
          </cell>
          <cell r="Z67">
            <v>698211.5</v>
          </cell>
          <cell r="AA67">
            <v>1233494.9900000002</v>
          </cell>
        </row>
        <row r="68">
          <cell r="A68" t="str">
            <v>State Tax Rate</v>
          </cell>
          <cell r="H68">
            <v>5.5E-2</v>
          </cell>
          <cell r="I68">
            <v>8.8400000000000006E-2</v>
          </cell>
          <cell r="J68">
            <v>8.8400000000000006E-2</v>
          </cell>
          <cell r="K68">
            <v>5.5E-2</v>
          </cell>
          <cell r="L68">
            <v>8.8400000000000006E-2</v>
          </cell>
          <cell r="M68">
            <v>8.8400000000000006E-2</v>
          </cell>
          <cell r="N68">
            <v>6.0000000000000005E-2</v>
          </cell>
          <cell r="O68">
            <v>9.9900000000000003E-2</v>
          </cell>
          <cell r="P68">
            <v>8.8400000000000006E-2</v>
          </cell>
          <cell r="Q68">
            <v>8.8400000000000006E-2</v>
          </cell>
          <cell r="R68">
            <v>8.8400000000000006E-2</v>
          </cell>
          <cell r="S68">
            <v>5.4199999999999998E-2</v>
          </cell>
          <cell r="T68">
            <v>9.9899999999999989E-2</v>
          </cell>
          <cell r="U68">
            <v>0.06</v>
          </cell>
          <cell r="V68">
            <v>0.06</v>
          </cell>
          <cell r="W68">
            <v>8.8400000000000034E-2</v>
          </cell>
          <cell r="X68">
            <v>8.8400000000000006E-2</v>
          </cell>
          <cell r="Y68">
            <v>8.8399999999999992E-2</v>
          </cell>
          <cell r="Z68">
            <v>0.06</v>
          </cell>
          <cell r="AA68">
            <v>8.8400000000000006E-2</v>
          </cell>
        </row>
        <row r="69">
          <cell r="A69" t="str">
            <v>State Tax</v>
          </cell>
          <cell r="D69">
            <v>5838184.4407755937</v>
          </cell>
          <cell r="H69">
            <v>43291.538400000019</v>
          </cell>
          <cell r="I69">
            <v>496757.25840000005</v>
          </cell>
          <cell r="J69">
            <v>326846.338468</v>
          </cell>
          <cell r="K69">
            <v>44721.889492500006</v>
          </cell>
          <cell r="L69">
            <v>104830.75913440001</v>
          </cell>
          <cell r="M69">
            <v>379086.90625534015</v>
          </cell>
          <cell r="N69">
            <v>2207676.7200000002</v>
          </cell>
          <cell r="O69">
            <v>148189.29242794204</v>
          </cell>
          <cell r="P69">
            <v>961778.67889792018</v>
          </cell>
          <cell r="Q69">
            <v>898743.74453136011</v>
          </cell>
          <cell r="R69">
            <v>327587.75909859355</v>
          </cell>
          <cell r="S69">
            <v>-677.31029999999998</v>
          </cell>
          <cell r="T69">
            <v>186321.59189999997</v>
          </cell>
          <cell r="U69">
            <v>-1465.4142000000002</v>
          </cell>
          <cell r="V69">
            <v>10417.2822</v>
          </cell>
          <cell r="W69">
            <v>428430.97393200011</v>
          </cell>
          <cell r="X69">
            <v>532329.65975956502</v>
          </cell>
          <cell r="Y69">
            <v>395050.37988000008</v>
          </cell>
          <cell r="Z69">
            <v>41892.689999999995</v>
          </cell>
          <cell r="AA69">
            <v>109040.95711600003</v>
          </cell>
        </row>
        <row r="71">
          <cell r="A71" t="str">
            <v>CITY TEMPORARY DIFFERENCES:</v>
          </cell>
        </row>
        <row r="72">
          <cell r="A72" t="str">
            <v>Reverse Fed Tax Depreciation</v>
          </cell>
          <cell r="D72">
            <v>6876409</v>
          </cell>
        </row>
        <row r="73">
          <cell r="A73" t="str">
            <v>City Tax Depreciation</v>
          </cell>
          <cell r="D73">
            <v>-8426409</v>
          </cell>
        </row>
        <row r="74">
          <cell r="A74" t="str">
            <v>Joint Ventures - City</v>
          </cell>
          <cell r="D74">
            <v>0</v>
          </cell>
        </row>
        <row r="75">
          <cell r="A75" t="str">
            <v xml:space="preserve">Other  </v>
          </cell>
          <cell r="D75">
            <v>0</v>
          </cell>
        </row>
        <row r="76">
          <cell r="A76" t="str">
            <v>SUB-TOTAL CITY TEMPORARY DIFFS</v>
          </cell>
          <cell r="D76">
            <v>-1550000</v>
          </cell>
          <cell r="E76">
            <v>-1550000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W76">
            <v>0</v>
          </cell>
          <cell r="Y76">
            <v>0</v>
          </cell>
          <cell r="Z76">
            <v>0</v>
          </cell>
          <cell r="AA76">
            <v>0</v>
          </cell>
        </row>
        <row r="78">
          <cell r="A78" t="str">
            <v>City Income before Apportionment</v>
          </cell>
          <cell r="D78">
            <v>5250150</v>
          </cell>
          <cell r="E78">
            <v>5250150</v>
          </cell>
        </row>
        <row r="79">
          <cell r="A79" t="str">
            <v>City Apportionment Factor</v>
          </cell>
        </row>
        <row r="80">
          <cell r="A80" t="str">
            <v>City Taxable Income/(Loss)</v>
          </cell>
          <cell r="D80">
            <v>5250150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1">
          <cell r="A81" t="str">
            <v>City Tax Rate</v>
          </cell>
        </row>
        <row r="82">
          <cell r="A82" t="str">
            <v>City Tax</v>
          </cell>
          <cell r="D82">
            <v>429790.40437500004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4">
          <cell r="A84" t="str">
            <v>Taxable Income</v>
          </cell>
          <cell r="D84">
            <v>-59946437.498903468</v>
          </cell>
          <cell r="E84">
            <v>-59946437.498903304</v>
          </cell>
          <cell r="H84">
            <v>787118.88000000035</v>
          </cell>
          <cell r="I84">
            <v>7662991</v>
          </cell>
          <cell r="J84">
            <v>3697356.7699999996</v>
          </cell>
          <cell r="K84">
            <v>813125.26350000012</v>
          </cell>
          <cell r="L84">
            <v>1380072.3160000001</v>
          </cell>
          <cell r="M84">
            <v>4288313.4191780556</v>
          </cell>
          <cell r="N84">
            <v>36794612</v>
          </cell>
          <cell r="O84">
            <v>1483376.3005800003</v>
          </cell>
          <cell r="P84">
            <v>10879849.308800001</v>
          </cell>
          <cell r="Q84">
            <v>10166784.440400001</v>
          </cell>
          <cell r="R84">
            <v>3705743.8812058093</v>
          </cell>
          <cell r="S84">
            <v>-12496.5</v>
          </cell>
          <cell r="T84">
            <v>1865081</v>
          </cell>
          <cell r="U84">
            <v>-24423.570000000003</v>
          </cell>
          <cell r="V84">
            <v>173621.37</v>
          </cell>
          <cell r="W84">
            <v>4981427.209999999</v>
          </cell>
          <cell r="X84">
            <v>6021828.7303118212</v>
          </cell>
          <cell r="Y84">
            <v>4469444.7000000011</v>
          </cell>
          <cell r="Z84">
            <v>698211.5</v>
          </cell>
          <cell r="AA84">
            <v>1234006.9900000002</v>
          </cell>
        </row>
        <row r="85">
          <cell r="A85" t="str">
            <v>State Income Tax</v>
          </cell>
          <cell r="D85">
            <v>-5838184.4407755937</v>
          </cell>
          <cell r="E85">
            <v>-5838184.4407755937</v>
          </cell>
          <cell r="H85">
            <v>-43291.538400000019</v>
          </cell>
          <cell r="I85">
            <v>-496757.25840000005</v>
          </cell>
          <cell r="J85">
            <v>-326846.338468</v>
          </cell>
          <cell r="K85">
            <v>-44721.889492500006</v>
          </cell>
          <cell r="L85">
            <v>-104830.75913440001</v>
          </cell>
          <cell r="M85">
            <v>-379086.90625534015</v>
          </cell>
          <cell r="N85">
            <v>-2207676.7200000002</v>
          </cell>
          <cell r="O85">
            <v>-148189.29242794204</v>
          </cell>
          <cell r="P85">
            <v>-961778.67889792018</v>
          </cell>
          <cell r="Q85">
            <v>-898743.74453136011</v>
          </cell>
          <cell r="R85">
            <v>-327587.75909859355</v>
          </cell>
          <cell r="S85">
            <v>677.31029999999998</v>
          </cell>
          <cell r="T85">
            <v>-186321.59189999997</v>
          </cell>
          <cell r="U85">
            <v>1465.4142000000002</v>
          </cell>
          <cell r="V85">
            <v>-10417.2822</v>
          </cell>
          <cell r="W85">
            <v>-428430.97393200011</v>
          </cell>
          <cell r="X85">
            <v>-532329.65975956502</v>
          </cell>
          <cell r="Y85">
            <v>-395050.37988000008</v>
          </cell>
          <cell r="Z85">
            <v>-41892.689999999995</v>
          </cell>
          <cell r="AA85">
            <v>-109040.95711600003</v>
          </cell>
        </row>
        <row r="86">
          <cell r="A86" t="str">
            <v>City Income Tax</v>
          </cell>
          <cell r="D86">
            <v>-429790.40437500004</v>
          </cell>
          <cell r="E86">
            <v>-429790.40437500004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7">
          <cell r="A87" t="str">
            <v>Federal Taxable</v>
          </cell>
          <cell r="D87">
            <v>-66214412.344054066</v>
          </cell>
          <cell r="E87">
            <v>-66214412.344053954</v>
          </cell>
          <cell r="H87">
            <v>743827.34160000039</v>
          </cell>
          <cell r="I87">
            <v>7166233.7416000003</v>
          </cell>
          <cell r="J87">
            <v>3370510.4315319997</v>
          </cell>
          <cell r="K87">
            <v>768403.37400750013</v>
          </cell>
          <cell r="L87">
            <v>1275241.5568656002</v>
          </cell>
          <cell r="M87">
            <v>3909226.5129227154</v>
          </cell>
          <cell r="N87">
            <v>34586935.280000001</v>
          </cell>
          <cell r="O87">
            <v>1335187.0081520583</v>
          </cell>
          <cell r="P87">
            <v>9918070.6299020797</v>
          </cell>
          <cell r="Q87">
            <v>9268040.6958686411</v>
          </cell>
          <cell r="R87">
            <v>3378156.1221072157</v>
          </cell>
          <cell r="S87">
            <v>-11819.189700000001</v>
          </cell>
          <cell r="T87">
            <v>1678759.4081000001</v>
          </cell>
          <cell r="U87">
            <v>-22958.155800000004</v>
          </cell>
          <cell r="V87">
            <v>163204.08780000001</v>
          </cell>
          <cell r="W87">
            <v>4552996.2360679992</v>
          </cell>
          <cell r="X87">
            <v>5489499.070552256</v>
          </cell>
          <cell r="Y87">
            <v>4074394.3201200012</v>
          </cell>
          <cell r="Z87">
            <v>656318.81000000006</v>
          </cell>
          <cell r="AA87">
            <v>1124966.0328840001</v>
          </cell>
        </row>
        <row r="88">
          <cell r="A88" t="str">
            <v>Federal Rate</v>
          </cell>
          <cell r="H88">
            <v>0.35</v>
          </cell>
          <cell r="I88">
            <v>0.35</v>
          </cell>
          <cell r="J88">
            <v>0.35</v>
          </cell>
          <cell r="K88">
            <v>0.35</v>
          </cell>
          <cell r="L88">
            <v>0.35</v>
          </cell>
          <cell r="M88">
            <v>0.35</v>
          </cell>
          <cell r="N88">
            <v>0.35</v>
          </cell>
          <cell r="O88">
            <v>0.35</v>
          </cell>
          <cell r="P88">
            <v>0.35</v>
          </cell>
          <cell r="Q88">
            <v>0.35</v>
          </cell>
          <cell r="R88">
            <v>0.35</v>
          </cell>
          <cell r="S88">
            <v>0.35</v>
          </cell>
          <cell r="T88">
            <v>0.35</v>
          </cell>
          <cell r="U88">
            <v>0.35</v>
          </cell>
          <cell r="V88">
            <v>0.35</v>
          </cell>
          <cell r="W88">
            <v>0.35</v>
          </cell>
          <cell r="X88">
            <v>0.35</v>
          </cell>
          <cell r="Y88">
            <v>0.35</v>
          </cell>
          <cell r="Z88">
            <v>0.35</v>
          </cell>
          <cell r="AA88">
            <v>0.35</v>
          </cell>
        </row>
        <row r="89">
          <cell r="A89" t="str">
            <v>Federal Income Tax</v>
          </cell>
          <cell r="D89">
            <v>-23720086.870418899</v>
          </cell>
          <cell r="E89">
            <v>-23720086.870418899</v>
          </cell>
          <cell r="H89">
            <v>260339.56956000012</v>
          </cell>
          <cell r="I89">
            <v>2508181.80956</v>
          </cell>
          <cell r="J89">
            <v>1179678.6510361999</v>
          </cell>
          <cell r="K89">
            <v>268941.18090262503</v>
          </cell>
          <cell r="L89">
            <v>446334.54490296001</v>
          </cell>
          <cell r="M89">
            <v>1368229.2795229503</v>
          </cell>
          <cell r="N89">
            <v>12105427.347999999</v>
          </cell>
          <cell r="O89">
            <v>467315.4528532204</v>
          </cell>
          <cell r="P89">
            <v>3471324.7204657276</v>
          </cell>
          <cell r="Q89">
            <v>3243814.243554024</v>
          </cell>
          <cell r="R89">
            <v>1182354.6427375255</v>
          </cell>
          <cell r="S89">
            <v>-4136.7163950000004</v>
          </cell>
          <cell r="T89">
            <v>587565.79283499997</v>
          </cell>
          <cell r="U89">
            <v>-8035.3545300000005</v>
          </cell>
          <cell r="V89">
            <v>57121.43073</v>
          </cell>
          <cell r="W89">
            <v>1593548.6826237997</v>
          </cell>
          <cell r="X89">
            <v>1921324.6746932894</v>
          </cell>
          <cell r="Y89">
            <v>1426038.0120420004</v>
          </cell>
          <cell r="Z89">
            <v>229711.58350000001</v>
          </cell>
          <cell r="AA89">
            <v>393738.11150940001</v>
          </cell>
        </row>
        <row r="90">
          <cell r="A90" t="str">
            <v>Less:  Tax Credits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A91" t="str">
            <v>Net Federal Income Tax</v>
          </cell>
          <cell r="D91">
            <v>-23720086.870418899</v>
          </cell>
          <cell r="E91">
            <v>-23720086.870418899</v>
          </cell>
          <cell r="H91">
            <v>260339.56956000012</v>
          </cell>
          <cell r="I91">
            <v>2508181.80956</v>
          </cell>
          <cell r="J91">
            <v>1179678.6510361999</v>
          </cell>
          <cell r="K91">
            <v>268941.18090262503</v>
          </cell>
          <cell r="L91">
            <v>446334.54490296001</v>
          </cell>
          <cell r="M91">
            <v>1368229.2795229503</v>
          </cell>
          <cell r="N91">
            <v>12105427.347999999</v>
          </cell>
          <cell r="O91">
            <v>467315.4528532204</v>
          </cell>
          <cell r="P91">
            <v>3471324.7204657276</v>
          </cell>
          <cell r="Q91">
            <v>3243814.243554024</v>
          </cell>
          <cell r="R91">
            <v>1182354.6427375255</v>
          </cell>
          <cell r="S91">
            <v>-4136.7163950000004</v>
          </cell>
          <cell r="T91">
            <v>587565.79283499997</v>
          </cell>
          <cell r="U91">
            <v>-8035.3545300000005</v>
          </cell>
          <cell r="V91">
            <v>57121.43073</v>
          </cell>
          <cell r="W91">
            <v>1593548.6826237997</v>
          </cell>
          <cell r="X91">
            <v>1921324.6746932894</v>
          </cell>
          <cell r="Y91">
            <v>1426038.0120420004</v>
          </cell>
          <cell r="Z91">
            <v>229711.58350000001</v>
          </cell>
          <cell r="AA91">
            <v>393738.11150940001</v>
          </cell>
        </row>
        <row r="93">
          <cell r="A93" t="str">
            <v>Balances Per G/L</v>
          </cell>
        </row>
        <row r="94">
          <cell r="A94" t="str">
            <v xml:space="preserve">   Current FIT Tax/(Benefit) 6800000</v>
          </cell>
          <cell r="D94">
            <v>-23720082.800000001</v>
          </cell>
          <cell r="H94">
            <v>260341</v>
          </cell>
          <cell r="I94">
            <v>2508186</v>
          </cell>
          <cell r="J94">
            <v>1179679</v>
          </cell>
          <cell r="K94">
            <v>268941</v>
          </cell>
          <cell r="L94">
            <v>446335</v>
          </cell>
          <cell r="M94">
            <v>1368229</v>
          </cell>
          <cell r="N94">
            <v>12105427</v>
          </cell>
          <cell r="O94">
            <v>467315</v>
          </cell>
          <cell r="P94">
            <v>3471325</v>
          </cell>
          <cell r="Q94">
            <v>3243814</v>
          </cell>
          <cell r="R94">
            <v>1182355</v>
          </cell>
          <cell r="S94">
            <v>-4137</v>
          </cell>
          <cell r="T94">
            <v>587566</v>
          </cell>
          <cell r="U94">
            <v>-8035</v>
          </cell>
          <cell r="V94">
            <v>57121</v>
          </cell>
          <cell r="W94">
            <v>1593549</v>
          </cell>
          <cell r="X94">
            <v>1921325</v>
          </cell>
          <cell r="Y94">
            <v>1426038</v>
          </cell>
          <cell r="Z94">
            <v>229712</v>
          </cell>
          <cell r="AA94">
            <v>393738</v>
          </cell>
        </row>
        <row r="95">
          <cell r="A95" t="str">
            <v xml:space="preserve">   Current SIT Tax/(Benefit) 6801000</v>
          </cell>
          <cell r="D95">
            <v>6267980.3499999978</v>
          </cell>
          <cell r="H95">
            <v>43292</v>
          </cell>
          <cell r="I95">
            <v>496759</v>
          </cell>
          <cell r="J95">
            <v>326846</v>
          </cell>
          <cell r="K95">
            <v>44722</v>
          </cell>
          <cell r="L95">
            <v>104831</v>
          </cell>
          <cell r="M95">
            <v>379087</v>
          </cell>
          <cell r="N95">
            <v>2207677</v>
          </cell>
          <cell r="O95">
            <v>148189</v>
          </cell>
          <cell r="P95">
            <v>961779</v>
          </cell>
          <cell r="Q95">
            <v>898744</v>
          </cell>
          <cell r="R95">
            <v>327588</v>
          </cell>
          <cell r="S95">
            <v>-677</v>
          </cell>
          <cell r="T95">
            <v>186321</v>
          </cell>
          <cell r="U95">
            <v>-1465</v>
          </cell>
          <cell r="V95">
            <v>10417</v>
          </cell>
          <cell r="W95">
            <v>428431</v>
          </cell>
          <cell r="X95">
            <v>532330</v>
          </cell>
          <cell r="Y95">
            <v>395050</v>
          </cell>
          <cell r="Z95">
            <v>41893</v>
          </cell>
          <cell r="AA95">
            <v>109041</v>
          </cell>
        </row>
        <row r="96">
          <cell r="A96" t="str">
            <v xml:space="preserve">   Deferred FIT Tax/(Benefit) 6802000</v>
          </cell>
          <cell r="D96">
            <v>60275611.480000004</v>
          </cell>
          <cell r="H96">
            <v>327671.11</v>
          </cell>
          <cell r="I96">
            <v>-1549339.73</v>
          </cell>
          <cell r="J96">
            <v>-104369</v>
          </cell>
          <cell r="K96">
            <v>-223403</v>
          </cell>
          <cell r="L96">
            <v>-48977</v>
          </cell>
          <cell r="M96">
            <v>153607</v>
          </cell>
          <cell r="N96">
            <v>2294078</v>
          </cell>
          <cell r="O96">
            <v>-361913</v>
          </cell>
          <cell r="P96">
            <v>-1812440</v>
          </cell>
          <cell r="Q96">
            <v>-1770777</v>
          </cell>
          <cell r="R96">
            <v>46420</v>
          </cell>
          <cell r="S96">
            <v>0</v>
          </cell>
          <cell r="T96">
            <v>-305019</v>
          </cell>
          <cell r="U96">
            <v>0</v>
          </cell>
          <cell r="V96">
            <v>0</v>
          </cell>
          <cell r="W96">
            <v>4133451</v>
          </cell>
          <cell r="X96">
            <v>912028</v>
          </cell>
          <cell r="Y96">
            <v>1018561</v>
          </cell>
          <cell r="Z96">
            <v>0</v>
          </cell>
          <cell r="AA96">
            <v>277866</v>
          </cell>
        </row>
        <row r="97">
          <cell r="A97" t="str">
            <v xml:space="preserve">   Deferred SIT Tax/(Benefit) 6803000</v>
          </cell>
          <cell r="D97">
            <v>10213011.819999998</v>
          </cell>
          <cell r="H97">
            <v>463940.89</v>
          </cell>
          <cell r="I97">
            <v>-182864.27</v>
          </cell>
          <cell r="J97">
            <v>-28917</v>
          </cell>
          <cell r="K97">
            <v>-37149</v>
          </cell>
          <cell r="L97">
            <v>5263</v>
          </cell>
          <cell r="M97">
            <v>42559</v>
          </cell>
          <cell r="N97">
            <v>418373</v>
          </cell>
          <cell r="O97">
            <v>-114766</v>
          </cell>
          <cell r="P97">
            <v>-502160</v>
          </cell>
          <cell r="Q97">
            <v>-490618</v>
          </cell>
          <cell r="R97">
            <v>12861</v>
          </cell>
          <cell r="T97">
            <v>-96724</v>
          </cell>
          <cell r="U97">
            <v>0</v>
          </cell>
          <cell r="V97">
            <v>0</v>
          </cell>
          <cell r="W97">
            <v>1158314</v>
          </cell>
          <cell r="X97">
            <v>252690</v>
          </cell>
          <cell r="Y97">
            <v>282259</v>
          </cell>
          <cell r="AA97">
            <v>77036</v>
          </cell>
        </row>
        <row r="98">
          <cell r="A98" t="str">
            <v xml:space="preserve">   Reverse Prior Period activity</v>
          </cell>
          <cell r="D98">
            <v>0</v>
          </cell>
          <cell r="H98">
            <v>0</v>
          </cell>
          <cell r="J98">
            <v>0</v>
          </cell>
          <cell r="K98">
            <v>0</v>
          </cell>
          <cell r="L98">
            <v>0</v>
          </cell>
          <cell r="O98">
            <v>0</v>
          </cell>
          <cell r="P98">
            <v>0</v>
          </cell>
          <cell r="Q98">
            <v>0</v>
          </cell>
          <cell r="S98">
            <v>0</v>
          </cell>
          <cell r="T98">
            <v>0</v>
          </cell>
          <cell r="W98">
            <v>0</v>
          </cell>
          <cell r="Y98">
            <v>0</v>
          </cell>
          <cell r="Z98">
            <v>0</v>
          </cell>
          <cell r="AA98">
            <v>0</v>
          </cell>
        </row>
        <row r="99">
          <cell r="A99" t="str">
            <v xml:space="preserve">   Proposed Tax Entry</v>
          </cell>
          <cell r="D99">
            <v>0</v>
          </cell>
          <cell r="H99">
            <v>0</v>
          </cell>
          <cell r="J99">
            <v>0</v>
          </cell>
          <cell r="K99">
            <v>0</v>
          </cell>
          <cell r="L99">
            <v>0</v>
          </cell>
          <cell r="O99">
            <v>0</v>
          </cell>
          <cell r="P99">
            <v>0</v>
          </cell>
          <cell r="Q99">
            <v>0</v>
          </cell>
          <cell r="S99">
            <v>0</v>
          </cell>
          <cell r="T99">
            <v>0</v>
          </cell>
          <cell r="W99">
            <v>0</v>
          </cell>
          <cell r="Y99">
            <v>0</v>
          </cell>
          <cell r="Z99">
            <v>0</v>
          </cell>
          <cell r="AA99">
            <v>0</v>
          </cell>
        </row>
        <row r="100">
          <cell r="A100" t="str">
            <v>Subtotal:  Tax on Current year activity</v>
          </cell>
          <cell r="D100">
            <v>53036520.850000001</v>
          </cell>
          <cell r="E100">
            <v>53036520.850000001</v>
          </cell>
          <cell r="H100">
            <v>1095245</v>
          </cell>
          <cell r="I100">
            <v>1272741</v>
          </cell>
          <cell r="J100">
            <v>1373239</v>
          </cell>
          <cell r="K100">
            <v>53111</v>
          </cell>
          <cell r="L100">
            <v>507452</v>
          </cell>
          <cell r="M100">
            <v>1943482</v>
          </cell>
          <cell r="N100">
            <v>17025555</v>
          </cell>
          <cell r="O100">
            <v>138825</v>
          </cell>
          <cell r="P100">
            <v>2118504</v>
          </cell>
          <cell r="Q100">
            <v>1881163</v>
          </cell>
          <cell r="R100">
            <v>1569224</v>
          </cell>
          <cell r="S100">
            <v>-4814</v>
          </cell>
          <cell r="T100">
            <v>372144</v>
          </cell>
          <cell r="U100">
            <v>-9500</v>
          </cell>
          <cell r="V100">
            <v>67538</v>
          </cell>
          <cell r="W100">
            <v>7313745</v>
          </cell>
          <cell r="X100">
            <v>3618373</v>
          </cell>
          <cell r="Y100">
            <v>3121908</v>
          </cell>
          <cell r="Z100">
            <v>271605</v>
          </cell>
          <cell r="AA100">
            <v>857681</v>
          </cell>
        </row>
        <row r="101">
          <cell r="A101" t="str">
            <v xml:space="preserve">   Adjustments / 2003 True up</v>
          </cell>
          <cell r="D101">
            <v>10517332.310000002</v>
          </cell>
          <cell r="H101">
            <v>4732237</v>
          </cell>
          <cell r="J101">
            <v>-2231900</v>
          </cell>
          <cell r="L101">
            <v>619298</v>
          </cell>
          <cell r="M101">
            <v>15133</v>
          </cell>
          <cell r="N101">
            <v>7000088</v>
          </cell>
          <cell r="O101">
            <v>595472</v>
          </cell>
          <cell r="P101">
            <v>1624853</v>
          </cell>
          <cell r="Q101">
            <v>1947247</v>
          </cell>
          <cell r="R101">
            <v>15840</v>
          </cell>
          <cell r="S101">
            <v>2478</v>
          </cell>
          <cell r="T101">
            <v>888673</v>
          </cell>
          <cell r="U101">
            <v>-281279</v>
          </cell>
          <cell r="V101">
            <v>-130535</v>
          </cell>
          <cell r="W101">
            <v>-664</v>
          </cell>
          <cell r="X101">
            <v>-24479</v>
          </cell>
          <cell r="Y101">
            <v>205724</v>
          </cell>
          <cell r="Z101">
            <v>2464</v>
          </cell>
          <cell r="AA101">
            <v>-61997</v>
          </cell>
        </row>
        <row r="102">
          <cell r="A102" t="str">
            <v>Total tax expense per GL</v>
          </cell>
          <cell r="D102">
            <v>63553853.160000004</v>
          </cell>
          <cell r="E102">
            <v>63553853.160000026</v>
          </cell>
          <cell r="G102">
            <v>0</v>
          </cell>
          <cell r="H102">
            <v>5827482</v>
          </cell>
          <cell r="I102">
            <v>1272741</v>
          </cell>
          <cell r="J102">
            <v>-858661</v>
          </cell>
          <cell r="K102">
            <v>53111</v>
          </cell>
          <cell r="L102">
            <v>1126750</v>
          </cell>
          <cell r="M102">
            <v>1958615</v>
          </cell>
          <cell r="N102">
            <v>24025643</v>
          </cell>
          <cell r="O102">
            <v>734297</v>
          </cell>
          <cell r="P102">
            <v>3743357</v>
          </cell>
          <cell r="Q102">
            <v>3828410</v>
          </cell>
          <cell r="R102">
            <v>1585064</v>
          </cell>
          <cell r="S102">
            <v>-2336</v>
          </cell>
          <cell r="T102">
            <v>1260817</v>
          </cell>
          <cell r="U102">
            <v>-290779</v>
          </cell>
          <cell r="V102">
            <v>-62997</v>
          </cell>
          <cell r="W102">
            <v>7313081</v>
          </cell>
          <cell r="X102">
            <v>3593894</v>
          </cell>
          <cell r="Y102">
            <v>3327632</v>
          </cell>
          <cell r="Z102">
            <v>274069</v>
          </cell>
          <cell r="AA102">
            <v>795684</v>
          </cell>
        </row>
        <row r="103">
          <cell r="H103" t="str">
            <v xml:space="preserve"> </v>
          </cell>
          <cell r="X103" t="str">
            <v xml:space="preserve"> </v>
          </cell>
        </row>
        <row r="104">
          <cell r="A104" t="str">
            <v>Calcuated Current FIT vs. Balance per G/L</v>
          </cell>
          <cell r="D104">
            <v>-4.0704189044268873</v>
          </cell>
          <cell r="H104">
            <v>-1.4304399998800363</v>
          </cell>
          <cell r="I104">
            <v>-4.1904400000348687</v>
          </cell>
          <cell r="J104">
            <v>-0.34896380011923611</v>
          </cell>
          <cell r="K104">
            <v>0.180902625026647</v>
          </cell>
          <cell r="L104">
            <v>-0.45509703998686746</v>
          </cell>
          <cell r="M104">
            <v>0.2795229502953589</v>
          </cell>
          <cell r="N104">
            <v>0.34799999929964542</v>
          </cell>
          <cell r="O104">
            <v>0.45285322039853781</v>
          </cell>
          <cell r="P104">
            <v>-0.2795342723838985</v>
          </cell>
          <cell r="Q104">
            <v>0.24355402402579784</v>
          </cell>
          <cell r="R104">
            <v>-0.35726247448474169</v>
          </cell>
          <cell r="S104">
            <v>0.28360499999962485</v>
          </cell>
          <cell r="T104">
            <v>-0.20716500002890825</v>
          </cell>
          <cell r="U104">
            <v>-0.3545300000005227</v>
          </cell>
          <cell r="V104">
            <v>0.43073000000003958</v>
          </cell>
          <cell r="W104">
            <v>-0.31737620034255087</v>
          </cell>
          <cell r="X104">
            <v>-0.32530671055428684</v>
          </cell>
          <cell r="Y104">
            <v>1.204200042411685E-2</v>
          </cell>
          <cell r="Z104">
            <v>-0.41649999999208376</v>
          </cell>
          <cell r="AA104">
            <v>0.11150940001243725</v>
          </cell>
        </row>
        <row r="105">
          <cell r="A105" t="str">
            <v>Calcuated Current SIT vs. Balance per G/L</v>
          </cell>
          <cell r="D105">
            <v>-5.5048494182149073</v>
          </cell>
          <cell r="H105">
            <v>-0.46159999998053536</v>
          </cell>
          <cell r="I105">
            <v>-1.7415999999502674</v>
          </cell>
          <cell r="J105">
            <v>0.33846800000173971</v>
          </cell>
          <cell r="K105">
            <v>-0.11050749999412801</v>
          </cell>
          <cell r="L105">
            <v>-0.24086559998977464</v>
          </cell>
          <cell r="M105">
            <v>-9.3744659854564816E-2</v>
          </cell>
          <cell r="N105">
            <v>-0.27999999979510903</v>
          </cell>
          <cell r="O105">
            <v>0.29242794204037637</v>
          </cell>
          <cell r="P105">
            <v>-0.32110207981895655</v>
          </cell>
          <cell r="Q105">
            <v>-0.25546863989438862</v>
          </cell>
          <cell r="R105">
            <v>-0.24090140644693747</v>
          </cell>
          <cell r="S105">
            <v>-0.31029999999998381</v>
          </cell>
          <cell r="T105">
            <v>0.59189999997033738</v>
          </cell>
          <cell r="U105">
            <v>-0.41420000000016444</v>
          </cell>
          <cell r="V105">
            <v>0.28219999999964784</v>
          </cell>
          <cell r="W105">
            <v>-2.6067999890074134E-2</v>
          </cell>
          <cell r="X105">
            <v>-0.34024043497629464</v>
          </cell>
          <cell r="Y105">
            <v>0.37988000008044764</v>
          </cell>
          <cell r="Z105">
            <v>-0.31000000000494765</v>
          </cell>
          <cell r="AA105">
            <v>-4.2883999965852126E-2</v>
          </cell>
        </row>
        <row r="107">
          <cell r="A107" t="str">
            <v xml:space="preserve">   Net Income/(Loss) Before Tax </v>
          </cell>
          <cell r="D107">
            <v>122152970.13999999</v>
          </cell>
          <cell r="E107">
            <v>122152970.14000003</v>
          </cell>
          <cell r="H107">
            <v>1823962</v>
          </cell>
          <cell r="I107">
            <v>3576938</v>
          </cell>
          <cell r="J107">
            <v>3370241</v>
          </cell>
          <cell r="K107">
            <v>137681</v>
          </cell>
          <cell r="L107">
            <v>1241890</v>
          </cell>
          <cell r="M107">
            <v>4401505.03</v>
          </cell>
          <cell r="N107">
            <v>43767178</v>
          </cell>
          <cell r="O107">
            <v>334571.71999999997</v>
          </cell>
          <cell r="P107">
            <v>5199285</v>
          </cell>
          <cell r="Q107">
            <v>4616715</v>
          </cell>
          <cell r="R107">
            <v>3969479.29</v>
          </cell>
          <cell r="S107">
            <v>-12496.5</v>
          </cell>
          <cell r="T107">
            <v>896877</v>
          </cell>
          <cell r="U107">
            <v>-53595.8</v>
          </cell>
          <cell r="V107">
            <v>169607.9</v>
          </cell>
          <cell r="W107">
            <v>17881663</v>
          </cell>
          <cell r="X107">
            <v>8009163.4400000004</v>
          </cell>
          <cell r="Y107">
            <v>7661878</v>
          </cell>
          <cell r="Z107">
            <v>697867</v>
          </cell>
          <cell r="AA107">
            <v>2104946</v>
          </cell>
        </row>
        <row r="108">
          <cell r="A108" t="str">
            <v xml:space="preserve">   Net FIT &amp; SIT Tax/(Benefit) on CY activity</v>
          </cell>
          <cell r="D108">
            <v>53036520.850000001</v>
          </cell>
          <cell r="E108">
            <v>53036520.849999994</v>
          </cell>
          <cell r="H108">
            <v>1095245</v>
          </cell>
          <cell r="I108">
            <v>1272741</v>
          </cell>
          <cell r="J108">
            <v>1373239</v>
          </cell>
          <cell r="K108">
            <v>53111</v>
          </cell>
          <cell r="L108">
            <v>507452</v>
          </cell>
          <cell r="M108">
            <v>1943482</v>
          </cell>
          <cell r="N108">
            <v>17025555</v>
          </cell>
          <cell r="O108">
            <v>138825</v>
          </cell>
          <cell r="P108">
            <v>2118504</v>
          </cell>
          <cell r="Q108">
            <v>1881163</v>
          </cell>
          <cell r="R108">
            <v>1569224</v>
          </cell>
          <cell r="S108">
            <v>-4814</v>
          </cell>
          <cell r="T108">
            <v>372144</v>
          </cell>
          <cell r="U108">
            <v>-9500</v>
          </cell>
          <cell r="V108">
            <v>67538</v>
          </cell>
          <cell r="W108">
            <v>7313745</v>
          </cell>
          <cell r="X108">
            <v>3618373</v>
          </cell>
          <cell r="Y108">
            <v>3121908</v>
          </cell>
          <cell r="Z108">
            <v>271605</v>
          </cell>
          <cell r="AA108">
            <v>857681</v>
          </cell>
        </row>
        <row r="110">
          <cell r="A110" t="str">
            <v>Effective Tax Rate Analysis</v>
          </cell>
          <cell r="H110" t="str">
            <v xml:space="preserve"> </v>
          </cell>
        </row>
        <row r="111">
          <cell r="A111" t="str">
            <v>All-in Effective Rate</v>
          </cell>
          <cell r="D111">
            <v>0.52028086658196437</v>
          </cell>
        </row>
        <row r="112">
          <cell r="A112" t="str">
            <v>Effective Rate - current project activity</v>
          </cell>
          <cell r="D112">
            <v>0.43418118109788606</v>
          </cell>
          <cell r="H112">
            <v>0.60047577745588998</v>
          </cell>
          <cell r="I112">
            <v>0.35581858002570915</v>
          </cell>
          <cell r="J112">
            <v>0.40746017866378104</v>
          </cell>
          <cell r="K112">
            <v>0.38579999999999998</v>
          </cell>
          <cell r="L112">
            <v>0.40861267906175264</v>
          </cell>
          <cell r="M112">
            <v>0.44154942156228771</v>
          </cell>
          <cell r="N112">
            <v>0.3890028047958678</v>
          </cell>
          <cell r="O112">
            <v>0.41493345582226737</v>
          </cell>
          <cell r="P112">
            <v>0.40746064122278353</v>
          </cell>
          <cell r="Q112">
            <v>0.40746786405485286</v>
          </cell>
          <cell r="R112">
            <v>0.39532237992857749</v>
          </cell>
          <cell r="S112">
            <v>0.38522786380186452</v>
          </cell>
          <cell r="T112">
            <v>0.41493315136858233</v>
          </cell>
          <cell r="U112">
            <v>0.17725269517387557</v>
          </cell>
          <cell r="V112">
            <v>0.39820079135464798</v>
          </cell>
          <cell r="W112">
            <v>0.40900809952631362</v>
          </cell>
          <cell r="X112">
            <v>0.45177914361552846</v>
          </cell>
          <cell r="Y112">
            <v>0.40745989429745555</v>
          </cell>
          <cell r="Z112">
            <v>0.38919306973964951</v>
          </cell>
          <cell r="AA112">
            <v>0.40745985882773239</v>
          </cell>
        </row>
        <row r="113">
          <cell r="A113" t="str">
            <v xml:space="preserve">   Effective Rate w/o PTC's &amp; Items not Tax Eff.</v>
          </cell>
          <cell r="D113">
            <v>0.43389604286349881</v>
          </cell>
          <cell r="H113">
            <v>0.59708473688638364</v>
          </cell>
          <cell r="I113">
            <v>0.35581854819347292</v>
          </cell>
          <cell r="J113">
            <v>0.40746014299845562</v>
          </cell>
          <cell r="K113">
            <v>0.38579999999999998</v>
          </cell>
          <cell r="L113">
            <v>0.40746089310225908</v>
          </cell>
          <cell r="M113">
            <v>0.44148179764139223</v>
          </cell>
          <cell r="N113">
            <v>0.3889999784314826</v>
          </cell>
          <cell r="O113">
            <v>0.41493271051730918</v>
          </cell>
          <cell r="P113">
            <v>0.40746055501735129</v>
          </cell>
          <cell r="Q113">
            <v>0.40745987498299469</v>
          </cell>
          <cell r="R113">
            <v>0.39067493215823934</v>
          </cell>
          <cell r="S113">
            <v>0.38522786380186452</v>
          </cell>
          <cell r="T113">
            <v>0.41493333642554614</v>
          </cell>
          <cell r="U113">
            <v>0.38896852507639129</v>
          </cell>
          <cell r="V113">
            <v>0.38899589376584232</v>
          </cell>
          <cell r="W113">
            <v>0.40794744014695794</v>
          </cell>
          <cell r="X113">
            <v>0.45312805834605774</v>
          </cell>
          <cell r="Y113">
            <v>0.40745992035573531</v>
          </cell>
          <cell r="Z113">
            <v>0.38919306973964951</v>
          </cell>
          <cell r="AA113">
            <v>0.40745994980687217</v>
          </cell>
        </row>
        <row r="114">
          <cell r="A114" t="str">
            <v xml:space="preserve">   Effective Rate w/o PTC's &amp; All Perm Diff's</v>
          </cell>
          <cell r="D114">
            <v>0.47708659619448024</v>
          </cell>
          <cell r="H114">
            <v>0.5969339999941573</v>
          </cell>
          <cell r="I114">
            <v>0.35581858002570915</v>
          </cell>
          <cell r="J114">
            <v>0.40746014299845562</v>
          </cell>
          <cell r="K114">
            <v>0.38579999999999998</v>
          </cell>
          <cell r="L114">
            <v>0.40746089310225908</v>
          </cell>
          <cell r="M114">
            <v>0.44148179764139223</v>
          </cell>
          <cell r="N114">
            <v>0.3889999784314826</v>
          </cell>
          <cell r="O114">
            <v>0.41493271051730918</v>
          </cell>
          <cell r="P114">
            <v>0.40746055501735129</v>
          </cell>
          <cell r="Q114">
            <v>0.40745987498299469</v>
          </cell>
          <cell r="R114">
            <v>0.39067493215823934</v>
          </cell>
          <cell r="S114">
            <v>0.38522786380186452</v>
          </cell>
          <cell r="T114">
            <v>0.41493333642554614</v>
          </cell>
          <cell r="U114">
            <v>0.38896852507639129</v>
          </cell>
          <cell r="V114">
            <v>0.38899589376584232</v>
          </cell>
          <cell r="W114">
            <v>0.40794744014695794</v>
          </cell>
          <cell r="X114">
            <v>0.45312805834605774</v>
          </cell>
          <cell r="Y114">
            <v>0.40745992035573531</v>
          </cell>
          <cell r="Z114">
            <v>0.38900104051566037</v>
          </cell>
          <cell r="AA114">
            <v>0.40745994980687217</v>
          </cell>
        </row>
        <row r="116">
          <cell r="A116" t="str">
            <v>Blended Statutory Tax Rate</v>
          </cell>
          <cell r="H116">
            <v>0.38574999999999998</v>
          </cell>
          <cell r="I116">
            <v>0.35580000000000001</v>
          </cell>
          <cell r="J116">
            <v>0.40745999999999999</v>
          </cell>
          <cell r="K116">
            <v>0.38574999999999998</v>
          </cell>
          <cell r="L116">
            <v>0.40745999999999999</v>
          </cell>
          <cell r="M116">
            <v>0.40745999999999999</v>
          </cell>
          <cell r="N116">
            <v>0.38900000000000001</v>
          </cell>
          <cell r="O116">
            <v>0.414935</v>
          </cell>
          <cell r="P116">
            <v>0.40745999999999999</v>
          </cell>
          <cell r="Q116">
            <v>0.40745999999999999</v>
          </cell>
          <cell r="R116">
            <v>0.40745999999999999</v>
          </cell>
          <cell r="S116">
            <v>0.38522999999999996</v>
          </cell>
          <cell r="T116">
            <v>0.41493499999999994</v>
          </cell>
          <cell r="U116">
            <v>0.38899999999999996</v>
          </cell>
          <cell r="V116">
            <v>0.38899999999999996</v>
          </cell>
          <cell r="W116">
            <v>0.40745999999999999</v>
          </cell>
          <cell r="X116">
            <v>0.40745999999999999</v>
          </cell>
          <cell r="Y116">
            <v>0.40745999999999999</v>
          </cell>
          <cell r="Z116">
            <v>0.38899999999999996</v>
          </cell>
          <cell r="AA116">
            <v>0.40745999999999999</v>
          </cell>
        </row>
        <row r="117">
          <cell r="A117" t="str">
            <v>Difference</v>
          </cell>
          <cell r="G117">
            <v>0</v>
          </cell>
          <cell r="H117">
            <v>0.21118399999415732</v>
          </cell>
          <cell r="I117">
            <v>1.8580025709147296E-5</v>
          </cell>
          <cell r="J117">
            <v>1.4299845563225944E-7</v>
          </cell>
          <cell r="K117">
            <v>4.9999999999994493E-5</v>
          </cell>
          <cell r="L117">
            <v>8.9310225909189356E-7</v>
          </cell>
          <cell r="M117">
            <v>3.4021797641392237E-2</v>
          </cell>
          <cell r="N117">
            <v>2.1568517416525879E-8</v>
          </cell>
          <cell r="O117">
            <v>2.2894826908204102E-6</v>
          </cell>
          <cell r="P117">
            <v>5.5501735130025764E-7</v>
          </cell>
          <cell r="Q117">
            <v>1.2501700530354043E-7</v>
          </cell>
          <cell r="R117">
            <v>1.6785067841760648E-2</v>
          </cell>
          <cell r="S117">
            <v>2.1361981354384163E-6</v>
          </cell>
          <cell r="T117">
            <v>1.6635744538029407E-6</v>
          </cell>
          <cell r="U117">
            <v>3.1474923608665328E-5</v>
          </cell>
          <cell r="V117">
            <v>4.1062341576414418E-6</v>
          </cell>
          <cell r="W117">
            <v>4.8744014695795146E-4</v>
          </cell>
          <cell r="X117">
            <v>4.5668058346057749E-2</v>
          </cell>
          <cell r="Y117">
            <v>7.9644264683320642E-8</v>
          </cell>
          <cell r="Z117">
            <v>1.0405156604109678E-6</v>
          </cell>
          <cell r="AA117">
            <v>5.0193127820730155E-8</v>
          </cell>
        </row>
        <row r="119">
          <cell r="A119" t="str">
            <v>State abbreviation</v>
          </cell>
        </row>
        <row r="120">
          <cell r="A120" t="str">
            <v>Unitary</v>
          </cell>
        </row>
        <row r="121">
          <cell r="A121" t="str">
            <v>Actual state rate</v>
          </cell>
        </row>
        <row r="123">
          <cell r="A123" t="str">
            <v>Variance</v>
          </cell>
        </row>
        <row r="124">
          <cell r="A124" t="str">
            <v xml:space="preserve">State/City tax </v>
          </cell>
        </row>
        <row r="125">
          <cell r="A125" t="str">
            <v>Variance less state tax</v>
          </cell>
        </row>
        <row r="126">
          <cell r="A126" t="str">
            <v>Federal tax</v>
          </cell>
        </row>
        <row r="127">
          <cell r="A127" t="str">
            <v>Total tax on variance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rev Details"/>
      <sheetName val="#REF"/>
      <sheetName val="Assum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ACC-ML"/>
      <sheetName val="Comps"/>
      <sheetName val="Mkt Cap"/>
      <sheetName val="STE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CUSR# Users"/>
      <sheetName val="PROFILES"/>
      <sheetName val="Unit Responsibilities by User"/>
      <sheetName val="Unit Types"/>
      <sheetName val="INPUT"/>
    </sheetNames>
    <sheetDataSet>
      <sheetData sheetId="0" refreshError="1"/>
      <sheetData sheetId="1" refreshError="1">
        <row r="10">
          <cell r="A10">
            <v>10</v>
          </cell>
          <cell r="B10" t="str">
            <v>Group Profile</v>
          </cell>
        </row>
        <row r="11">
          <cell r="A11">
            <v>1000</v>
          </cell>
          <cell r="B11" t="str">
            <v>Utility Profile</v>
          </cell>
        </row>
        <row r="12">
          <cell r="A12">
            <v>2000.01</v>
          </cell>
          <cell r="B12" t="str">
            <v>Nuclear</v>
          </cell>
        </row>
        <row r="13">
          <cell r="A13">
            <v>2000.02</v>
          </cell>
          <cell r="B13" t="str">
            <v>Fossil Hydro</v>
          </cell>
        </row>
        <row r="14">
          <cell r="A14">
            <v>2000.03</v>
          </cell>
          <cell r="B14" t="str">
            <v>Wind (Including Foreign)</v>
          </cell>
        </row>
        <row r="15">
          <cell r="A15">
            <v>2000.04</v>
          </cell>
          <cell r="B15" t="str">
            <v>Corporate &amp; Other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035A-1DA4-4598-B218-C81786618BE5}">
  <dimension ref="A1:F40"/>
  <sheetViews>
    <sheetView zoomScaleNormal="100" workbookViewId="0"/>
  </sheetViews>
  <sheetFormatPr defaultColWidth="9.140625" defaultRowHeight="12" x14ac:dyDescent="0.2"/>
  <cols>
    <col min="1" max="1" width="2.5703125" style="77" customWidth="1"/>
    <col min="2" max="2" width="69.7109375" style="77" customWidth="1"/>
    <col min="3" max="3" width="11.28515625" style="77" customWidth="1"/>
    <col min="4" max="4" width="14.28515625" style="97" bestFit="1" customWidth="1"/>
    <col min="5" max="5" width="11.5703125" style="77" bestFit="1" customWidth="1"/>
    <col min="6" max="8" width="9.140625" style="77"/>
    <col min="9" max="9" width="11.140625" style="77" bestFit="1" customWidth="1"/>
    <col min="10" max="10" width="9.28515625" style="77" bestFit="1" customWidth="1"/>
    <col min="11" max="11" width="10.140625" style="77" bestFit="1" customWidth="1"/>
    <col min="12" max="16384" width="9.140625" style="77"/>
  </cols>
  <sheetData>
    <row r="1" spans="1:5" ht="15" x14ac:dyDescent="0.25">
      <c r="A1" s="133" t="s">
        <v>215</v>
      </c>
    </row>
    <row r="2" spans="1:5" ht="15" x14ac:dyDescent="0.25">
      <c r="A2" s="133" t="s">
        <v>214</v>
      </c>
    </row>
    <row r="7" spans="1:5" x14ac:dyDescent="0.2">
      <c r="B7" s="90" t="s">
        <v>107</v>
      </c>
    </row>
    <row r="8" spans="1:5" x14ac:dyDescent="0.2">
      <c r="B8" s="90" t="s">
        <v>196</v>
      </c>
    </row>
    <row r="9" spans="1:5" x14ac:dyDescent="0.2">
      <c r="B9" s="90" t="s">
        <v>192</v>
      </c>
    </row>
    <row r="12" spans="1:5" x14ac:dyDescent="0.2">
      <c r="B12" s="90"/>
      <c r="C12" s="90"/>
    </row>
    <row r="14" spans="1:5" x14ac:dyDescent="0.2">
      <c r="B14" s="96" t="s">
        <v>171</v>
      </c>
      <c r="C14" s="78"/>
      <c r="D14" s="100">
        <v>2022</v>
      </c>
      <c r="E14" s="101">
        <v>2023</v>
      </c>
    </row>
    <row r="15" spans="1:5" x14ac:dyDescent="0.2">
      <c r="C15" s="78"/>
      <c r="D15" s="98"/>
    </row>
    <row r="16" spans="1:5" x14ac:dyDescent="0.2">
      <c r="B16" s="90" t="s">
        <v>180</v>
      </c>
      <c r="C16" s="78"/>
      <c r="D16" s="98"/>
    </row>
    <row r="17" spans="2:6" x14ac:dyDescent="0.2">
      <c r="B17" s="77" t="s">
        <v>172</v>
      </c>
      <c r="C17" s="78">
        <v>9282110</v>
      </c>
      <c r="D17" s="98">
        <f>+'Tax Provision Summary'!M86</f>
        <v>333399.48485869076</v>
      </c>
      <c r="E17" s="98">
        <f>+'Tax Provision Summary'!N86</f>
        <v>220365.3875656398</v>
      </c>
      <c r="F17" s="91"/>
    </row>
    <row r="18" spans="2:6" x14ac:dyDescent="0.2">
      <c r="B18" s="77" t="s">
        <v>173</v>
      </c>
      <c r="C18" s="78">
        <v>9282210</v>
      </c>
      <c r="D18" s="98">
        <f>+'Tax Provision Summary'!M87</f>
        <v>-1.8423981996177258E-2</v>
      </c>
      <c r="E18" s="98">
        <f>+'Tax Provision Summary'!N87</f>
        <v>-1.353863564904749E-2</v>
      </c>
      <c r="F18" s="91"/>
    </row>
    <row r="19" spans="2:6" x14ac:dyDescent="0.2">
      <c r="B19" s="77" t="s">
        <v>174</v>
      </c>
      <c r="C19" s="78">
        <v>9411101</v>
      </c>
      <c r="D19" s="98">
        <f>+'Tax Provision Summary'!M88</f>
        <v>-333399.48485869076</v>
      </c>
      <c r="E19" s="98">
        <f>+'Tax Provision Summary'!N88</f>
        <v>-220365.3875656398</v>
      </c>
    </row>
    <row r="20" spans="2:6" x14ac:dyDescent="0.2">
      <c r="B20" s="77" t="s">
        <v>175</v>
      </c>
      <c r="C20" s="78">
        <v>9411151</v>
      </c>
      <c r="D20" s="98">
        <f>+'Tax Provision Summary'!M89</f>
        <v>1.8423981996177258E-2</v>
      </c>
      <c r="E20" s="98">
        <f>+'Tax Provision Summary'!N89</f>
        <v>1.353863564904749E-2</v>
      </c>
    </row>
    <row r="21" spans="2:6" x14ac:dyDescent="0.2">
      <c r="B21" s="77" t="s">
        <v>178</v>
      </c>
      <c r="C21" s="78"/>
      <c r="D21" s="98"/>
    </row>
    <row r="22" spans="2:6" x14ac:dyDescent="0.2">
      <c r="C22" s="78"/>
      <c r="D22" s="98"/>
    </row>
    <row r="23" spans="2:6" x14ac:dyDescent="0.2">
      <c r="C23" s="78"/>
      <c r="D23" s="98"/>
    </row>
    <row r="24" spans="2:6" x14ac:dyDescent="0.2">
      <c r="B24" s="90" t="s">
        <v>181</v>
      </c>
      <c r="C24" s="78"/>
      <c r="D24" s="98"/>
    </row>
    <row r="25" spans="2:6" x14ac:dyDescent="0.2">
      <c r="B25" s="77" t="s">
        <v>172</v>
      </c>
      <c r="C25" s="95">
        <v>9282110</v>
      </c>
      <c r="D25" s="98">
        <f>+'Tax Provision Summary'!M98</f>
        <v>-60892.081789937511</v>
      </c>
      <c r="E25" s="98">
        <f>+'Tax Provision Summary'!N98</f>
        <v>-25100.652527234372</v>
      </c>
      <c r="F25" s="91"/>
    </row>
    <row r="26" spans="2:6" x14ac:dyDescent="0.2">
      <c r="B26" s="77" t="s">
        <v>173</v>
      </c>
      <c r="C26" s="95">
        <v>9282210</v>
      </c>
      <c r="D26" s="98">
        <f>+'Tax Provision Summary'!M99</f>
        <v>-16876.112363046428</v>
      </c>
      <c r="E26" s="98">
        <f>+'Tax Provision Summary'!N99</f>
        <v>-6956.5930410576493</v>
      </c>
      <c r="F26" s="91"/>
    </row>
    <row r="27" spans="2:6" x14ac:dyDescent="0.2">
      <c r="B27" s="77" t="s">
        <v>176</v>
      </c>
      <c r="C27" s="95" t="s">
        <v>59</v>
      </c>
      <c r="D27" s="98">
        <f>+'Tax Provision Summary'!M100</f>
        <v>60892.081789937511</v>
      </c>
      <c r="E27" s="98">
        <f>+'Tax Provision Summary'!N100</f>
        <v>25100.652527234372</v>
      </c>
    </row>
    <row r="28" spans="2:6" x14ac:dyDescent="0.2">
      <c r="B28" s="77" t="s">
        <v>177</v>
      </c>
      <c r="C28" s="95" t="s">
        <v>60</v>
      </c>
      <c r="D28" s="98">
        <f>+'Tax Provision Summary'!M101</f>
        <v>16876.112363046428</v>
      </c>
      <c r="E28" s="98">
        <f>+'Tax Provision Summary'!N101</f>
        <v>6956.5930410576493</v>
      </c>
    </row>
    <row r="29" spans="2:6" ht="24" x14ac:dyDescent="0.2">
      <c r="B29" s="99" t="s">
        <v>191</v>
      </c>
      <c r="C29" s="78"/>
      <c r="D29" s="98"/>
    </row>
    <row r="30" spans="2:6" x14ac:dyDescent="0.2">
      <c r="B30" s="94"/>
      <c r="C30" s="94"/>
      <c r="D30" s="98"/>
    </row>
    <row r="31" spans="2:6" x14ac:dyDescent="0.2">
      <c r="B31" s="90"/>
      <c r="C31" s="95"/>
      <c r="D31" s="98"/>
    </row>
    <row r="32" spans="2:6" x14ac:dyDescent="0.2">
      <c r="C32" s="95"/>
      <c r="D32" s="79"/>
      <c r="E32" s="79"/>
    </row>
    <row r="33" spans="2:5" x14ac:dyDescent="0.2">
      <c r="C33" s="95"/>
      <c r="D33" s="79"/>
      <c r="E33" s="79"/>
    </row>
    <row r="34" spans="2:5" x14ac:dyDescent="0.2">
      <c r="C34" s="95"/>
      <c r="D34" s="79"/>
      <c r="E34" s="79"/>
    </row>
    <row r="35" spans="2:5" x14ac:dyDescent="0.2">
      <c r="C35" s="95"/>
      <c r="D35" s="79"/>
      <c r="E35" s="79"/>
    </row>
    <row r="36" spans="2:5" x14ac:dyDescent="0.2">
      <c r="C36" s="95"/>
      <c r="D36" s="79"/>
      <c r="E36" s="79"/>
    </row>
    <row r="37" spans="2:5" x14ac:dyDescent="0.2">
      <c r="C37" s="95"/>
      <c r="D37" s="79"/>
      <c r="E37" s="79"/>
    </row>
    <row r="38" spans="2:5" x14ac:dyDescent="0.2">
      <c r="C38" s="95"/>
      <c r="D38" s="79"/>
      <c r="E38" s="79"/>
    </row>
    <row r="39" spans="2:5" x14ac:dyDescent="0.2">
      <c r="C39" s="95"/>
      <c r="D39" s="79"/>
      <c r="E39" s="79"/>
    </row>
    <row r="40" spans="2:5" x14ac:dyDescent="0.2">
      <c r="B40" s="99"/>
      <c r="C40" s="95"/>
    </row>
  </sheetData>
  <pageMargins left="0.7" right="0.7" top="0.75" bottom="0.75" header="0.3" footer="0.3"/>
  <pageSetup scale="83" orientation="portrait" r:id="rId1"/>
  <headerFooter>
    <oddFooter>&amp;L&amp;Z&amp;F&amp;R&amp;A</oddFooter>
  </headerFooter>
  <ignoredErrors>
    <ignoredError sqref="C27:C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DBD0-B2F0-4F90-A664-B5368924E644}">
  <dimension ref="A1:P117"/>
  <sheetViews>
    <sheetView zoomScaleNormal="100" workbookViewId="0">
      <pane xSplit="2" ySplit="14" topLeftCell="C15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3.42578125" style="77" customWidth="1"/>
    <col min="2" max="2" width="63.140625" style="77" customWidth="1"/>
    <col min="3" max="3" width="9.140625" style="78" bestFit="1" customWidth="1"/>
    <col min="4" max="4" width="12.42578125" style="77" bestFit="1" customWidth="1"/>
    <col min="5" max="5" width="13.7109375" style="77" bestFit="1" customWidth="1"/>
    <col min="6" max="7" width="13.7109375" style="107" bestFit="1" customWidth="1"/>
    <col min="8" max="8" width="6.5703125" style="77" customWidth="1"/>
    <col min="9" max="9" width="5.85546875" style="77" customWidth="1"/>
    <col min="10" max="10" width="3.42578125" style="77" customWidth="1"/>
    <col min="11" max="11" width="62.28515625" style="77" customWidth="1"/>
    <col min="12" max="12" width="10.42578125" style="77" customWidth="1"/>
    <col min="13" max="13" width="11.5703125" style="77" bestFit="1" customWidth="1"/>
    <col min="14" max="14" width="12.7109375" style="77" bestFit="1" customWidth="1"/>
    <col min="15" max="15" width="12.7109375" style="107" bestFit="1" customWidth="1"/>
    <col min="16" max="16" width="12.28515625" style="107" bestFit="1" customWidth="1"/>
    <col min="17" max="16384" width="9.140625" style="77"/>
  </cols>
  <sheetData>
    <row r="1" spans="1:16" ht="15" x14ac:dyDescent="0.25">
      <c r="A1" s="133" t="s">
        <v>216</v>
      </c>
    </row>
    <row r="2" spans="1:16" ht="15" x14ac:dyDescent="0.25">
      <c r="A2" s="133" t="s">
        <v>214</v>
      </c>
    </row>
    <row r="7" spans="1:16" x14ac:dyDescent="0.2">
      <c r="B7" s="90" t="str">
        <f>+'Co Adjustments - Tax Entries'!B7</f>
        <v>Gulf Power</v>
      </c>
      <c r="J7" s="92"/>
    </row>
    <row r="8" spans="1:16" x14ac:dyDescent="0.2">
      <c r="B8" s="90" t="s">
        <v>167</v>
      </c>
      <c r="J8" s="92"/>
    </row>
    <row r="9" spans="1:16" x14ac:dyDescent="0.2">
      <c r="B9" s="90" t="s">
        <v>197</v>
      </c>
      <c r="J9" s="92"/>
    </row>
    <row r="10" spans="1:16" x14ac:dyDescent="0.2">
      <c r="J10" s="92"/>
    </row>
    <row r="11" spans="1:16" x14ac:dyDescent="0.2">
      <c r="J11" s="92"/>
    </row>
    <row r="12" spans="1:16" x14ac:dyDescent="0.2">
      <c r="J12" s="92"/>
      <c r="K12" s="124"/>
      <c r="L12" s="124"/>
      <c r="M12" s="124"/>
      <c r="N12" s="124"/>
      <c r="O12" s="129"/>
    </row>
    <row r="13" spans="1:16" x14ac:dyDescent="0.2">
      <c r="B13" s="124"/>
      <c r="C13" s="125"/>
      <c r="D13" s="124"/>
      <c r="E13" s="124"/>
      <c r="J13" s="92"/>
      <c r="K13" s="124"/>
      <c r="L13" s="124"/>
      <c r="M13" s="124"/>
      <c r="N13" s="124"/>
      <c r="O13" s="129"/>
    </row>
    <row r="14" spans="1:16" x14ac:dyDescent="0.2">
      <c r="B14" s="126" t="s">
        <v>168</v>
      </c>
      <c r="C14" s="125"/>
      <c r="D14" s="127">
        <v>2022</v>
      </c>
      <c r="E14" s="127">
        <f>+D14+1</f>
        <v>2023</v>
      </c>
      <c r="F14" s="108"/>
      <c r="G14" s="108"/>
      <c r="J14" s="92"/>
      <c r="K14" s="126" t="s">
        <v>169</v>
      </c>
      <c r="L14" s="125"/>
      <c r="M14" s="127">
        <v>2022</v>
      </c>
      <c r="N14" s="127">
        <f>+M14+1</f>
        <v>2023</v>
      </c>
      <c r="O14" s="130"/>
      <c r="P14" s="108"/>
    </row>
    <row r="15" spans="1:16" x14ac:dyDescent="0.2">
      <c r="B15" s="124" t="s">
        <v>66</v>
      </c>
      <c r="C15" s="125"/>
      <c r="D15" s="104">
        <f>-+'Depr Study Changes'!B60</f>
        <v>11716175.269054949</v>
      </c>
      <c r="E15" s="104">
        <f>-+'Depr Study Changes'!C60</f>
        <v>17287380.35181592</v>
      </c>
      <c r="F15" s="109"/>
      <c r="G15" s="109"/>
      <c r="H15" s="79"/>
      <c r="J15" s="92"/>
      <c r="K15" s="124" t="s">
        <v>66</v>
      </c>
      <c r="L15" s="125"/>
      <c r="M15" s="104">
        <f>-'Depr Study Changes'!J61</f>
        <v>13441794.193946492</v>
      </c>
      <c r="N15" s="104">
        <f>-'Depr Study Changes'!K61</f>
        <v>18500279.413496152</v>
      </c>
      <c r="O15" s="110"/>
      <c r="P15" s="109"/>
    </row>
    <row r="16" spans="1:16" x14ac:dyDescent="0.2">
      <c r="B16" s="124"/>
      <c r="C16" s="125"/>
      <c r="D16" s="104"/>
      <c r="E16" s="104"/>
      <c r="F16" s="109"/>
      <c r="G16" s="109"/>
      <c r="H16" s="79"/>
      <c r="I16" s="79"/>
      <c r="J16" s="93"/>
      <c r="K16" s="124"/>
      <c r="L16" s="125"/>
      <c r="M16" s="104"/>
      <c r="N16" s="104"/>
      <c r="O16" s="110"/>
      <c r="P16" s="109"/>
    </row>
    <row r="17" spans="2:16" x14ac:dyDescent="0.2">
      <c r="B17" s="124" t="s">
        <v>146</v>
      </c>
      <c r="C17" s="125"/>
      <c r="D17" s="104"/>
      <c r="E17" s="104"/>
      <c r="F17" s="109"/>
      <c r="G17" s="109"/>
      <c r="H17" s="79"/>
      <c r="I17" s="79"/>
      <c r="J17" s="93"/>
      <c r="K17" s="124" t="s">
        <v>146</v>
      </c>
      <c r="L17" s="125"/>
      <c r="M17" s="104"/>
      <c r="N17" s="104"/>
      <c r="O17" s="110"/>
      <c r="P17" s="109"/>
    </row>
    <row r="18" spans="2:16" x14ac:dyDescent="0.2">
      <c r="B18" s="128" t="s">
        <v>90</v>
      </c>
      <c r="C18" s="125" t="s">
        <v>142</v>
      </c>
      <c r="D18" s="104"/>
      <c r="E18" s="104"/>
      <c r="F18" s="109"/>
      <c r="G18" s="109"/>
      <c r="H18" s="79"/>
      <c r="I18" s="79"/>
      <c r="J18" s="93"/>
      <c r="K18" s="128" t="s">
        <v>90</v>
      </c>
      <c r="L18" s="125" t="s">
        <v>142</v>
      </c>
      <c r="M18" s="104">
        <f>+D18</f>
        <v>0</v>
      </c>
      <c r="N18" s="104">
        <f t="shared" ref="N18" si="0">+E18</f>
        <v>0</v>
      </c>
      <c r="O18" s="110"/>
      <c r="P18" s="109"/>
    </row>
    <row r="19" spans="2:16" x14ac:dyDescent="0.2">
      <c r="B19" s="128" t="s">
        <v>97</v>
      </c>
      <c r="C19" s="125" t="s">
        <v>142</v>
      </c>
      <c r="D19" s="104"/>
      <c r="E19" s="104"/>
      <c r="F19" s="109"/>
      <c r="G19" s="109"/>
      <c r="H19" s="79"/>
      <c r="I19" s="79"/>
      <c r="J19" s="93"/>
      <c r="K19" s="128" t="s">
        <v>97</v>
      </c>
      <c r="L19" s="125" t="s">
        <v>142</v>
      </c>
      <c r="M19" s="104">
        <f>+D19</f>
        <v>0</v>
      </c>
      <c r="N19" s="104">
        <f t="shared" ref="N19" si="1">+E19</f>
        <v>0</v>
      </c>
      <c r="O19" s="110"/>
      <c r="P19" s="109"/>
    </row>
    <row r="20" spans="2:16" x14ac:dyDescent="0.2">
      <c r="B20" s="76" t="s">
        <v>90</v>
      </c>
      <c r="C20" s="78" t="s">
        <v>147</v>
      </c>
      <c r="D20" s="79">
        <f>+'PTD - Publish to FRI'!J43</f>
        <v>307404.19631542824</v>
      </c>
      <c r="E20" s="79">
        <f>+'PTD - Publish to FRI'!M43</f>
        <v>122400.41953626368</v>
      </c>
      <c r="F20" s="109"/>
      <c r="G20" s="109"/>
      <c r="H20" s="79"/>
      <c r="I20" s="79"/>
      <c r="J20" s="93"/>
      <c r="K20" s="76" t="s">
        <v>90</v>
      </c>
      <c r="L20" s="78" t="s">
        <v>147</v>
      </c>
      <c r="M20" s="79">
        <f>+D20</f>
        <v>307404.19631542824</v>
      </c>
      <c r="N20" s="79">
        <f t="shared" ref="N20" si="2">+E20</f>
        <v>122400.41953626368</v>
      </c>
      <c r="O20" s="109"/>
      <c r="P20" s="109"/>
    </row>
    <row r="21" spans="2:16" x14ac:dyDescent="0.2">
      <c r="B21" s="76" t="s">
        <v>97</v>
      </c>
      <c r="C21" s="78" t="s">
        <v>147</v>
      </c>
      <c r="D21" s="79">
        <f>+'PTD - Publish to FRI'!J48</f>
        <v>-565.78971458412707</v>
      </c>
      <c r="E21" s="79">
        <f>+'PTD - Publish to FRI'!M48</f>
        <v>4083.0903011481278</v>
      </c>
      <c r="F21" s="109"/>
      <c r="G21" s="109"/>
      <c r="H21" s="79"/>
      <c r="I21" s="79"/>
      <c r="J21" s="93"/>
      <c r="K21" s="76" t="s">
        <v>97</v>
      </c>
      <c r="L21" s="78" t="s">
        <v>147</v>
      </c>
      <c r="M21" s="79">
        <f>+D21</f>
        <v>-565.78971458412707</v>
      </c>
      <c r="N21" s="79">
        <f t="shared" ref="N21" si="3">+E21</f>
        <v>4083.0903011481278</v>
      </c>
      <c r="O21" s="109"/>
      <c r="P21" s="109"/>
    </row>
    <row r="22" spans="2:16" x14ac:dyDescent="0.2">
      <c r="B22" s="81" t="s">
        <v>148</v>
      </c>
      <c r="D22" s="80">
        <f>+SUM(D18:D21)</f>
        <v>306838.40660084412</v>
      </c>
      <c r="E22" s="80">
        <f t="shared" ref="E22" si="4">+SUM(E18:E21)</f>
        <v>126483.50983741181</v>
      </c>
      <c r="F22" s="109"/>
      <c r="G22" s="109"/>
      <c r="H22" s="79"/>
      <c r="I22" s="79"/>
      <c r="J22" s="93"/>
      <c r="K22" s="81" t="s">
        <v>148</v>
      </c>
      <c r="L22" s="78"/>
      <c r="M22" s="80">
        <f>+SUM(M18:M21)</f>
        <v>306838.40660084412</v>
      </c>
      <c r="N22" s="80">
        <f t="shared" ref="N22" si="5">+SUM(N18:N21)</f>
        <v>126483.50983741181</v>
      </c>
      <c r="O22" s="109"/>
      <c r="P22" s="109"/>
    </row>
    <row r="23" spans="2:16" x14ac:dyDescent="0.2">
      <c r="D23" s="79"/>
      <c r="E23" s="79"/>
      <c r="F23" s="109"/>
      <c r="G23" s="109"/>
      <c r="H23" s="79"/>
      <c r="I23" s="79"/>
      <c r="J23" s="93"/>
      <c r="L23" s="78"/>
      <c r="M23" s="79"/>
      <c r="N23" s="79"/>
      <c r="O23" s="109"/>
      <c r="P23" s="109"/>
    </row>
    <row r="24" spans="2:16" x14ac:dyDescent="0.2">
      <c r="D24" s="79"/>
      <c r="E24" s="79"/>
      <c r="F24" s="109"/>
      <c r="G24" s="109"/>
      <c r="H24" s="79"/>
      <c r="I24" s="79"/>
      <c r="J24" s="93"/>
      <c r="L24" s="78"/>
      <c r="M24" s="79"/>
      <c r="N24" s="79"/>
      <c r="O24" s="109"/>
      <c r="P24" s="109"/>
    </row>
    <row r="25" spans="2:16" x14ac:dyDescent="0.2">
      <c r="B25" s="77" t="s">
        <v>149</v>
      </c>
      <c r="D25" s="79"/>
      <c r="E25" s="79"/>
      <c r="F25" s="109"/>
      <c r="G25" s="109"/>
      <c r="H25" s="79"/>
      <c r="I25" s="79"/>
      <c r="J25" s="93"/>
      <c r="K25" s="77" t="s">
        <v>149</v>
      </c>
      <c r="L25" s="78"/>
      <c r="M25" s="79"/>
      <c r="N25" s="79"/>
      <c r="O25" s="109"/>
      <c r="P25" s="109"/>
    </row>
    <row r="26" spans="2:16" x14ac:dyDescent="0.2">
      <c r="B26" s="76" t="s">
        <v>150</v>
      </c>
      <c r="C26" s="78" t="s">
        <v>142</v>
      </c>
      <c r="D26" s="79"/>
      <c r="E26" s="79"/>
      <c r="F26" s="109"/>
      <c r="G26" s="109"/>
      <c r="H26" s="79"/>
      <c r="I26" s="79"/>
      <c r="J26" s="93"/>
      <c r="K26" s="76" t="s">
        <v>150</v>
      </c>
      <c r="L26" s="78" t="s">
        <v>142</v>
      </c>
      <c r="M26" s="79"/>
      <c r="N26" s="79"/>
      <c r="O26" s="109"/>
      <c r="P26" s="109"/>
    </row>
    <row r="27" spans="2:16" x14ac:dyDescent="0.2">
      <c r="B27" s="76" t="s">
        <v>93</v>
      </c>
      <c r="C27" s="78" t="s">
        <v>142</v>
      </c>
      <c r="D27" s="79"/>
      <c r="E27" s="79"/>
      <c r="F27" s="109"/>
      <c r="G27" s="109"/>
      <c r="H27" s="79"/>
      <c r="I27" s="79"/>
      <c r="J27" s="93"/>
      <c r="K27" s="76" t="s">
        <v>93</v>
      </c>
      <c r="L27" s="78" t="s">
        <v>142</v>
      </c>
      <c r="M27" s="79"/>
      <c r="N27" s="79"/>
      <c r="O27" s="109"/>
      <c r="P27" s="109"/>
    </row>
    <row r="28" spans="2:16" x14ac:dyDescent="0.2">
      <c r="B28" s="76" t="s">
        <v>95</v>
      </c>
      <c r="C28" s="78" t="s">
        <v>142</v>
      </c>
      <c r="D28" s="79"/>
      <c r="E28" s="79"/>
      <c r="F28" s="109"/>
      <c r="G28" s="109"/>
      <c r="H28" s="79"/>
      <c r="I28" s="79"/>
      <c r="J28" s="93"/>
      <c r="K28" s="76" t="s">
        <v>95</v>
      </c>
      <c r="L28" s="78" t="s">
        <v>142</v>
      </c>
      <c r="M28" s="79"/>
      <c r="N28" s="79"/>
      <c r="O28" s="109"/>
      <c r="P28" s="109"/>
    </row>
    <row r="29" spans="2:16" x14ac:dyDescent="0.2">
      <c r="B29" s="76" t="s">
        <v>150</v>
      </c>
      <c r="C29" s="78" t="s">
        <v>147</v>
      </c>
      <c r="D29" s="79">
        <f>+'Depr Study Changes'!B60</f>
        <v>-11716175.269054949</v>
      </c>
      <c r="E29" s="79">
        <f>+'Depr Study Changes'!C60</f>
        <v>-17287380.35181592</v>
      </c>
      <c r="F29" s="109"/>
      <c r="G29" s="109"/>
      <c r="H29" s="79"/>
      <c r="I29" s="79"/>
      <c r="J29" s="93"/>
      <c r="K29" s="76" t="s">
        <v>150</v>
      </c>
      <c r="L29" s="78" t="s">
        <v>147</v>
      </c>
      <c r="M29" s="79">
        <f>+'Depr Study Changes'!J61</f>
        <v>-13441794.193946492</v>
      </c>
      <c r="N29" s="79">
        <f>+'Depr Study Changes'!K61</f>
        <v>-18500279.413496152</v>
      </c>
      <c r="O29" s="109"/>
      <c r="P29" s="109"/>
    </row>
    <row r="30" spans="2:16" x14ac:dyDescent="0.2">
      <c r="B30" s="76" t="s">
        <v>93</v>
      </c>
      <c r="C30" s="78" t="s">
        <v>147</v>
      </c>
      <c r="D30" s="79">
        <f>+'PTD - Publish to FRI'!J45</f>
        <v>-307404.19631542824</v>
      </c>
      <c r="E30" s="79">
        <f>+'PTD - Publish to FRI'!M45</f>
        <v>-122400.41953626368</v>
      </c>
      <c r="F30" s="109"/>
      <c r="G30" s="109"/>
      <c r="H30" s="79"/>
      <c r="I30" s="79"/>
      <c r="J30" s="93"/>
      <c r="K30" s="76" t="s">
        <v>93</v>
      </c>
      <c r="L30" s="78" t="s">
        <v>147</v>
      </c>
      <c r="M30" s="79">
        <f>+D30</f>
        <v>-307404.19631542824</v>
      </c>
      <c r="N30" s="79">
        <f t="shared" ref="N30" si="6">+E30</f>
        <v>-122400.41953626368</v>
      </c>
      <c r="O30" s="109"/>
      <c r="P30" s="109"/>
    </row>
    <row r="31" spans="2:16" x14ac:dyDescent="0.2">
      <c r="B31" s="76" t="s">
        <v>95</v>
      </c>
      <c r="C31" s="78" t="s">
        <v>147</v>
      </c>
      <c r="D31" s="79">
        <f>+'PTD - Publish to FRI'!J46</f>
        <v>565.78971458412707</v>
      </c>
      <c r="E31" s="79">
        <f>+'PTD - Publish to FRI'!M46</f>
        <v>-4083.0903011481278</v>
      </c>
      <c r="F31" s="109"/>
      <c r="G31" s="109"/>
      <c r="H31" s="79"/>
      <c r="I31" s="79"/>
      <c r="J31" s="93"/>
      <c r="K31" s="76" t="s">
        <v>95</v>
      </c>
      <c r="L31" s="78" t="s">
        <v>147</v>
      </c>
      <c r="M31" s="79">
        <f>+D31</f>
        <v>565.78971458412707</v>
      </c>
      <c r="N31" s="79">
        <f t="shared" ref="N31" si="7">+E31</f>
        <v>-4083.0903011481278</v>
      </c>
      <c r="O31" s="109"/>
      <c r="P31" s="109"/>
    </row>
    <row r="32" spans="2:16" x14ac:dyDescent="0.2">
      <c r="B32" s="81" t="s">
        <v>152</v>
      </c>
      <c r="D32" s="80">
        <f>+SUM(D27:D31)</f>
        <v>-12023013.675655793</v>
      </c>
      <c r="E32" s="80">
        <f t="shared" ref="E32" si="8">+SUM(E27:E31)</f>
        <v>-17413863.861653332</v>
      </c>
      <c r="F32" s="109"/>
      <c r="G32" s="109"/>
      <c r="H32" s="79"/>
      <c r="I32" s="79"/>
      <c r="J32" s="93"/>
      <c r="K32" s="81" t="s">
        <v>152</v>
      </c>
      <c r="L32" s="78"/>
      <c r="M32" s="80">
        <f>+SUM(M27:M31)</f>
        <v>-13748632.600547336</v>
      </c>
      <c r="N32" s="80">
        <f t="shared" ref="N32" si="9">+SUM(N27:N31)</f>
        <v>-18626762.923333563</v>
      </c>
      <c r="O32" s="109"/>
      <c r="P32" s="109"/>
    </row>
    <row r="33" spans="2:16" x14ac:dyDescent="0.2">
      <c r="D33" s="79"/>
      <c r="E33" s="79"/>
      <c r="F33" s="109"/>
      <c r="G33" s="109"/>
      <c r="H33" s="79"/>
      <c r="I33" s="79"/>
      <c r="J33" s="93"/>
      <c r="L33" s="78"/>
      <c r="M33" s="79"/>
      <c r="N33" s="79"/>
      <c r="O33" s="109"/>
      <c r="P33" s="109"/>
    </row>
    <row r="34" spans="2:16" ht="12.75" thickBot="1" x14ac:dyDescent="0.25">
      <c r="B34" s="77" t="s">
        <v>65</v>
      </c>
      <c r="D34" s="82">
        <f>+D15+D22+D32</f>
        <v>0</v>
      </c>
      <c r="E34" s="82">
        <f t="shared" ref="E34" si="10">+E15+E22+E32</f>
        <v>0</v>
      </c>
      <c r="F34" s="109"/>
      <c r="G34" s="109"/>
      <c r="H34" s="79"/>
      <c r="I34" s="79"/>
      <c r="J34" s="93"/>
      <c r="K34" s="77" t="s">
        <v>65</v>
      </c>
      <c r="L34" s="78"/>
      <c r="M34" s="82">
        <f>+M15+M22+M32</f>
        <v>0</v>
      </c>
      <c r="N34" s="82">
        <f t="shared" ref="N34" si="11">+N15+N22+N32</f>
        <v>0</v>
      </c>
      <c r="O34" s="109"/>
      <c r="P34" s="109"/>
    </row>
    <row r="35" spans="2:16" ht="12.75" thickTop="1" x14ac:dyDescent="0.2">
      <c r="D35" s="79">
        <f>+D15+D26+D29</f>
        <v>0</v>
      </c>
      <c r="E35" s="79">
        <f t="shared" ref="E35" si="12">+E15+E26+E29</f>
        <v>0</v>
      </c>
      <c r="F35" s="109"/>
      <c r="G35" s="109"/>
      <c r="H35" s="79"/>
      <c r="I35" s="79"/>
      <c r="J35" s="93"/>
      <c r="L35" s="78"/>
      <c r="M35" s="79">
        <f>+M15+M26+M29</f>
        <v>0</v>
      </c>
      <c r="N35" s="79">
        <f t="shared" ref="N35" si="13">+N15+N26+N29</f>
        <v>0</v>
      </c>
      <c r="O35" s="109"/>
      <c r="P35" s="109"/>
    </row>
    <row r="36" spans="2:16" x14ac:dyDescent="0.2">
      <c r="D36" s="79"/>
      <c r="E36" s="79"/>
      <c r="F36" s="109"/>
      <c r="G36" s="109"/>
      <c r="H36" s="79"/>
      <c r="I36" s="79"/>
      <c r="J36" s="93"/>
      <c r="L36" s="78"/>
      <c r="M36" s="79"/>
      <c r="N36" s="79"/>
      <c r="O36" s="109"/>
      <c r="P36" s="109"/>
    </row>
    <row r="37" spans="2:16" x14ac:dyDescent="0.2">
      <c r="B37" s="77" t="s">
        <v>153</v>
      </c>
      <c r="D37" s="79"/>
      <c r="E37" s="79"/>
      <c r="F37" s="109"/>
      <c r="G37" s="109"/>
      <c r="H37" s="79"/>
      <c r="I37" s="79"/>
      <c r="J37" s="93"/>
      <c r="K37" s="77" t="s">
        <v>153</v>
      </c>
      <c r="L37" s="78"/>
      <c r="M37" s="79"/>
      <c r="N37" s="79"/>
      <c r="O37" s="109"/>
      <c r="P37" s="109"/>
    </row>
    <row r="38" spans="2:16" x14ac:dyDescent="0.2">
      <c r="B38" s="83" t="s">
        <v>2</v>
      </c>
      <c r="D38" s="79">
        <f>+D34*$C$63</f>
        <v>0</v>
      </c>
      <c r="E38" s="79">
        <f>+E34*$C$63</f>
        <v>0</v>
      </c>
      <c r="F38" s="109"/>
      <c r="G38" s="109"/>
      <c r="H38" s="79"/>
      <c r="I38" s="79"/>
      <c r="J38" s="93"/>
      <c r="K38" s="83" t="s">
        <v>2</v>
      </c>
      <c r="L38" s="78"/>
      <c r="M38" s="79">
        <f>+M34*$C$63</f>
        <v>0</v>
      </c>
      <c r="N38" s="79">
        <f>+N34*$C$63</f>
        <v>0</v>
      </c>
      <c r="O38" s="109"/>
      <c r="P38" s="109"/>
    </row>
    <row r="39" spans="2:16" x14ac:dyDescent="0.2">
      <c r="B39" s="83" t="s">
        <v>3</v>
      </c>
      <c r="D39" s="79">
        <f>+D34*$C$64</f>
        <v>0</v>
      </c>
      <c r="E39" s="79">
        <f>+E34*$C$64</f>
        <v>0</v>
      </c>
      <c r="F39" s="109"/>
      <c r="G39" s="109"/>
      <c r="H39" s="79"/>
      <c r="I39" s="79"/>
      <c r="J39" s="93"/>
      <c r="K39" s="83" t="s">
        <v>3</v>
      </c>
      <c r="L39" s="78"/>
      <c r="M39" s="79">
        <f>+M34*$C$64</f>
        <v>0</v>
      </c>
      <c r="N39" s="79">
        <f>+N34*$C$64</f>
        <v>0</v>
      </c>
      <c r="O39" s="109"/>
      <c r="P39" s="109"/>
    </row>
    <row r="40" spans="2:16" x14ac:dyDescent="0.2">
      <c r="B40" s="77" t="s">
        <v>158</v>
      </c>
      <c r="D40" s="80">
        <f>+SUM(D38:D39)</f>
        <v>0</v>
      </c>
      <c r="E40" s="80">
        <f t="shared" ref="E40" si="14">+SUM(E38:E39)</f>
        <v>0</v>
      </c>
      <c r="F40" s="109"/>
      <c r="G40" s="109"/>
      <c r="H40" s="79"/>
      <c r="I40" s="79"/>
      <c r="J40" s="93"/>
      <c r="K40" s="77" t="s">
        <v>158</v>
      </c>
      <c r="L40" s="78"/>
      <c r="M40" s="80">
        <f>+SUM(M38:M39)</f>
        <v>0</v>
      </c>
      <c r="N40" s="80">
        <f t="shared" ref="N40" si="15">+SUM(N38:N39)</f>
        <v>0</v>
      </c>
      <c r="O40" s="109"/>
      <c r="P40" s="109"/>
    </row>
    <row r="41" spans="2:16" x14ac:dyDescent="0.2">
      <c r="B41" s="83"/>
      <c r="D41" s="79"/>
      <c r="E41" s="79"/>
      <c r="F41" s="109"/>
      <c r="G41" s="109"/>
      <c r="H41" s="79"/>
      <c r="I41" s="79"/>
      <c r="J41" s="93"/>
      <c r="K41" s="83"/>
      <c r="L41" s="78"/>
      <c r="M41" s="79"/>
      <c r="N41" s="79"/>
      <c r="O41" s="109"/>
      <c r="P41" s="109"/>
    </row>
    <row r="42" spans="2:16" x14ac:dyDescent="0.2">
      <c r="B42" s="77" t="s">
        <v>159</v>
      </c>
      <c r="D42" s="79"/>
      <c r="E42" s="79"/>
      <c r="F42" s="109"/>
      <c r="G42" s="109"/>
      <c r="H42" s="79"/>
      <c r="I42" s="79"/>
      <c r="J42" s="93"/>
      <c r="K42" s="77" t="s">
        <v>159</v>
      </c>
      <c r="L42" s="78"/>
      <c r="M42" s="79"/>
      <c r="N42" s="79"/>
      <c r="O42" s="109"/>
      <c r="P42" s="109"/>
    </row>
    <row r="43" spans="2:16" x14ac:dyDescent="0.2">
      <c r="B43" s="83" t="s">
        <v>2</v>
      </c>
      <c r="D43" s="79">
        <f>-D32*$C$63</f>
        <v>2385967.0639338922</v>
      </c>
      <c r="E43" s="79">
        <f>-E32*$C$63</f>
        <v>3455781.2833451033</v>
      </c>
      <c r="F43" s="109"/>
      <c r="G43" s="109"/>
      <c r="H43" s="79"/>
      <c r="I43" s="79"/>
      <c r="J43" s="93"/>
      <c r="K43" s="83" t="s">
        <v>2</v>
      </c>
      <c r="L43" s="78"/>
      <c r="M43" s="79">
        <f>-M32*$C$63</f>
        <v>2728416.1395786186</v>
      </c>
      <c r="N43" s="79">
        <f>-N32*$C$63</f>
        <v>3696481.1021355451</v>
      </c>
      <c r="O43" s="109"/>
      <c r="P43" s="109"/>
    </row>
    <row r="44" spans="2:16" x14ac:dyDescent="0.2">
      <c r="B44" s="86" t="s">
        <v>156</v>
      </c>
      <c r="C44" s="78" t="s">
        <v>142</v>
      </c>
      <c r="D44" s="79"/>
      <c r="E44" s="79"/>
      <c r="F44" s="109"/>
      <c r="G44" s="109"/>
      <c r="H44" s="79"/>
      <c r="I44" s="79"/>
      <c r="J44" s="93"/>
      <c r="K44" s="86" t="s">
        <v>156</v>
      </c>
      <c r="L44" s="78" t="s">
        <v>142</v>
      </c>
      <c r="M44" s="79">
        <f>+D44</f>
        <v>0</v>
      </c>
      <c r="N44" s="79">
        <f t="shared" ref="N44:N46" si="16">+E44</f>
        <v>0</v>
      </c>
      <c r="O44" s="109"/>
      <c r="P44" s="109"/>
    </row>
    <row r="45" spans="2:16" x14ac:dyDescent="0.2">
      <c r="B45" s="86" t="s">
        <v>157</v>
      </c>
      <c r="C45" s="78" t="s">
        <v>147</v>
      </c>
      <c r="D45" s="79">
        <f>-+'PTD - Publish to FRI'!J41</f>
        <v>-333399.48485869076</v>
      </c>
      <c r="E45" s="79">
        <f>-+'PTD - Publish to FRI'!M41</f>
        <v>-220365.3875656398</v>
      </c>
      <c r="F45" s="109"/>
      <c r="G45" s="109"/>
      <c r="J45" s="92"/>
      <c r="K45" s="86" t="s">
        <v>157</v>
      </c>
      <c r="L45" s="78" t="s">
        <v>147</v>
      </c>
      <c r="M45" s="79">
        <f t="shared" ref="M45:M46" si="17">+D45</f>
        <v>-333399.48485869076</v>
      </c>
      <c r="N45" s="79">
        <f t="shared" si="16"/>
        <v>-220365.3875656398</v>
      </c>
      <c r="O45" s="109"/>
      <c r="P45" s="109"/>
    </row>
    <row r="46" spans="2:16" x14ac:dyDescent="0.2">
      <c r="B46" s="86" t="s">
        <v>160</v>
      </c>
      <c r="D46" s="104">
        <f>+'Summary of ITC Amortization'!E29</f>
        <v>0</v>
      </c>
      <c r="E46" s="104">
        <f>+'Summary of ITC Amortization'!F29</f>
        <v>0</v>
      </c>
      <c r="F46" s="110"/>
      <c r="G46" s="110"/>
      <c r="J46" s="92"/>
      <c r="K46" s="86" t="s">
        <v>160</v>
      </c>
      <c r="L46" s="78"/>
      <c r="M46" s="79">
        <f t="shared" si="17"/>
        <v>0</v>
      </c>
      <c r="N46" s="79">
        <f t="shared" si="16"/>
        <v>0</v>
      </c>
      <c r="O46" s="109"/>
      <c r="P46" s="109"/>
    </row>
    <row r="47" spans="2:16" x14ac:dyDescent="0.2">
      <c r="B47" s="77" t="s">
        <v>161</v>
      </c>
      <c r="D47" s="87">
        <f>+SUM(D43:D46)</f>
        <v>2052567.5790752014</v>
      </c>
      <c r="E47" s="87">
        <f t="shared" ref="E47" si="18">+SUM(E43:E46)</f>
        <v>3235415.8957794635</v>
      </c>
      <c r="F47" s="111"/>
      <c r="G47" s="111"/>
      <c r="J47" s="92"/>
      <c r="K47" s="77" t="s">
        <v>161</v>
      </c>
      <c r="L47" s="78"/>
      <c r="M47" s="87">
        <f>+SUM(M43:M46)</f>
        <v>2395016.6547199278</v>
      </c>
      <c r="N47" s="87">
        <f t="shared" ref="N47" si="19">+SUM(N43:N46)</f>
        <v>3476115.7145699053</v>
      </c>
      <c r="O47" s="111"/>
      <c r="P47" s="111"/>
    </row>
    <row r="48" spans="2:16" x14ac:dyDescent="0.2">
      <c r="J48" s="92"/>
      <c r="L48" s="78"/>
    </row>
    <row r="49" spans="2:16" x14ac:dyDescent="0.2">
      <c r="B49" s="83" t="s">
        <v>3</v>
      </c>
      <c r="D49" s="79">
        <f>-D32*$C$64</f>
        <v>661265.75216106861</v>
      </c>
      <c r="E49" s="79">
        <f>-E32*$C$64</f>
        <v>957762.51239093323</v>
      </c>
      <c r="F49" s="109"/>
      <c r="G49" s="109"/>
      <c r="J49" s="92"/>
      <c r="K49" s="83" t="s">
        <v>3</v>
      </c>
      <c r="L49" s="78"/>
      <c r="M49" s="79">
        <f>-M32*$C$64</f>
        <v>756174.79303010344</v>
      </c>
      <c r="N49" s="79">
        <f>-N32*$C$64</f>
        <v>1024471.960783346</v>
      </c>
      <c r="O49" s="109"/>
      <c r="P49" s="109"/>
    </row>
    <row r="50" spans="2:16" x14ac:dyDescent="0.2">
      <c r="B50" s="86" t="s">
        <v>162</v>
      </c>
      <c r="C50" s="78" t="s">
        <v>142</v>
      </c>
      <c r="D50" s="79"/>
      <c r="E50" s="79"/>
      <c r="F50" s="109"/>
      <c r="G50" s="109"/>
      <c r="J50" s="92"/>
      <c r="K50" s="86" t="s">
        <v>162</v>
      </c>
      <c r="L50" s="78" t="s">
        <v>142</v>
      </c>
      <c r="M50" s="79">
        <f>+D50</f>
        <v>0</v>
      </c>
      <c r="N50" s="79">
        <f t="shared" ref="N50:N51" si="20">+E50</f>
        <v>0</v>
      </c>
      <c r="O50" s="109"/>
      <c r="P50" s="109"/>
    </row>
    <row r="51" spans="2:16" x14ac:dyDescent="0.2">
      <c r="B51" s="86" t="s">
        <v>163</v>
      </c>
      <c r="C51" s="78" t="s">
        <v>147</v>
      </c>
      <c r="D51" s="79">
        <f>-+'PTD - Publish to FRI'!J54</f>
        <v>1.8423981996177258E-2</v>
      </c>
      <c r="E51" s="79">
        <f>-+'PTD - Publish to FRI'!M54</f>
        <v>1.353863564904749E-2</v>
      </c>
      <c r="F51" s="109"/>
      <c r="G51" s="109"/>
      <c r="J51" s="92"/>
      <c r="K51" s="86" t="s">
        <v>163</v>
      </c>
      <c r="L51" s="78" t="s">
        <v>147</v>
      </c>
      <c r="M51" s="79">
        <f>+D51</f>
        <v>1.8423981996177258E-2</v>
      </c>
      <c r="N51" s="79">
        <f t="shared" si="20"/>
        <v>1.353863564904749E-2</v>
      </c>
      <c r="O51" s="109"/>
      <c r="P51" s="109"/>
    </row>
    <row r="52" spans="2:16" x14ac:dyDescent="0.2">
      <c r="B52" s="86" t="s">
        <v>164</v>
      </c>
      <c r="D52" s="79"/>
      <c r="E52" s="79"/>
      <c r="F52" s="109"/>
      <c r="G52" s="109"/>
      <c r="J52" s="92"/>
      <c r="K52" s="86" t="s">
        <v>164</v>
      </c>
      <c r="L52" s="78"/>
      <c r="M52" s="79"/>
      <c r="N52" s="79"/>
      <c r="O52" s="109"/>
      <c r="P52" s="109"/>
    </row>
    <row r="53" spans="2:16" x14ac:dyDescent="0.2">
      <c r="B53" s="77" t="s">
        <v>165</v>
      </c>
      <c r="D53" s="87">
        <f>+SUM(D49:D52)</f>
        <v>661265.77058505057</v>
      </c>
      <c r="E53" s="87">
        <f t="shared" ref="E53" si="21">+SUM(E49:E52)</f>
        <v>957762.52592956892</v>
      </c>
      <c r="F53" s="111"/>
      <c r="G53" s="111"/>
      <c r="J53" s="92"/>
      <c r="K53" s="77" t="s">
        <v>165</v>
      </c>
      <c r="L53" s="78"/>
      <c r="M53" s="87">
        <f>+SUM(M49:M52)</f>
        <v>756174.8114540854</v>
      </c>
      <c r="N53" s="87">
        <f t="shared" ref="N53" si="22">+SUM(N49:N52)</f>
        <v>1024471.9743219817</v>
      </c>
      <c r="O53" s="111"/>
      <c r="P53" s="111"/>
    </row>
    <row r="54" spans="2:16" x14ac:dyDescent="0.2">
      <c r="J54" s="92"/>
      <c r="L54" s="78"/>
    </row>
    <row r="55" spans="2:16" x14ac:dyDescent="0.2">
      <c r="B55" s="77" t="s">
        <v>166</v>
      </c>
      <c r="D55" s="87">
        <f>+D47+D53</f>
        <v>2713833.3496602522</v>
      </c>
      <c r="E55" s="87">
        <f t="shared" ref="E55" si="23">+E47+E53</f>
        <v>4193178.4217090323</v>
      </c>
      <c r="F55" s="111"/>
      <c r="G55" s="111"/>
      <c r="J55" s="92"/>
      <c r="K55" s="77" t="s">
        <v>166</v>
      </c>
      <c r="L55" s="78"/>
      <c r="M55" s="87">
        <f>+M47+M53</f>
        <v>3151191.466174013</v>
      </c>
      <c r="N55" s="87">
        <f t="shared" ref="N55" si="24">+N47+N53</f>
        <v>4500587.6888918867</v>
      </c>
      <c r="O55" s="111"/>
      <c r="P55" s="111"/>
    </row>
    <row r="56" spans="2:16" x14ac:dyDescent="0.2">
      <c r="D56" s="88"/>
      <c r="J56" s="92"/>
      <c r="L56" s="78"/>
      <c r="M56" s="88"/>
    </row>
    <row r="57" spans="2:16" ht="12.75" thickBot="1" x14ac:dyDescent="0.25">
      <c r="B57" s="72" t="s">
        <v>64</v>
      </c>
      <c r="D57" s="89">
        <f>+D40+D55</f>
        <v>2713833.3496602522</v>
      </c>
      <c r="E57" s="89">
        <f t="shared" ref="E57" si="25">+E40+E55</f>
        <v>4193178.4217090323</v>
      </c>
      <c r="F57" s="111"/>
      <c r="G57" s="111"/>
      <c r="J57" s="92"/>
      <c r="K57" s="77" t="s">
        <v>64</v>
      </c>
      <c r="L57" s="78"/>
      <c r="M57" s="89">
        <f>+M40+M55</f>
        <v>3151191.466174013</v>
      </c>
      <c r="N57" s="89">
        <f t="shared" ref="N57" si="26">+N40+N55</f>
        <v>4500587.6888918867</v>
      </c>
      <c r="O57" s="111"/>
      <c r="P57" s="111"/>
    </row>
    <row r="58" spans="2:16" ht="12.75" thickTop="1" x14ac:dyDescent="0.2">
      <c r="D58" s="88"/>
      <c r="J58" s="92"/>
      <c r="L58" s="78"/>
      <c r="M58" s="88"/>
    </row>
    <row r="59" spans="2:16" x14ac:dyDescent="0.2">
      <c r="D59" s="88"/>
      <c r="J59" s="92"/>
      <c r="L59" s="78"/>
      <c r="M59" s="88"/>
    </row>
    <row r="60" spans="2:16" x14ac:dyDescent="0.2">
      <c r="B60" s="77" t="s">
        <v>154</v>
      </c>
      <c r="J60" s="92"/>
      <c r="K60" s="77" t="s">
        <v>154</v>
      </c>
      <c r="L60" s="78"/>
    </row>
    <row r="61" spans="2:16" x14ac:dyDescent="0.2">
      <c r="B61" s="83" t="s">
        <v>63</v>
      </c>
      <c r="C61" s="84">
        <v>0.21</v>
      </c>
      <c r="J61" s="92"/>
      <c r="K61" s="83" t="s">
        <v>63</v>
      </c>
      <c r="L61" s="84">
        <v>0.21</v>
      </c>
    </row>
    <row r="62" spans="2:16" x14ac:dyDescent="0.2">
      <c r="B62" s="83" t="s">
        <v>23</v>
      </c>
      <c r="C62" s="84">
        <f>-C64*C61</f>
        <v>-1.155E-2</v>
      </c>
      <c r="J62" s="92"/>
      <c r="K62" s="83" t="s">
        <v>23</v>
      </c>
      <c r="L62" s="84">
        <f>-L64*L61</f>
        <v>-1.155E-2</v>
      </c>
    </row>
    <row r="63" spans="2:16" x14ac:dyDescent="0.2">
      <c r="B63" s="77" t="s">
        <v>62</v>
      </c>
      <c r="C63" s="85">
        <f>+C61+C62</f>
        <v>0.19844999999999999</v>
      </c>
      <c r="J63" s="92"/>
      <c r="K63" s="77" t="s">
        <v>62</v>
      </c>
      <c r="L63" s="85">
        <f>+L61+L62</f>
        <v>0.19844999999999999</v>
      </c>
    </row>
    <row r="64" spans="2:16" x14ac:dyDescent="0.2">
      <c r="B64" s="77" t="s">
        <v>3</v>
      </c>
      <c r="C64" s="84">
        <v>5.5E-2</v>
      </c>
      <c r="J64" s="92"/>
      <c r="K64" s="77" t="s">
        <v>3</v>
      </c>
      <c r="L64" s="84">
        <v>5.5E-2</v>
      </c>
    </row>
    <row r="65" spans="2:16" x14ac:dyDescent="0.2">
      <c r="B65" s="77" t="s">
        <v>155</v>
      </c>
      <c r="C65" s="85">
        <f>+C63+C64</f>
        <v>0.25345000000000001</v>
      </c>
      <c r="J65" s="92"/>
      <c r="K65" s="77" t="s">
        <v>155</v>
      </c>
      <c r="L65" s="85">
        <f>+L63+L64</f>
        <v>0.25345000000000001</v>
      </c>
    </row>
    <row r="66" spans="2:16" x14ac:dyDescent="0.2">
      <c r="C66" s="84"/>
      <c r="J66" s="92"/>
      <c r="L66" s="84"/>
    </row>
    <row r="67" spans="2:16" x14ac:dyDescent="0.2">
      <c r="J67" s="92"/>
      <c r="L67" s="78"/>
    </row>
    <row r="68" spans="2:16" x14ac:dyDescent="0.2">
      <c r="J68" s="92"/>
      <c r="L68" s="78"/>
    </row>
    <row r="69" spans="2:16" x14ac:dyDescent="0.2">
      <c r="B69" s="96" t="s">
        <v>171</v>
      </c>
      <c r="J69" s="92"/>
      <c r="K69" s="96" t="s">
        <v>171</v>
      </c>
      <c r="L69" s="78"/>
    </row>
    <row r="70" spans="2:16" x14ac:dyDescent="0.2">
      <c r="B70" s="96"/>
      <c r="J70" s="92"/>
      <c r="K70" s="96"/>
      <c r="L70" s="78"/>
    </row>
    <row r="71" spans="2:16" x14ac:dyDescent="0.2">
      <c r="B71" s="90"/>
      <c r="J71" s="92"/>
      <c r="K71" s="90"/>
      <c r="L71" s="78"/>
    </row>
    <row r="72" spans="2:16" x14ac:dyDescent="0.2">
      <c r="D72" s="79"/>
      <c r="E72" s="79"/>
      <c r="F72" s="109"/>
      <c r="G72" s="109"/>
      <c r="J72" s="92"/>
      <c r="L72" s="78"/>
      <c r="M72" s="79"/>
      <c r="N72" s="79"/>
      <c r="O72" s="109"/>
      <c r="P72" s="109"/>
    </row>
    <row r="73" spans="2:16" x14ac:dyDescent="0.2">
      <c r="D73" s="79"/>
      <c r="E73" s="79"/>
      <c r="F73" s="109"/>
      <c r="G73" s="109"/>
      <c r="J73" s="92"/>
      <c r="L73" s="78"/>
      <c r="M73" s="79"/>
      <c r="N73" s="79"/>
      <c r="O73" s="109"/>
      <c r="P73" s="109"/>
    </row>
    <row r="74" spans="2:16" x14ac:dyDescent="0.2">
      <c r="D74" s="79"/>
      <c r="E74" s="79"/>
      <c r="F74" s="109"/>
      <c r="G74" s="109"/>
      <c r="J74" s="92"/>
      <c r="L74" s="78"/>
      <c r="M74" s="79"/>
      <c r="N74" s="79"/>
      <c r="O74" s="109"/>
      <c r="P74" s="109"/>
    </row>
    <row r="75" spans="2:16" x14ac:dyDescent="0.2">
      <c r="D75" s="79"/>
      <c r="E75" s="79"/>
      <c r="F75" s="109"/>
      <c r="G75" s="109"/>
      <c r="J75" s="92"/>
      <c r="L75" s="78"/>
      <c r="M75" s="79"/>
      <c r="N75" s="79"/>
      <c r="O75" s="109"/>
      <c r="P75" s="109"/>
    </row>
    <row r="76" spans="2:16" x14ac:dyDescent="0.2">
      <c r="J76" s="92"/>
      <c r="L76" s="78"/>
    </row>
    <row r="77" spans="2:16" x14ac:dyDescent="0.2">
      <c r="J77" s="92"/>
      <c r="L77" s="78"/>
    </row>
    <row r="78" spans="2:16" x14ac:dyDescent="0.2">
      <c r="B78" s="90"/>
      <c r="J78" s="92"/>
      <c r="K78" s="90"/>
      <c r="L78" s="78"/>
    </row>
    <row r="79" spans="2:16" x14ac:dyDescent="0.2">
      <c r="B79" s="77" t="s">
        <v>172</v>
      </c>
      <c r="C79" s="78">
        <v>9282110</v>
      </c>
      <c r="D79" s="79">
        <f>-D15*$C$63</f>
        <v>-2325074.9821439544</v>
      </c>
      <c r="E79" s="79">
        <f>-E15*$C$63</f>
        <v>-3430680.6308178692</v>
      </c>
      <c r="J79" s="92"/>
      <c r="K79" s="77" t="s">
        <v>172</v>
      </c>
      <c r="L79" s="78">
        <v>9282110</v>
      </c>
      <c r="M79" s="79">
        <f>-M15*$C$63</f>
        <v>-2667524.0577886812</v>
      </c>
      <c r="N79" s="79">
        <f>-N15*$C$63</f>
        <v>-3671380.4496083111</v>
      </c>
    </row>
    <row r="80" spans="2:16" x14ac:dyDescent="0.2">
      <c r="B80" s="77" t="s">
        <v>173</v>
      </c>
      <c r="C80" s="78">
        <v>9282210</v>
      </c>
      <c r="D80" s="79">
        <f>-D15*C64</f>
        <v>-644389.63979802222</v>
      </c>
      <c r="E80" s="79">
        <f>-E15*C64</f>
        <v>-950805.91934987565</v>
      </c>
      <c r="J80" s="92"/>
      <c r="K80" s="77" t="s">
        <v>173</v>
      </c>
      <c r="L80" s="78">
        <v>9282210</v>
      </c>
      <c r="M80" s="79">
        <f>-M15*L64</f>
        <v>-739298.68066705705</v>
      </c>
      <c r="N80" s="79">
        <f>-N15*L64</f>
        <v>-1017515.3677422884</v>
      </c>
    </row>
    <row r="81" spans="2:16" x14ac:dyDescent="0.2">
      <c r="B81" s="77" t="s">
        <v>174</v>
      </c>
      <c r="C81" s="78">
        <v>9411101</v>
      </c>
      <c r="D81" s="88">
        <f>-D79</f>
        <v>2325074.9821439544</v>
      </c>
      <c r="E81" s="88">
        <f>-E79</f>
        <v>3430680.6308178692</v>
      </c>
      <c r="J81" s="92"/>
      <c r="K81" s="77" t="s">
        <v>174</v>
      </c>
      <c r="L81" s="78">
        <v>9411101</v>
      </c>
      <c r="M81" s="88">
        <f>-M79</f>
        <v>2667524.0577886812</v>
      </c>
      <c r="N81" s="88">
        <f>-N79</f>
        <v>3671380.4496083111</v>
      </c>
    </row>
    <row r="82" spans="2:16" x14ac:dyDescent="0.2">
      <c r="B82" s="77" t="s">
        <v>175</v>
      </c>
      <c r="C82" s="78">
        <v>9411151</v>
      </c>
      <c r="D82" s="88">
        <f>-D80</f>
        <v>644389.63979802222</v>
      </c>
      <c r="E82" s="88">
        <f>-E80</f>
        <v>950805.91934987565</v>
      </c>
      <c r="J82" s="92"/>
      <c r="K82" s="77" t="s">
        <v>175</v>
      </c>
      <c r="L82" s="78">
        <v>9411151</v>
      </c>
      <c r="M82" s="88">
        <f>-M80</f>
        <v>739298.68066705705</v>
      </c>
      <c r="N82" s="88">
        <f>-N80</f>
        <v>1017515.3677422884</v>
      </c>
    </row>
    <row r="83" spans="2:16" x14ac:dyDescent="0.2">
      <c r="B83" s="77" t="s">
        <v>200</v>
      </c>
      <c r="J83" s="92"/>
      <c r="K83" s="77" t="s">
        <v>200</v>
      </c>
      <c r="L83" s="78"/>
    </row>
    <row r="84" spans="2:16" x14ac:dyDescent="0.2">
      <c r="J84" s="92"/>
      <c r="L84" s="78"/>
    </row>
    <row r="85" spans="2:16" x14ac:dyDescent="0.2">
      <c r="B85" s="90"/>
      <c r="J85" s="92"/>
      <c r="K85" s="90"/>
      <c r="L85" s="78"/>
    </row>
    <row r="86" spans="2:16" x14ac:dyDescent="0.2">
      <c r="B86" s="77" t="s">
        <v>172</v>
      </c>
      <c r="C86" s="78">
        <v>9282110</v>
      </c>
      <c r="D86" s="88">
        <f>-D88</f>
        <v>333399.48485869076</v>
      </c>
      <c r="E86" s="88">
        <f t="shared" ref="E86" si="27">-E88</f>
        <v>220365.3875656398</v>
      </c>
      <c r="F86" s="111"/>
      <c r="G86" s="111"/>
      <c r="J86" s="92"/>
      <c r="K86" s="77" t="s">
        <v>172</v>
      </c>
      <c r="L86" s="78">
        <v>9282110</v>
      </c>
      <c r="M86" s="88">
        <f>-M88</f>
        <v>333399.48485869076</v>
      </c>
      <c r="N86" s="88">
        <f t="shared" ref="N86" si="28">-N88</f>
        <v>220365.3875656398</v>
      </c>
      <c r="O86" s="111"/>
      <c r="P86" s="111"/>
    </row>
    <row r="87" spans="2:16" x14ac:dyDescent="0.2">
      <c r="B87" s="77" t="s">
        <v>173</v>
      </c>
      <c r="C87" s="78">
        <v>9282210</v>
      </c>
      <c r="D87" s="88">
        <f>-D89</f>
        <v>-1.8423981996177258E-2</v>
      </c>
      <c r="E87" s="88">
        <f t="shared" ref="E87" si="29">-E89</f>
        <v>-1.353863564904749E-2</v>
      </c>
      <c r="F87" s="111"/>
      <c r="G87" s="111"/>
      <c r="J87" s="92"/>
      <c r="K87" s="77" t="s">
        <v>173</v>
      </c>
      <c r="L87" s="78">
        <v>9282210</v>
      </c>
      <c r="M87" s="88">
        <f>-M89</f>
        <v>-1.8423981996177258E-2</v>
      </c>
      <c r="N87" s="88">
        <f t="shared" ref="N87" si="30">-N89</f>
        <v>-1.353863564904749E-2</v>
      </c>
      <c r="O87" s="111"/>
      <c r="P87" s="111"/>
    </row>
    <row r="88" spans="2:16" x14ac:dyDescent="0.2">
      <c r="B88" s="77" t="s">
        <v>174</v>
      </c>
      <c r="C88" s="78">
        <v>9411101</v>
      </c>
      <c r="D88" s="88">
        <f>+D44+D45</f>
        <v>-333399.48485869076</v>
      </c>
      <c r="E88" s="88">
        <f>+E44+E45</f>
        <v>-220365.3875656398</v>
      </c>
      <c r="F88" s="111"/>
      <c r="G88" s="111"/>
      <c r="J88" s="92"/>
      <c r="K88" s="77" t="s">
        <v>174</v>
      </c>
      <c r="L88" s="78">
        <v>9411101</v>
      </c>
      <c r="M88" s="88">
        <f>+M44+M45</f>
        <v>-333399.48485869076</v>
      </c>
      <c r="N88" s="88">
        <f>+N44+N45</f>
        <v>-220365.3875656398</v>
      </c>
      <c r="O88" s="111"/>
      <c r="P88" s="111"/>
    </row>
    <row r="89" spans="2:16" x14ac:dyDescent="0.2">
      <c r="B89" s="77" t="s">
        <v>175</v>
      </c>
      <c r="C89" s="78">
        <v>9411151</v>
      </c>
      <c r="D89" s="88">
        <f>+D50+D51</f>
        <v>1.8423981996177258E-2</v>
      </c>
      <c r="E89" s="88">
        <f>+E50+E51</f>
        <v>1.353863564904749E-2</v>
      </c>
      <c r="F89" s="111"/>
      <c r="G89" s="111"/>
      <c r="J89" s="92"/>
      <c r="K89" s="77" t="s">
        <v>175</v>
      </c>
      <c r="L89" s="78">
        <v>9411151</v>
      </c>
      <c r="M89" s="88">
        <f>+M50+M51</f>
        <v>1.8423981996177258E-2</v>
      </c>
      <c r="N89" s="88">
        <f>+N50+N51</f>
        <v>1.353863564904749E-2</v>
      </c>
      <c r="O89" s="111"/>
      <c r="P89" s="111"/>
    </row>
    <row r="90" spans="2:16" x14ac:dyDescent="0.2">
      <c r="B90" s="77" t="s">
        <v>178</v>
      </c>
      <c r="J90" s="92"/>
      <c r="K90" s="77" t="s">
        <v>178</v>
      </c>
      <c r="L90" s="78"/>
    </row>
    <row r="91" spans="2:16" x14ac:dyDescent="0.2">
      <c r="J91" s="92"/>
      <c r="L91" s="78"/>
    </row>
    <row r="92" spans="2:16" x14ac:dyDescent="0.2">
      <c r="B92" s="90"/>
      <c r="J92" s="92"/>
      <c r="K92" s="90"/>
      <c r="L92" s="78"/>
    </row>
    <row r="93" spans="2:16" x14ac:dyDescent="0.2">
      <c r="D93" s="88"/>
      <c r="E93" s="88"/>
      <c r="F93" s="111"/>
      <c r="G93" s="111"/>
      <c r="J93" s="92"/>
      <c r="L93" s="78"/>
      <c r="M93" s="88"/>
      <c r="N93" s="88"/>
      <c r="O93" s="111"/>
      <c r="P93" s="111"/>
    </row>
    <row r="94" spans="2:16" x14ac:dyDescent="0.2">
      <c r="D94" s="88"/>
      <c r="E94" s="88"/>
      <c r="F94" s="111"/>
      <c r="G94" s="111"/>
      <c r="J94" s="92"/>
      <c r="L94" s="78"/>
      <c r="M94" s="88"/>
      <c r="N94" s="88"/>
      <c r="O94" s="111"/>
      <c r="P94" s="111"/>
    </row>
    <row r="95" spans="2:16" x14ac:dyDescent="0.2">
      <c r="J95" s="92"/>
      <c r="L95" s="78"/>
    </row>
    <row r="96" spans="2:16" x14ac:dyDescent="0.2">
      <c r="J96" s="92"/>
      <c r="L96" s="78"/>
    </row>
    <row r="97" spans="2:16" x14ac:dyDescent="0.2">
      <c r="B97" s="90"/>
      <c r="J97" s="92"/>
      <c r="K97" s="90"/>
      <c r="L97" s="78"/>
    </row>
    <row r="98" spans="2:16" x14ac:dyDescent="0.2">
      <c r="B98" s="77" t="s">
        <v>172</v>
      </c>
      <c r="C98" s="95">
        <v>9282110</v>
      </c>
      <c r="D98" s="91">
        <f>-D100</f>
        <v>-60892.081789937511</v>
      </c>
      <c r="E98" s="91">
        <f t="shared" ref="E98" si="31">-E100</f>
        <v>-25100.652527234372</v>
      </c>
      <c r="F98" s="112"/>
      <c r="G98" s="112"/>
      <c r="J98" s="92"/>
      <c r="K98" s="77" t="s">
        <v>172</v>
      </c>
      <c r="L98" s="95">
        <v>9282110</v>
      </c>
      <c r="M98" s="91">
        <f>-M100</f>
        <v>-60892.081789937511</v>
      </c>
      <c r="N98" s="91">
        <f t="shared" ref="N98" si="32">-N100</f>
        <v>-25100.652527234372</v>
      </c>
      <c r="O98" s="112"/>
      <c r="P98" s="112"/>
    </row>
    <row r="99" spans="2:16" x14ac:dyDescent="0.2">
      <c r="B99" s="77" t="s">
        <v>173</v>
      </c>
      <c r="C99" s="95">
        <v>9282210</v>
      </c>
      <c r="D99" s="91">
        <f>-D101</f>
        <v>-16876.112363046428</v>
      </c>
      <c r="E99" s="91">
        <f t="shared" ref="E99" si="33">-E101</f>
        <v>-6956.5930410576493</v>
      </c>
      <c r="F99" s="112"/>
      <c r="G99" s="112"/>
      <c r="J99" s="92"/>
      <c r="K99" s="77" t="s">
        <v>173</v>
      </c>
      <c r="L99" s="95">
        <v>9282210</v>
      </c>
      <c r="M99" s="91">
        <f>-M101</f>
        <v>-16876.112363046428</v>
      </c>
      <c r="N99" s="91">
        <f t="shared" ref="N99" si="34">-N101</f>
        <v>-6956.5930410576493</v>
      </c>
      <c r="O99" s="112"/>
      <c r="P99" s="112"/>
    </row>
    <row r="100" spans="2:16" x14ac:dyDescent="0.2">
      <c r="B100" s="77" t="s">
        <v>176</v>
      </c>
      <c r="C100" s="95" t="s">
        <v>59</v>
      </c>
      <c r="D100" s="91">
        <f>D22*$C$63</f>
        <v>60892.081789937511</v>
      </c>
      <c r="E100" s="91">
        <f>E22*$C$63</f>
        <v>25100.652527234372</v>
      </c>
      <c r="F100" s="112"/>
      <c r="G100" s="112"/>
      <c r="J100" s="92"/>
      <c r="K100" s="77" t="s">
        <v>176</v>
      </c>
      <c r="L100" s="95" t="s">
        <v>59</v>
      </c>
      <c r="M100" s="91">
        <f>M22*$C$63</f>
        <v>60892.081789937511</v>
      </c>
      <c r="N100" s="91">
        <f>N22*$C$63</f>
        <v>25100.652527234372</v>
      </c>
      <c r="O100" s="112"/>
      <c r="P100" s="112"/>
    </row>
    <row r="101" spans="2:16" x14ac:dyDescent="0.2">
      <c r="B101" s="77" t="s">
        <v>177</v>
      </c>
      <c r="C101" s="95" t="s">
        <v>60</v>
      </c>
      <c r="D101" s="91">
        <f>+D22*$C$64</f>
        <v>16876.112363046428</v>
      </c>
      <c r="E101" s="91">
        <f>+E22*$C$64</f>
        <v>6956.5930410576493</v>
      </c>
      <c r="F101" s="113"/>
      <c r="G101" s="112"/>
      <c r="J101" s="92"/>
      <c r="K101" s="77" t="s">
        <v>177</v>
      </c>
      <c r="L101" s="95" t="s">
        <v>60</v>
      </c>
      <c r="M101" s="91">
        <f>+M22*$C$64</f>
        <v>16876.112363046428</v>
      </c>
      <c r="N101" s="91">
        <f>+N22*$C$64</f>
        <v>6956.5930410576493</v>
      </c>
      <c r="O101" s="112"/>
      <c r="P101" s="112"/>
    </row>
    <row r="102" spans="2:16" ht="24" x14ac:dyDescent="0.2">
      <c r="B102" s="99" t="s">
        <v>182</v>
      </c>
      <c r="J102" s="92"/>
      <c r="K102" s="99" t="s">
        <v>182</v>
      </c>
      <c r="L102" s="78"/>
    </row>
    <row r="103" spans="2:16" x14ac:dyDescent="0.2">
      <c r="J103" s="92"/>
      <c r="L103" s="78"/>
    </row>
    <row r="104" spans="2:16" x14ac:dyDescent="0.2">
      <c r="J104" s="92"/>
      <c r="L104" s="78"/>
    </row>
    <row r="105" spans="2:16" x14ac:dyDescent="0.2">
      <c r="C105" s="78" t="s">
        <v>170</v>
      </c>
      <c r="D105" s="88">
        <f>+D88+D89+D100+D101+D74+D75+D94+D81+D82</f>
        <v>2713833.3496602518</v>
      </c>
      <c r="E105" s="88">
        <f>+E88+E89+E100+E101+E74+E75+E94+E81+E82</f>
        <v>4193178.4217090327</v>
      </c>
      <c r="F105" s="111"/>
      <c r="G105" s="111"/>
      <c r="J105" s="92"/>
      <c r="L105" s="78" t="s">
        <v>170</v>
      </c>
      <c r="M105" s="88">
        <f>+M88+M89+M100+M101+M74+M75+M94+M81+M82</f>
        <v>3151191.4661740134</v>
      </c>
      <c r="N105" s="88">
        <f>+N88+N89+N100+N101+N74+N75+N94+N81+N82</f>
        <v>4500587.6888918877</v>
      </c>
      <c r="O105" s="111"/>
      <c r="P105" s="111"/>
    </row>
    <row r="106" spans="2:16" x14ac:dyDescent="0.2">
      <c r="D106" s="88">
        <f>+D105-D57</f>
        <v>0</v>
      </c>
      <c r="E106" s="88">
        <f>+E105-E57</f>
        <v>0</v>
      </c>
      <c r="F106" s="111"/>
      <c r="G106" s="111"/>
      <c r="J106" s="92"/>
      <c r="L106" s="78"/>
      <c r="M106" s="88">
        <f>+M105-M57</f>
        <v>0</v>
      </c>
      <c r="N106" s="88">
        <f t="shared" ref="N106" si="35">+N105-N57</f>
        <v>0</v>
      </c>
      <c r="O106" s="111"/>
      <c r="P106" s="111"/>
    </row>
    <row r="107" spans="2:16" x14ac:dyDescent="0.2">
      <c r="J107" s="92"/>
    </row>
    <row r="108" spans="2:16" x14ac:dyDescent="0.2">
      <c r="J108" s="92"/>
      <c r="K108" s="77" t="s">
        <v>213</v>
      </c>
    </row>
    <row r="109" spans="2:16" x14ac:dyDescent="0.2">
      <c r="D109" s="79"/>
      <c r="E109" s="79"/>
      <c r="J109" s="92"/>
      <c r="K109" s="83" t="s">
        <v>204</v>
      </c>
      <c r="M109" s="79">
        <f>+M15*$L$65</f>
        <v>3406822.7384557384</v>
      </c>
      <c r="N109" s="79">
        <f>+N15*$L$65</f>
        <v>4688895.8173505999</v>
      </c>
      <c r="O109" s="109"/>
      <c r="P109" s="109"/>
    </row>
    <row r="110" spans="2:16" x14ac:dyDescent="0.2">
      <c r="D110" s="88"/>
      <c r="E110" s="88"/>
      <c r="J110" s="92"/>
      <c r="K110" s="83" t="s">
        <v>201</v>
      </c>
      <c r="M110" s="88">
        <f>+M44+M45+M50+M51</f>
        <v>-333399.46643470874</v>
      </c>
      <c r="N110" s="88">
        <f>+N44+N45+N50+N51</f>
        <v>-220365.37402700415</v>
      </c>
      <c r="O110" s="111"/>
      <c r="P110" s="111"/>
    </row>
    <row r="111" spans="2:16" x14ac:dyDescent="0.2">
      <c r="D111" s="88"/>
      <c r="E111" s="88"/>
      <c r="J111" s="92"/>
      <c r="K111" s="83" t="s">
        <v>202</v>
      </c>
      <c r="M111" s="88">
        <f>+M46</f>
        <v>0</v>
      </c>
      <c r="N111" s="88">
        <f>+N46</f>
        <v>0</v>
      </c>
      <c r="O111" s="111"/>
      <c r="P111" s="111"/>
    </row>
    <row r="112" spans="2:16" x14ac:dyDescent="0.2">
      <c r="J112" s="92"/>
      <c r="K112" s="83" t="s">
        <v>203</v>
      </c>
      <c r="M112" s="79">
        <f>+M22*$L$65</f>
        <v>77768.194152983939</v>
      </c>
      <c r="N112" s="79">
        <f>+N22*$L$65</f>
        <v>32057.245568292023</v>
      </c>
      <c r="O112" s="109"/>
      <c r="P112" s="109"/>
    </row>
    <row r="113" spans="10:16" x14ac:dyDescent="0.2">
      <c r="J113" s="92"/>
      <c r="K113" s="94" t="s">
        <v>64</v>
      </c>
      <c r="M113" s="87">
        <f>+SUM(M109:M112)</f>
        <v>3151191.4661740134</v>
      </c>
      <c r="N113" s="87">
        <f>+SUM(N109:N112)</f>
        <v>4500587.6888918877</v>
      </c>
      <c r="O113" s="111"/>
      <c r="P113" s="111"/>
    </row>
    <row r="114" spans="10:16" x14ac:dyDescent="0.2">
      <c r="J114" s="92"/>
      <c r="M114" s="88">
        <f>+M113-M57</f>
        <v>0</v>
      </c>
      <c r="N114" s="88">
        <f>+N113-N57</f>
        <v>0</v>
      </c>
      <c r="O114" s="111"/>
      <c r="P114" s="111"/>
    </row>
    <row r="116" spans="10:16" x14ac:dyDescent="0.2">
      <c r="M116" s="79"/>
      <c r="N116" s="79"/>
    </row>
    <row r="117" spans="10:16" x14ac:dyDescent="0.2">
      <c r="M117" s="88"/>
      <c r="N117" s="88"/>
    </row>
  </sheetData>
  <pageMargins left="0.7" right="0.7" top="0.75" bottom="0.75" header="0.3" footer="0.3"/>
  <pageSetup scale="63" orientation="portrait" r:id="rId1"/>
  <headerFooter>
    <oddFooter>&amp;L&amp;Z&amp;F&amp;R&amp;A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B03BD-FD55-4A05-84B9-C2C57DC633C9}">
  <dimension ref="A1:AE80"/>
  <sheetViews>
    <sheetView zoomScaleNormal="100" workbookViewId="0"/>
  </sheetViews>
  <sheetFormatPr defaultColWidth="8" defaultRowHeight="14.1" customHeight="1" x14ac:dyDescent="0.2"/>
  <cols>
    <col min="1" max="1" width="23.7109375" style="2" customWidth="1"/>
    <col min="2" max="2" width="14.42578125" style="2" bestFit="1" customWidth="1"/>
    <col min="3" max="3" width="1.42578125" style="2" customWidth="1"/>
    <col min="4" max="6" width="12.7109375" style="2" customWidth="1"/>
    <col min="7" max="7" width="1.42578125" style="2" customWidth="1"/>
    <col min="8" max="8" width="12.7109375" style="2" customWidth="1"/>
    <col min="9" max="9" width="1.42578125" style="2" customWidth="1"/>
    <col min="10" max="10" width="11.7109375" style="2" customWidth="1"/>
    <col min="11" max="11" width="1.42578125" style="2" customWidth="1"/>
    <col min="12" max="12" width="11.7109375" style="2" customWidth="1"/>
    <col min="13" max="13" width="11.140625" style="2" customWidth="1"/>
    <col min="14" max="14" width="12.140625" style="2" customWidth="1"/>
    <col min="15" max="15" width="7" style="2" customWidth="1"/>
    <col min="16" max="16" width="23.140625" style="2" customWidth="1"/>
    <col min="17" max="22" width="13.28515625" style="3" customWidth="1"/>
    <col min="23" max="23" width="2.42578125" style="3" customWidth="1"/>
    <col min="24" max="24" width="13.28515625" style="3" customWidth="1"/>
    <col min="25" max="25" width="13.42578125" style="3" bestFit="1" customWidth="1"/>
    <col min="26" max="26" width="5.28515625" style="2" customWidth="1"/>
    <col min="27" max="27" width="8" style="2"/>
    <col min="28" max="28" width="18.28515625" style="2" bestFit="1" customWidth="1"/>
    <col min="29" max="31" width="13.42578125" style="2" customWidth="1"/>
    <col min="32" max="33" width="8" style="2"/>
    <col min="34" max="34" width="18.140625" style="2" customWidth="1"/>
    <col min="35" max="38" width="13" style="2" customWidth="1"/>
    <col min="39" max="16384" width="8" style="2"/>
  </cols>
  <sheetData>
    <row r="1" spans="1:31" ht="14.1" customHeight="1" x14ac:dyDescent="0.25">
      <c r="A1" s="133" t="s">
        <v>217</v>
      </c>
    </row>
    <row r="2" spans="1:31" ht="14.1" customHeight="1" x14ac:dyDescent="0.25">
      <c r="A2" s="133" t="s">
        <v>214</v>
      </c>
    </row>
    <row r="7" spans="1:31" ht="14.1" customHeight="1" x14ac:dyDescent="0.2">
      <c r="A7" s="1" t="s">
        <v>0</v>
      </c>
    </row>
    <row r="8" spans="1:31" ht="14.1" customHeight="1" x14ac:dyDescent="0.2">
      <c r="A8" s="1" t="s">
        <v>1</v>
      </c>
      <c r="D8" s="4"/>
    </row>
    <row r="10" spans="1:31" ht="14.1" customHeight="1" x14ac:dyDescent="0.2">
      <c r="A10" s="5"/>
      <c r="P10" s="6"/>
    </row>
    <row r="11" spans="1:31" ht="14.1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P11" s="7"/>
      <c r="Q11" s="8" t="s">
        <v>2</v>
      </c>
      <c r="R11" s="9" t="s">
        <v>3</v>
      </c>
      <c r="S11" s="8" t="s">
        <v>2</v>
      </c>
      <c r="T11" s="9" t="s">
        <v>3</v>
      </c>
      <c r="U11" s="8" t="s">
        <v>2</v>
      </c>
      <c r="V11" s="9" t="s">
        <v>3</v>
      </c>
      <c r="W11" s="10"/>
      <c r="X11" s="11" t="s">
        <v>4</v>
      </c>
      <c r="Y11" s="12" t="s">
        <v>5</v>
      </c>
    </row>
    <row r="12" spans="1:31" ht="14.1" customHeight="1" thickBot="1" x14ac:dyDescent="0.25">
      <c r="A12" s="131" t="s">
        <v>6</v>
      </c>
      <c r="D12" s="13">
        <f>0.21+(E12*-0.21)</f>
        <v>0.19844999999999999</v>
      </c>
      <c r="E12" s="13">
        <v>5.5E-2</v>
      </c>
      <c r="F12" s="13">
        <f>D12+E12</f>
        <v>0.25345000000000001</v>
      </c>
      <c r="G12" s="13"/>
      <c r="H12" s="13">
        <f>1-F12</f>
        <v>0.74655000000000005</v>
      </c>
      <c r="I12" s="13"/>
      <c r="J12" s="13"/>
      <c r="K12" s="13"/>
      <c r="L12" s="13">
        <f>D12/H12</f>
        <v>0.26582278481012656</v>
      </c>
      <c r="M12" s="13">
        <f>E12/H12</f>
        <v>7.3672225570959746E-2</v>
      </c>
      <c r="P12" s="14"/>
      <c r="Q12" s="15">
        <v>2707025</v>
      </c>
      <c r="R12" s="16">
        <v>2707135</v>
      </c>
      <c r="S12" s="15">
        <v>3600007</v>
      </c>
      <c r="T12" s="16">
        <v>3600107</v>
      </c>
      <c r="U12" s="15">
        <v>3600008</v>
      </c>
      <c r="V12" s="16">
        <v>3600108</v>
      </c>
      <c r="W12" s="17"/>
      <c r="X12" s="15">
        <v>2801017</v>
      </c>
      <c r="Y12" s="16">
        <v>3602750</v>
      </c>
    </row>
    <row r="13" spans="1:31" ht="14.1" customHeight="1" thickTop="1" x14ac:dyDescent="0.2">
      <c r="A13" s="18" t="s">
        <v>7</v>
      </c>
      <c r="B13" s="18" t="s">
        <v>8</v>
      </c>
      <c r="C13" s="18"/>
      <c r="D13" s="18" t="s">
        <v>2</v>
      </c>
      <c r="E13" s="18" t="s">
        <v>3</v>
      </c>
      <c r="F13" s="18" t="s">
        <v>9</v>
      </c>
      <c r="G13" s="18"/>
      <c r="H13" s="18" t="s">
        <v>10</v>
      </c>
      <c r="I13" s="18"/>
      <c r="J13" s="18" t="s">
        <v>11</v>
      </c>
      <c r="L13" s="18" t="s">
        <v>2</v>
      </c>
      <c r="M13" s="18" t="s">
        <v>3</v>
      </c>
      <c r="N13" s="18" t="s">
        <v>12</v>
      </c>
      <c r="P13" s="19"/>
      <c r="Q13" s="20" t="s">
        <v>13</v>
      </c>
      <c r="R13" s="21" t="s">
        <v>14</v>
      </c>
      <c r="S13" s="20" t="s">
        <v>15</v>
      </c>
      <c r="T13" s="21" t="s">
        <v>16</v>
      </c>
      <c r="U13" s="20" t="s">
        <v>17</v>
      </c>
      <c r="V13" s="21" t="s">
        <v>18</v>
      </c>
      <c r="W13" s="19"/>
      <c r="X13" s="20" t="s">
        <v>19</v>
      </c>
      <c r="Y13" s="21" t="s">
        <v>20</v>
      </c>
      <c r="AB13" s="22" t="s">
        <v>21</v>
      </c>
      <c r="AC13" s="23"/>
      <c r="AD13" s="23"/>
      <c r="AE13" s="24"/>
    </row>
    <row r="14" spans="1:31" ht="14.1" customHeight="1" x14ac:dyDescent="0.2">
      <c r="P14" s="25"/>
      <c r="S14" s="26"/>
      <c r="U14" s="26"/>
      <c r="V14" s="27"/>
      <c r="X14" s="26"/>
      <c r="Y14" s="27"/>
      <c r="AB14" s="28" t="s">
        <v>22</v>
      </c>
      <c r="AC14" s="29" t="s">
        <v>2</v>
      </c>
      <c r="AD14" s="29" t="s">
        <v>23</v>
      </c>
      <c r="AE14" s="30" t="s">
        <v>3</v>
      </c>
    </row>
    <row r="15" spans="1:31" ht="14.1" customHeight="1" x14ac:dyDescent="0.2">
      <c r="A15" s="2" t="s">
        <v>24</v>
      </c>
      <c r="B15" s="3"/>
      <c r="C15" s="3"/>
      <c r="D15" s="3">
        <f>ROUND(B15*D12,0)</f>
        <v>0</v>
      </c>
      <c r="E15" s="3">
        <f>ROUND(B15*E12,0)</f>
        <v>0</v>
      </c>
      <c r="F15" s="3">
        <f>D15+E15</f>
        <v>0</v>
      </c>
      <c r="G15" s="3"/>
      <c r="H15" s="3">
        <f>ROUND(F15/H12,0)</f>
        <v>0</v>
      </c>
      <c r="I15" s="3"/>
      <c r="J15" s="3">
        <f>H15-F15</f>
        <v>0</v>
      </c>
      <c r="K15" s="3"/>
      <c r="L15" s="3">
        <f>ROUND(F15*(D12/H12),0)</f>
        <v>0</v>
      </c>
      <c r="M15" s="3">
        <f>ROUND(F15*(E12/H12),0)</f>
        <v>0</v>
      </c>
      <c r="N15" s="3">
        <f>L15+M15</f>
        <v>0</v>
      </c>
      <c r="O15" s="3"/>
      <c r="P15" s="31" t="s">
        <v>25</v>
      </c>
      <c r="Q15" s="32">
        <f>D17</f>
        <v>0</v>
      </c>
      <c r="R15" s="33">
        <f>E17</f>
        <v>0</v>
      </c>
      <c r="S15" s="32"/>
      <c r="T15" s="33"/>
      <c r="U15" s="32"/>
      <c r="V15" s="33"/>
      <c r="W15" s="34"/>
      <c r="X15" s="32"/>
      <c r="Y15" s="33">
        <f>-SUM(Q15:V15)</f>
        <v>0</v>
      </c>
      <c r="AB15" s="35"/>
      <c r="AC15" s="36"/>
      <c r="AD15" s="36"/>
      <c r="AE15" s="37"/>
    </row>
    <row r="16" spans="1:31" ht="14.1" customHeight="1" x14ac:dyDescent="0.2">
      <c r="A16" s="2" t="s">
        <v>26</v>
      </c>
      <c r="B16" s="3">
        <f>+'Tax Provision Summary'!$D$46</f>
        <v>0</v>
      </c>
      <c r="C16" s="3"/>
      <c r="D16" s="3">
        <f>ROUND(B16*D12,0)</f>
        <v>0</v>
      </c>
      <c r="E16" s="3">
        <f>ROUND(B16*E12,0)</f>
        <v>0</v>
      </c>
      <c r="F16" s="3">
        <f>D16+E16</f>
        <v>0</v>
      </c>
      <c r="G16" s="3"/>
      <c r="H16" s="3">
        <f>ROUND(F16/H12,0)</f>
        <v>0</v>
      </c>
      <c r="I16" s="3"/>
      <c r="J16" s="3">
        <f>H16-F16</f>
        <v>0</v>
      </c>
      <c r="K16" s="3"/>
      <c r="L16" s="3">
        <f>ROUND(F16*(D12/H12),0)</f>
        <v>0</v>
      </c>
      <c r="M16" s="3">
        <f>ROUND(F16*(E12/H12),0)</f>
        <v>0</v>
      </c>
      <c r="N16" s="3">
        <f>L16+M16</f>
        <v>0</v>
      </c>
      <c r="O16" s="3"/>
      <c r="P16" s="38" t="s">
        <v>27</v>
      </c>
      <c r="Q16" s="32">
        <f>L17</f>
        <v>0</v>
      </c>
      <c r="R16" s="33">
        <f>M17</f>
        <v>0</v>
      </c>
      <c r="S16" s="32"/>
      <c r="T16" s="33"/>
      <c r="U16" s="32"/>
      <c r="V16" s="33"/>
      <c r="W16" s="34"/>
      <c r="X16" s="32"/>
      <c r="Y16" s="33">
        <f>-SUM(Q16:V16)</f>
        <v>0</v>
      </c>
      <c r="AB16" s="39" t="s">
        <v>28</v>
      </c>
      <c r="AC16" s="40">
        <f>Q41-AD26</f>
        <v>-93783.02</v>
      </c>
      <c r="AD16" s="40"/>
      <c r="AE16" s="41"/>
    </row>
    <row r="17" spans="1:31" ht="14.1" customHeight="1" thickBot="1" x14ac:dyDescent="0.25">
      <c r="A17" s="42" t="s">
        <v>29</v>
      </c>
      <c r="B17" s="43">
        <f>SUM(B15:B16)</f>
        <v>0</v>
      </c>
      <c r="C17" s="3"/>
      <c r="D17" s="43">
        <f>SUM(D15:D16)</f>
        <v>0</v>
      </c>
      <c r="E17" s="43">
        <f>SUM(E15:E16)</f>
        <v>0</v>
      </c>
      <c r="F17" s="43">
        <f>SUM(F15:F16)</f>
        <v>0</v>
      </c>
      <c r="G17" s="3"/>
      <c r="H17" s="43">
        <f>SUM(H15:H16)</f>
        <v>0</v>
      </c>
      <c r="I17" s="3"/>
      <c r="J17" s="43">
        <f>SUM(J15:J16)</f>
        <v>0</v>
      </c>
      <c r="K17" s="3"/>
      <c r="L17" s="43">
        <f>SUM(L15:L16)</f>
        <v>0</v>
      </c>
      <c r="M17" s="43">
        <f>SUM(M15:M16)</f>
        <v>0</v>
      </c>
      <c r="N17" s="43">
        <f>SUM(N15:N16)</f>
        <v>0</v>
      </c>
      <c r="P17" s="14"/>
      <c r="Q17" s="44"/>
      <c r="R17" s="45"/>
      <c r="S17" s="44"/>
      <c r="T17" s="45"/>
      <c r="U17" s="44"/>
      <c r="V17" s="45"/>
      <c r="X17" s="44"/>
      <c r="Y17" s="45"/>
      <c r="AB17" s="39" t="s">
        <v>30</v>
      </c>
      <c r="AC17" s="40">
        <f>S41-AD27</f>
        <v>-268963.52098965453</v>
      </c>
      <c r="AD17" s="40"/>
      <c r="AE17" s="41"/>
    </row>
    <row r="18" spans="1:31" ht="14.1" customHeight="1" thickTop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P18" s="14"/>
      <c r="Q18" s="44"/>
      <c r="R18" s="45"/>
      <c r="S18" s="44"/>
      <c r="T18" s="45"/>
      <c r="U18" s="44"/>
      <c r="V18" s="45"/>
      <c r="X18" s="44"/>
      <c r="Y18" s="45"/>
      <c r="AB18" s="39" t="s">
        <v>31</v>
      </c>
      <c r="AC18" s="40">
        <f>U41-AD28</f>
        <v>21876.09</v>
      </c>
      <c r="AD18" s="40"/>
      <c r="AE18" s="41"/>
    </row>
    <row r="19" spans="1:31" ht="14.1" customHeight="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P19" s="48" t="s">
        <v>32</v>
      </c>
      <c r="Q19" s="49"/>
      <c r="R19" s="50"/>
      <c r="S19" s="49">
        <f>D23</f>
        <v>-112</v>
      </c>
      <c r="T19" s="50">
        <f>E23</f>
        <v>-31</v>
      </c>
      <c r="U19" s="49"/>
      <c r="V19" s="50"/>
      <c r="W19" s="51"/>
      <c r="X19" s="49">
        <f>-SUM(Q19:V19)</f>
        <v>143</v>
      </c>
      <c r="Y19" s="50"/>
      <c r="AB19" s="52"/>
      <c r="AC19" s="40"/>
      <c r="AD19" s="40"/>
      <c r="AE19" s="41"/>
    </row>
    <row r="20" spans="1:31" ht="14.1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P20" s="53" t="s">
        <v>33</v>
      </c>
      <c r="Q20" s="49"/>
      <c r="R20" s="50"/>
      <c r="S20" s="49"/>
      <c r="T20" s="50"/>
      <c r="U20" s="49">
        <f>L23</f>
        <v>-38</v>
      </c>
      <c r="V20" s="50">
        <f>M23</f>
        <v>-11</v>
      </c>
      <c r="W20" s="51"/>
      <c r="X20" s="49">
        <f>-SUM(Q20:V20)</f>
        <v>49</v>
      </c>
      <c r="Y20" s="50"/>
      <c r="AB20" s="39" t="s">
        <v>34</v>
      </c>
      <c r="AC20" s="40"/>
      <c r="AD20" s="40"/>
      <c r="AE20" s="41">
        <f>R41</f>
        <v>-24562</v>
      </c>
    </row>
    <row r="21" spans="1:31" ht="14.1" customHeight="1" x14ac:dyDescent="0.2">
      <c r="A21" s="2" t="s">
        <v>35</v>
      </c>
      <c r="B21" s="3"/>
      <c r="C21" s="3"/>
      <c r="D21" s="3">
        <f>ROUND(B21*D12,0)</f>
        <v>0</v>
      </c>
      <c r="E21" s="3">
        <f>ROUND(B21*E12,0)</f>
        <v>0</v>
      </c>
      <c r="F21" s="3">
        <f>D21+E21</f>
        <v>0</v>
      </c>
      <c r="G21" s="3"/>
      <c r="H21" s="3">
        <f>ROUND(F21/H12,0)</f>
        <v>0</v>
      </c>
      <c r="I21" s="3"/>
      <c r="J21" s="3">
        <f>H21-F21</f>
        <v>0</v>
      </c>
      <c r="K21" s="3"/>
      <c r="L21" s="3">
        <f>ROUND(F21*(D12/H12),0)</f>
        <v>0</v>
      </c>
      <c r="M21" s="3">
        <f>ROUND(F21*(E12/H12),0)</f>
        <v>0</v>
      </c>
      <c r="N21" s="3">
        <f>L21+M21</f>
        <v>0</v>
      </c>
      <c r="O21" s="3"/>
      <c r="P21" s="14"/>
      <c r="Q21" s="44"/>
      <c r="R21" s="45"/>
      <c r="S21" s="44"/>
      <c r="T21" s="45"/>
      <c r="U21" s="44"/>
      <c r="V21" s="45"/>
      <c r="X21" s="44"/>
      <c r="Y21" s="45"/>
      <c r="AB21" s="39" t="s">
        <v>36</v>
      </c>
      <c r="AC21" s="40"/>
      <c r="AD21" s="40"/>
      <c r="AE21" s="41">
        <f>T41</f>
        <v>16876.018423981997</v>
      </c>
    </row>
    <row r="22" spans="1:31" ht="14.1" customHeight="1" x14ac:dyDescent="0.2">
      <c r="A22" s="2" t="s">
        <v>37</v>
      </c>
      <c r="B22" s="3">
        <f>+'Tax Provision Summary'!$D$19+'Tax Provision Summary'!$D$21</f>
        <v>-565.78971458412707</v>
      </c>
      <c r="C22" s="3"/>
      <c r="D22" s="3">
        <f>ROUND(B22*D12,0)</f>
        <v>-112</v>
      </c>
      <c r="E22" s="3">
        <f>ROUND(B22*E12,0)</f>
        <v>-31</v>
      </c>
      <c r="F22" s="3">
        <f>D22+E22</f>
        <v>-143</v>
      </c>
      <c r="G22" s="3"/>
      <c r="H22" s="3">
        <f>ROUND(F22/H12,0)</f>
        <v>-192</v>
      </c>
      <c r="I22" s="3"/>
      <c r="J22" s="3">
        <f>H22-F22</f>
        <v>-49</v>
      </c>
      <c r="K22" s="3"/>
      <c r="L22" s="3">
        <f>ROUND(F22*(D12/H12),0)</f>
        <v>-38</v>
      </c>
      <c r="M22" s="3">
        <f>ROUND(F22*(E12/H12),0)</f>
        <v>-11</v>
      </c>
      <c r="N22" s="3">
        <f>L22+M22</f>
        <v>-49</v>
      </c>
      <c r="O22" s="3"/>
      <c r="P22" s="14"/>
      <c r="Q22" s="44"/>
      <c r="R22" s="45"/>
      <c r="S22" s="44"/>
      <c r="T22" s="45"/>
      <c r="U22" s="44"/>
      <c r="V22" s="45"/>
      <c r="X22" s="44"/>
      <c r="Y22" s="45"/>
      <c r="AB22" s="39" t="s">
        <v>38</v>
      </c>
      <c r="AC22" s="40"/>
      <c r="AD22" s="40"/>
      <c r="AE22" s="41">
        <f>V41</f>
        <v>5729</v>
      </c>
    </row>
    <row r="23" spans="1:31" ht="14.1" customHeight="1" thickBot="1" x14ac:dyDescent="0.25">
      <c r="A23" s="42" t="s">
        <v>39</v>
      </c>
      <c r="B23" s="43">
        <f>B21+B22</f>
        <v>-565.78971458412707</v>
      </c>
      <c r="C23" s="3"/>
      <c r="D23" s="43">
        <f>D21+D22</f>
        <v>-112</v>
      </c>
      <c r="E23" s="43">
        <f>E21+E22</f>
        <v>-31</v>
      </c>
      <c r="F23" s="43">
        <f>F21+F22</f>
        <v>-143</v>
      </c>
      <c r="G23" s="3"/>
      <c r="H23" s="43">
        <f>H21+H22</f>
        <v>-192</v>
      </c>
      <c r="I23" s="3"/>
      <c r="J23" s="43">
        <f>J21+J22</f>
        <v>-49</v>
      </c>
      <c r="K23" s="3"/>
      <c r="L23" s="43">
        <f>L21+L22</f>
        <v>-38</v>
      </c>
      <c r="M23" s="43">
        <f>M21+M22</f>
        <v>-11</v>
      </c>
      <c r="N23" s="43">
        <f>N21+N22</f>
        <v>-49</v>
      </c>
      <c r="P23" s="14"/>
      <c r="Q23" s="44"/>
      <c r="R23" s="45"/>
      <c r="S23" s="44"/>
      <c r="T23" s="45"/>
      <c r="U23" s="44"/>
      <c r="V23" s="45"/>
      <c r="X23" s="44"/>
      <c r="Y23" s="45"/>
      <c r="AB23" s="54"/>
      <c r="AC23" s="55"/>
      <c r="AD23" s="55"/>
      <c r="AE23" s="56"/>
    </row>
    <row r="24" spans="1:31" ht="14.1" customHeight="1" thickTop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14"/>
      <c r="Q24" s="44"/>
      <c r="R24" s="45"/>
      <c r="S24" s="44"/>
      <c r="T24" s="45"/>
      <c r="U24" s="44"/>
      <c r="V24" s="45"/>
      <c r="X24" s="44"/>
      <c r="Y24" s="45"/>
      <c r="AB24" s="57"/>
      <c r="AC24" s="40"/>
      <c r="AD24" s="40"/>
      <c r="AE24" s="40"/>
    </row>
    <row r="25" spans="1:31" ht="14.1" customHeight="1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P25" s="31" t="s">
        <v>40</v>
      </c>
      <c r="Q25" s="32"/>
      <c r="R25" s="33"/>
      <c r="S25" s="32">
        <f>D29</f>
        <v>61004</v>
      </c>
      <c r="T25" s="33">
        <f>E29</f>
        <v>16907</v>
      </c>
      <c r="U25" s="32"/>
      <c r="V25" s="33"/>
      <c r="W25" s="34"/>
      <c r="X25" s="32">
        <f>-SUM(Q25:V25)</f>
        <v>-77911</v>
      </c>
      <c r="Y25" s="33"/>
      <c r="AB25" s="58" t="s">
        <v>41</v>
      </c>
      <c r="AC25" s="3"/>
      <c r="AD25" s="3"/>
      <c r="AE25" s="3"/>
    </row>
    <row r="26" spans="1:31" ht="14.1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38" t="s">
        <v>42</v>
      </c>
      <c r="Q26" s="32"/>
      <c r="R26" s="33"/>
      <c r="S26" s="32"/>
      <c r="T26" s="33"/>
      <c r="U26" s="32">
        <f>L29</f>
        <v>20711</v>
      </c>
      <c r="V26" s="33">
        <f>M29</f>
        <v>5740</v>
      </c>
      <c r="W26" s="34"/>
      <c r="X26" s="32">
        <f>-SUM(Q26:V26)</f>
        <v>-26451</v>
      </c>
      <c r="Y26" s="33"/>
      <c r="AB26" s="57" t="s">
        <v>43</v>
      </c>
      <c r="AC26" s="40"/>
      <c r="AD26" s="40">
        <f>-AE20*0.21</f>
        <v>5158.0199999999995</v>
      </c>
      <c r="AE26" s="40"/>
    </row>
    <row r="27" spans="1:31" ht="14.1" customHeight="1" x14ac:dyDescent="0.2">
      <c r="A27" s="2" t="s">
        <v>44</v>
      </c>
      <c r="B27" s="3">
        <f>+'Tax Provision Summary'!$D$18+'Tax Provision Summary'!$D$20</f>
        <v>307404.19631542824</v>
      </c>
      <c r="C27" s="3"/>
      <c r="D27" s="3">
        <f>ROUND(B27*D12,0)</f>
        <v>61004</v>
      </c>
      <c r="E27" s="3">
        <f>ROUND(B27*E12,0)</f>
        <v>16907</v>
      </c>
      <c r="F27" s="3">
        <f>D27+E27</f>
        <v>77911</v>
      </c>
      <c r="G27" s="3"/>
      <c r="H27" s="3">
        <f>ROUND(F27/H12,0)</f>
        <v>104361</v>
      </c>
      <c r="I27" s="3"/>
      <c r="J27" s="3">
        <f>H27-F27</f>
        <v>26450</v>
      </c>
      <c r="K27" s="3"/>
      <c r="L27" s="3">
        <f>ROUND(F27*(D12/H12),0)</f>
        <v>20711</v>
      </c>
      <c r="M27" s="3">
        <f>ROUND(F27*(E12/H12),0)</f>
        <v>5740</v>
      </c>
      <c r="N27" s="3">
        <f>L27+M27</f>
        <v>26451</v>
      </c>
      <c r="O27" s="3"/>
      <c r="P27" s="14"/>
      <c r="Q27" s="44"/>
      <c r="R27" s="45"/>
      <c r="S27" s="44"/>
      <c r="T27" s="45"/>
      <c r="U27" s="44"/>
      <c r="V27" s="45"/>
      <c r="X27" s="44"/>
      <c r="Y27" s="45"/>
      <c r="AB27" s="57" t="s">
        <v>45</v>
      </c>
      <c r="AC27" s="40"/>
      <c r="AD27" s="40">
        <f t="shared" ref="AD27:AD28" si="0">-AE21*0.21</f>
        <v>-3543.9638690362194</v>
      </c>
      <c r="AE27" s="40"/>
    </row>
    <row r="28" spans="1:31" ht="14.1" customHeight="1" x14ac:dyDescent="0.2">
      <c r="A28" s="2" t="s">
        <v>46</v>
      </c>
      <c r="B28" s="3"/>
      <c r="C28" s="3"/>
      <c r="D28" s="3">
        <f>ROUND(B28*D12,0)</f>
        <v>0</v>
      </c>
      <c r="E28" s="3">
        <f>ROUND(B28*E12,0)</f>
        <v>0</v>
      </c>
      <c r="F28" s="3">
        <f>D28+E28</f>
        <v>0</v>
      </c>
      <c r="G28" s="3"/>
      <c r="H28" s="3">
        <f>ROUND(F28/H12,0)</f>
        <v>0</v>
      </c>
      <c r="I28" s="3"/>
      <c r="J28" s="3">
        <f>H28-F28</f>
        <v>0</v>
      </c>
      <c r="K28" s="3"/>
      <c r="L28" s="3">
        <f>ROUND(F28*(D12/H12),0)</f>
        <v>0</v>
      </c>
      <c r="M28" s="3">
        <f>ROUND(F28*(E12/H12),0)</f>
        <v>0</v>
      </c>
      <c r="N28" s="3">
        <f>L28+M28</f>
        <v>0</v>
      </c>
      <c r="O28" s="3"/>
      <c r="P28" s="14"/>
      <c r="Q28" s="44"/>
      <c r="R28" s="45"/>
      <c r="S28" s="44"/>
      <c r="T28" s="45"/>
      <c r="U28" s="44"/>
      <c r="V28" s="45"/>
      <c r="X28" s="44"/>
      <c r="Y28" s="45"/>
      <c r="AB28" s="57" t="s">
        <v>47</v>
      </c>
      <c r="AC28" s="40"/>
      <c r="AD28" s="40">
        <f t="shared" si="0"/>
        <v>-1203.0899999999999</v>
      </c>
      <c r="AE28" s="40"/>
    </row>
    <row r="29" spans="1:31" ht="14.1" customHeight="1" thickBot="1" x14ac:dyDescent="0.25">
      <c r="A29" s="42" t="s">
        <v>48</v>
      </c>
      <c r="B29" s="43">
        <f>B27+B28</f>
        <v>307404.19631542824</v>
      </c>
      <c r="C29" s="3"/>
      <c r="D29" s="43">
        <f>D27+D28</f>
        <v>61004</v>
      </c>
      <c r="E29" s="43">
        <f>E27+E28</f>
        <v>16907</v>
      </c>
      <c r="F29" s="43">
        <f>F27+F28</f>
        <v>77911</v>
      </c>
      <c r="G29" s="3"/>
      <c r="H29" s="43">
        <f>H27+H28</f>
        <v>104361</v>
      </c>
      <c r="I29" s="3"/>
      <c r="J29" s="43">
        <f>J27+J28</f>
        <v>26450</v>
      </c>
      <c r="K29" s="3"/>
      <c r="L29" s="43">
        <f>L27+L28</f>
        <v>20711</v>
      </c>
      <c r="M29" s="43">
        <f>M27+M28</f>
        <v>5740</v>
      </c>
      <c r="N29" s="43">
        <f>N27+N28</f>
        <v>26451</v>
      </c>
      <c r="P29" s="14"/>
      <c r="Q29" s="44"/>
      <c r="R29" s="45"/>
      <c r="S29" s="44"/>
      <c r="T29" s="45"/>
      <c r="U29" s="44"/>
      <c r="V29" s="45"/>
      <c r="X29" s="44"/>
      <c r="Y29" s="45"/>
    </row>
    <row r="30" spans="1:31" ht="14.1" customHeight="1" thickTop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14"/>
      <c r="Q30" s="44"/>
      <c r="R30" s="45"/>
      <c r="S30" s="44"/>
      <c r="T30" s="45"/>
      <c r="U30" s="44"/>
      <c r="V30" s="45"/>
      <c r="X30" s="44"/>
      <c r="Y30" s="45"/>
    </row>
    <row r="31" spans="1:31" ht="14.1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P31" s="48" t="s">
        <v>49</v>
      </c>
      <c r="Q31" s="49">
        <f>D34</f>
        <v>0</v>
      </c>
      <c r="R31" s="50">
        <f>E34</f>
        <v>0</v>
      </c>
      <c r="S31" s="49"/>
      <c r="T31" s="50"/>
      <c r="U31" s="49"/>
      <c r="V31" s="50"/>
      <c r="W31" s="51"/>
      <c r="X31" s="49">
        <f>-SUM(Q31:V31)</f>
        <v>0</v>
      </c>
      <c r="Y31" s="50"/>
    </row>
    <row r="32" spans="1:31" ht="14.1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P32" s="59" t="s">
        <v>50</v>
      </c>
      <c r="Q32" s="49"/>
      <c r="R32" s="50"/>
      <c r="S32" s="49"/>
      <c r="T32" s="50"/>
      <c r="U32" s="49">
        <f>L34</f>
        <v>0</v>
      </c>
      <c r="V32" s="50">
        <f>M34</f>
        <v>0</v>
      </c>
      <c r="W32" s="51"/>
      <c r="X32" s="49">
        <f>-SUM(Q32:V32)</f>
        <v>0</v>
      </c>
      <c r="Y32" s="50"/>
    </row>
    <row r="33" spans="1:25" ht="14.1" customHeight="1" x14ac:dyDescent="0.2">
      <c r="A33" s="2" t="s">
        <v>51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P33" s="60"/>
      <c r="Q33" s="44"/>
      <c r="R33" s="45"/>
      <c r="S33" s="44"/>
      <c r="T33" s="45"/>
      <c r="U33" s="44"/>
      <c r="V33" s="45"/>
      <c r="X33" s="44"/>
      <c r="Y33" s="45"/>
    </row>
    <row r="34" spans="1:25" ht="14.1" customHeight="1" x14ac:dyDescent="0.2">
      <c r="A34" s="61" t="s">
        <v>52</v>
      </c>
      <c r="B34" s="3"/>
      <c r="C34" s="3"/>
      <c r="D34" s="102"/>
      <c r="E34" s="102"/>
      <c r="F34" s="3">
        <f>D34+E34</f>
        <v>0</v>
      </c>
      <c r="G34" s="3"/>
      <c r="H34" s="3">
        <f>ROUND(F34/H12,0)</f>
        <v>0</v>
      </c>
      <c r="I34" s="3"/>
      <c r="J34" s="3">
        <f>H34-F34</f>
        <v>0</v>
      </c>
      <c r="K34" s="3"/>
      <c r="L34" s="3">
        <f>ROUND(F34*(D12/H12),0)</f>
        <v>0</v>
      </c>
      <c r="M34" s="3">
        <f>ROUND(F34*(E12/H12),0)</f>
        <v>0</v>
      </c>
      <c r="N34" s="3">
        <f>L34+M34</f>
        <v>0</v>
      </c>
      <c r="O34" s="3"/>
      <c r="P34" s="31" t="s">
        <v>53</v>
      </c>
      <c r="Q34" s="32"/>
      <c r="R34" s="33"/>
      <c r="S34" s="32">
        <f>D35</f>
        <v>-333399.48485869076</v>
      </c>
      <c r="T34" s="33">
        <f>E35</f>
        <v>1.8423981996177258E-2</v>
      </c>
      <c r="U34" s="32"/>
      <c r="V34" s="33"/>
      <c r="W34" s="34"/>
      <c r="X34" s="32"/>
      <c r="Y34" s="33">
        <f>-SUM(Q34:V34)</f>
        <v>333399.46643470874</v>
      </c>
    </row>
    <row r="35" spans="1:25" ht="14.1" customHeight="1" x14ac:dyDescent="0.2">
      <c r="A35" s="61" t="s">
        <v>54</v>
      </c>
      <c r="B35" s="3"/>
      <c r="C35" s="3"/>
      <c r="D35" s="102">
        <f>+'Tax Provision Summary'!$D$44+'Tax Provision Summary'!$D$45</f>
        <v>-333399.48485869076</v>
      </c>
      <c r="E35" s="102">
        <f>+'Tax Provision Summary'!$D$50+'Tax Provision Summary'!$D$51</f>
        <v>1.8423981996177258E-2</v>
      </c>
      <c r="F35" s="3">
        <f>D35+E35</f>
        <v>-333399.46643470874</v>
      </c>
      <c r="G35" s="3"/>
      <c r="H35" s="3">
        <f>ROUND(F35/H12,0)</f>
        <v>-446587</v>
      </c>
      <c r="I35" s="3"/>
      <c r="J35" s="3">
        <f>H35-F35</f>
        <v>-113187.53356529126</v>
      </c>
      <c r="K35" s="3"/>
      <c r="L35" s="3">
        <f>ROUND(F35*(D12/H12),0)</f>
        <v>-88625</v>
      </c>
      <c r="M35" s="3">
        <f>ROUND(F35*(E12/H12),0)</f>
        <v>-24562</v>
      </c>
      <c r="N35" s="3">
        <f>L35+M35</f>
        <v>-113187</v>
      </c>
      <c r="O35" s="3"/>
      <c r="P35" s="62" t="s">
        <v>50</v>
      </c>
      <c r="Q35" s="32">
        <f>L35</f>
        <v>-88625</v>
      </c>
      <c r="R35" s="33">
        <f>M35</f>
        <v>-24562</v>
      </c>
      <c r="S35" s="32"/>
      <c r="T35" s="33"/>
      <c r="U35" s="32"/>
      <c r="V35" s="33"/>
      <c r="W35" s="34"/>
      <c r="X35" s="32"/>
      <c r="Y35" s="33">
        <f>-SUM(Q35:V35)</f>
        <v>113187</v>
      </c>
    </row>
    <row r="36" spans="1:25" ht="14.1" customHeight="1" x14ac:dyDescent="0.2">
      <c r="A36" s="61" t="s">
        <v>55</v>
      </c>
      <c r="B36" s="3"/>
      <c r="C36" s="3"/>
      <c r="D36" s="102"/>
      <c r="E36" s="102"/>
      <c r="F36" s="3">
        <f>D36+E36</f>
        <v>0</v>
      </c>
      <c r="G36" s="3"/>
      <c r="H36" s="3">
        <f>ROUND(F36/H12,0)</f>
        <v>0</v>
      </c>
      <c r="I36" s="3"/>
      <c r="J36" s="3">
        <f>H36-F36</f>
        <v>0</v>
      </c>
      <c r="K36" s="3"/>
      <c r="L36" s="3">
        <f>ROUND(F36*(D12/H12),0)</f>
        <v>0</v>
      </c>
      <c r="M36" s="3">
        <f>ROUND(F36*(E12/H12),0)</f>
        <v>0</v>
      </c>
      <c r="N36" s="3">
        <f>L36+M36</f>
        <v>0</v>
      </c>
      <c r="O36" s="3"/>
      <c r="P36" s="60"/>
      <c r="Q36" s="44"/>
      <c r="R36" s="45"/>
      <c r="S36" s="44"/>
      <c r="T36" s="45"/>
      <c r="U36" s="44"/>
      <c r="V36" s="45"/>
      <c r="X36" s="44"/>
      <c r="Y36" s="45"/>
    </row>
    <row r="37" spans="1:25" ht="14.1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8" t="s">
        <v>56</v>
      </c>
      <c r="Q37" s="49"/>
      <c r="R37" s="50"/>
      <c r="S37" s="49"/>
      <c r="T37" s="50"/>
      <c r="U37" s="49">
        <f>D36</f>
        <v>0</v>
      </c>
      <c r="V37" s="50">
        <f>E36</f>
        <v>0</v>
      </c>
      <c r="W37" s="51"/>
      <c r="X37" s="49"/>
      <c r="Y37" s="50">
        <f>-SUM(Q37:V37)</f>
        <v>0</v>
      </c>
    </row>
    <row r="38" spans="1:25" ht="14.1" customHeight="1" thickBot="1" x14ac:dyDescent="0.25">
      <c r="A38" s="2" t="s">
        <v>57</v>
      </c>
      <c r="B38" s="3"/>
      <c r="C38" s="3"/>
      <c r="D38" s="43">
        <f>D34+D35+D36</f>
        <v>-333399.48485869076</v>
      </c>
      <c r="E38" s="43">
        <f>E34+E35+E36</f>
        <v>1.8423981996177258E-2</v>
      </c>
      <c r="F38" s="43">
        <f>F34+F35+F36</f>
        <v>-333399.46643470874</v>
      </c>
      <c r="G38" s="3"/>
      <c r="H38" s="43">
        <f>H34+H35+H36</f>
        <v>-446587</v>
      </c>
      <c r="I38" s="3"/>
      <c r="J38" s="43">
        <f>J34+J35+J36</f>
        <v>-113187.53356529126</v>
      </c>
      <c r="K38" s="3"/>
      <c r="L38" s="43">
        <f>L34+L35+L36</f>
        <v>-88625</v>
      </c>
      <c r="M38" s="43">
        <f>M34+M35+M36</f>
        <v>-24562</v>
      </c>
      <c r="N38" s="43">
        <f>N34+N35+N36</f>
        <v>-113187</v>
      </c>
      <c r="P38" s="59" t="s">
        <v>50</v>
      </c>
      <c r="Q38" s="49">
        <f>L36</f>
        <v>0</v>
      </c>
      <c r="R38" s="50">
        <f>M36</f>
        <v>0</v>
      </c>
      <c r="S38" s="49"/>
      <c r="T38" s="50"/>
      <c r="U38" s="49"/>
      <c r="V38" s="50"/>
      <c r="W38" s="51"/>
      <c r="X38" s="49"/>
      <c r="Y38" s="50">
        <f>-SUM(Q38:V38)</f>
        <v>0</v>
      </c>
    </row>
    <row r="39" spans="1:25" ht="14.1" customHeight="1" thickTop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P39" s="14"/>
      <c r="Q39" s="44"/>
      <c r="R39" s="45"/>
      <c r="S39" s="44"/>
      <c r="T39" s="45"/>
      <c r="U39" s="44"/>
      <c r="V39" s="45"/>
      <c r="X39" s="44"/>
      <c r="Y39" s="45"/>
    </row>
    <row r="40" spans="1:25" ht="14.1" customHeight="1" x14ac:dyDescent="0.2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P40" s="14"/>
      <c r="Q40" s="44"/>
      <c r="R40" s="45"/>
      <c r="S40" s="44"/>
      <c r="T40" s="45"/>
      <c r="U40" s="44"/>
      <c r="V40" s="45"/>
      <c r="X40" s="44"/>
      <c r="Y40" s="45"/>
    </row>
    <row r="41" spans="1:25" ht="14.1" customHeight="1" thickBot="1" x14ac:dyDescent="0.25">
      <c r="A41" s="17" t="s">
        <v>58</v>
      </c>
      <c r="B41" s="63"/>
      <c r="C41" s="63"/>
      <c r="D41" s="64">
        <f>D17+D29+D38+D23</f>
        <v>-272507.48485869076</v>
      </c>
      <c r="E41" s="64">
        <f>E17+E29+E38+E23</f>
        <v>16876.018423981997</v>
      </c>
      <c r="F41" s="64">
        <f>F17+F29+F38+F23</f>
        <v>-255631.46643470874</v>
      </c>
      <c r="G41" s="63"/>
      <c r="H41" s="64">
        <f>H17+H29+H38+H23</f>
        <v>-342418</v>
      </c>
      <c r="I41" s="63"/>
      <c r="J41" s="64">
        <f>J17+J29+J38+J23</f>
        <v>-86786.533565291262</v>
      </c>
      <c r="K41" s="3"/>
      <c r="L41" s="64">
        <f>L17+L29+L38+L23</f>
        <v>-67952</v>
      </c>
      <c r="M41" s="64">
        <f>M17+M29+M38+M23</f>
        <v>-18833</v>
      </c>
      <c r="N41" s="64">
        <f>N17+N29+N38+N23</f>
        <v>-86785</v>
      </c>
      <c r="P41" s="14"/>
      <c r="Q41" s="65">
        <f t="shared" ref="Q41:V41" si="1">SUM(Q15:Q40)</f>
        <v>-88625</v>
      </c>
      <c r="R41" s="66">
        <f t="shared" si="1"/>
        <v>-24562</v>
      </c>
      <c r="S41" s="65">
        <f t="shared" si="1"/>
        <v>-272507.48485869076</v>
      </c>
      <c r="T41" s="66">
        <f t="shared" si="1"/>
        <v>16876.018423981997</v>
      </c>
      <c r="U41" s="65">
        <f t="shared" si="1"/>
        <v>20673</v>
      </c>
      <c r="V41" s="66">
        <f t="shared" si="1"/>
        <v>5729</v>
      </c>
      <c r="X41" s="65">
        <f>SUM(X15:X40)</f>
        <v>-104170</v>
      </c>
      <c r="Y41" s="66">
        <f>SUM(Y15:Y40)</f>
        <v>446586.46643470874</v>
      </c>
    </row>
    <row r="42" spans="1:25" ht="14.1" customHeight="1" thickTop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14"/>
      <c r="Q42" s="44"/>
      <c r="R42" s="45"/>
      <c r="S42" s="44"/>
      <c r="T42" s="45"/>
      <c r="U42" s="44"/>
      <c r="V42" s="45"/>
      <c r="X42" s="67"/>
      <c r="Y42" s="68"/>
    </row>
    <row r="43" spans="1:25" ht="14.1" customHeight="1" thickBot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14"/>
      <c r="Q43" s="44"/>
      <c r="R43" s="45"/>
      <c r="S43" s="44"/>
      <c r="T43" s="45"/>
      <c r="U43" s="44"/>
      <c r="V43" s="45"/>
      <c r="X43" s="44"/>
      <c r="Y43" s="69">
        <f>X41+Y41</f>
        <v>342416.46643470874</v>
      </c>
    </row>
    <row r="44" spans="1:25" ht="14.1" customHeight="1" thickTop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70"/>
      <c r="Q44" s="67"/>
      <c r="R44" s="68"/>
      <c r="S44" s="67"/>
      <c r="T44" s="68"/>
      <c r="U44" s="67"/>
      <c r="V44" s="68"/>
      <c r="W44" s="71"/>
      <c r="X44" s="67"/>
      <c r="Y44" s="68"/>
    </row>
    <row r="47" spans="1:25" ht="14.1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P47" s="7"/>
      <c r="Q47" s="8" t="s">
        <v>2</v>
      </c>
      <c r="R47" s="9" t="s">
        <v>3</v>
      </c>
      <c r="S47" s="8" t="s">
        <v>2</v>
      </c>
      <c r="T47" s="9" t="s">
        <v>3</v>
      </c>
      <c r="U47" s="8" t="s">
        <v>2</v>
      </c>
      <c r="V47" s="9" t="s">
        <v>3</v>
      </c>
      <c r="W47" s="10"/>
      <c r="X47" s="11" t="s">
        <v>4</v>
      </c>
      <c r="Y47" s="12" t="s">
        <v>5</v>
      </c>
    </row>
    <row r="48" spans="1:25" ht="14.1" customHeight="1" thickBot="1" x14ac:dyDescent="0.25">
      <c r="A48" s="131" t="s">
        <v>179</v>
      </c>
      <c r="D48" s="13">
        <f>0.21+(E48*-0.21)</f>
        <v>0.19844999999999999</v>
      </c>
      <c r="E48" s="13">
        <v>5.5E-2</v>
      </c>
      <c r="F48" s="13">
        <f>D48+E48</f>
        <v>0.25345000000000001</v>
      </c>
      <c r="G48" s="13"/>
      <c r="H48" s="13">
        <f>1-F48</f>
        <v>0.74655000000000005</v>
      </c>
      <c r="I48" s="13"/>
      <c r="J48" s="13"/>
      <c r="K48" s="13"/>
      <c r="L48" s="13">
        <f>D48/H48</f>
        <v>0.26582278481012656</v>
      </c>
      <c r="M48" s="13">
        <f>E48/H48</f>
        <v>7.3672225570959746E-2</v>
      </c>
      <c r="P48" s="14"/>
      <c r="Q48" s="15">
        <v>2707025</v>
      </c>
      <c r="R48" s="16">
        <v>2707135</v>
      </c>
      <c r="S48" s="15">
        <v>3600007</v>
      </c>
      <c r="T48" s="16">
        <v>3600107</v>
      </c>
      <c r="U48" s="15">
        <v>3600008</v>
      </c>
      <c r="V48" s="16">
        <v>3600108</v>
      </c>
      <c r="W48" s="17"/>
      <c r="X48" s="15">
        <v>2801017</v>
      </c>
      <c r="Y48" s="16">
        <v>3602750</v>
      </c>
    </row>
    <row r="49" spans="1:31" ht="14.1" customHeight="1" thickTop="1" x14ac:dyDescent="0.2">
      <c r="A49" s="18" t="s">
        <v>7</v>
      </c>
      <c r="B49" s="18" t="s">
        <v>8</v>
      </c>
      <c r="C49" s="18"/>
      <c r="D49" s="18" t="s">
        <v>2</v>
      </c>
      <c r="E49" s="18" t="s">
        <v>3</v>
      </c>
      <c r="F49" s="18" t="s">
        <v>9</v>
      </c>
      <c r="G49" s="18"/>
      <c r="H49" s="18" t="s">
        <v>10</v>
      </c>
      <c r="I49" s="18"/>
      <c r="J49" s="18" t="s">
        <v>11</v>
      </c>
      <c r="L49" s="18" t="s">
        <v>2</v>
      </c>
      <c r="M49" s="18" t="s">
        <v>3</v>
      </c>
      <c r="N49" s="18" t="s">
        <v>12</v>
      </c>
      <c r="P49" s="19"/>
      <c r="Q49" s="20" t="s">
        <v>13</v>
      </c>
      <c r="R49" s="21" t="s">
        <v>14</v>
      </c>
      <c r="S49" s="20" t="s">
        <v>15</v>
      </c>
      <c r="T49" s="21" t="s">
        <v>16</v>
      </c>
      <c r="U49" s="20" t="s">
        <v>17</v>
      </c>
      <c r="V49" s="21" t="s">
        <v>18</v>
      </c>
      <c r="W49" s="19"/>
      <c r="X49" s="20" t="s">
        <v>19</v>
      </c>
      <c r="Y49" s="21" t="s">
        <v>20</v>
      </c>
      <c r="AB49" s="22" t="s">
        <v>21</v>
      </c>
      <c r="AC49" s="23"/>
      <c r="AD49" s="23"/>
      <c r="AE49" s="24"/>
    </row>
    <row r="50" spans="1:31" ht="14.1" customHeight="1" x14ac:dyDescent="0.2">
      <c r="P50" s="25"/>
      <c r="S50" s="26"/>
      <c r="U50" s="26"/>
      <c r="V50" s="27"/>
      <c r="X50" s="26"/>
      <c r="Y50" s="27"/>
      <c r="AB50" s="28" t="s">
        <v>22</v>
      </c>
      <c r="AC50" s="29" t="s">
        <v>2</v>
      </c>
      <c r="AD50" s="29" t="s">
        <v>23</v>
      </c>
      <c r="AE50" s="30" t="s">
        <v>3</v>
      </c>
    </row>
    <row r="51" spans="1:31" ht="14.1" customHeight="1" x14ac:dyDescent="0.2">
      <c r="A51" s="2" t="s">
        <v>24</v>
      </c>
      <c r="B51" s="3"/>
      <c r="C51" s="3"/>
      <c r="D51" s="3">
        <f>ROUND(B51*D48,0)</f>
        <v>0</v>
      </c>
      <c r="E51" s="3">
        <f>ROUND(B51*E48,0)</f>
        <v>0</v>
      </c>
      <c r="F51" s="3">
        <f>D51+E51</f>
        <v>0</v>
      </c>
      <c r="G51" s="3"/>
      <c r="H51" s="3">
        <f>ROUND(F51/H48,0)</f>
        <v>0</v>
      </c>
      <c r="I51" s="3"/>
      <c r="J51" s="3">
        <f>H51-F51</f>
        <v>0</v>
      </c>
      <c r="K51" s="3"/>
      <c r="L51" s="3">
        <f>ROUND(F51*(D48/H48),0)</f>
        <v>0</v>
      </c>
      <c r="M51" s="3">
        <f>ROUND(F51*(E48/H48),0)</f>
        <v>0</v>
      </c>
      <c r="N51" s="3">
        <f>L51+M51</f>
        <v>0</v>
      </c>
      <c r="O51" s="3"/>
      <c r="P51" s="31" t="s">
        <v>25</v>
      </c>
      <c r="Q51" s="32">
        <f>D53</f>
        <v>0</v>
      </c>
      <c r="R51" s="33">
        <f>E53</f>
        <v>0</v>
      </c>
      <c r="S51" s="32"/>
      <c r="T51" s="33"/>
      <c r="U51" s="32"/>
      <c r="V51" s="33"/>
      <c r="W51" s="34"/>
      <c r="X51" s="32"/>
      <c r="Y51" s="33">
        <f>-SUM(Q51:V51)</f>
        <v>0</v>
      </c>
      <c r="AB51" s="35"/>
      <c r="AC51" s="36"/>
      <c r="AD51" s="36"/>
      <c r="AE51" s="37"/>
    </row>
    <row r="52" spans="1:31" ht="14.1" customHeight="1" x14ac:dyDescent="0.2">
      <c r="A52" s="2" t="s">
        <v>26</v>
      </c>
      <c r="B52" s="3">
        <f>+'Tax Provision Summary'!$E$46</f>
        <v>0</v>
      </c>
      <c r="C52" s="3"/>
      <c r="D52" s="3">
        <f>ROUND(B52*D48,0)</f>
        <v>0</v>
      </c>
      <c r="E52" s="3">
        <f>ROUND(B52*E48,0)</f>
        <v>0</v>
      </c>
      <c r="F52" s="3">
        <f>D52+E52</f>
        <v>0</v>
      </c>
      <c r="G52" s="3"/>
      <c r="H52" s="3">
        <f>ROUND(F52/H48,0)</f>
        <v>0</v>
      </c>
      <c r="I52" s="3"/>
      <c r="J52" s="3">
        <f>H52-F52</f>
        <v>0</v>
      </c>
      <c r="K52" s="3"/>
      <c r="L52" s="3">
        <f>ROUND(F52*(D48/H48),0)</f>
        <v>0</v>
      </c>
      <c r="M52" s="3">
        <f>ROUND(F52*(E48/H48),0)</f>
        <v>0</v>
      </c>
      <c r="N52" s="3">
        <f>L52+M52</f>
        <v>0</v>
      </c>
      <c r="O52" s="3"/>
      <c r="P52" s="38" t="s">
        <v>27</v>
      </c>
      <c r="Q52" s="32">
        <f>L53</f>
        <v>0</v>
      </c>
      <c r="R52" s="33">
        <f>M53</f>
        <v>0</v>
      </c>
      <c r="S52" s="32"/>
      <c r="T52" s="33"/>
      <c r="U52" s="32"/>
      <c r="V52" s="33"/>
      <c r="W52" s="34"/>
      <c r="X52" s="32"/>
      <c r="Y52" s="33">
        <f>-SUM(Q52:V52)</f>
        <v>0</v>
      </c>
      <c r="AB52" s="39" t="s">
        <v>28</v>
      </c>
      <c r="AC52" s="40">
        <f>Q77-AD62</f>
        <v>-61987.35</v>
      </c>
      <c r="AD52" s="40"/>
      <c r="AE52" s="41"/>
    </row>
    <row r="53" spans="1:31" ht="14.1" customHeight="1" thickBot="1" x14ac:dyDescent="0.25">
      <c r="A53" s="42" t="s">
        <v>29</v>
      </c>
      <c r="B53" s="43">
        <f>SUM(B51:B52)</f>
        <v>0</v>
      </c>
      <c r="C53" s="3"/>
      <c r="D53" s="43">
        <f>SUM(D51:D52)</f>
        <v>0</v>
      </c>
      <c r="E53" s="43">
        <f>SUM(E51:E52)</f>
        <v>0</v>
      </c>
      <c r="F53" s="43">
        <f>SUM(F51:F52)</f>
        <v>0</v>
      </c>
      <c r="G53" s="3"/>
      <c r="H53" s="43">
        <f>SUM(H51:H52)</f>
        <v>0</v>
      </c>
      <c r="I53" s="3"/>
      <c r="J53" s="43">
        <f>SUM(J51:J52)</f>
        <v>0</v>
      </c>
      <c r="K53" s="3"/>
      <c r="L53" s="43">
        <f>SUM(L51:L52)</f>
        <v>0</v>
      </c>
      <c r="M53" s="43">
        <f>SUM(M51:M52)</f>
        <v>0</v>
      </c>
      <c r="N53" s="43">
        <f>SUM(N51:N52)</f>
        <v>0</v>
      </c>
      <c r="P53" s="14"/>
      <c r="Q53" s="44"/>
      <c r="R53" s="45"/>
      <c r="S53" s="44"/>
      <c r="T53" s="45"/>
      <c r="U53" s="44"/>
      <c r="V53" s="45"/>
      <c r="X53" s="44"/>
      <c r="Y53" s="45"/>
      <c r="AB53" s="39" t="s">
        <v>30</v>
      </c>
      <c r="AC53" s="40">
        <f>S77-AD63</f>
        <v>-193804.41472252633</v>
      </c>
      <c r="AD53" s="40"/>
      <c r="AE53" s="41"/>
    </row>
    <row r="54" spans="1:31" ht="14.1" customHeight="1" thickTop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P54" s="14"/>
      <c r="Q54" s="44"/>
      <c r="R54" s="45"/>
      <c r="S54" s="44"/>
      <c r="T54" s="45"/>
      <c r="U54" s="44"/>
      <c r="V54" s="45"/>
      <c r="X54" s="44"/>
      <c r="Y54" s="45"/>
      <c r="AB54" s="39" t="s">
        <v>31</v>
      </c>
      <c r="AC54" s="40">
        <f>U77-AD64</f>
        <v>9016.81</v>
      </c>
      <c r="AD54" s="40"/>
      <c r="AE54" s="41"/>
    </row>
    <row r="55" spans="1:31" ht="14.1" customHeight="1" x14ac:dyDescent="0.2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P55" s="48" t="s">
        <v>32</v>
      </c>
      <c r="Q55" s="49"/>
      <c r="R55" s="50"/>
      <c r="S55" s="49">
        <f>D59</f>
        <v>810</v>
      </c>
      <c r="T55" s="50">
        <f>E59</f>
        <v>225</v>
      </c>
      <c r="U55" s="49"/>
      <c r="V55" s="50"/>
      <c r="W55" s="51"/>
      <c r="X55" s="49">
        <f>-SUM(Q55:V55)</f>
        <v>-1035</v>
      </c>
      <c r="Y55" s="50"/>
      <c r="AB55" s="52"/>
      <c r="AC55" s="40"/>
      <c r="AD55" s="40"/>
      <c r="AE55" s="41"/>
    </row>
    <row r="56" spans="1:31" ht="14.1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P56" s="53" t="s">
        <v>33</v>
      </c>
      <c r="Q56" s="49"/>
      <c r="R56" s="50"/>
      <c r="S56" s="49"/>
      <c r="T56" s="50"/>
      <c r="U56" s="49">
        <f>L59</f>
        <v>275</v>
      </c>
      <c r="V56" s="50">
        <f>M59</f>
        <v>76</v>
      </c>
      <c r="W56" s="51"/>
      <c r="X56" s="49">
        <f>-SUM(Q56:V56)</f>
        <v>-351</v>
      </c>
      <c r="Y56" s="50"/>
      <c r="AB56" s="39" t="s">
        <v>34</v>
      </c>
      <c r="AC56" s="40"/>
      <c r="AD56" s="40"/>
      <c r="AE56" s="41">
        <f>R77</f>
        <v>-16235</v>
      </c>
    </row>
    <row r="57" spans="1:31" ht="14.1" customHeight="1" x14ac:dyDescent="0.2">
      <c r="A57" s="2" t="s">
        <v>35</v>
      </c>
      <c r="B57" s="3"/>
      <c r="C57" s="3"/>
      <c r="D57" s="3">
        <f>ROUND(B57*D48,0)</f>
        <v>0</v>
      </c>
      <c r="E57" s="3">
        <f>ROUND(B57*E48,0)</f>
        <v>0</v>
      </c>
      <c r="F57" s="3">
        <f>D57+E57</f>
        <v>0</v>
      </c>
      <c r="G57" s="3"/>
      <c r="H57" s="3">
        <f>ROUND(F57/H48,0)</f>
        <v>0</v>
      </c>
      <c r="I57" s="3"/>
      <c r="J57" s="3">
        <f>H57-F57</f>
        <v>0</v>
      </c>
      <c r="K57" s="3"/>
      <c r="L57" s="3">
        <f>ROUND(F57*(D48/H48),0)</f>
        <v>0</v>
      </c>
      <c r="M57" s="3">
        <f>ROUND(F57*(E48/H48),0)</f>
        <v>0</v>
      </c>
      <c r="N57" s="3">
        <f>L57+M57</f>
        <v>0</v>
      </c>
      <c r="O57" s="3"/>
      <c r="P57" s="14"/>
      <c r="Q57" s="44"/>
      <c r="R57" s="45"/>
      <c r="S57" s="44"/>
      <c r="T57" s="45"/>
      <c r="U57" s="44"/>
      <c r="V57" s="45"/>
      <c r="X57" s="44"/>
      <c r="Y57" s="45"/>
      <c r="AB57" s="39" t="s">
        <v>36</v>
      </c>
      <c r="AC57" s="40"/>
      <c r="AD57" s="40"/>
      <c r="AE57" s="41">
        <f>T77</f>
        <v>6957.0135386356487</v>
      </c>
    </row>
    <row r="58" spans="1:31" ht="14.1" customHeight="1" x14ac:dyDescent="0.2">
      <c r="A58" s="2" t="s">
        <v>37</v>
      </c>
      <c r="B58" s="3">
        <f>+'Tax Provision Summary'!$E$19+'Tax Provision Summary'!$E$21</f>
        <v>4083.0903011481278</v>
      </c>
      <c r="C58" s="3"/>
      <c r="D58" s="3">
        <f>ROUND(B58*D48,0)</f>
        <v>810</v>
      </c>
      <c r="E58" s="3">
        <f>ROUND(B58*E48,0)</f>
        <v>225</v>
      </c>
      <c r="F58" s="3">
        <f>D58+E58</f>
        <v>1035</v>
      </c>
      <c r="G58" s="3"/>
      <c r="H58" s="3">
        <f>ROUND(F58/H48,0)</f>
        <v>1386</v>
      </c>
      <c r="I58" s="3"/>
      <c r="J58" s="3">
        <f>H58-F58</f>
        <v>351</v>
      </c>
      <c r="K58" s="3"/>
      <c r="L58" s="3">
        <f>ROUND(F58*(D48/H48),0)</f>
        <v>275</v>
      </c>
      <c r="M58" s="3">
        <f>ROUND(F58*(E48/H48),0)</f>
        <v>76</v>
      </c>
      <c r="N58" s="3">
        <f>L58+M58</f>
        <v>351</v>
      </c>
      <c r="O58" s="3"/>
      <c r="P58" s="14"/>
      <c r="Q58" s="44"/>
      <c r="R58" s="45"/>
      <c r="S58" s="44"/>
      <c r="T58" s="45"/>
      <c r="U58" s="44"/>
      <c r="V58" s="45"/>
      <c r="X58" s="44"/>
      <c r="Y58" s="45"/>
      <c r="AB58" s="39" t="s">
        <v>38</v>
      </c>
      <c r="AC58" s="40"/>
      <c r="AD58" s="40"/>
      <c r="AE58" s="41">
        <f>V77</f>
        <v>2361</v>
      </c>
    </row>
    <row r="59" spans="1:31" ht="14.1" customHeight="1" thickBot="1" x14ac:dyDescent="0.25">
      <c r="A59" s="42" t="s">
        <v>39</v>
      </c>
      <c r="B59" s="43">
        <f>B57+B58</f>
        <v>4083.0903011481278</v>
      </c>
      <c r="C59" s="3"/>
      <c r="D59" s="43">
        <f>D57+D58</f>
        <v>810</v>
      </c>
      <c r="E59" s="43">
        <f>E57+E58</f>
        <v>225</v>
      </c>
      <c r="F59" s="43">
        <f>F57+F58</f>
        <v>1035</v>
      </c>
      <c r="G59" s="3"/>
      <c r="H59" s="43">
        <f>H57+H58</f>
        <v>1386</v>
      </c>
      <c r="I59" s="3"/>
      <c r="J59" s="43">
        <f>J57+J58</f>
        <v>351</v>
      </c>
      <c r="K59" s="3"/>
      <c r="L59" s="43">
        <f>L57+L58</f>
        <v>275</v>
      </c>
      <c r="M59" s="43">
        <f>M57+M58</f>
        <v>76</v>
      </c>
      <c r="N59" s="43">
        <f>N57+N58</f>
        <v>351</v>
      </c>
      <c r="P59" s="14"/>
      <c r="Q59" s="44"/>
      <c r="R59" s="45"/>
      <c r="S59" s="44"/>
      <c r="T59" s="45"/>
      <c r="U59" s="44"/>
      <c r="V59" s="45"/>
      <c r="X59" s="44"/>
      <c r="Y59" s="45"/>
      <c r="AB59" s="54"/>
      <c r="AC59" s="55"/>
      <c r="AD59" s="55"/>
      <c r="AE59" s="56"/>
    </row>
    <row r="60" spans="1:31" ht="14.1" customHeight="1" thickTop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P60" s="14"/>
      <c r="Q60" s="44"/>
      <c r="R60" s="45"/>
      <c r="S60" s="44"/>
      <c r="T60" s="45"/>
      <c r="U60" s="44"/>
      <c r="V60" s="45"/>
      <c r="X60" s="44"/>
      <c r="Y60" s="45"/>
      <c r="AB60" s="57"/>
      <c r="AC60" s="40"/>
      <c r="AD60" s="40"/>
      <c r="AE60" s="40"/>
    </row>
    <row r="61" spans="1:31" ht="14.1" customHeight="1" x14ac:dyDescent="0.2">
      <c r="A61" s="4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P61" s="31" t="s">
        <v>40</v>
      </c>
      <c r="Q61" s="32"/>
      <c r="R61" s="33"/>
      <c r="S61" s="32">
        <f>D65</f>
        <v>24290</v>
      </c>
      <c r="T61" s="33">
        <f>E65</f>
        <v>6732</v>
      </c>
      <c r="U61" s="32"/>
      <c r="V61" s="33"/>
      <c r="W61" s="34"/>
      <c r="X61" s="32">
        <f>-SUM(Q61:V61)</f>
        <v>-31022</v>
      </c>
      <c r="Y61" s="33"/>
      <c r="AB61" s="58" t="s">
        <v>41</v>
      </c>
      <c r="AC61" s="3"/>
      <c r="AD61" s="3"/>
      <c r="AE61" s="3"/>
    </row>
    <row r="62" spans="1:31" ht="14.1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P62" s="38" t="s">
        <v>42</v>
      </c>
      <c r="Q62" s="32"/>
      <c r="R62" s="33"/>
      <c r="S62" s="32"/>
      <c r="T62" s="33"/>
      <c r="U62" s="32">
        <f>L65</f>
        <v>8246</v>
      </c>
      <c r="V62" s="33">
        <f>M65</f>
        <v>2285</v>
      </c>
      <c r="W62" s="34"/>
      <c r="X62" s="32">
        <f>-SUM(Q62:V62)</f>
        <v>-10531</v>
      </c>
      <c r="Y62" s="33"/>
      <c r="AB62" s="57" t="s">
        <v>43</v>
      </c>
      <c r="AC62" s="40"/>
      <c r="AD62" s="40">
        <f>-AE56*0.21</f>
        <v>3409.35</v>
      </c>
      <c r="AE62" s="40"/>
    </row>
    <row r="63" spans="1:31" ht="14.1" customHeight="1" x14ac:dyDescent="0.2">
      <c r="A63" s="2" t="s">
        <v>44</v>
      </c>
      <c r="B63" s="3">
        <f>+'Tax Provision Summary'!$E$18+'Tax Provision Summary'!$E$20</f>
        <v>122400.41953626368</v>
      </c>
      <c r="C63" s="3"/>
      <c r="D63" s="3">
        <f>ROUND(B63*D48,0)</f>
        <v>24290</v>
      </c>
      <c r="E63" s="3">
        <f>ROUND(B63*E48,0)</f>
        <v>6732</v>
      </c>
      <c r="F63" s="3">
        <f>D63+E63</f>
        <v>31022</v>
      </c>
      <c r="G63" s="3"/>
      <c r="H63" s="3">
        <f>ROUND(F63/H48,0)</f>
        <v>41554</v>
      </c>
      <c r="I63" s="3"/>
      <c r="J63" s="3">
        <f>H63-F63</f>
        <v>10532</v>
      </c>
      <c r="K63" s="3"/>
      <c r="L63" s="3">
        <f>ROUND(F63*(D48/H48),0)</f>
        <v>8246</v>
      </c>
      <c r="M63" s="3">
        <f>ROUND(F63*(E48/H48),0)</f>
        <v>2285</v>
      </c>
      <c r="N63" s="3">
        <f>L63+M63</f>
        <v>10531</v>
      </c>
      <c r="O63" s="3"/>
      <c r="P63" s="14"/>
      <c r="Q63" s="44"/>
      <c r="R63" s="45"/>
      <c r="S63" s="44"/>
      <c r="T63" s="45"/>
      <c r="U63" s="44"/>
      <c r="V63" s="45"/>
      <c r="X63" s="44"/>
      <c r="Y63" s="45"/>
      <c r="AB63" s="57" t="s">
        <v>45</v>
      </c>
      <c r="AC63" s="40"/>
      <c r="AD63" s="40">
        <f t="shared" ref="AD63:AD64" si="2">-AE57*0.21</f>
        <v>-1460.9728431134861</v>
      </c>
      <c r="AE63" s="40"/>
    </row>
    <row r="64" spans="1:31" ht="14.1" customHeight="1" x14ac:dyDescent="0.2">
      <c r="A64" s="2" t="s">
        <v>46</v>
      </c>
      <c r="B64" s="3"/>
      <c r="C64" s="3"/>
      <c r="D64" s="3">
        <f>ROUND(B64*D48,0)</f>
        <v>0</v>
      </c>
      <c r="E64" s="3">
        <f>ROUND(B64*E48,0)</f>
        <v>0</v>
      </c>
      <c r="F64" s="3">
        <f>D64+E64</f>
        <v>0</v>
      </c>
      <c r="G64" s="3"/>
      <c r="H64" s="3">
        <f>ROUND(F64/H48,0)</f>
        <v>0</v>
      </c>
      <c r="I64" s="3"/>
      <c r="J64" s="3">
        <f>H64-F64</f>
        <v>0</v>
      </c>
      <c r="K64" s="3"/>
      <c r="L64" s="3">
        <f>ROUND(F64*(D48/H48),0)</f>
        <v>0</v>
      </c>
      <c r="M64" s="3">
        <f>ROUND(F64*(E48/H48),0)</f>
        <v>0</v>
      </c>
      <c r="N64" s="3">
        <f>L64+M64</f>
        <v>0</v>
      </c>
      <c r="O64" s="3"/>
      <c r="P64" s="14"/>
      <c r="Q64" s="44"/>
      <c r="R64" s="45"/>
      <c r="S64" s="44"/>
      <c r="T64" s="45"/>
      <c r="U64" s="44"/>
      <c r="V64" s="45"/>
      <c r="X64" s="44"/>
      <c r="Y64" s="45"/>
      <c r="AB64" s="57" t="s">
        <v>47</v>
      </c>
      <c r="AC64" s="40"/>
      <c r="AD64" s="40">
        <f t="shared" si="2"/>
        <v>-495.81</v>
      </c>
      <c r="AE64" s="40"/>
    </row>
    <row r="65" spans="1:25" ht="14.1" customHeight="1" thickBot="1" x14ac:dyDescent="0.25">
      <c r="A65" s="42" t="s">
        <v>48</v>
      </c>
      <c r="B65" s="43">
        <f>B63+B64</f>
        <v>122400.41953626368</v>
      </c>
      <c r="C65" s="3"/>
      <c r="D65" s="43">
        <f>D63+D64</f>
        <v>24290</v>
      </c>
      <c r="E65" s="43">
        <f>E63+E64</f>
        <v>6732</v>
      </c>
      <c r="F65" s="43">
        <f>F63+F64</f>
        <v>31022</v>
      </c>
      <c r="G65" s="3"/>
      <c r="H65" s="43">
        <f>H63+H64</f>
        <v>41554</v>
      </c>
      <c r="I65" s="3"/>
      <c r="J65" s="43">
        <f>J63+J64</f>
        <v>10532</v>
      </c>
      <c r="K65" s="3"/>
      <c r="L65" s="43">
        <f>L63+L64</f>
        <v>8246</v>
      </c>
      <c r="M65" s="43">
        <f>M63+M64</f>
        <v>2285</v>
      </c>
      <c r="N65" s="43">
        <f>N63+N64</f>
        <v>10531</v>
      </c>
      <c r="P65" s="14"/>
      <c r="Q65" s="44"/>
      <c r="R65" s="45"/>
      <c r="S65" s="44"/>
      <c r="T65" s="45"/>
      <c r="U65" s="44"/>
      <c r="V65" s="45"/>
      <c r="X65" s="44"/>
      <c r="Y65" s="45"/>
    </row>
    <row r="66" spans="1:25" ht="14.1" customHeight="1" thickTop="1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P66" s="14"/>
      <c r="Q66" s="44"/>
      <c r="R66" s="45"/>
      <c r="S66" s="44"/>
      <c r="T66" s="45"/>
      <c r="U66" s="44"/>
      <c r="V66" s="45"/>
      <c r="X66" s="44"/>
      <c r="Y66" s="45"/>
    </row>
    <row r="67" spans="1:25" ht="14.1" customHeight="1" x14ac:dyDescent="0.2">
      <c r="A67" s="46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P67" s="48" t="s">
        <v>49</v>
      </c>
      <c r="Q67" s="49">
        <f>D70</f>
        <v>0</v>
      </c>
      <c r="R67" s="50">
        <f>E70</f>
        <v>0</v>
      </c>
      <c r="S67" s="49"/>
      <c r="T67" s="50"/>
      <c r="U67" s="49"/>
      <c r="V67" s="50"/>
      <c r="W67" s="51"/>
      <c r="X67" s="49">
        <f>-SUM(Q67:V67)</f>
        <v>0</v>
      </c>
      <c r="Y67" s="50"/>
    </row>
    <row r="68" spans="1:25" ht="14.1" customHeight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P68" s="59" t="s">
        <v>50</v>
      </c>
      <c r="Q68" s="49"/>
      <c r="R68" s="50"/>
      <c r="S68" s="49"/>
      <c r="T68" s="50"/>
      <c r="U68" s="49">
        <f>L70</f>
        <v>0</v>
      </c>
      <c r="V68" s="50">
        <f>M70</f>
        <v>0</v>
      </c>
      <c r="W68" s="51"/>
      <c r="X68" s="49">
        <f>-SUM(Q68:V68)</f>
        <v>0</v>
      </c>
      <c r="Y68" s="50"/>
    </row>
    <row r="69" spans="1:25" ht="14.1" customHeight="1" x14ac:dyDescent="0.2">
      <c r="A69" s="2" t="s">
        <v>51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P69" s="60"/>
      <c r="Q69" s="44"/>
      <c r="R69" s="45"/>
      <c r="S69" s="44"/>
      <c r="T69" s="45"/>
      <c r="U69" s="44"/>
      <c r="V69" s="45"/>
      <c r="X69" s="44"/>
      <c r="Y69" s="45"/>
    </row>
    <row r="70" spans="1:25" ht="14.1" customHeight="1" x14ac:dyDescent="0.2">
      <c r="A70" s="61" t="s">
        <v>52</v>
      </c>
      <c r="B70" s="3"/>
      <c r="C70" s="3"/>
      <c r="D70" s="102"/>
      <c r="E70" s="102"/>
      <c r="F70" s="3">
        <f>D70+E70</f>
        <v>0</v>
      </c>
      <c r="G70" s="3"/>
      <c r="H70" s="3">
        <f>ROUND(F70/H48,0)</f>
        <v>0</v>
      </c>
      <c r="I70" s="3"/>
      <c r="J70" s="3">
        <f>H70-F70</f>
        <v>0</v>
      </c>
      <c r="K70" s="3"/>
      <c r="L70" s="3">
        <f>ROUND(F70*(D48/H48),0)</f>
        <v>0</v>
      </c>
      <c r="M70" s="3">
        <f>ROUND(F70*(E48/H48),0)</f>
        <v>0</v>
      </c>
      <c r="N70" s="3">
        <f>L70+M70</f>
        <v>0</v>
      </c>
      <c r="O70" s="3"/>
      <c r="P70" s="31" t="s">
        <v>53</v>
      </c>
      <c r="Q70" s="32"/>
      <c r="R70" s="33"/>
      <c r="S70" s="32">
        <f>D71</f>
        <v>-220365.3875656398</v>
      </c>
      <c r="T70" s="33">
        <f>E71</f>
        <v>1.353863564904749E-2</v>
      </c>
      <c r="U70" s="32"/>
      <c r="V70" s="33"/>
      <c r="W70" s="34"/>
      <c r="X70" s="32"/>
      <c r="Y70" s="33">
        <f>-SUM(Q70:V70)</f>
        <v>220365.37402700415</v>
      </c>
    </row>
    <row r="71" spans="1:25" ht="14.1" customHeight="1" x14ac:dyDescent="0.2">
      <c r="A71" s="61" t="s">
        <v>54</v>
      </c>
      <c r="B71" s="3"/>
      <c r="C71" s="3"/>
      <c r="D71" s="102">
        <f>+'Tax Provision Summary'!$E$44+'Tax Provision Summary'!$E$45</f>
        <v>-220365.3875656398</v>
      </c>
      <c r="E71" s="102">
        <f>+'Tax Provision Summary'!$E$50+'Tax Provision Summary'!$E$51</f>
        <v>1.353863564904749E-2</v>
      </c>
      <c r="F71" s="3">
        <f>D71+E71</f>
        <v>-220365.37402700415</v>
      </c>
      <c r="G71" s="3"/>
      <c r="H71" s="3">
        <f>ROUND(F71/H48,0)</f>
        <v>-295178</v>
      </c>
      <c r="I71" s="3"/>
      <c r="J71" s="3">
        <f>H71-F71</f>
        <v>-74812.625972995855</v>
      </c>
      <c r="K71" s="3"/>
      <c r="L71" s="3">
        <f>ROUND(F71*(D48/H48),0)</f>
        <v>-58578</v>
      </c>
      <c r="M71" s="3">
        <f>ROUND(F71*(E48/H48),0)</f>
        <v>-16235</v>
      </c>
      <c r="N71" s="3">
        <f>L71+M71</f>
        <v>-74813</v>
      </c>
      <c r="O71" s="3"/>
      <c r="P71" s="62" t="s">
        <v>50</v>
      </c>
      <c r="Q71" s="32">
        <f>L71</f>
        <v>-58578</v>
      </c>
      <c r="R71" s="33">
        <f>M71</f>
        <v>-16235</v>
      </c>
      <c r="S71" s="32"/>
      <c r="T71" s="33"/>
      <c r="U71" s="32"/>
      <c r="V71" s="33"/>
      <c r="W71" s="34"/>
      <c r="X71" s="32"/>
      <c r="Y71" s="33">
        <f>-SUM(Q71:V71)</f>
        <v>74813</v>
      </c>
    </row>
    <row r="72" spans="1:25" ht="14.1" customHeight="1" x14ac:dyDescent="0.2">
      <c r="A72" s="61" t="s">
        <v>55</v>
      </c>
      <c r="B72" s="3"/>
      <c r="C72" s="3"/>
      <c r="D72" s="102"/>
      <c r="E72" s="102"/>
      <c r="F72" s="3">
        <f>D72+E72</f>
        <v>0</v>
      </c>
      <c r="G72" s="3"/>
      <c r="H72" s="3">
        <f>ROUND(F72/H48,0)</f>
        <v>0</v>
      </c>
      <c r="I72" s="3"/>
      <c r="J72" s="3">
        <f>H72-F72</f>
        <v>0</v>
      </c>
      <c r="K72" s="3"/>
      <c r="L72" s="3">
        <f>ROUND(F72*(D48/H48),0)</f>
        <v>0</v>
      </c>
      <c r="M72" s="3">
        <f>ROUND(F72*(E48/H48),0)</f>
        <v>0</v>
      </c>
      <c r="N72" s="3">
        <f>L72+M72</f>
        <v>0</v>
      </c>
      <c r="O72" s="3"/>
      <c r="P72" s="60"/>
      <c r="Q72" s="44"/>
      <c r="R72" s="45"/>
      <c r="S72" s="44"/>
      <c r="T72" s="45"/>
      <c r="U72" s="44"/>
      <c r="V72" s="45"/>
      <c r="X72" s="44"/>
      <c r="Y72" s="45"/>
    </row>
    <row r="73" spans="1:25" ht="14.1" customHeight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48" t="s">
        <v>56</v>
      </c>
      <c r="Q73" s="49"/>
      <c r="R73" s="50"/>
      <c r="S73" s="49"/>
      <c r="T73" s="50"/>
      <c r="U73" s="49">
        <f>D72</f>
        <v>0</v>
      </c>
      <c r="V73" s="50">
        <f>E72</f>
        <v>0</v>
      </c>
      <c r="W73" s="51"/>
      <c r="X73" s="49"/>
      <c r="Y73" s="50">
        <f>-SUM(Q73:V73)</f>
        <v>0</v>
      </c>
    </row>
    <row r="74" spans="1:25" ht="14.1" customHeight="1" thickBot="1" x14ac:dyDescent="0.25">
      <c r="A74" s="2" t="s">
        <v>57</v>
      </c>
      <c r="B74" s="3"/>
      <c r="C74" s="3"/>
      <c r="D74" s="43">
        <f>D70+D71+D72</f>
        <v>-220365.3875656398</v>
      </c>
      <c r="E74" s="43">
        <f>E70+E71+E72</f>
        <v>1.353863564904749E-2</v>
      </c>
      <c r="F74" s="43">
        <f>F70+F71+F72</f>
        <v>-220365.37402700415</v>
      </c>
      <c r="G74" s="3"/>
      <c r="H74" s="43">
        <f>H70+H71+H72</f>
        <v>-295178</v>
      </c>
      <c r="I74" s="3"/>
      <c r="J74" s="43">
        <f>J70+J71+J72</f>
        <v>-74812.625972995855</v>
      </c>
      <c r="K74" s="3"/>
      <c r="L74" s="43">
        <f>L70+L71+L72</f>
        <v>-58578</v>
      </c>
      <c r="M74" s="43">
        <f>M70+M71+M72</f>
        <v>-16235</v>
      </c>
      <c r="N74" s="43">
        <f>N70+N71+N72</f>
        <v>-74813</v>
      </c>
      <c r="P74" s="59" t="s">
        <v>50</v>
      </c>
      <c r="Q74" s="49">
        <f>L72</f>
        <v>0</v>
      </c>
      <c r="R74" s="50">
        <f>M72</f>
        <v>0</v>
      </c>
      <c r="S74" s="49"/>
      <c r="T74" s="50"/>
      <c r="U74" s="49"/>
      <c r="V74" s="50"/>
      <c r="W74" s="51"/>
      <c r="X74" s="49"/>
      <c r="Y74" s="50">
        <f>-SUM(Q74:V74)</f>
        <v>0</v>
      </c>
    </row>
    <row r="75" spans="1:25" ht="14.1" customHeight="1" thickTop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P75" s="14"/>
      <c r="Q75" s="44"/>
      <c r="R75" s="45"/>
      <c r="S75" s="44"/>
      <c r="T75" s="45"/>
      <c r="U75" s="44"/>
      <c r="V75" s="45"/>
      <c r="X75" s="44"/>
      <c r="Y75" s="45"/>
    </row>
    <row r="76" spans="1:25" ht="14.1" customHeight="1" x14ac:dyDescent="0.2">
      <c r="A76" s="46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P76" s="14"/>
      <c r="Q76" s="44"/>
      <c r="R76" s="45"/>
      <c r="S76" s="44"/>
      <c r="T76" s="45"/>
      <c r="U76" s="44"/>
      <c r="V76" s="45"/>
      <c r="X76" s="44"/>
      <c r="Y76" s="45"/>
    </row>
    <row r="77" spans="1:25" ht="14.1" customHeight="1" thickBot="1" x14ac:dyDescent="0.25">
      <c r="A77" s="17" t="s">
        <v>58</v>
      </c>
      <c r="B77" s="63"/>
      <c r="C77" s="63"/>
      <c r="D77" s="64">
        <f>D53+D65+D74+D59</f>
        <v>-195265.3875656398</v>
      </c>
      <c r="E77" s="64">
        <f>E53+E65+E74+E59</f>
        <v>6957.0135386356487</v>
      </c>
      <c r="F77" s="64">
        <f>F53+F65+F74+F59</f>
        <v>-188308.37402700415</v>
      </c>
      <c r="G77" s="63"/>
      <c r="H77" s="64">
        <f>H53+H65+H74+H59</f>
        <v>-252238</v>
      </c>
      <c r="I77" s="63"/>
      <c r="J77" s="64">
        <f>J53+J65+J74+J59</f>
        <v>-63929.625972995855</v>
      </c>
      <c r="K77" s="3"/>
      <c r="L77" s="64">
        <f>L53+L65+L74+L59</f>
        <v>-50057</v>
      </c>
      <c r="M77" s="64">
        <f>M53+M65+M74+M59</f>
        <v>-13874</v>
      </c>
      <c r="N77" s="64">
        <f>N53+N65+N74+N59</f>
        <v>-63931</v>
      </c>
      <c r="P77" s="14"/>
      <c r="Q77" s="65">
        <f t="shared" ref="Q77:V77" si="3">SUM(Q51:Q76)</f>
        <v>-58578</v>
      </c>
      <c r="R77" s="66">
        <f t="shared" si="3"/>
        <v>-16235</v>
      </c>
      <c r="S77" s="65">
        <f t="shared" si="3"/>
        <v>-195265.3875656398</v>
      </c>
      <c r="T77" s="66">
        <f t="shared" si="3"/>
        <v>6957.0135386356487</v>
      </c>
      <c r="U77" s="65">
        <f t="shared" si="3"/>
        <v>8521</v>
      </c>
      <c r="V77" s="66">
        <f t="shared" si="3"/>
        <v>2361</v>
      </c>
      <c r="X77" s="65">
        <f>SUM(X51:X76)</f>
        <v>-42939</v>
      </c>
      <c r="Y77" s="66">
        <f>SUM(Y51:Y76)</f>
        <v>295178.37402700412</v>
      </c>
    </row>
    <row r="78" spans="1:25" ht="14.1" customHeight="1" thickTop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P78" s="14"/>
      <c r="Q78" s="44"/>
      <c r="R78" s="45"/>
      <c r="S78" s="44"/>
      <c r="T78" s="45"/>
      <c r="U78" s="44"/>
      <c r="V78" s="45"/>
      <c r="X78" s="67"/>
      <c r="Y78" s="68"/>
    </row>
    <row r="79" spans="1:25" ht="14.1" customHeight="1" thickBot="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P79" s="14"/>
      <c r="Q79" s="44"/>
      <c r="R79" s="45"/>
      <c r="S79" s="44"/>
      <c r="T79" s="45"/>
      <c r="U79" s="44"/>
      <c r="V79" s="45"/>
      <c r="X79" s="44"/>
      <c r="Y79" s="69">
        <f>X77+Y77</f>
        <v>252239.37402700412</v>
      </c>
    </row>
    <row r="80" spans="1:25" ht="14.1" customHeight="1" thickTop="1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P80" s="70"/>
      <c r="Q80" s="67"/>
      <c r="R80" s="68"/>
      <c r="S80" s="67"/>
      <c r="T80" s="68"/>
      <c r="U80" s="67"/>
      <c r="V80" s="68"/>
      <c r="W80" s="71"/>
      <c r="X80" s="67"/>
      <c r="Y80" s="68"/>
    </row>
  </sheetData>
  <pageMargins left="0.25" right="0" top="0.44" bottom="0.25" header="0.26" footer="0"/>
  <pageSetup paperSize="5" scale="68" orientation="landscape" r:id="rId1"/>
  <headerFooter>
    <oddFooter>&amp;L&amp;Z&amp;F&amp;R&amp;A</oddFooter>
  </headerFooter>
  <rowBreaks count="1" manualBreakCount="1">
    <brk id="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8E1F5-52B5-447F-80B2-6ED64F4C6B43}">
  <dimension ref="A1:Q181"/>
  <sheetViews>
    <sheetView workbookViewId="0"/>
  </sheetViews>
  <sheetFormatPr defaultRowHeight="15" x14ac:dyDescent="0.25"/>
  <cols>
    <col min="1" max="1" width="28.7109375" style="106" bestFit="1" customWidth="1"/>
    <col min="2" max="2" width="42.5703125" style="106" bestFit="1" customWidth="1"/>
    <col min="3" max="3" width="15.140625" style="106" bestFit="1" customWidth="1"/>
    <col min="4" max="5" width="11.5703125" style="106" bestFit="1" customWidth="1"/>
    <col min="6" max="6" width="12.5703125" style="106" bestFit="1" customWidth="1"/>
    <col min="7" max="7" width="11.85546875" style="106" bestFit="1" customWidth="1"/>
    <col min="8" max="8" width="9.140625" style="106"/>
    <col min="9" max="9" width="28.7109375" style="106" bestFit="1" customWidth="1"/>
    <col min="10" max="10" width="42.5703125" style="106" bestFit="1" customWidth="1"/>
    <col min="11" max="11" width="14.85546875" style="106" bestFit="1" customWidth="1"/>
    <col min="12" max="14" width="12.5703125" style="106" bestFit="1" customWidth="1"/>
    <col min="15" max="15" width="13.5703125" style="106" bestFit="1" customWidth="1"/>
    <col min="16" max="16" width="12.5703125" style="106" bestFit="1" customWidth="1"/>
    <col min="17" max="16384" width="9.140625" style="106"/>
  </cols>
  <sheetData>
    <row r="1" spans="1:15" x14ac:dyDescent="0.25">
      <c r="A1" s="133" t="s">
        <v>218</v>
      </c>
    </row>
    <row r="2" spans="1:15" x14ac:dyDescent="0.25">
      <c r="A2" s="133" t="s">
        <v>214</v>
      </c>
    </row>
    <row r="7" spans="1:15" x14ac:dyDescent="0.25">
      <c r="A7" s="75" t="s">
        <v>145</v>
      </c>
      <c r="B7" t="s">
        <v>151</v>
      </c>
      <c r="I7" s="75" t="s">
        <v>145</v>
      </c>
      <c r="J7" t="s">
        <v>151</v>
      </c>
      <c r="O7"/>
    </row>
    <row r="8" spans="1:15" x14ac:dyDescent="0.25">
      <c r="A8" s="75" t="s">
        <v>70</v>
      </c>
      <c r="B8" t="s">
        <v>207</v>
      </c>
      <c r="C8" s="105" t="s">
        <v>187</v>
      </c>
      <c r="I8" s="75" t="s">
        <v>70</v>
      </c>
      <c r="J8" t="s">
        <v>207</v>
      </c>
      <c r="K8" s="105" t="s">
        <v>188</v>
      </c>
      <c r="O8"/>
    </row>
    <row r="9" spans="1:15" x14ac:dyDescent="0.25">
      <c r="A9" s="75" t="s">
        <v>183</v>
      </c>
      <c r="B9" t="s">
        <v>151</v>
      </c>
      <c r="I9" s="75" t="s">
        <v>183</v>
      </c>
      <c r="J9" t="s">
        <v>151</v>
      </c>
      <c r="O9"/>
    </row>
    <row r="10" spans="1:15" x14ac:dyDescent="0.25">
      <c r="A10" s="75" t="s">
        <v>69</v>
      </c>
      <c r="B10" t="s">
        <v>208</v>
      </c>
      <c r="I10" s="75" t="s">
        <v>69</v>
      </c>
      <c r="J10" t="s">
        <v>208</v>
      </c>
      <c r="O10"/>
    </row>
    <row r="11" spans="1:15" x14ac:dyDescent="0.25">
      <c r="I11" s="75" t="s">
        <v>68</v>
      </c>
      <c r="J11" t="s">
        <v>81</v>
      </c>
      <c r="O11"/>
    </row>
    <row r="12" spans="1:15" x14ac:dyDescent="0.25">
      <c r="A12" t="s">
        <v>184</v>
      </c>
      <c r="B12" t="s">
        <v>185</v>
      </c>
      <c r="C12" t="s">
        <v>186</v>
      </c>
      <c r="D12"/>
      <c r="E12"/>
      <c r="F12"/>
      <c r="G12" s="74"/>
      <c r="H12" s="74"/>
      <c r="I12" s="75"/>
      <c r="J12" s="75"/>
      <c r="K12" s="75"/>
      <c r="L12" s="75"/>
      <c r="M12" s="75"/>
      <c r="N12" s="75"/>
      <c r="O12" s="75"/>
    </row>
    <row r="13" spans="1:15" x14ac:dyDescent="0.25">
      <c r="A13" t="s">
        <v>209</v>
      </c>
      <c r="B13">
        <v>0</v>
      </c>
      <c r="C13">
        <v>0</v>
      </c>
      <c r="D13"/>
      <c r="E13"/>
      <c r="F13"/>
      <c r="I13" t="s">
        <v>184</v>
      </c>
      <c r="J13" t="s">
        <v>185</v>
      </c>
      <c r="K13" t="s">
        <v>186</v>
      </c>
      <c r="L13"/>
      <c r="M13"/>
      <c r="N13"/>
      <c r="O13" s="75"/>
    </row>
    <row r="14" spans="1:15" x14ac:dyDescent="0.25">
      <c r="A14" t="s">
        <v>71</v>
      </c>
      <c r="B14">
        <v>7327376.4650026802</v>
      </c>
      <c r="C14">
        <v>7163032.1528375214</v>
      </c>
      <c r="D14"/>
      <c r="E14"/>
      <c r="F14"/>
      <c r="I14" t="s">
        <v>209</v>
      </c>
      <c r="J14">
        <v>0</v>
      </c>
      <c r="K14">
        <v>0</v>
      </c>
      <c r="L14"/>
      <c r="M14"/>
      <c r="N14"/>
      <c r="O14"/>
    </row>
    <row r="15" spans="1:15" x14ac:dyDescent="0.25">
      <c r="A15" t="s">
        <v>72</v>
      </c>
      <c r="B15">
        <v>-110674634.78469718</v>
      </c>
      <c r="C15">
        <v>-113045568.92780593</v>
      </c>
      <c r="D15"/>
      <c r="E15"/>
      <c r="F15"/>
      <c r="I15" t="s">
        <v>71</v>
      </c>
      <c r="J15">
        <v>5102388.9366194215</v>
      </c>
      <c r="K15">
        <v>4935598.5513071911</v>
      </c>
      <c r="L15"/>
      <c r="M15"/>
      <c r="N15"/>
      <c r="O15"/>
    </row>
    <row r="16" spans="1:15" x14ac:dyDescent="0.25">
      <c r="A16" t="s">
        <v>73</v>
      </c>
      <c r="B16">
        <v>-18606142.572707206</v>
      </c>
      <c r="C16">
        <v>-15583507.64881466</v>
      </c>
      <c r="D16"/>
      <c r="E16"/>
      <c r="F16"/>
      <c r="I16" t="s">
        <v>72</v>
      </c>
      <c r="J16">
        <v>-107401291.40500659</v>
      </c>
      <c r="K16">
        <v>-109446999.88876095</v>
      </c>
      <c r="L16"/>
      <c r="M16"/>
      <c r="N16"/>
      <c r="O16"/>
    </row>
    <row r="17" spans="1:17" x14ac:dyDescent="0.25">
      <c r="A17" t="s">
        <v>74</v>
      </c>
      <c r="B17">
        <v>17086063.717573557</v>
      </c>
      <c r="C17">
        <v>16603214.148503607</v>
      </c>
      <c r="D17"/>
      <c r="E17"/>
      <c r="F17"/>
      <c r="I17" t="s">
        <v>73</v>
      </c>
      <c r="J17">
        <v>-18133325.95564067</v>
      </c>
      <c r="K17">
        <v>-15150690.153462786</v>
      </c>
      <c r="L17"/>
      <c r="M17"/>
      <c r="N17"/>
      <c r="O17"/>
    </row>
    <row r="18" spans="1:17" x14ac:dyDescent="0.25">
      <c r="A18" t="s">
        <v>75</v>
      </c>
      <c r="B18">
        <v>103758905.70095952</v>
      </c>
      <c r="C18">
        <v>114893358.21644807</v>
      </c>
      <c r="D18"/>
      <c r="E18"/>
      <c r="F18"/>
      <c r="I18" t="s">
        <v>74</v>
      </c>
      <c r="J18">
        <v>17168127.349040724</v>
      </c>
      <c r="K18">
        <v>16899301.767859407</v>
      </c>
      <c r="L18"/>
      <c r="M18"/>
      <c r="N18"/>
      <c r="O18"/>
    </row>
    <row r="19" spans="1:17" x14ac:dyDescent="0.25">
      <c r="A19" t="s">
        <v>76</v>
      </c>
      <c r="B19">
        <v>7846963.9029909624</v>
      </c>
      <c r="C19">
        <v>9121472.8214820754</v>
      </c>
      <c r="D19"/>
      <c r="E19"/>
      <c r="F19"/>
      <c r="I19" t="s">
        <v>75</v>
      </c>
      <c r="J19">
        <v>99179169.489398703</v>
      </c>
      <c r="K19">
        <v>106242838.75173774</v>
      </c>
      <c r="L19"/>
      <c r="M19"/>
      <c r="N19"/>
      <c r="O19"/>
    </row>
    <row r="20" spans="1:17" x14ac:dyDescent="0.25">
      <c r="A20" t="s">
        <v>77</v>
      </c>
      <c r="B20">
        <v>1472011.58608116</v>
      </c>
      <c r="C20">
        <v>1810026.3885688095</v>
      </c>
      <c r="D20"/>
      <c r="E20"/>
      <c r="F20"/>
      <c r="I20" t="s">
        <v>76</v>
      </c>
      <c r="J20">
        <v>7756811.6543524144</v>
      </c>
      <c r="K20">
        <v>8971023.2391274236</v>
      </c>
      <c r="L20"/>
      <c r="M20"/>
      <c r="N20"/>
      <c r="O20"/>
    </row>
    <row r="21" spans="1:17" x14ac:dyDescent="0.25">
      <c r="A21" t="s">
        <v>78</v>
      </c>
      <c r="B21">
        <v>-631383.37085322849</v>
      </c>
      <c r="C21">
        <v>-725407.34185859107</v>
      </c>
      <c r="D21"/>
      <c r="E21"/>
      <c r="F21"/>
      <c r="I21" t="s">
        <v>77</v>
      </c>
      <c r="J21">
        <v>1456081.2109407724</v>
      </c>
      <c r="K21">
        <v>1793430.4638997877</v>
      </c>
      <c r="L21"/>
      <c r="M21"/>
      <c r="N21"/>
      <c r="O21"/>
    </row>
    <row r="22" spans="1:17" x14ac:dyDescent="0.25">
      <c r="A22" t="s">
        <v>79</v>
      </c>
      <c r="B22">
        <v>-7823644.5338880364</v>
      </c>
      <c r="C22">
        <v>-8517336.3260366227</v>
      </c>
      <c r="D22"/>
      <c r="E22"/>
      <c r="F22"/>
      <c r="I22" t="s">
        <v>78</v>
      </c>
      <c r="J22">
        <v>-630651.18660809053</v>
      </c>
      <c r="K22">
        <v>-719211.74387175741</v>
      </c>
      <c r="L22"/>
      <c r="M22"/>
      <c r="N22"/>
      <c r="O22"/>
    </row>
    <row r="23" spans="1:17" x14ac:dyDescent="0.25">
      <c r="A23" t="s">
        <v>80</v>
      </c>
      <c r="B23">
        <v>-244483.88953776564</v>
      </c>
      <c r="C23">
        <v>11719283.483324265</v>
      </c>
      <c r="D23"/>
      <c r="E23"/>
      <c r="F23"/>
      <c r="I23" t="s">
        <v>79</v>
      </c>
      <c r="J23">
        <v>-7810835.6944639031</v>
      </c>
      <c r="K23">
        <v>-8503458.8157853801</v>
      </c>
      <c r="L23"/>
      <c r="M23"/>
      <c r="N23"/>
      <c r="O23"/>
    </row>
    <row r="24" spans="1:17" x14ac:dyDescent="0.25">
      <c r="I24" t="s">
        <v>80</v>
      </c>
      <c r="J24">
        <v>-3313525.6013672166</v>
      </c>
      <c r="K24">
        <v>5021832.1720506661</v>
      </c>
      <c r="L24"/>
      <c r="M24"/>
      <c r="N24"/>
      <c r="O24"/>
    </row>
    <row r="25" spans="1:17" x14ac:dyDescent="0.25">
      <c r="J25"/>
      <c r="K25"/>
      <c r="L25"/>
      <c r="M25"/>
      <c r="N25"/>
      <c r="O25"/>
    </row>
    <row r="26" spans="1:17" x14ac:dyDescent="0.25">
      <c r="A26" s="75" t="s">
        <v>145</v>
      </c>
      <c r="B26" t="s">
        <v>144</v>
      </c>
      <c r="G26"/>
      <c r="I26" s="75" t="s">
        <v>145</v>
      </c>
      <c r="J26" t="s">
        <v>144</v>
      </c>
      <c r="O26"/>
      <c r="P26"/>
      <c r="Q26"/>
    </row>
    <row r="27" spans="1:17" x14ac:dyDescent="0.25">
      <c r="A27" s="75" t="s">
        <v>70</v>
      </c>
      <c r="B27" t="s">
        <v>207</v>
      </c>
      <c r="C27" s="105" t="s">
        <v>210</v>
      </c>
      <c r="G27"/>
      <c r="I27" s="75" t="s">
        <v>70</v>
      </c>
      <c r="J27" t="s">
        <v>207</v>
      </c>
      <c r="K27" s="105" t="s">
        <v>189</v>
      </c>
      <c r="O27"/>
      <c r="P27"/>
      <c r="Q27"/>
    </row>
    <row r="28" spans="1:17" x14ac:dyDescent="0.25">
      <c r="A28" s="75" t="s">
        <v>183</v>
      </c>
      <c r="B28" t="s">
        <v>151</v>
      </c>
      <c r="G28"/>
      <c r="I28" s="75" t="s">
        <v>183</v>
      </c>
      <c r="J28" t="s">
        <v>151</v>
      </c>
      <c r="O28"/>
      <c r="P28"/>
      <c r="Q28"/>
    </row>
    <row r="29" spans="1:17" x14ac:dyDescent="0.25">
      <c r="A29" s="75" t="s">
        <v>69</v>
      </c>
      <c r="B29" t="s">
        <v>208</v>
      </c>
      <c r="G29"/>
      <c r="I29" s="75" t="s">
        <v>69</v>
      </c>
      <c r="J29" t="s">
        <v>208</v>
      </c>
      <c r="O29"/>
      <c r="P29"/>
      <c r="Q29"/>
    </row>
    <row r="30" spans="1:17" x14ac:dyDescent="0.25">
      <c r="G30"/>
      <c r="I30" s="75" t="s">
        <v>68</v>
      </c>
      <c r="J30" t="s">
        <v>81</v>
      </c>
      <c r="O30"/>
      <c r="P30"/>
      <c r="Q30"/>
    </row>
    <row r="31" spans="1:17" x14ac:dyDescent="0.25">
      <c r="A31" t="s">
        <v>184</v>
      </c>
      <c r="B31" t="s">
        <v>185</v>
      </c>
      <c r="C31" t="s">
        <v>186</v>
      </c>
      <c r="D31"/>
      <c r="E31"/>
      <c r="F31"/>
      <c r="G31" s="75"/>
      <c r="H31" s="74"/>
      <c r="I31" s="75"/>
      <c r="J31" s="75"/>
      <c r="K31" s="75"/>
      <c r="L31" s="75"/>
      <c r="M31" s="75"/>
      <c r="N31" s="75"/>
      <c r="O31" s="75"/>
      <c r="P31" s="75"/>
      <c r="Q31" s="75"/>
    </row>
    <row r="32" spans="1:17" x14ac:dyDescent="0.25">
      <c r="A32" t="s">
        <v>72</v>
      </c>
      <c r="B32">
        <v>-110674634.78469718</v>
      </c>
      <c r="C32">
        <v>-113045568.92780593</v>
      </c>
      <c r="D32"/>
      <c r="E32"/>
      <c r="F32"/>
      <c r="G32"/>
      <c r="I32" t="s">
        <v>184</v>
      </c>
      <c r="J32" t="s">
        <v>185</v>
      </c>
      <c r="K32" t="s">
        <v>186</v>
      </c>
      <c r="L32"/>
      <c r="M32"/>
      <c r="N32"/>
      <c r="O32" s="75"/>
      <c r="P32" s="75"/>
      <c r="Q32" s="75"/>
    </row>
    <row r="33" spans="1:17" x14ac:dyDescent="0.25">
      <c r="A33" t="s">
        <v>73</v>
      </c>
      <c r="B33">
        <v>-19872332.020153627</v>
      </c>
      <c r="C33">
        <v>-16997192.527143165</v>
      </c>
      <c r="D33"/>
      <c r="E33"/>
      <c r="F33"/>
      <c r="G33"/>
      <c r="I33" t="s">
        <v>72</v>
      </c>
      <c r="J33">
        <v>-107401291.40500659</v>
      </c>
      <c r="K33">
        <v>-109446999.88876095</v>
      </c>
      <c r="L33"/>
      <c r="M33"/>
      <c r="N33"/>
      <c r="O33"/>
      <c r="P33"/>
      <c r="Q33"/>
    </row>
    <row r="34" spans="1:17" x14ac:dyDescent="0.25">
      <c r="A34" t="s">
        <v>74</v>
      </c>
      <c r="B34">
        <v>28128895.30087769</v>
      </c>
      <c r="C34">
        <v>32448479.583426815</v>
      </c>
      <c r="D34"/>
      <c r="E34"/>
      <c r="F34"/>
      <c r="G34"/>
      <c r="I34" t="s">
        <v>73</v>
      </c>
      <c r="J34">
        <v>-19215243.327909246</v>
      </c>
      <c r="K34">
        <v>-16376142.633042399</v>
      </c>
      <c r="L34"/>
      <c r="M34"/>
      <c r="N34"/>
      <c r="O34"/>
      <c r="P34"/>
      <c r="Q34"/>
    </row>
    <row r="35" spans="1:17" x14ac:dyDescent="0.25">
      <c r="A35" t="s">
        <v>75</v>
      </c>
      <c r="B35">
        <v>106938739.00163551</v>
      </c>
      <c r="C35">
        <v>118562052.34377515</v>
      </c>
      <c r="D35"/>
      <c r="E35"/>
      <c r="F35"/>
      <c r="G35"/>
      <c r="I35" t="s">
        <v>74</v>
      </c>
      <c r="J35">
        <v>27789580.421120625</v>
      </c>
      <c r="K35">
        <v>31919709.144130416</v>
      </c>
      <c r="L35"/>
      <c r="M35"/>
      <c r="N35"/>
      <c r="O35"/>
      <c r="P35"/>
      <c r="Q35"/>
    </row>
    <row r="36" spans="1:17" x14ac:dyDescent="0.25">
      <c r="A36" t="s">
        <v>76</v>
      </c>
      <c r="B36">
        <v>10193278.746917883</v>
      </c>
      <c r="C36">
        <v>11470099.065110909</v>
      </c>
      <c r="D36"/>
      <c r="E36"/>
      <c r="F36"/>
      <c r="G36"/>
      <c r="I36" t="s">
        <v>75</v>
      </c>
      <c r="J36">
        <v>102119157.04072417</v>
      </c>
      <c r="K36">
        <v>109553724.50223047</v>
      </c>
      <c r="L36"/>
      <c r="M36"/>
      <c r="N36"/>
      <c r="O36"/>
      <c r="P36"/>
      <c r="Q36"/>
    </row>
    <row r="37" spans="1:17" x14ac:dyDescent="0.25">
      <c r="A37" t="s">
        <v>77</v>
      </c>
      <c r="B37">
        <v>1900214.8399798686</v>
      </c>
      <c r="C37">
        <v>2233291.928478945</v>
      </c>
      <c r="D37"/>
      <c r="E37"/>
      <c r="F37"/>
      <c r="G37"/>
      <c r="I37" t="s">
        <v>76</v>
      </c>
      <c r="J37">
        <v>10079545.368509408</v>
      </c>
      <c r="K37">
        <v>11297718.718440076</v>
      </c>
      <c r="L37"/>
      <c r="M37"/>
      <c r="N37"/>
      <c r="O37"/>
      <c r="P37"/>
      <c r="Q37"/>
    </row>
    <row r="38" spans="1:17" x14ac:dyDescent="0.25">
      <c r="A38" t="s">
        <v>78</v>
      </c>
      <c r="B38">
        <v>181704.27676030598</v>
      </c>
      <c r="C38">
        <v>134552.17647720865</v>
      </c>
      <c r="D38"/>
      <c r="E38"/>
      <c r="F38"/>
      <c r="G38"/>
      <c r="I38" t="s">
        <v>77</v>
      </c>
      <c r="J38">
        <v>1885449.1765145904</v>
      </c>
      <c r="K38">
        <v>2218526.2650136668</v>
      </c>
      <c r="L38"/>
      <c r="M38"/>
      <c r="N38"/>
      <c r="O38"/>
      <c r="P38"/>
      <c r="Q38"/>
    </row>
    <row r="39" spans="1:17" x14ac:dyDescent="0.25">
      <c r="A39" t="s">
        <v>79</v>
      </c>
      <c r="B39">
        <v>-5324173.9818032915</v>
      </c>
      <c r="C39">
        <v>-5799049.8071797453</v>
      </c>
      <c r="D39"/>
      <c r="E39"/>
      <c r="F39"/>
      <c r="G39"/>
      <c r="I39" t="s">
        <v>78</v>
      </c>
      <c r="J39">
        <v>182436.46100544394</v>
      </c>
      <c r="K39">
        <v>140747.77446404228</v>
      </c>
      <c r="L39"/>
      <c r="M39"/>
      <c r="N39"/>
      <c r="O39"/>
      <c r="P39"/>
      <c r="Q39"/>
    </row>
    <row r="40" spans="1:17" x14ac:dyDescent="0.25">
      <c r="A40" t="s">
        <v>80</v>
      </c>
      <c r="B40">
        <v>11471691.37951716</v>
      </c>
      <c r="C40">
        <v>29006663.835140187</v>
      </c>
      <c r="D40"/>
      <c r="E40"/>
      <c r="F40"/>
      <c r="G40"/>
      <c r="I40" t="s">
        <v>79</v>
      </c>
      <c r="J40">
        <v>-5311365.1423791572</v>
      </c>
      <c r="K40">
        <v>-5785172.2969285036</v>
      </c>
      <c r="L40"/>
      <c r="M40"/>
      <c r="N40"/>
      <c r="O40"/>
      <c r="P40"/>
      <c r="Q40"/>
    </row>
    <row r="41" spans="1:17" x14ac:dyDescent="0.25">
      <c r="A41"/>
      <c r="B41"/>
      <c r="C41"/>
      <c r="D41"/>
      <c r="E41"/>
      <c r="F41"/>
      <c r="G41"/>
      <c r="I41" t="s">
        <v>80</v>
      </c>
      <c r="J41">
        <v>10128268.592579253</v>
      </c>
      <c r="K41">
        <v>23522111.585546806</v>
      </c>
      <c r="L41"/>
      <c r="M41"/>
      <c r="N41"/>
      <c r="O41"/>
      <c r="P41"/>
      <c r="Q41"/>
    </row>
    <row r="42" spans="1:17" x14ac:dyDescent="0.25">
      <c r="A42"/>
      <c r="B42"/>
      <c r="C42"/>
      <c r="D42"/>
      <c r="E42"/>
      <c r="F42"/>
      <c r="G42"/>
      <c r="I42"/>
      <c r="J42"/>
      <c r="K42"/>
      <c r="L42"/>
      <c r="M42"/>
      <c r="N42"/>
      <c r="O42"/>
      <c r="P42"/>
      <c r="Q42"/>
    </row>
    <row r="43" spans="1:17" x14ac:dyDescent="0.25">
      <c r="A43"/>
      <c r="B43"/>
      <c r="C43"/>
      <c r="D43"/>
      <c r="E43"/>
      <c r="F43"/>
      <c r="G43"/>
      <c r="I43"/>
      <c r="J43"/>
      <c r="K43"/>
      <c r="L43"/>
      <c r="M43"/>
      <c r="N43"/>
      <c r="O43"/>
      <c r="P43"/>
      <c r="Q43"/>
    </row>
    <row r="44" spans="1:17" x14ac:dyDescent="0.25">
      <c r="A44"/>
      <c r="B44"/>
      <c r="C44"/>
      <c r="D44"/>
      <c r="E44"/>
      <c r="F44"/>
      <c r="G44"/>
      <c r="J44"/>
      <c r="K44"/>
      <c r="L44"/>
      <c r="M44"/>
      <c r="N44"/>
      <c r="O44"/>
      <c r="P44"/>
      <c r="Q44"/>
    </row>
    <row r="45" spans="1:17" x14ac:dyDescent="0.25">
      <c r="A45" s="75" t="s">
        <v>145</v>
      </c>
      <c r="B45" t="s">
        <v>143</v>
      </c>
      <c r="G45"/>
      <c r="I45" s="75" t="s">
        <v>145</v>
      </c>
      <c r="J45" t="s">
        <v>143</v>
      </c>
      <c r="O45"/>
      <c r="P45"/>
      <c r="Q45"/>
    </row>
    <row r="46" spans="1:17" x14ac:dyDescent="0.25">
      <c r="A46" s="75" t="s">
        <v>70</v>
      </c>
      <c r="B46" t="s">
        <v>207</v>
      </c>
      <c r="C46" s="105" t="s">
        <v>211</v>
      </c>
      <c r="G46"/>
      <c r="I46" s="75" t="s">
        <v>70</v>
      </c>
      <c r="J46" t="s">
        <v>207</v>
      </c>
      <c r="K46" s="105" t="s">
        <v>190</v>
      </c>
      <c r="O46"/>
      <c r="P46"/>
      <c r="Q46"/>
    </row>
    <row r="47" spans="1:17" x14ac:dyDescent="0.25">
      <c r="A47" s="75" t="s">
        <v>183</v>
      </c>
      <c r="B47" t="s">
        <v>151</v>
      </c>
      <c r="G47"/>
      <c r="I47" s="75" t="s">
        <v>183</v>
      </c>
      <c r="J47" t="s">
        <v>151</v>
      </c>
      <c r="O47"/>
      <c r="P47"/>
      <c r="Q47"/>
    </row>
    <row r="48" spans="1:17" x14ac:dyDescent="0.25">
      <c r="A48" s="75" t="s">
        <v>69</v>
      </c>
      <c r="B48" t="s">
        <v>208</v>
      </c>
      <c r="G48"/>
      <c r="I48" s="75" t="s">
        <v>69</v>
      </c>
      <c r="J48" t="s">
        <v>208</v>
      </c>
      <c r="O48"/>
      <c r="P48"/>
      <c r="Q48"/>
    </row>
    <row r="49" spans="1:17" x14ac:dyDescent="0.25">
      <c r="G49"/>
      <c r="I49" s="75" t="s">
        <v>68</v>
      </c>
      <c r="J49" t="s">
        <v>81</v>
      </c>
      <c r="O49"/>
      <c r="P49"/>
      <c r="Q49"/>
    </row>
    <row r="50" spans="1:17" x14ac:dyDescent="0.25">
      <c r="A50" t="s">
        <v>184</v>
      </c>
      <c r="B50" t="s">
        <v>185</v>
      </c>
      <c r="C50" t="s">
        <v>186</v>
      </c>
      <c r="D50"/>
      <c r="E50"/>
      <c r="F50"/>
      <c r="G50" s="75"/>
      <c r="H50" s="74"/>
      <c r="I50" s="75"/>
      <c r="J50" s="75"/>
      <c r="K50" s="75"/>
      <c r="L50" s="75"/>
      <c r="M50" s="75"/>
      <c r="N50" s="75"/>
      <c r="O50" s="75"/>
      <c r="P50" s="75"/>
      <c r="Q50" s="75"/>
    </row>
    <row r="51" spans="1:17" x14ac:dyDescent="0.25">
      <c r="A51" t="s">
        <v>209</v>
      </c>
      <c r="B51">
        <v>0</v>
      </c>
      <c r="C51">
        <v>0</v>
      </c>
      <c r="D51"/>
      <c r="E51"/>
      <c r="F51"/>
      <c r="G51"/>
      <c r="I51" t="s">
        <v>184</v>
      </c>
      <c r="J51" t="s">
        <v>185</v>
      </c>
      <c r="K51" t="s">
        <v>186</v>
      </c>
      <c r="L51"/>
      <c r="M51"/>
      <c r="N51"/>
      <c r="O51" s="75"/>
      <c r="P51" s="75"/>
      <c r="Q51" s="75"/>
    </row>
    <row r="52" spans="1:17" x14ac:dyDescent="0.25">
      <c r="A52" t="s">
        <v>71</v>
      </c>
      <c r="B52">
        <v>7327376.4650026802</v>
      </c>
      <c r="C52">
        <v>7163032.1528375214</v>
      </c>
      <c r="D52"/>
      <c r="E52"/>
      <c r="F52"/>
      <c r="G52"/>
      <c r="I52" t="s">
        <v>209</v>
      </c>
      <c r="J52">
        <v>0</v>
      </c>
      <c r="K52">
        <v>0</v>
      </c>
      <c r="L52"/>
      <c r="M52"/>
      <c r="N52"/>
      <c r="O52"/>
      <c r="P52"/>
      <c r="Q52"/>
    </row>
    <row r="53" spans="1:17" x14ac:dyDescent="0.25">
      <c r="A53" t="s">
        <v>73</v>
      </c>
      <c r="B53">
        <v>1266189.4474464164</v>
      </c>
      <c r="C53">
        <v>1413684.8783284952</v>
      </c>
      <c r="D53"/>
      <c r="E53"/>
      <c r="F53"/>
      <c r="G53"/>
      <c r="I53" t="s">
        <v>71</v>
      </c>
      <c r="J53">
        <v>5102388.9366194215</v>
      </c>
      <c r="K53">
        <v>4935598.5513071911</v>
      </c>
      <c r="L53"/>
      <c r="M53"/>
      <c r="N53"/>
      <c r="O53"/>
      <c r="P53"/>
      <c r="Q53"/>
    </row>
    <row r="54" spans="1:17" x14ac:dyDescent="0.25">
      <c r="A54" t="s">
        <v>74</v>
      </c>
      <c r="B54">
        <v>-11042831.583304146</v>
      </c>
      <c r="C54">
        <v>-15845265.434923204</v>
      </c>
      <c r="D54"/>
      <c r="E54"/>
      <c r="F54"/>
      <c r="G54"/>
      <c r="I54" t="s">
        <v>73</v>
      </c>
      <c r="J54">
        <v>1081917.3722685736</v>
      </c>
      <c r="K54">
        <v>1225452.4795796112</v>
      </c>
      <c r="L54"/>
      <c r="M54"/>
      <c r="N54"/>
      <c r="O54"/>
      <c r="P54"/>
      <c r="Q54"/>
    </row>
    <row r="55" spans="1:17" x14ac:dyDescent="0.25">
      <c r="A55" t="s">
        <v>75</v>
      </c>
      <c r="B55">
        <v>-3179833.3006759919</v>
      </c>
      <c r="C55">
        <v>-3668694.1273270873</v>
      </c>
      <c r="D55"/>
      <c r="E55"/>
      <c r="F55"/>
      <c r="G55"/>
      <c r="I55" t="s">
        <v>74</v>
      </c>
      <c r="J55">
        <v>-10621453.072079903</v>
      </c>
      <c r="K55">
        <v>-15020407.376271</v>
      </c>
      <c r="L55"/>
      <c r="M55"/>
      <c r="N55"/>
      <c r="O55"/>
      <c r="P55"/>
      <c r="Q55"/>
    </row>
    <row r="56" spans="1:17" x14ac:dyDescent="0.25">
      <c r="A56" t="s">
        <v>76</v>
      </c>
      <c r="B56">
        <v>-2346314.8439269206</v>
      </c>
      <c r="C56">
        <v>-2348626.2436288353</v>
      </c>
      <c r="D56"/>
      <c r="E56"/>
      <c r="F56"/>
      <c r="G56"/>
      <c r="I56" t="s">
        <v>75</v>
      </c>
      <c r="J56">
        <v>-2939987.5513254944</v>
      </c>
      <c r="K56">
        <v>-3310885.7504927451</v>
      </c>
      <c r="L56"/>
      <c r="M56"/>
      <c r="N56"/>
      <c r="O56"/>
      <c r="P56"/>
      <c r="Q56"/>
    </row>
    <row r="57" spans="1:17" x14ac:dyDescent="0.25">
      <c r="A57" t="s">
        <v>77</v>
      </c>
      <c r="B57">
        <v>-428203.2538987085</v>
      </c>
      <c r="C57">
        <v>-423265.53991013597</v>
      </c>
      <c r="D57"/>
      <c r="E57"/>
      <c r="F57"/>
      <c r="G57"/>
      <c r="I57" t="s">
        <v>76</v>
      </c>
      <c r="J57">
        <v>-2322733.7141569932</v>
      </c>
      <c r="K57">
        <v>-2326695.4793126527</v>
      </c>
      <c r="L57"/>
      <c r="M57"/>
      <c r="N57"/>
      <c r="O57"/>
      <c r="P57"/>
      <c r="Q57"/>
    </row>
    <row r="58" spans="1:17" x14ac:dyDescent="0.25">
      <c r="A58" t="s">
        <v>78</v>
      </c>
      <c r="B58">
        <v>-813087.64761353447</v>
      </c>
      <c r="C58">
        <v>-859959.51833579945</v>
      </c>
      <c r="D58"/>
      <c r="E58"/>
      <c r="F58"/>
      <c r="G58"/>
      <c r="I58" t="s">
        <v>77</v>
      </c>
      <c r="J58">
        <v>-429367.96557381796</v>
      </c>
      <c r="K58">
        <v>-425095.80111387937</v>
      </c>
      <c r="L58"/>
      <c r="M58"/>
      <c r="N58"/>
      <c r="O58"/>
      <c r="P58"/>
      <c r="Q58"/>
    </row>
    <row r="59" spans="1:17" x14ac:dyDescent="0.25">
      <c r="A59" t="s">
        <v>79</v>
      </c>
      <c r="B59">
        <v>-2499470.552084743</v>
      </c>
      <c r="C59">
        <v>-2718286.5188568779</v>
      </c>
      <c r="D59"/>
      <c r="E59"/>
      <c r="F59"/>
      <c r="G59"/>
      <c r="I59" t="s">
        <v>78</v>
      </c>
      <c r="J59">
        <v>-813087.64761353447</v>
      </c>
      <c r="K59">
        <v>-859959.51833579945</v>
      </c>
      <c r="L59"/>
      <c r="M59"/>
      <c r="N59"/>
      <c r="O59"/>
      <c r="P59"/>
      <c r="Q59"/>
    </row>
    <row r="60" spans="1:17" x14ac:dyDescent="0.25">
      <c r="A60" t="s">
        <v>80</v>
      </c>
      <c r="B60">
        <v>-11716175.269054949</v>
      </c>
      <c r="C60">
        <v>-17287380.35181592</v>
      </c>
      <c r="D60"/>
      <c r="E60"/>
      <c r="F60"/>
      <c r="G60"/>
      <c r="I60" t="s">
        <v>79</v>
      </c>
      <c r="J60">
        <v>-2499470.552084743</v>
      </c>
      <c r="K60">
        <v>-2718286.5188568779</v>
      </c>
      <c r="L60"/>
      <c r="M60"/>
      <c r="N60"/>
      <c r="O60"/>
      <c r="P60"/>
      <c r="Q60"/>
    </row>
    <row r="61" spans="1:17" x14ac:dyDescent="0.25">
      <c r="A61"/>
      <c r="B61"/>
      <c r="C61"/>
      <c r="D61"/>
      <c r="E61"/>
      <c r="F61"/>
      <c r="G61"/>
      <c r="I61" t="s">
        <v>80</v>
      </c>
      <c r="J61">
        <v>-13441794.193946492</v>
      </c>
      <c r="K61">
        <v>-18500279.413496152</v>
      </c>
      <c r="L61"/>
      <c r="M61"/>
      <c r="N61"/>
      <c r="O61"/>
      <c r="P61"/>
      <c r="Q61"/>
    </row>
    <row r="62" spans="1:17" x14ac:dyDescent="0.25">
      <c r="A62"/>
      <c r="B62"/>
      <c r="C62"/>
      <c r="D62"/>
      <c r="E62"/>
      <c r="F62"/>
      <c r="G62"/>
      <c r="I62"/>
      <c r="J62"/>
      <c r="K62"/>
      <c r="L62"/>
      <c r="M62"/>
      <c r="N62"/>
      <c r="O62"/>
      <c r="P62"/>
      <c r="Q62"/>
    </row>
    <row r="63" spans="1:17" x14ac:dyDescent="0.25">
      <c r="A63"/>
      <c r="B63"/>
      <c r="C63"/>
      <c r="D63"/>
      <c r="E63"/>
      <c r="F63"/>
      <c r="G63"/>
      <c r="J63"/>
      <c r="K63"/>
      <c r="L63"/>
      <c r="M63"/>
      <c r="N63"/>
      <c r="O63"/>
      <c r="P63"/>
      <c r="Q63"/>
    </row>
    <row r="64" spans="1:17" x14ac:dyDescent="0.25">
      <c r="A64"/>
      <c r="B64"/>
      <c r="C64"/>
      <c r="D64"/>
      <c r="E64"/>
      <c r="F64"/>
      <c r="G64"/>
      <c r="J64"/>
      <c r="K64"/>
      <c r="L64"/>
      <c r="M64"/>
      <c r="N64"/>
      <c r="O64"/>
      <c r="P64"/>
      <c r="Q64"/>
    </row>
    <row r="65" spans="1:17" x14ac:dyDescent="0.25">
      <c r="A65"/>
      <c r="B65"/>
      <c r="C65"/>
      <c r="D65"/>
      <c r="E65"/>
      <c r="F65"/>
      <c r="G65"/>
      <c r="J65"/>
      <c r="K65"/>
      <c r="L65"/>
      <c r="M65"/>
      <c r="N65"/>
      <c r="O65"/>
      <c r="P65"/>
      <c r="Q65"/>
    </row>
    <row r="66" spans="1:17" x14ac:dyDescent="0.25">
      <c r="A66"/>
      <c r="B66"/>
      <c r="C66"/>
      <c r="D66"/>
      <c r="E66"/>
      <c r="F66"/>
      <c r="G66"/>
      <c r="J66"/>
      <c r="K66"/>
      <c r="L66"/>
      <c r="M66"/>
      <c r="N66"/>
      <c r="O66"/>
      <c r="P66"/>
      <c r="Q66"/>
    </row>
    <row r="67" spans="1:17" x14ac:dyDescent="0.25">
      <c r="A67"/>
      <c r="B67"/>
      <c r="C67"/>
      <c r="D67"/>
      <c r="E67"/>
      <c r="F67"/>
      <c r="G67"/>
      <c r="J67"/>
      <c r="K67"/>
      <c r="L67"/>
      <c r="M67"/>
      <c r="N67"/>
      <c r="O67"/>
      <c r="P67"/>
      <c r="Q67"/>
    </row>
    <row r="68" spans="1:17" x14ac:dyDescent="0.25">
      <c r="A68"/>
      <c r="B68"/>
      <c r="C68"/>
      <c r="D68"/>
      <c r="E68"/>
      <c r="F68"/>
      <c r="G68"/>
      <c r="J68"/>
      <c r="K68"/>
      <c r="L68"/>
      <c r="M68"/>
      <c r="N68"/>
      <c r="O68"/>
      <c r="P68"/>
      <c r="Q68"/>
    </row>
    <row r="69" spans="1:17" x14ac:dyDescent="0.25">
      <c r="A69"/>
      <c r="B69"/>
      <c r="C69"/>
      <c r="D69"/>
      <c r="E69"/>
      <c r="F69"/>
      <c r="G69"/>
    </row>
    <row r="70" spans="1:17" x14ac:dyDescent="0.25">
      <c r="A70"/>
      <c r="B70"/>
      <c r="C70"/>
      <c r="D70"/>
      <c r="E70"/>
      <c r="F70"/>
      <c r="G70"/>
    </row>
    <row r="71" spans="1:17" x14ac:dyDescent="0.25">
      <c r="A71"/>
      <c r="B71"/>
      <c r="C71"/>
      <c r="D71"/>
      <c r="E71"/>
      <c r="F71"/>
      <c r="G71"/>
    </row>
    <row r="72" spans="1:17" x14ac:dyDescent="0.25">
      <c r="A72"/>
      <c r="B72"/>
      <c r="C72"/>
      <c r="D72"/>
      <c r="E72"/>
      <c r="F72"/>
      <c r="G72"/>
    </row>
    <row r="73" spans="1:17" x14ac:dyDescent="0.25">
      <c r="A73"/>
      <c r="B73"/>
      <c r="C73"/>
      <c r="D73"/>
      <c r="E73"/>
      <c r="F73"/>
      <c r="G73"/>
    </row>
    <row r="74" spans="1:17" x14ac:dyDescent="0.25">
      <c r="A74"/>
      <c r="B74"/>
      <c r="C74"/>
      <c r="D74"/>
      <c r="E74"/>
      <c r="F74"/>
      <c r="G74"/>
    </row>
    <row r="75" spans="1:17" x14ac:dyDescent="0.25">
      <c r="A75"/>
      <c r="B75"/>
      <c r="C75"/>
      <c r="D75"/>
      <c r="E75"/>
      <c r="F75"/>
      <c r="G75"/>
    </row>
    <row r="76" spans="1:17" x14ac:dyDescent="0.25">
      <c r="A76"/>
      <c r="B76"/>
      <c r="C76"/>
      <c r="D76"/>
      <c r="E76"/>
      <c r="F76"/>
      <c r="G76"/>
    </row>
    <row r="77" spans="1:17" x14ac:dyDescent="0.25">
      <c r="A77"/>
      <c r="B77"/>
      <c r="C77"/>
      <c r="D77"/>
      <c r="E77"/>
      <c r="F77"/>
      <c r="G77"/>
    </row>
    <row r="78" spans="1:17" x14ac:dyDescent="0.25">
      <c r="A78"/>
      <c r="B78"/>
      <c r="C78"/>
      <c r="D78"/>
      <c r="E78"/>
      <c r="F78"/>
      <c r="G78"/>
    </row>
    <row r="79" spans="1:17" x14ac:dyDescent="0.25">
      <c r="A79"/>
      <c r="B79"/>
      <c r="C79"/>
      <c r="D79"/>
      <c r="E79"/>
      <c r="F79"/>
      <c r="G79"/>
    </row>
    <row r="80" spans="1:1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  <row r="110" spans="1:7" x14ac:dyDescent="0.25">
      <c r="A110"/>
      <c r="B110"/>
      <c r="C110"/>
      <c r="D110"/>
      <c r="E110"/>
      <c r="F110"/>
      <c r="G110"/>
    </row>
    <row r="111" spans="1:7" x14ac:dyDescent="0.25">
      <c r="A111"/>
      <c r="B111"/>
      <c r="C111"/>
      <c r="D111"/>
      <c r="E111"/>
      <c r="F111"/>
      <c r="G111"/>
    </row>
    <row r="112" spans="1:7" x14ac:dyDescent="0.25">
      <c r="A112"/>
      <c r="B112"/>
      <c r="C112"/>
      <c r="D112"/>
      <c r="E112"/>
      <c r="F112"/>
      <c r="G112"/>
    </row>
    <row r="113" spans="1:7" x14ac:dyDescent="0.25">
      <c r="A113"/>
      <c r="B113"/>
      <c r="C113"/>
      <c r="D113"/>
      <c r="E113"/>
      <c r="F113"/>
      <c r="G113"/>
    </row>
    <row r="114" spans="1:7" x14ac:dyDescent="0.25">
      <c r="A114"/>
      <c r="B114"/>
      <c r="C114"/>
      <c r="D114"/>
      <c r="E114"/>
      <c r="F114"/>
      <c r="G114"/>
    </row>
    <row r="115" spans="1:7" x14ac:dyDescent="0.25">
      <c r="A115"/>
      <c r="B115"/>
      <c r="C115"/>
      <c r="D115"/>
      <c r="E115"/>
      <c r="F115"/>
      <c r="G115"/>
    </row>
    <row r="116" spans="1:7" x14ac:dyDescent="0.25">
      <c r="A116"/>
      <c r="B116"/>
      <c r="C116"/>
      <c r="D116"/>
      <c r="E116"/>
      <c r="F116"/>
      <c r="G116"/>
    </row>
    <row r="117" spans="1:7" x14ac:dyDescent="0.25">
      <c r="A117"/>
      <c r="B117"/>
      <c r="C117"/>
      <c r="D117"/>
      <c r="E117"/>
      <c r="F117"/>
      <c r="G117"/>
    </row>
    <row r="118" spans="1:7" x14ac:dyDescent="0.25">
      <c r="A118"/>
      <c r="B118"/>
      <c r="C118"/>
      <c r="D118"/>
      <c r="E118"/>
      <c r="F118"/>
      <c r="G118"/>
    </row>
    <row r="119" spans="1:7" x14ac:dyDescent="0.25">
      <c r="A119"/>
      <c r="B119"/>
      <c r="C119"/>
      <c r="D119"/>
      <c r="E119"/>
      <c r="F119"/>
      <c r="G119"/>
    </row>
    <row r="120" spans="1:7" x14ac:dyDescent="0.25">
      <c r="A120"/>
      <c r="B120"/>
      <c r="C120"/>
      <c r="D120"/>
      <c r="E120"/>
      <c r="F120"/>
      <c r="G120"/>
    </row>
    <row r="121" spans="1:7" x14ac:dyDescent="0.25">
      <c r="A121"/>
      <c r="B121"/>
      <c r="C121"/>
      <c r="D121"/>
      <c r="E121"/>
      <c r="F121"/>
      <c r="G121"/>
    </row>
    <row r="122" spans="1:7" x14ac:dyDescent="0.25">
      <c r="A122"/>
      <c r="B122"/>
      <c r="C122"/>
      <c r="D122"/>
      <c r="E122"/>
      <c r="F122"/>
      <c r="G122"/>
    </row>
    <row r="123" spans="1:7" x14ac:dyDescent="0.25">
      <c r="A123"/>
      <c r="B123"/>
      <c r="C123"/>
      <c r="D123"/>
      <c r="E123"/>
      <c r="F123"/>
      <c r="G123"/>
    </row>
    <row r="124" spans="1:7" x14ac:dyDescent="0.25">
      <c r="A124"/>
      <c r="B124"/>
      <c r="C124"/>
      <c r="D124"/>
      <c r="E124"/>
      <c r="F124"/>
      <c r="G124"/>
    </row>
    <row r="125" spans="1:7" x14ac:dyDescent="0.25">
      <c r="A125"/>
      <c r="B125"/>
      <c r="C125"/>
      <c r="D125"/>
      <c r="E125"/>
      <c r="F125"/>
      <c r="G125"/>
    </row>
    <row r="126" spans="1:7" x14ac:dyDescent="0.25">
      <c r="A126"/>
      <c r="B126"/>
      <c r="C126"/>
      <c r="D126"/>
      <c r="E126"/>
      <c r="F126"/>
      <c r="G126"/>
    </row>
    <row r="127" spans="1:7" x14ac:dyDescent="0.25">
      <c r="A127"/>
      <c r="B127"/>
      <c r="C127"/>
      <c r="D127"/>
      <c r="E127"/>
      <c r="F127"/>
      <c r="G127"/>
    </row>
    <row r="128" spans="1:7" x14ac:dyDescent="0.25">
      <c r="A128"/>
      <c r="B128"/>
      <c r="C128"/>
      <c r="D128"/>
      <c r="E128"/>
      <c r="F128"/>
      <c r="G128"/>
    </row>
    <row r="129" spans="1:7" x14ac:dyDescent="0.25">
      <c r="A129"/>
      <c r="B129"/>
      <c r="C129"/>
      <c r="D129"/>
      <c r="E129"/>
      <c r="F129"/>
      <c r="G129"/>
    </row>
    <row r="130" spans="1:7" x14ac:dyDescent="0.25">
      <c r="A130"/>
      <c r="B130"/>
      <c r="C130"/>
      <c r="D130"/>
      <c r="E130"/>
      <c r="F130"/>
      <c r="G130"/>
    </row>
    <row r="131" spans="1:7" x14ac:dyDescent="0.25">
      <c r="A131"/>
      <c r="B131"/>
      <c r="C131"/>
      <c r="D131"/>
      <c r="E131"/>
      <c r="F131"/>
      <c r="G131"/>
    </row>
    <row r="132" spans="1:7" x14ac:dyDescent="0.25">
      <c r="A132"/>
      <c r="B132"/>
      <c r="C132"/>
      <c r="D132"/>
      <c r="E132"/>
      <c r="F132"/>
      <c r="G132"/>
    </row>
    <row r="133" spans="1:7" x14ac:dyDescent="0.25">
      <c r="A133"/>
      <c r="B133"/>
      <c r="C133"/>
      <c r="D133"/>
      <c r="E133"/>
      <c r="F133"/>
      <c r="G133"/>
    </row>
    <row r="134" spans="1:7" x14ac:dyDescent="0.25">
      <c r="A134"/>
      <c r="B134"/>
      <c r="C134"/>
      <c r="D134"/>
      <c r="E134"/>
      <c r="F134"/>
      <c r="G134"/>
    </row>
    <row r="135" spans="1:7" x14ac:dyDescent="0.25">
      <c r="A135"/>
      <c r="B135"/>
      <c r="C135"/>
      <c r="D135"/>
      <c r="E135"/>
      <c r="F135"/>
      <c r="G135"/>
    </row>
    <row r="136" spans="1:7" x14ac:dyDescent="0.25">
      <c r="A136"/>
      <c r="B136"/>
      <c r="C136"/>
      <c r="D136"/>
      <c r="E136"/>
      <c r="F136"/>
      <c r="G136"/>
    </row>
    <row r="137" spans="1:7" x14ac:dyDescent="0.25">
      <c r="A137"/>
      <c r="B137"/>
      <c r="C137"/>
      <c r="D137"/>
      <c r="E137"/>
      <c r="F137"/>
      <c r="G137"/>
    </row>
    <row r="138" spans="1:7" x14ac:dyDescent="0.25">
      <c r="A138"/>
      <c r="B138"/>
      <c r="C138"/>
      <c r="D138"/>
      <c r="E138"/>
      <c r="F138"/>
      <c r="G138"/>
    </row>
    <row r="139" spans="1:7" x14ac:dyDescent="0.25">
      <c r="A139"/>
      <c r="B139"/>
      <c r="C139"/>
      <c r="D139"/>
      <c r="E139"/>
      <c r="F139"/>
      <c r="G139"/>
    </row>
    <row r="140" spans="1:7" x14ac:dyDescent="0.25">
      <c r="A140"/>
      <c r="B140"/>
      <c r="C140"/>
      <c r="D140"/>
      <c r="E140"/>
      <c r="F140"/>
      <c r="G140"/>
    </row>
    <row r="141" spans="1:7" x14ac:dyDescent="0.25">
      <c r="A141"/>
      <c r="B141"/>
      <c r="C141"/>
      <c r="D141"/>
      <c r="E141"/>
      <c r="F141"/>
      <c r="G141"/>
    </row>
    <row r="142" spans="1:7" x14ac:dyDescent="0.25">
      <c r="A142"/>
      <c r="B142"/>
      <c r="C142"/>
      <c r="D142"/>
      <c r="E142"/>
      <c r="F142"/>
      <c r="G142"/>
    </row>
    <row r="143" spans="1:7" x14ac:dyDescent="0.25">
      <c r="A143"/>
      <c r="B143"/>
      <c r="C143"/>
      <c r="D143"/>
      <c r="E143"/>
      <c r="F143"/>
      <c r="G143"/>
    </row>
    <row r="144" spans="1:7" x14ac:dyDescent="0.25">
      <c r="A144"/>
      <c r="B144"/>
      <c r="C144"/>
      <c r="D144"/>
      <c r="E144"/>
      <c r="F144"/>
      <c r="G144"/>
    </row>
    <row r="145" spans="1:7" x14ac:dyDescent="0.25">
      <c r="A145"/>
      <c r="B145"/>
      <c r="C145"/>
      <c r="D145"/>
      <c r="E145"/>
      <c r="F145"/>
      <c r="G145"/>
    </row>
    <row r="146" spans="1:7" x14ac:dyDescent="0.25">
      <c r="A146"/>
      <c r="B146"/>
      <c r="C146"/>
      <c r="D146"/>
      <c r="E146"/>
      <c r="F146"/>
      <c r="G146"/>
    </row>
    <row r="147" spans="1:7" x14ac:dyDescent="0.25">
      <c r="A147"/>
      <c r="B147"/>
      <c r="C147"/>
      <c r="D147"/>
      <c r="E147"/>
      <c r="F147"/>
      <c r="G147"/>
    </row>
    <row r="148" spans="1:7" x14ac:dyDescent="0.25">
      <c r="A148"/>
      <c r="B148"/>
      <c r="C148"/>
      <c r="D148"/>
      <c r="E148"/>
      <c r="F148"/>
      <c r="G148"/>
    </row>
    <row r="149" spans="1:7" x14ac:dyDescent="0.25">
      <c r="A149"/>
      <c r="B149"/>
      <c r="C149"/>
      <c r="D149"/>
      <c r="E149"/>
      <c r="F149"/>
      <c r="G149"/>
    </row>
    <row r="150" spans="1:7" x14ac:dyDescent="0.25">
      <c r="A150"/>
      <c r="B150"/>
      <c r="C150"/>
      <c r="D150"/>
      <c r="E150"/>
      <c r="F150"/>
      <c r="G150"/>
    </row>
    <row r="151" spans="1:7" x14ac:dyDescent="0.25">
      <c r="A151"/>
      <c r="B151"/>
      <c r="C151"/>
      <c r="D151"/>
      <c r="E151"/>
      <c r="F151"/>
      <c r="G151"/>
    </row>
    <row r="152" spans="1:7" x14ac:dyDescent="0.25">
      <c r="A152"/>
      <c r="B152"/>
      <c r="C152"/>
      <c r="D152"/>
      <c r="E152"/>
      <c r="F152"/>
      <c r="G152"/>
    </row>
    <row r="153" spans="1:7" x14ac:dyDescent="0.25">
      <c r="A153"/>
      <c r="B153"/>
      <c r="C153"/>
      <c r="D153"/>
      <c r="E153"/>
      <c r="F153"/>
      <c r="G153"/>
    </row>
    <row r="154" spans="1:7" x14ac:dyDescent="0.25">
      <c r="A154"/>
      <c r="B154"/>
      <c r="C154"/>
      <c r="D154"/>
      <c r="E154"/>
      <c r="F154"/>
      <c r="G154"/>
    </row>
    <row r="155" spans="1:7" x14ac:dyDescent="0.25">
      <c r="A155"/>
      <c r="B155"/>
      <c r="C155"/>
      <c r="D155"/>
      <c r="E155"/>
      <c r="F155"/>
      <c r="G155"/>
    </row>
    <row r="156" spans="1:7" x14ac:dyDescent="0.25">
      <c r="A156"/>
      <c r="B156"/>
      <c r="C156"/>
      <c r="D156"/>
      <c r="E156"/>
      <c r="F156"/>
      <c r="G156"/>
    </row>
    <row r="157" spans="1:7" x14ac:dyDescent="0.25">
      <c r="A157"/>
      <c r="B157"/>
      <c r="C157"/>
      <c r="D157"/>
      <c r="E157"/>
      <c r="F157"/>
      <c r="G157"/>
    </row>
    <row r="158" spans="1:7" x14ac:dyDescent="0.25">
      <c r="A158"/>
      <c r="B158"/>
      <c r="C158"/>
      <c r="D158"/>
      <c r="E158"/>
      <c r="F158"/>
      <c r="G158"/>
    </row>
    <row r="159" spans="1:7" x14ac:dyDescent="0.25">
      <c r="A159"/>
      <c r="B159"/>
      <c r="C159"/>
      <c r="D159"/>
      <c r="E159"/>
      <c r="F159"/>
      <c r="G159"/>
    </row>
    <row r="160" spans="1:7" x14ac:dyDescent="0.25">
      <c r="A160"/>
      <c r="B160"/>
      <c r="C160"/>
      <c r="D160"/>
      <c r="E160"/>
      <c r="F160"/>
      <c r="G160"/>
    </row>
    <row r="161" spans="1:7" x14ac:dyDescent="0.25">
      <c r="A161"/>
      <c r="B161"/>
      <c r="C161"/>
      <c r="D161"/>
      <c r="E161"/>
      <c r="F161"/>
      <c r="G161"/>
    </row>
    <row r="162" spans="1:7" x14ac:dyDescent="0.25">
      <c r="A162"/>
      <c r="B162"/>
      <c r="C162"/>
      <c r="D162"/>
      <c r="E162"/>
      <c r="F162"/>
      <c r="G162"/>
    </row>
    <row r="163" spans="1:7" x14ac:dyDescent="0.25">
      <c r="A163"/>
      <c r="B163"/>
      <c r="C163"/>
      <c r="D163"/>
      <c r="E163"/>
      <c r="F163"/>
      <c r="G163"/>
    </row>
    <row r="164" spans="1:7" x14ac:dyDescent="0.25">
      <c r="A164"/>
      <c r="B164"/>
      <c r="C164"/>
      <c r="D164"/>
      <c r="E164"/>
      <c r="F164"/>
      <c r="G164"/>
    </row>
    <row r="165" spans="1:7" x14ac:dyDescent="0.25">
      <c r="A165"/>
      <c r="B165"/>
      <c r="C165"/>
      <c r="D165"/>
      <c r="E165"/>
      <c r="F165"/>
      <c r="G165"/>
    </row>
    <row r="166" spans="1:7" x14ac:dyDescent="0.25">
      <c r="A166"/>
      <c r="B166"/>
      <c r="C166"/>
      <c r="D166"/>
      <c r="E166"/>
      <c r="F166"/>
      <c r="G166"/>
    </row>
    <row r="167" spans="1:7" x14ac:dyDescent="0.25">
      <c r="A167"/>
      <c r="B167"/>
      <c r="C167"/>
      <c r="D167"/>
      <c r="E167"/>
      <c r="F167"/>
      <c r="G167"/>
    </row>
    <row r="168" spans="1:7" x14ac:dyDescent="0.25">
      <c r="A168"/>
      <c r="B168"/>
      <c r="C168"/>
      <c r="D168"/>
      <c r="E168"/>
      <c r="F168"/>
      <c r="G168"/>
    </row>
    <row r="169" spans="1:7" x14ac:dyDescent="0.25">
      <c r="A169"/>
      <c r="B169"/>
      <c r="C169"/>
      <c r="D169"/>
      <c r="E169"/>
      <c r="F169"/>
      <c r="G169"/>
    </row>
    <row r="170" spans="1:7" x14ac:dyDescent="0.25">
      <c r="A170"/>
      <c r="B170"/>
      <c r="C170"/>
      <c r="D170"/>
      <c r="E170"/>
      <c r="F170"/>
      <c r="G170"/>
    </row>
    <row r="171" spans="1:7" x14ac:dyDescent="0.25">
      <c r="A171"/>
      <c r="B171"/>
      <c r="C171"/>
      <c r="D171"/>
      <c r="E171"/>
      <c r="F171"/>
      <c r="G171"/>
    </row>
    <row r="172" spans="1:7" x14ac:dyDescent="0.25">
      <c r="A172"/>
      <c r="B172"/>
      <c r="C172"/>
      <c r="D172"/>
      <c r="E172"/>
      <c r="F172"/>
      <c r="G172"/>
    </row>
    <row r="173" spans="1:7" x14ac:dyDescent="0.25">
      <c r="A173"/>
      <c r="B173"/>
      <c r="C173"/>
      <c r="D173"/>
      <c r="E173"/>
      <c r="F173"/>
      <c r="G173"/>
    </row>
    <row r="174" spans="1:7" x14ac:dyDescent="0.25">
      <c r="A174"/>
      <c r="B174"/>
      <c r="C174"/>
      <c r="D174"/>
      <c r="E174"/>
      <c r="F174"/>
      <c r="G174"/>
    </row>
    <row r="175" spans="1:7" x14ac:dyDescent="0.25">
      <c r="A175"/>
      <c r="B175"/>
      <c r="C175"/>
      <c r="D175"/>
      <c r="E175"/>
      <c r="F175"/>
      <c r="G175"/>
    </row>
    <row r="176" spans="1:7" x14ac:dyDescent="0.25">
      <c r="A176"/>
      <c r="B176"/>
      <c r="C176"/>
      <c r="D176"/>
      <c r="E176"/>
      <c r="F176"/>
      <c r="G176"/>
    </row>
    <row r="177" spans="1:7" x14ac:dyDescent="0.25">
      <c r="A177"/>
      <c r="B177"/>
      <c r="C177"/>
      <c r="D177"/>
      <c r="E177"/>
      <c r="F177"/>
      <c r="G177"/>
    </row>
    <row r="178" spans="1:7" x14ac:dyDescent="0.25">
      <c r="A178"/>
      <c r="B178"/>
      <c r="C178"/>
      <c r="D178"/>
      <c r="E178"/>
      <c r="F178"/>
      <c r="G178"/>
    </row>
    <row r="179" spans="1:7" x14ac:dyDescent="0.25">
      <c r="A179"/>
      <c r="B179"/>
      <c r="C179"/>
      <c r="D179"/>
      <c r="E179"/>
      <c r="F179"/>
      <c r="G179"/>
    </row>
    <row r="180" spans="1:7" x14ac:dyDescent="0.25">
      <c r="A180"/>
      <c r="B180"/>
      <c r="C180"/>
      <c r="D180"/>
      <c r="E180"/>
      <c r="F180"/>
      <c r="G180"/>
    </row>
    <row r="181" spans="1:7" x14ac:dyDescent="0.25">
      <c r="A181"/>
      <c r="B181"/>
      <c r="C181"/>
      <c r="D181"/>
      <c r="E181"/>
      <c r="F181"/>
      <c r="G18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8497E-BD5C-4802-A05A-49DD5E9F47AB}">
  <dimension ref="A1:H31"/>
  <sheetViews>
    <sheetView workbookViewId="0"/>
  </sheetViews>
  <sheetFormatPr defaultRowHeight="15" x14ac:dyDescent="0.25"/>
  <cols>
    <col min="1" max="1" width="31.85546875" style="103" customWidth="1"/>
    <col min="2" max="2" width="2.42578125" style="103" customWidth="1"/>
    <col min="3" max="8" width="12.28515625" style="103" bestFit="1" customWidth="1"/>
    <col min="9" max="16384" width="9.140625" style="103"/>
  </cols>
  <sheetData>
    <row r="1" spans="1:8" x14ac:dyDescent="0.25">
      <c r="A1" s="133" t="s">
        <v>219</v>
      </c>
    </row>
    <row r="2" spans="1:8" x14ac:dyDescent="0.25">
      <c r="A2" s="133" t="s">
        <v>214</v>
      </c>
    </row>
    <row r="7" spans="1:8" x14ac:dyDescent="0.25">
      <c r="A7"/>
      <c r="B7"/>
      <c r="C7"/>
      <c r="D7"/>
      <c r="E7"/>
      <c r="F7"/>
      <c r="G7"/>
      <c r="H7"/>
    </row>
    <row r="8" spans="1:8" x14ac:dyDescent="0.25">
      <c r="A8"/>
      <c r="B8"/>
      <c r="C8"/>
      <c r="D8"/>
      <c r="E8"/>
      <c r="F8"/>
      <c r="G8"/>
      <c r="H8"/>
    </row>
    <row r="9" spans="1:8" x14ac:dyDescent="0.25">
      <c r="A9"/>
      <c r="B9"/>
      <c r="C9"/>
      <c r="D9"/>
      <c r="E9"/>
      <c r="F9"/>
      <c r="G9"/>
      <c r="H9"/>
    </row>
    <row r="10" spans="1:8" x14ac:dyDescent="0.25">
      <c r="A10"/>
      <c r="B10"/>
      <c r="C10"/>
      <c r="D10"/>
      <c r="E10"/>
      <c r="F10"/>
      <c r="G10"/>
      <c r="H10"/>
    </row>
    <row r="11" spans="1:8" x14ac:dyDescent="0.25">
      <c r="A11"/>
      <c r="B11"/>
      <c r="C11"/>
      <c r="D11"/>
      <c r="E11"/>
      <c r="F11"/>
      <c r="G11"/>
      <c r="H11"/>
    </row>
    <row r="12" spans="1:8" x14ac:dyDescent="0.25">
      <c r="A12"/>
      <c r="B12"/>
      <c r="C12"/>
      <c r="D12"/>
      <c r="E12"/>
      <c r="F12"/>
      <c r="G12"/>
      <c r="H12"/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  <c r="H14"/>
    </row>
    <row r="15" spans="1:8" x14ac:dyDescent="0.25">
      <c r="A15"/>
      <c r="B15"/>
      <c r="C15"/>
      <c r="D15"/>
      <c r="E15"/>
      <c r="F15"/>
      <c r="G15"/>
      <c r="H15"/>
    </row>
    <row r="16" spans="1:8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  <row r="19" spans="1:8" x14ac:dyDescent="0.25">
      <c r="A19"/>
      <c r="B19"/>
      <c r="C19"/>
      <c r="D19"/>
      <c r="E19"/>
      <c r="F19"/>
      <c r="G19"/>
      <c r="H19"/>
    </row>
    <row r="20" spans="1:8" x14ac:dyDescent="0.25">
      <c r="A20"/>
      <c r="B20"/>
      <c r="C20"/>
      <c r="D20"/>
      <c r="E20"/>
      <c r="F20"/>
      <c r="G20"/>
      <c r="H20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7E781-61DB-4BC1-BEFA-AFF66D20343A}">
  <dimension ref="A1:M61"/>
  <sheetViews>
    <sheetView showZeros="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9" customWidth="1"/>
    <col min="2" max="13" width="17.5703125" customWidth="1"/>
  </cols>
  <sheetData>
    <row r="1" spans="1:13" x14ac:dyDescent="0.25">
      <c r="A1" s="133" t="s">
        <v>220</v>
      </c>
    </row>
    <row r="2" spans="1:13" x14ac:dyDescent="0.25">
      <c r="A2" s="133" t="s">
        <v>214</v>
      </c>
    </row>
    <row r="6" spans="1:13" ht="15.75" thickBot="1" x14ac:dyDescent="0.3"/>
    <row r="7" spans="1:13" ht="15.75" thickBot="1" x14ac:dyDescent="0.3">
      <c r="A7" s="132" t="s">
        <v>82</v>
      </c>
      <c r="B7" s="132" t="s">
        <v>83</v>
      </c>
      <c r="C7" s="132"/>
      <c r="D7" s="132"/>
      <c r="E7" s="132" t="s">
        <v>84</v>
      </c>
      <c r="F7" s="132"/>
      <c r="G7" s="132"/>
      <c r="H7" s="132" t="s">
        <v>85</v>
      </c>
      <c r="I7" s="132"/>
      <c r="J7" s="132"/>
      <c r="K7" s="132" t="s">
        <v>86</v>
      </c>
      <c r="L7" s="132"/>
      <c r="M7" s="132"/>
    </row>
    <row r="8" spans="1:13" ht="48.75" thickBot="1" x14ac:dyDescent="0.3">
      <c r="A8" s="132"/>
      <c r="B8" s="114" t="s">
        <v>193</v>
      </c>
      <c r="C8" s="114" t="s">
        <v>198</v>
      </c>
      <c r="D8" s="114" t="s">
        <v>199</v>
      </c>
      <c r="E8" s="114" t="s">
        <v>193</v>
      </c>
      <c r="F8" s="114" t="s">
        <v>198</v>
      </c>
      <c r="G8" s="114" t="s">
        <v>199</v>
      </c>
      <c r="H8" s="114" t="s">
        <v>193</v>
      </c>
      <c r="I8" s="114" t="s">
        <v>198</v>
      </c>
      <c r="J8" s="114" t="s">
        <v>199</v>
      </c>
      <c r="K8" s="114" t="s">
        <v>193</v>
      </c>
      <c r="L8" s="114" t="s">
        <v>198</v>
      </c>
      <c r="M8" s="114" t="s">
        <v>199</v>
      </c>
    </row>
    <row r="9" spans="1:13" x14ac:dyDescent="0.25">
      <c r="A9" s="115" t="s">
        <v>67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1:13" x14ac:dyDescent="0.25">
      <c r="A10" s="117" t="s">
        <v>2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1:13" x14ac:dyDescent="0.25">
      <c r="A11" s="118" t="s">
        <v>87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</row>
    <row r="12" spans="1:13" x14ac:dyDescent="0.25">
      <c r="A12" s="119" t="s">
        <v>88</v>
      </c>
      <c r="B12" s="116">
        <v>139347671.57212403</v>
      </c>
      <c r="C12" s="116">
        <v>139347671.57212403</v>
      </c>
      <c r="D12" s="116">
        <f>B12-C12</f>
        <v>0</v>
      </c>
      <c r="E12" s="116">
        <v>110243595.5989854</v>
      </c>
      <c r="F12" s="116">
        <v>110243595.5989854</v>
      </c>
      <c r="G12" s="116">
        <f>E12-F12</f>
        <v>0</v>
      </c>
      <c r="H12" s="116">
        <v>126818759.06601736</v>
      </c>
      <c r="I12" s="116">
        <v>126732112.97217183</v>
      </c>
      <c r="J12" s="116">
        <f>H12-I12</f>
        <v>86646.093845531344</v>
      </c>
      <c r="K12" s="116">
        <v>130033839.22199488</v>
      </c>
      <c r="L12" s="116">
        <v>129842856.03568782</v>
      </c>
      <c r="M12" s="116">
        <f>K12-L12</f>
        <v>190983.18630705774</v>
      </c>
    </row>
    <row r="13" spans="1:13" x14ac:dyDescent="0.25">
      <c r="A13" s="118" t="s">
        <v>89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</row>
    <row r="14" spans="1:13" x14ac:dyDescent="0.25">
      <c r="A14" s="119" t="s">
        <v>90</v>
      </c>
      <c r="B14" s="116">
        <v>33181719.676454339</v>
      </c>
      <c r="C14" s="116">
        <v>33181719.676454339</v>
      </c>
      <c r="D14" s="116">
        <f t="shared" ref="D14:D26" si="0">B14-C14</f>
        <v>0</v>
      </c>
      <c r="E14" s="116">
        <v>36450809.979778618</v>
      </c>
      <c r="F14" s="116">
        <v>36450809.979778618</v>
      </c>
      <c r="G14" s="116">
        <f t="shared" ref="G14:G26" si="1">E14-F14</f>
        <v>0</v>
      </c>
      <c r="H14" s="116">
        <v>48061502.684138834</v>
      </c>
      <c r="I14" s="116">
        <v>43948569.892199926</v>
      </c>
      <c r="J14" s="116">
        <f t="shared" ref="J14:J26" si="2">H14-I14</f>
        <v>4112932.7919389084</v>
      </c>
      <c r="K14" s="116">
        <v>46850703.661076002</v>
      </c>
      <c r="L14" s="116">
        <v>42408821.122835867</v>
      </c>
      <c r="M14" s="116">
        <f t="shared" ref="M14:M26" si="3">K14-L14</f>
        <v>4441882.5382401347</v>
      </c>
    </row>
    <row r="15" spans="1:13" x14ac:dyDescent="0.25">
      <c r="A15" s="119" t="s">
        <v>91</v>
      </c>
      <c r="B15" s="116">
        <v>-2282338176.2706757</v>
      </c>
      <c r="C15" s="116">
        <v>-2282338176.2706757</v>
      </c>
      <c r="D15" s="116">
        <f t="shared" si="0"/>
        <v>0</v>
      </c>
      <c r="E15" s="116">
        <v>-2833041504.7143931</v>
      </c>
      <c r="F15" s="116">
        <v>-2833041504.7143931</v>
      </c>
      <c r="G15" s="116">
        <f t="shared" si="1"/>
        <v>0</v>
      </c>
      <c r="H15" s="116">
        <v>-3173364964.5703568</v>
      </c>
      <c r="I15" s="116">
        <v>-3173364964.5703568</v>
      </c>
      <c r="J15" s="116">
        <f t="shared" si="2"/>
        <v>0</v>
      </c>
      <c r="K15" s="116">
        <v>-3303166565.5929222</v>
      </c>
      <c r="L15" s="116">
        <v>-3303166565.5929222</v>
      </c>
      <c r="M15" s="116">
        <f t="shared" si="3"/>
        <v>0</v>
      </c>
    </row>
    <row r="16" spans="1:13" x14ac:dyDescent="0.25">
      <c r="A16" s="119" t="s">
        <v>92</v>
      </c>
      <c r="B16" s="116">
        <v>-13944577.5</v>
      </c>
      <c r="C16" s="116">
        <v>-13944577.5</v>
      </c>
      <c r="D16" s="116">
        <f t="shared" si="0"/>
        <v>0</v>
      </c>
      <c r="E16" s="116">
        <v>0</v>
      </c>
      <c r="F16" s="116">
        <v>0</v>
      </c>
      <c r="G16" s="116">
        <f t="shared" si="1"/>
        <v>0</v>
      </c>
      <c r="H16" s="116">
        <v>0</v>
      </c>
      <c r="I16" s="116">
        <v>0</v>
      </c>
      <c r="J16" s="116">
        <f t="shared" si="2"/>
        <v>0</v>
      </c>
      <c r="K16" s="116">
        <v>0</v>
      </c>
      <c r="L16" s="116">
        <v>0</v>
      </c>
      <c r="M16" s="116">
        <f t="shared" si="3"/>
        <v>0</v>
      </c>
    </row>
    <row r="17" spans="1:13" x14ac:dyDescent="0.25">
      <c r="A17" s="119" t="s">
        <v>93</v>
      </c>
      <c r="B17" s="116">
        <v>-33181719.676454339</v>
      </c>
      <c r="C17" s="116">
        <v>-33181719.676454339</v>
      </c>
      <c r="D17" s="116">
        <f t="shared" si="0"/>
        <v>0</v>
      </c>
      <c r="E17" s="116">
        <v>-36450809.979778618</v>
      </c>
      <c r="F17" s="116">
        <v>-36450809.979778618</v>
      </c>
      <c r="G17" s="116">
        <f t="shared" si="1"/>
        <v>0</v>
      </c>
      <c r="H17" s="116">
        <v>-48061502.684138834</v>
      </c>
      <c r="I17" s="116">
        <v>-43948569.892199926</v>
      </c>
      <c r="J17" s="116">
        <f t="shared" si="2"/>
        <v>-4112932.7919389084</v>
      </c>
      <c r="K17" s="116">
        <v>-46850703.661076002</v>
      </c>
      <c r="L17" s="116">
        <v>-42408821.122835867</v>
      </c>
      <c r="M17" s="116">
        <f t="shared" si="3"/>
        <v>-4441882.5382401347</v>
      </c>
    </row>
    <row r="18" spans="1:13" x14ac:dyDescent="0.25">
      <c r="A18" s="119" t="s">
        <v>94</v>
      </c>
      <c r="B18" s="116">
        <v>-3118780.410106075</v>
      </c>
      <c r="C18" s="116">
        <v>-3118780.410106075</v>
      </c>
      <c r="D18" s="116">
        <f t="shared" si="0"/>
        <v>0</v>
      </c>
      <c r="E18" s="116">
        <v>-2918294.3196781734</v>
      </c>
      <c r="F18" s="116">
        <v>-2918294.3196781734</v>
      </c>
      <c r="G18" s="116">
        <f t="shared" si="1"/>
        <v>0</v>
      </c>
      <c r="H18" s="116">
        <v>-2795681.2171016191</v>
      </c>
      <c r="I18" s="116">
        <v>-2795681.2171016191</v>
      </c>
      <c r="J18" s="116">
        <f t="shared" si="2"/>
        <v>0</v>
      </c>
      <c r="K18" s="116">
        <v>-2858678.1433584755</v>
      </c>
      <c r="L18" s="116">
        <v>-2858678.1433584755</v>
      </c>
      <c r="M18" s="116">
        <f t="shared" si="3"/>
        <v>0</v>
      </c>
    </row>
    <row r="19" spans="1:13" x14ac:dyDescent="0.25">
      <c r="A19" s="119" t="s">
        <v>95</v>
      </c>
      <c r="B19" s="116">
        <v>-10853885.791389925</v>
      </c>
      <c r="C19" s="116">
        <v>-10853885.791389925</v>
      </c>
      <c r="D19" s="116">
        <f t="shared" si="0"/>
        <v>0</v>
      </c>
      <c r="E19" s="116">
        <v>-16637309.145514546</v>
      </c>
      <c r="F19" s="116">
        <v>-16637309.145514546</v>
      </c>
      <c r="G19" s="116">
        <f t="shared" si="1"/>
        <v>0</v>
      </c>
      <c r="H19" s="116">
        <v>-22166883.706119433</v>
      </c>
      <c r="I19" s="116">
        <v>-24584446.523540013</v>
      </c>
      <c r="J19" s="116">
        <f t="shared" si="2"/>
        <v>2417562.8174205795</v>
      </c>
      <c r="K19" s="116">
        <v>-25936178.235701185</v>
      </c>
      <c r="L19" s="116">
        <v>-28401595.934237067</v>
      </c>
      <c r="M19" s="116">
        <f t="shared" si="3"/>
        <v>2465417.6985358819</v>
      </c>
    </row>
    <row r="20" spans="1:13" x14ac:dyDescent="0.25">
      <c r="A20" s="119" t="s">
        <v>96</v>
      </c>
      <c r="B20" s="116">
        <v>-262189.97333356005</v>
      </c>
      <c r="C20" s="116">
        <v>-262189.97333356005</v>
      </c>
      <c r="D20" s="116">
        <f t="shared" si="0"/>
        <v>0</v>
      </c>
      <c r="E20" s="116">
        <v>-216999.55432677851</v>
      </c>
      <c r="F20" s="116">
        <v>-216999.55432677851</v>
      </c>
      <c r="G20" s="116">
        <f t="shared" si="1"/>
        <v>0</v>
      </c>
      <c r="H20" s="116">
        <v>-196114.71995817119</v>
      </c>
      <c r="I20" s="116">
        <v>-196114.71995817119</v>
      </c>
      <c r="J20" s="116">
        <f t="shared" si="2"/>
        <v>0</v>
      </c>
      <c r="K20" s="116">
        <v>-196114.81299499871</v>
      </c>
      <c r="L20" s="116">
        <v>-196114.81299499871</v>
      </c>
      <c r="M20" s="116">
        <f t="shared" si="3"/>
        <v>0</v>
      </c>
    </row>
    <row r="21" spans="1:13" x14ac:dyDescent="0.25">
      <c r="A21" s="119" t="s">
        <v>97</v>
      </c>
      <c r="B21" s="116">
        <v>10853885.791389925</v>
      </c>
      <c r="C21" s="116">
        <v>10853885.791389925</v>
      </c>
      <c r="D21" s="116">
        <f t="shared" si="0"/>
        <v>0</v>
      </c>
      <c r="E21" s="116">
        <v>16637309.145514546</v>
      </c>
      <c r="F21" s="116">
        <v>16637309.145514546</v>
      </c>
      <c r="G21" s="116">
        <f t="shared" si="1"/>
        <v>0</v>
      </c>
      <c r="H21" s="116">
        <v>22166883.706119433</v>
      </c>
      <c r="I21" s="116">
        <v>24584446.523540013</v>
      </c>
      <c r="J21" s="116">
        <f t="shared" si="2"/>
        <v>-2417562.8174205795</v>
      </c>
      <c r="K21" s="116">
        <v>25936178.235701185</v>
      </c>
      <c r="L21" s="116">
        <v>28401595.934237067</v>
      </c>
      <c r="M21" s="116">
        <f t="shared" si="3"/>
        <v>-2465417.6985358819</v>
      </c>
    </row>
    <row r="22" spans="1:13" x14ac:dyDescent="0.25">
      <c r="A22" s="119" t="s">
        <v>98</v>
      </c>
      <c r="B22" s="116">
        <v>-133345026.63683599</v>
      </c>
      <c r="C22" s="116">
        <v>-133345026.63683599</v>
      </c>
      <c r="D22" s="116">
        <f t="shared" si="0"/>
        <v>0</v>
      </c>
      <c r="E22" s="116">
        <v>-133345026.63683599</v>
      </c>
      <c r="F22" s="116">
        <v>-133345026.63683599</v>
      </c>
      <c r="G22" s="116">
        <f t="shared" si="1"/>
        <v>0</v>
      </c>
      <c r="H22" s="116">
        <v>-133345026.63683602</v>
      </c>
      <c r="I22" s="116">
        <v>-133345026.63683602</v>
      </c>
      <c r="J22" s="116">
        <f t="shared" si="2"/>
        <v>0</v>
      </c>
      <c r="K22" s="116">
        <v>-133345026.63683602</v>
      </c>
      <c r="L22" s="116">
        <v>-133345026.63683602</v>
      </c>
      <c r="M22" s="116">
        <f t="shared" si="3"/>
        <v>0</v>
      </c>
    </row>
    <row r="23" spans="1:13" x14ac:dyDescent="0.25">
      <c r="A23" s="119" t="s">
        <v>99</v>
      </c>
      <c r="B23" s="116">
        <v>-297741346.68999982</v>
      </c>
      <c r="C23" s="116">
        <v>-297741346.68999982</v>
      </c>
      <c r="D23" s="116">
        <f t="shared" si="0"/>
        <v>0</v>
      </c>
      <c r="E23" s="116">
        <v>-282442689.37999994</v>
      </c>
      <c r="F23" s="116">
        <v>-282442689.37999994</v>
      </c>
      <c r="G23" s="116">
        <f t="shared" si="1"/>
        <v>0</v>
      </c>
      <c r="H23" s="116">
        <v>-269630633.56</v>
      </c>
      <c r="I23" s="116">
        <v>-269630633.56</v>
      </c>
      <c r="J23" s="116">
        <f t="shared" si="2"/>
        <v>0</v>
      </c>
      <c r="K23" s="116">
        <v>-308016128.38000005</v>
      </c>
      <c r="L23" s="116">
        <v>-308016128.38000005</v>
      </c>
      <c r="M23" s="116">
        <f t="shared" si="3"/>
        <v>0</v>
      </c>
    </row>
    <row r="24" spans="1:13" x14ac:dyDescent="0.25">
      <c r="A24" s="119" t="s">
        <v>100</v>
      </c>
      <c r="B24" s="116">
        <v>-318912316</v>
      </c>
      <c r="C24" s="116">
        <v>-318912316</v>
      </c>
      <c r="D24" s="116">
        <f t="shared" si="0"/>
        <v>0</v>
      </c>
      <c r="E24" s="116">
        <v>-318912316</v>
      </c>
      <c r="F24" s="116">
        <v>-318912316</v>
      </c>
      <c r="G24" s="116">
        <f t="shared" si="1"/>
        <v>0</v>
      </c>
      <c r="H24" s="116">
        <v>-296561960</v>
      </c>
      <c r="I24" s="116">
        <v>-296561960</v>
      </c>
      <c r="J24" s="116">
        <f t="shared" si="2"/>
        <v>0</v>
      </c>
      <c r="K24" s="116">
        <v>-296561959.99999994</v>
      </c>
      <c r="L24" s="116">
        <v>-296561959.99999994</v>
      </c>
      <c r="M24" s="116">
        <f t="shared" si="3"/>
        <v>0</v>
      </c>
    </row>
    <row r="25" spans="1:13" x14ac:dyDescent="0.25">
      <c r="A25" s="119" t="s">
        <v>101</v>
      </c>
      <c r="B25" s="116">
        <v>-133613748.42731258</v>
      </c>
      <c r="C25" s="116">
        <v>-133613748.42731258</v>
      </c>
      <c r="D25" s="116">
        <f t="shared" si="0"/>
        <v>0</v>
      </c>
      <c r="E25" s="116">
        <v>-114645572.3072205</v>
      </c>
      <c r="F25" s="116">
        <v>-114645572.3072205</v>
      </c>
      <c r="G25" s="116">
        <f t="shared" si="1"/>
        <v>0</v>
      </c>
      <c r="H25" s="116">
        <v>-476748325.55953389</v>
      </c>
      <c r="I25" s="116">
        <v>-476748325.55953389</v>
      </c>
      <c r="J25" s="116">
        <f t="shared" si="2"/>
        <v>0</v>
      </c>
      <c r="K25" s="116">
        <v>-164132537.38600805</v>
      </c>
      <c r="L25" s="116">
        <v>-164132537.38600805</v>
      </c>
      <c r="M25" s="116">
        <f t="shared" si="3"/>
        <v>0</v>
      </c>
    </row>
    <row r="26" spans="1:13" x14ac:dyDescent="0.25">
      <c r="A26" s="119" t="s">
        <v>102</v>
      </c>
      <c r="B26" s="116">
        <v>-357883732.5</v>
      </c>
      <c r="C26" s="116">
        <v>-357883732.5</v>
      </c>
      <c r="D26" s="116">
        <f t="shared" si="0"/>
        <v>0</v>
      </c>
      <c r="E26" s="116">
        <v>0</v>
      </c>
      <c r="F26" s="116">
        <v>0</v>
      </c>
      <c r="G26" s="116">
        <f t="shared" si="1"/>
        <v>0</v>
      </c>
      <c r="H26" s="116">
        <v>0</v>
      </c>
      <c r="I26" s="116">
        <v>0</v>
      </c>
      <c r="J26" s="116">
        <f t="shared" si="2"/>
        <v>0</v>
      </c>
      <c r="K26" s="116">
        <v>0</v>
      </c>
      <c r="L26" s="116">
        <v>0</v>
      </c>
      <c r="M26" s="116">
        <f t="shared" si="3"/>
        <v>0</v>
      </c>
    </row>
    <row r="27" spans="1:13" x14ac:dyDescent="0.25">
      <c r="A27" s="117" t="s">
        <v>61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</row>
    <row r="28" spans="1:13" x14ac:dyDescent="0.25">
      <c r="A28" s="118" t="s">
        <v>87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</row>
    <row r="29" spans="1:13" x14ac:dyDescent="0.25">
      <c r="A29" s="119" t="s">
        <v>103</v>
      </c>
      <c r="B29" s="116">
        <v>84831.361373534426</v>
      </c>
      <c r="C29" s="116">
        <v>84831.361373534426</v>
      </c>
      <c r="D29" s="116">
        <f>B29-C29</f>
        <v>0</v>
      </c>
      <c r="E29" s="116">
        <v>69898.862954357945</v>
      </c>
      <c r="F29" s="116">
        <v>69898.862954357945</v>
      </c>
      <c r="G29" s="116">
        <f>E29-F29</f>
        <v>0</v>
      </c>
      <c r="H29" s="116">
        <v>89552.053065764252</v>
      </c>
      <c r="I29" s="116">
        <v>88379.159290708514</v>
      </c>
      <c r="J29" s="116">
        <f>H29-I29</f>
        <v>1172.8937750557379</v>
      </c>
      <c r="K29" s="116">
        <v>77396.363898172785</v>
      </c>
      <c r="L29" s="116">
        <v>69486.097632759687</v>
      </c>
      <c r="M29" s="116">
        <f>K29-L29</f>
        <v>7910.2662654130982</v>
      </c>
    </row>
    <row r="30" spans="1:13" x14ac:dyDescent="0.25">
      <c r="A30" s="118" t="s">
        <v>89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 x14ac:dyDescent="0.25">
      <c r="A31" s="119" t="s">
        <v>104</v>
      </c>
      <c r="B31" s="116">
        <v>-801337.707595855</v>
      </c>
      <c r="C31" s="116">
        <v>-801337.707595855</v>
      </c>
      <c r="D31" s="116">
        <f>B31-C31</f>
        <v>0</v>
      </c>
      <c r="E31" s="116">
        <v>-1122399.032064978</v>
      </c>
      <c r="F31" s="116">
        <v>-1122399.032064978</v>
      </c>
      <c r="G31" s="116">
        <f>E31-F31</f>
        <v>0</v>
      </c>
      <c r="H31" s="116">
        <v>-1695095.0505192876</v>
      </c>
      <c r="I31" s="116">
        <v>-1695095.0505192876</v>
      </c>
      <c r="J31" s="116">
        <f>H31-I31</f>
        <v>0</v>
      </c>
      <c r="K31" s="116">
        <v>-1026758.5214249194</v>
      </c>
      <c r="L31" s="116">
        <v>-1026758.5214249194</v>
      </c>
      <c r="M31" s="116">
        <f>K31-L31</f>
        <v>0</v>
      </c>
    </row>
    <row r="32" spans="1:13" x14ac:dyDescent="0.25">
      <c r="A32" s="119" t="s">
        <v>105</v>
      </c>
      <c r="B32" s="116">
        <v>4097.4325628969818</v>
      </c>
      <c r="C32" s="116">
        <v>4097.4325628969818</v>
      </c>
      <c r="D32" s="116">
        <f>B32-C32</f>
        <v>0</v>
      </c>
      <c r="E32" s="116">
        <v>832.96280445158482</v>
      </c>
      <c r="F32" s="116">
        <v>832.96280445158482</v>
      </c>
      <c r="G32" s="116">
        <f>E32-F32</f>
        <v>0</v>
      </c>
      <c r="H32" s="116">
        <v>184.2669692101681</v>
      </c>
      <c r="I32" s="116">
        <v>184.2669692101681</v>
      </c>
      <c r="J32" s="116">
        <f>H32-I32</f>
        <v>0</v>
      </c>
      <c r="K32" s="116">
        <v>27.964336499579076</v>
      </c>
      <c r="L32" s="116">
        <v>27.964336499579076</v>
      </c>
      <c r="M32" s="116">
        <f>K32-L32</f>
        <v>0</v>
      </c>
    </row>
    <row r="33" spans="1:13" x14ac:dyDescent="0.25">
      <c r="A33" s="115" t="s">
        <v>106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3" x14ac:dyDescent="0.25">
      <c r="A34" s="117" t="s">
        <v>2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</row>
    <row r="35" spans="1:13" x14ac:dyDescent="0.25">
      <c r="A35" s="118" t="s">
        <v>89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</row>
    <row r="36" spans="1:13" x14ac:dyDescent="0.25">
      <c r="A36" s="119" t="s">
        <v>205</v>
      </c>
      <c r="B36" s="116">
        <v>-2609968.5856810003</v>
      </c>
      <c r="C36" s="116">
        <v>-2609968.5856810003</v>
      </c>
      <c r="D36" s="116">
        <f>B36-C36</f>
        <v>0</v>
      </c>
      <c r="E36" s="116">
        <v>-2297840.2056050003</v>
      </c>
      <c r="F36" s="116">
        <v>-2297840.2056050003</v>
      </c>
      <c r="G36" s="116">
        <f>E36-F36</f>
        <v>0</v>
      </c>
      <c r="H36" s="116">
        <v>-1696950.5439800005</v>
      </c>
      <c r="I36" s="116">
        <v>-1696950.5439800005</v>
      </c>
      <c r="J36" s="116">
        <f>H36-I36</f>
        <v>0</v>
      </c>
      <c r="K36" s="116">
        <v>-1573705.2510997006</v>
      </c>
      <c r="L36" s="116">
        <v>-1573705.2510997006</v>
      </c>
      <c r="M36" s="116">
        <f>K36-L36</f>
        <v>0</v>
      </c>
    </row>
    <row r="37" spans="1:13" x14ac:dyDescent="0.25">
      <c r="A37" s="119" t="s">
        <v>206</v>
      </c>
      <c r="B37" s="116">
        <v>-7823317.1247135401</v>
      </c>
      <c r="C37" s="116">
        <v>-7823317.1247135401</v>
      </c>
      <c r="D37" s="116">
        <f>B37-C37</f>
        <v>0</v>
      </c>
      <c r="E37" s="116">
        <v>-1315104.3695877199</v>
      </c>
      <c r="F37" s="116">
        <v>-1315104.3695877199</v>
      </c>
      <c r="G37" s="116">
        <f>E37-F37</f>
        <v>0</v>
      </c>
      <c r="H37" s="116">
        <v>-14659319.4087743</v>
      </c>
      <c r="I37" s="116">
        <v>-14659319.4087743</v>
      </c>
      <c r="J37" s="116">
        <f>H37-I37</f>
        <v>0</v>
      </c>
      <c r="K37" s="116">
        <v>-11633880.39786832</v>
      </c>
      <c r="L37" s="116">
        <v>-11633880.39786832</v>
      </c>
      <c r="M37" s="116">
        <f>K37-L37</f>
        <v>0</v>
      </c>
    </row>
    <row r="38" spans="1:13" x14ac:dyDescent="0.25">
      <c r="A38" s="115" t="s">
        <v>107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</row>
    <row r="39" spans="1:13" x14ac:dyDescent="0.25">
      <c r="A39" s="117" t="s">
        <v>2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</row>
    <row r="40" spans="1:13" x14ac:dyDescent="0.25">
      <c r="A40" s="118" t="s">
        <v>87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</row>
    <row r="41" spans="1:13" x14ac:dyDescent="0.25">
      <c r="A41" s="119" t="s">
        <v>88</v>
      </c>
      <c r="B41" s="116">
        <v>8579569.4271861501</v>
      </c>
      <c r="C41" s="116">
        <v>8579569.4271861501</v>
      </c>
      <c r="D41" s="116">
        <f>B41-C41</f>
        <v>0</v>
      </c>
      <c r="E41" s="116">
        <v>5777449.3304706514</v>
      </c>
      <c r="F41" s="116">
        <v>5777449.3304706514</v>
      </c>
      <c r="G41" s="116">
        <f>E41-F41</f>
        <v>0</v>
      </c>
      <c r="H41" s="116">
        <v>7012223.7096084412</v>
      </c>
      <c r="I41" s="116">
        <v>6678824.2247497505</v>
      </c>
      <c r="J41" s="116">
        <f>H41-I41</f>
        <v>333399.48485869076</v>
      </c>
      <c r="K41" s="116">
        <v>8339357.8905549748</v>
      </c>
      <c r="L41" s="116">
        <v>8118992.502989335</v>
      </c>
      <c r="M41" s="116">
        <f>K41-L41</f>
        <v>220365.3875656398</v>
      </c>
    </row>
    <row r="42" spans="1:13" x14ac:dyDescent="0.25">
      <c r="A42" s="118" t="s">
        <v>89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</row>
    <row r="43" spans="1:13" x14ac:dyDescent="0.25">
      <c r="A43" s="119" t="s">
        <v>90</v>
      </c>
      <c r="B43" s="116">
        <v>16653061.396880321</v>
      </c>
      <c r="C43" s="116">
        <v>16653061.396880321</v>
      </c>
      <c r="D43" s="116">
        <f t="shared" ref="D43:D51" si="4">B43-C43</f>
        <v>0</v>
      </c>
      <c r="E43" s="116">
        <v>3263030.8112237742</v>
      </c>
      <c r="F43" s="116">
        <v>3263030.8112237742</v>
      </c>
      <c r="G43" s="116">
        <f t="shared" ref="G43:G51" si="5">E43-F43</f>
        <v>0</v>
      </c>
      <c r="H43" s="116">
        <v>5338304.7694100887</v>
      </c>
      <c r="I43" s="116">
        <v>5030900.5730946604</v>
      </c>
      <c r="J43" s="116">
        <f t="shared" ref="J43:J51" si="6">H43-I43</f>
        <v>307404.19631542824</v>
      </c>
      <c r="K43" s="116">
        <v>6127874.1132983454</v>
      </c>
      <c r="L43" s="116">
        <v>6005473.6937620817</v>
      </c>
      <c r="M43" s="116">
        <f t="shared" ref="M43:M51" si="7">K43-L43</f>
        <v>122400.41953626368</v>
      </c>
    </row>
    <row r="44" spans="1:13" x14ac:dyDescent="0.25">
      <c r="A44" s="119" t="s">
        <v>91</v>
      </c>
      <c r="B44" s="116">
        <v>-183496992.97167808</v>
      </c>
      <c r="C44" s="116">
        <v>-183496992.97167808</v>
      </c>
      <c r="D44" s="116">
        <f t="shared" si="4"/>
        <v>0</v>
      </c>
      <c r="E44" s="116">
        <v>-266038848.2615703</v>
      </c>
      <c r="F44" s="116">
        <v>-266038848.2615703</v>
      </c>
      <c r="G44" s="116">
        <f t="shared" si="5"/>
        <v>0</v>
      </c>
      <c r="H44" s="116">
        <v>-334456318.53293198</v>
      </c>
      <c r="I44" s="116">
        <v>-334456318.53293198</v>
      </c>
      <c r="J44" s="116">
        <f t="shared" si="6"/>
        <v>0</v>
      </c>
      <c r="K44" s="116">
        <v>-316941414.93155968</v>
      </c>
      <c r="L44" s="116">
        <v>-316941414.93155968</v>
      </c>
      <c r="M44" s="116">
        <f t="shared" si="7"/>
        <v>0</v>
      </c>
    </row>
    <row r="45" spans="1:13" x14ac:dyDescent="0.25">
      <c r="A45" s="119" t="s">
        <v>93</v>
      </c>
      <c r="B45" s="116">
        <v>-16653061.396880321</v>
      </c>
      <c r="C45" s="116">
        <v>-16653061.396880321</v>
      </c>
      <c r="D45" s="116">
        <f t="shared" si="4"/>
        <v>0</v>
      </c>
      <c r="E45" s="116">
        <v>-3263030.8112237742</v>
      </c>
      <c r="F45" s="116">
        <v>-3263030.8112237742</v>
      </c>
      <c r="G45" s="116">
        <f t="shared" si="5"/>
        <v>0</v>
      </c>
      <c r="H45" s="116">
        <v>-5338304.7694100887</v>
      </c>
      <c r="I45" s="116">
        <v>-5030900.5730946604</v>
      </c>
      <c r="J45" s="116">
        <f t="shared" si="6"/>
        <v>-307404.19631542824</v>
      </c>
      <c r="K45" s="116">
        <v>-6127874.1132983454</v>
      </c>
      <c r="L45" s="116">
        <v>-6005473.6937620817</v>
      </c>
      <c r="M45" s="116">
        <f t="shared" si="7"/>
        <v>-122400.41953626368</v>
      </c>
    </row>
    <row r="46" spans="1:13" x14ac:dyDescent="0.25">
      <c r="A46" s="119" t="s">
        <v>95</v>
      </c>
      <c r="B46" s="116">
        <v>-300237.73394588364</v>
      </c>
      <c r="C46" s="116">
        <v>-300237.73394588364</v>
      </c>
      <c r="D46" s="116">
        <f t="shared" si="4"/>
        <v>0</v>
      </c>
      <c r="E46" s="116">
        <v>-492051.26411252702</v>
      </c>
      <c r="F46" s="116">
        <v>-492051.26411252702</v>
      </c>
      <c r="G46" s="116">
        <f t="shared" si="5"/>
        <v>0</v>
      </c>
      <c r="H46" s="116">
        <v>-1171325.1798694371</v>
      </c>
      <c r="I46" s="116">
        <v>-1171890.9695840213</v>
      </c>
      <c r="J46" s="116">
        <f t="shared" si="6"/>
        <v>565.78971458412707</v>
      </c>
      <c r="K46" s="116">
        <v>-1160615.5688061463</v>
      </c>
      <c r="L46" s="116">
        <v>-1156532.4785049981</v>
      </c>
      <c r="M46" s="116">
        <f t="shared" si="7"/>
        <v>-4083.0903011481278</v>
      </c>
    </row>
    <row r="47" spans="1:13" x14ac:dyDescent="0.25">
      <c r="A47" s="119" t="s">
        <v>96</v>
      </c>
      <c r="B47" s="116">
        <v>-144073.0787284</v>
      </c>
      <c r="C47" s="116">
        <v>-144073.0787284</v>
      </c>
      <c r="D47" s="116">
        <f t="shared" si="4"/>
        <v>0</v>
      </c>
      <c r="E47" s="116">
        <v>-137891.55996333834</v>
      </c>
      <c r="F47" s="116">
        <v>-137891.55996333834</v>
      </c>
      <c r="G47" s="116">
        <f t="shared" si="5"/>
        <v>0</v>
      </c>
      <c r="H47" s="116">
        <v>-99827.229604177031</v>
      </c>
      <c r="I47" s="116">
        <v>-99827.229604177031</v>
      </c>
      <c r="J47" s="116">
        <f t="shared" si="6"/>
        <v>0</v>
      </c>
      <c r="K47" s="116">
        <v>-72413.731939904188</v>
      </c>
      <c r="L47" s="116">
        <v>-72413.731939904188</v>
      </c>
      <c r="M47" s="116">
        <f t="shared" si="7"/>
        <v>0</v>
      </c>
    </row>
    <row r="48" spans="1:13" x14ac:dyDescent="0.25">
      <c r="A48" s="119" t="s">
        <v>97</v>
      </c>
      <c r="B48" s="116">
        <v>300237.73394588364</v>
      </c>
      <c r="C48" s="116">
        <v>300237.73394588364</v>
      </c>
      <c r="D48" s="116">
        <f t="shared" si="4"/>
        <v>0</v>
      </c>
      <c r="E48" s="116">
        <v>492051.26411252702</v>
      </c>
      <c r="F48" s="116">
        <v>492051.26411252702</v>
      </c>
      <c r="G48" s="116">
        <f t="shared" si="5"/>
        <v>0</v>
      </c>
      <c r="H48" s="116">
        <v>1171325.1798694371</v>
      </c>
      <c r="I48" s="116">
        <v>1171890.9695840213</v>
      </c>
      <c r="J48" s="116">
        <f t="shared" si="6"/>
        <v>-565.78971458412707</v>
      </c>
      <c r="K48" s="116">
        <v>1160615.5688061463</v>
      </c>
      <c r="L48" s="116">
        <v>1156532.4785049981</v>
      </c>
      <c r="M48" s="116">
        <f t="shared" si="7"/>
        <v>4083.0903011481278</v>
      </c>
    </row>
    <row r="49" spans="1:13" x14ac:dyDescent="0.25">
      <c r="A49" s="119" t="s">
        <v>99</v>
      </c>
      <c r="B49" s="116">
        <v>-13162483.519999998</v>
      </c>
      <c r="C49" s="116">
        <v>-13162483.519999998</v>
      </c>
      <c r="D49" s="116">
        <f t="shared" si="4"/>
        <v>0</v>
      </c>
      <c r="E49" s="116">
        <v>-22974987.859999996</v>
      </c>
      <c r="F49" s="116">
        <v>-22974987.859999996</v>
      </c>
      <c r="G49" s="116">
        <f t="shared" si="5"/>
        <v>0</v>
      </c>
      <c r="H49" s="116">
        <v>-32110021.32</v>
      </c>
      <c r="I49" s="116">
        <v>-32110021.32</v>
      </c>
      <c r="J49" s="116">
        <f t="shared" si="6"/>
        <v>0</v>
      </c>
      <c r="K49" s="116">
        <v>-37540125.160000004</v>
      </c>
      <c r="L49" s="116">
        <v>-37540125.160000004</v>
      </c>
      <c r="M49" s="116">
        <f t="shared" si="7"/>
        <v>0</v>
      </c>
    </row>
    <row r="50" spans="1:13" x14ac:dyDescent="0.25">
      <c r="A50" s="119" t="s">
        <v>100</v>
      </c>
      <c r="B50" s="116">
        <v>-81224450</v>
      </c>
      <c r="C50" s="116">
        <v>-81224450</v>
      </c>
      <c r="D50" s="116">
        <f t="shared" si="4"/>
        <v>0</v>
      </c>
      <c r="E50" s="116">
        <v>-81224450</v>
      </c>
      <c r="F50" s="116">
        <v>-81224450</v>
      </c>
      <c r="G50" s="116">
        <f t="shared" si="5"/>
        <v>0</v>
      </c>
      <c r="H50" s="116">
        <v>-70552295</v>
      </c>
      <c r="I50" s="116">
        <v>-70552295</v>
      </c>
      <c r="J50" s="116">
        <f t="shared" si="6"/>
        <v>0</v>
      </c>
      <c r="K50" s="116">
        <v>-70552294.999999985</v>
      </c>
      <c r="L50" s="116">
        <v>-70552294.999999985</v>
      </c>
      <c r="M50" s="116">
        <f t="shared" si="7"/>
        <v>0</v>
      </c>
    </row>
    <row r="51" spans="1:13" x14ac:dyDescent="0.25">
      <c r="A51" s="119" t="s">
        <v>101</v>
      </c>
      <c r="B51" s="116">
        <v>-104064573.04573889</v>
      </c>
      <c r="C51" s="116">
        <v>-104064573.04573889</v>
      </c>
      <c r="D51" s="116">
        <f t="shared" si="4"/>
        <v>0</v>
      </c>
      <c r="E51" s="116">
        <v>-8243977.7225915194</v>
      </c>
      <c r="F51" s="116">
        <v>-8243977.7225915194</v>
      </c>
      <c r="G51" s="116">
        <f t="shared" si="5"/>
        <v>0</v>
      </c>
      <c r="H51" s="116">
        <v>-11437762.543009393</v>
      </c>
      <c r="I51" s="116">
        <v>-11437762.543009393</v>
      </c>
      <c r="J51" s="116">
        <f t="shared" si="6"/>
        <v>0</v>
      </c>
      <c r="K51" s="116">
        <v>-7380198.9112738771</v>
      </c>
      <c r="L51" s="116">
        <v>-7380198.9112738771</v>
      </c>
      <c r="M51" s="116">
        <f t="shared" si="7"/>
        <v>0</v>
      </c>
    </row>
    <row r="52" spans="1:13" x14ac:dyDescent="0.25">
      <c r="A52" s="117" t="s">
        <v>61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</row>
    <row r="53" spans="1:13" x14ac:dyDescent="0.25">
      <c r="A53" s="118" t="s">
        <v>87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</row>
    <row r="54" spans="1:13" x14ac:dyDescent="0.25">
      <c r="A54" s="119" t="s">
        <v>103</v>
      </c>
      <c r="B54" s="116">
        <v>4.4623168828533434E-2</v>
      </c>
      <c r="C54" s="116">
        <v>4.4623168828533434E-2</v>
      </c>
      <c r="D54" s="116">
        <f>B54-C54</f>
        <v>0</v>
      </c>
      <c r="E54" s="116">
        <v>-2.96214738447029E-2</v>
      </c>
      <c r="F54" s="116">
        <v>-2.96214738447029E-2</v>
      </c>
      <c r="G54" s="116">
        <f>E54-F54</f>
        <v>0</v>
      </c>
      <c r="H54" s="116">
        <v>-0.10055513499544014</v>
      </c>
      <c r="I54" s="116">
        <v>-8.213115299926288E-2</v>
      </c>
      <c r="J54" s="116">
        <f>H54-I54</f>
        <v>-1.8423981996177258E-2</v>
      </c>
      <c r="K54" s="116">
        <v>-0.11762541382364448</v>
      </c>
      <c r="L54" s="116">
        <v>-0.10408677817459699</v>
      </c>
      <c r="M54" s="116">
        <f>K54-L54</f>
        <v>-1.353863564904749E-2</v>
      </c>
    </row>
    <row r="55" spans="1:13" x14ac:dyDescent="0.25">
      <c r="A55" s="118" t="s">
        <v>89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</row>
    <row r="56" spans="1:13" x14ac:dyDescent="0.25">
      <c r="A56" s="119" t="s">
        <v>104</v>
      </c>
      <c r="B56" s="116">
        <v>-59781775.024894617</v>
      </c>
      <c r="C56" s="116">
        <v>-59781775.024894617</v>
      </c>
      <c r="D56" s="116">
        <f>B56-C56</f>
        <v>0</v>
      </c>
      <c r="E56" s="116">
        <v>-52336479.118924558</v>
      </c>
      <c r="F56" s="116">
        <v>-52336479.118924558</v>
      </c>
      <c r="G56" s="116">
        <f>E56-F56</f>
        <v>0</v>
      </c>
      <c r="H56" s="116">
        <v>-15522177.649215043</v>
      </c>
      <c r="I56" s="116">
        <v>-15522177.649215043</v>
      </c>
      <c r="J56" s="116">
        <f>H56-I56</f>
        <v>0</v>
      </c>
      <c r="K56" s="116">
        <v>-8175452.9426928582</v>
      </c>
      <c r="L56" s="116">
        <v>-8175452.9426928582</v>
      </c>
      <c r="M56" s="116">
        <f>K56-L56</f>
        <v>0</v>
      </c>
    </row>
    <row r="57" spans="1:13" x14ac:dyDescent="0.25">
      <c r="A57" s="119" t="s">
        <v>105</v>
      </c>
      <c r="B57" s="116">
        <v>6573038.1317815781</v>
      </c>
      <c r="C57" s="116">
        <v>6573038.1317815781</v>
      </c>
      <c r="D57" s="116">
        <f>B57-C57</f>
        <v>0</v>
      </c>
      <c r="E57" s="116">
        <v>83506.405423188859</v>
      </c>
      <c r="F57" s="116">
        <v>83506.405423188859</v>
      </c>
      <c r="G57" s="116">
        <f>E57-F57</f>
        <v>0</v>
      </c>
      <c r="H57" s="116">
        <v>117964.73362311526</v>
      </c>
      <c r="I57" s="116">
        <v>117964.73362311526</v>
      </c>
      <c r="J57" s="116">
        <f>H57-I57</f>
        <v>0</v>
      </c>
      <c r="K57" s="116">
        <v>102355.01595951382</v>
      </c>
      <c r="L57" s="116">
        <v>102355.01595951382</v>
      </c>
      <c r="M57" s="116">
        <f>K57-L57</f>
        <v>0</v>
      </c>
    </row>
    <row r="58" spans="1:13" x14ac:dyDescent="0.25">
      <c r="A58" s="117" t="s">
        <v>108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</row>
    <row r="59" spans="1:13" x14ac:dyDescent="0.25">
      <c r="A59" s="118" t="s">
        <v>89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</row>
    <row r="60" spans="1:13" x14ac:dyDescent="0.25">
      <c r="A60" s="119" t="s">
        <v>109</v>
      </c>
      <c r="B60" s="116">
        <v>-63878787.28165859</v>
      </c>
      <c r="C60" s="116">
        <v>-63878787.28165859</v>
      </c>
      <c r="D60" s="116">
        <f>B60-C60</f>
        <v>0</v>
      </c>
      <c r="E60" s="116">
        <v>-63467843.098241515</v>
      </c>
      <c r="F60" s="116">
        <v>-63467843.098241515</v>
      </c>
      <c r="G60" s="116">
        <f>E60-F60</f>
        <v>0</v>
      </c>
      <c r="H60" s="116">
        <v>-51831944.018247016</v>
      </c>
      <c r="I60" s="116">
        <v>-51831944.018247016</v>
      </c>
      <c r="J60" s="116">
        <f>H60-I60</f>
        <v>0</v>
      </c>
      <c r="K60" s="116">
        <v>-25371597.708299261</v>
      </c>
      <c r="L60" s="116">
        <v>-25371597.708299261</v>
      </c>
      <c r="M60" s="116">
        <f>K60-L60</f>
        <v>0</v>
      </c>
    </row>
    <row r="61" spans="1:13" x14ac:dyDescent="0.25">
      <c r="A61" s="119" t="s">
        <v>110</v>
      </c>
      <c r="B61" s="116">
        <v>-22222471.755143683</v>
      </c>
      <c r="C61" s="116">
        <v>-22222471.755143683</v>
      </c>
      <c r="D61" s="116">
        <f>B61-C61</f>
        <v>0</v>
      </c>
      <c r="E61" s="116">
        <v>-4388258.870835159</v>
      </c>
      <c r="F61" s="116">
        <v>-4388258.870835159</v>
      </c>
      <c r="G61" s="116">
        <f>E61-F61</f>
        <v>0</v>
      </c>
      <c r="H61" s="116">
        <v>-6534227.6927955616</v>
      </c>
      <c r="I61" s="116">
        <v>-6534227.6927955616</v>
      </c>
      <c r="J61" s="116">
        <f>H61-I61</f>
        <v>0</v>
      </c>
      <c r="K61" s="116">
        <v>-4885167.1180384578</v>
      </c>
      <c r="L61" s="116">
        <v>-4885167.1180384578</v>
      </c>
      <c r="M61" s="116">
        <f>K61-L61</f>
        <v>0</v>
      </c>
    </row>
  </sheetData>
  <mergeCells count="5">
    <mergeCell ref="A7:A8"/>
    <mergeCell ref="B7:D7"/>
    <mergeCell ref="E7:G7"/>
    <mergeCell ref="H7:J7"/>
    <mergeCell ref="K7:M7"/>
  </mergeCells>
  <printOptions gridLines="1"/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80C42-2DB1-4BB8-A4B5-FC592930D5C9}">
  <dimension ref="A1:D31"/>
  <sheetViews>
    <sheetView tabSelected="1" workbookViewId="0">
      <selection activeCell="D5" sqref="D5"/>
    </sheetView>
  </sheetViews>
  <sheetFormatPr defaultRowHeight="15" x14ac:dyDescent="0.25"/>
  <cols>
    <col min="1" max="1" width="46.85546875" style="73" customWidth="1"/>
    <col min="2" max="2" width="58.5703125" style="73" customWidth="1"/>
    <col min="3" max="16384" width="9.140625" style="73"/>
  </cols>
  <sheetData>
    <row r="1" spans="1:4" s="106" customFormat="1" x14ac:dyDescent="0.25">
      <c r="A1" s="133" t="s">
        <v>221</v>
      </c>
    </row>
    <row r="2" spans="1:4" s="106" customFormat="1" x14ac:dyDescent="0.25">
      <c r="A2" s="133" t="s">
        <v>214</v>
      </c>
    </row>
    <row r="3" spans="1:4" s="106" customFormat="1" x14ac:dyDescent="0.25"/>
    <row r="4" spans="1:4" s="106" customFormat="1" x14ac:dyDescent="0.25"/>
    <row r="5" spans="1:4" s="106" customFormat="1" x14ac:dyDescent="0.25"/>
    <row r="6" spans="1:4" s="106" customFormat="1" x14ac:dyDescent="0.25"/>
    <row r="7" spans="1:4" ht="21" x14ac:dyDescent="0.35">
      <c r="A7" s="120" t="s">
        <v>111</v>
      </c>
      <c r="B7"/>
      <c r="C7"/>
      <c r="D7"/>
    </row>
    <row r="8" spans="1:4" x14ac:dyDescent="0.25">
      <c r="A8" s="121" t="s">
        <v>112</v>
      </c>
      <c r="B8" s="122" t="s">
        <v>193</v>
      </c>
      <c r="C8"/>
      <c r="D8"/>
    </row>
    <row r="9" spans="1:4" x14ac:dyDescent="0.25">
      <c r="A9" s="121" t="s">
        <v>113</v>
      </c>
      <c r="B9" s="122" t="s">
        <v>114</v>
      </c>
      <c r="C9"/>
      <c r="D9"/>
    </row>
    <row r="10" spans="1:4" x14ac:dyDescent="0.25">
      <c r="A10" s="121" t="s">
        <v>115</v>
      </c>
      <c r="B10" s="122" t="s">
        <v>116</v>
      </c>
      <c r="C10"/>
      <c r="D10"/>
    </row>
    <row r="11" spans="1:4" x14ac:dyDescent="0.25">
      <c r="A11" s="121" t="s">
        <v>117</v>
      </c>
      <c r="B11" s="122" t="s">
        <v>118</v>
      </c>
      <c r="C11"/>
      <c r="D11"/>
    </row>
    <row r="12" spans="1:4" x14ac:dyDescent="0.25">
      <c r="A12" s="121" t="s">
        <v>119</v>
      </c>
      <c r="B12" s="122" t="s">
        <v>120</v>
      </c>
      <c r="C12"/>
      <c r="D12"/>
    </row>
    <row r="13" spans="1:4" x14ac:dyDescent="0.25">
      <c r="A13" s="121" t="s">
        <v>121</v>
      </c>
      <c r="B13" s="122" t="s">
        <v>212</v>
      </c>
      <c r="C13"/>
      <c r="D13"/>
    </row>
    <row r="14" spans="1:4" x14ac:dyDescent="0.25">
      <c r="A14" s="121" t="s">
        <v>122</v>
      </c>
      <c r="B14" s="122" t="s">
        <v>194</v>
      </c>
      <c r="C14"/>
      <c r="D14"/>
    </row>
    <row r="15" spans="1:4" x14ac:dyDescent="0.25">
      <c r="A15" s="121" t="s">
        <v>123</v>
      </c>
      <c r="B15" s="122" t="s">
        <v>195</v>
      </c>
      <c r="C15"/>
      <c r="D15"/>
    </row>
    <row r="16" spans="1:4" x14ac:dyDescent="0.25">
      <c r="A16" s="121" t="s">
        <v>124</v>
      </c>
      <c r="B16" s="122" t="s">
        <v>83</v>
      </c>
      <c r="C16"/>
      <c r="D16"/>
    </row>
    <row r="17" spans="1:4" x14ac:dyDescent="0.25">
      <c r="A17" s="121" t="s">
        <v>125</v>
      </c>
      <c r="B17" s="122" t="s">
        <v>126</v>
      </c>
      <c r="C17"/>
      <c r="D17"/>
    </row>
    <row r="18" spans="1:4" x14ac:dyDescent="0.25">
      <c r="A18" s="121" t="s">
        <v>127</v>
      </c>
      <c r="B18" s="122" t="s">
        <v>128</v>
      </c>
      <c r="C18"/>
      <c r="D18"/>
    </row>
    <row r="19" spans="1:4" x14ac:dyDescent="0.25">
      <c r="A19" s="121" t="s">
        <v>129</v>
      </c>
      <c r="B19" s="122" t="s">
        <v>130</v>
      </c>
      <c r="C19"/>
      <c r="D19"/>
    </row>
    <row r="20" spans="1:4" x14ac:dyDescent="0.25">
      <c r="A20"/>
      <c r="B20"/>
      <c r="C20"/>
      <c r="D20"/>
    </row>
    <row r="21" spans="1:4" ht="21" x14ac:dyDescent="0.35">
      <c r="A21" s="120" t="s">
        <v>131</v>
      </c>
      <c r="B21"/>
      <c r="C21"/>
      <c r="D21"/>
    </row>
    <row r="22" spans="1:4" x14ac:dyDescent="0.25">
      <c r="A22" s="123" t="s">
        <v>118</v>
      </c>
      <c r="B22" s="123" t="s">
        <v>82</v>
      </c>
      <c r="C22"/>
      <c r="D22"/>
    </row>
    <row r="23" spans="1:4" x14ac:dyDescent="0.25">
      <c r="A23" s="121" t="s">
        <v>132</v>
      </c>
      <c r="B23" s="122" t="s">
        <v>133</v>
      </c>
      <c r="C23"/>
      <c r="D23"/>
    </row>
    <row r="24" spans="1:4" x14ac:dyDescent="0.25">
      <c r="A24" s="121" t="s">
        <v>134</v>
      </c>
      <c r="B24" s="122" t="s">
        <v>82</v>
      </c>
      <c r="C24"/>
      <c r="D24"/>
    </row>
    <row r="25" spans="1:4" x14ac:dyDescent="0.25">
      <c r="A25" s="121" t="s">
        <v>135</v>
      </c>
      <c r="B25" s="122" t="s">
        <v>82</v>
      </c>
      <c r="C25"/>
      <c r="D25"/>
    </row>
    <row r="26" spans="1:4" x14ac:dyDescent="0.25">
      <c r="A26" s="121" t="s">
        <v>136</v>
      </c>
      <c r="B26" s="122" t="s">
        <v>137</v>
      </c>
      <c r="C26"/>
      <c r="D26"/>
    </row>
    <row r="27" spans="1:4" x14ac:dyDescent="0.25">
      <c r="A27" s="121" t="s">
        <v>138</v>
      </c>
      <c r="B27" s="122" t="s">
        <v>139</v>
      </c>
      <c r="C27"/>
      <c r="D27"/>
    </row>
    <row r="28" spans="1:4" x14ac:dyDescent="0.25">
      <c r="A28" s="121" t="s">
        <v>140</v>
      </c>
      <c r="B28" s="122" t="s">
        <v>118</v>
      </c>
      <c r="C28"/>
      <c r="D28"/>
    </row>
    <row r="29" spans="1:4" x14ac:dyDescent="0.25">
      <c r="A29" s="121" t="s">
        <v>141</v>
      </c>
      <c r="B29" s="122" t="s">
        <v>118</v>
      </c>
      <c r="C29"/>
      <c r="D29"/>
    </row>
    <row r="30" spans="1:4" x14ac:dyDescent="0.25">
      <c r="A30"/>
      <c r="B30"/>
    </row>
    <row r="31" spans="1:4" x14ac:dyDescent="0.25">
      <c r="A31"/>
      <c r="B31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F3B2B8-C007-4B61-BE79-144B61041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A5876A-50C2-402B-9A07-B810A8FAD560}">
  <ds:schemaRefs>
    <ds:schemaRef ds:uri="http://purl.org/dc/elements/1.1/"/>
    <ds:schemaRef ds:uri="http://schemas.microsoft.com/office/2006/metadata/properties"/>
    <ds:schemaRef ds:uri="3a6ed07f-74d3-4d6b-b2d6-faf8761c8676"/>
    <ds:schemaRef ds:uri="C2952A52-8A0A-49DD-9489-84516BF5EFD0"/>
    <ds:schemaRef ds:uri="c85253b9-0a55-49a1-98ad-b5b6252d7079"/>
    <ds:schemaRef ds:uri="http://purl.org/dc/terms/"/>
    <ds:schemaRef ds:uri="8b86ae58-4ff9-4300-8876-bb89783e485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013072-266C-4DD5-98E8-F2188021F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 Adjustments - Tax Entries</vt:lpstr>
      <vt:lpstr>Tax Provision Summary</vt:lpstr>
      <vt:lpstr>FAS109 Calculation</vt:lpstr>
      <vt:lpstr>Depr Study Changes</vt:lpstr>
      <vt:lpstr>Summary of ITC Amortization</vt:lpstr>
      <vt:lpstr>PTD - Publish to FRI</vt:lpstr>
      <vt:lpstr>Scenario Data</vt:lpstr>
      <vt:lpstr>'FAS109 Calculation'!Print_Area</vt:lpstr>
      <vt:lpstr>'Tax Provision Summary'!Print_Area</vt:lpstr>
      <vt:lpstr>'FAS109 Calculation'!Print_Titles</vt:lpstr>
      <vt:lpstr>'PTD - Publish to FRI'!Print_Titles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2021-03-03T15:38:39Z</dcterms:created>
  <dcterms:modified xsi:type="dcterms:W3CDTF">2021-05-07T16:22:22Z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