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R:\2021 Rate Case Discovery\OPC's Fifth Set of PODs\OPC's 5th POD No. 91\"/>
    </mc:Choice>
  </mc:AlternateContent>
  <xr:revisionPtr revIDLastSave="0" documentId="13_ncr:1_{3696C952-ABA7-4BB8-BC77-4764146E14CD}" xr6:coauthVersionLast="45" xr6:coauthVersionMax="45" xr10:uidLastSave="{00000000-0000-0000-0000-000000000000}"/>
  <bookViews>
    <workbookView xWindow="3375" yWindow="4650" windowWidth="24615" windowHeight="10965" activeTab="3" xr2:uid="{7996E32F-ADC9-4159-85D6-20682DA6A67F}"/>
  </bookViews>
  <sheets>
    <sheet name="Adjusted" sheetId="4" r:id="rId1"/>
    <sheet name="Current" sheetId="1" r:id="rId2"/>
    <sheet name="Depreciation Rates" sheetId="2" r:id="rId3"/>
    <sheet name="CAP_ WBS to DEPR - FORECAST" sheetId="3" r:id="rId4"/>
  </sheets>
  <definedNames>
    <definedName name="_xlnm.Print_Titles" localSheetId="3">'CAP_ WBS to DEPR - FORECAST'!$A:$C,'CAP_ WBS to DEPR - FORECAST'!$7:$10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45" i="4" l="1"/>
  <c r="P45" i="4"/>
  <c r="O45" i="4"/>
  <c r="N45" i="4"/>
  <c r="M45" i="4"/>
  <c r="L45" i="4"/>
  <c r="K45" i="4"/>
  <c r="J45" i="4"/>
  <c r="I45" i="4"/>
  <c r="H45" i="4"/>
  <c r="G45" i="4"/>
  <c r="F45" i="4"/>
  <c r="E45" i="4"/>
  <c r="D45" i="4"/>
  <c r="C45" i="4"/>
  <c r="C48" i="4" s="1"/>
  <c r="D48" i="4" s="1"/>
  <c r="C42" i="4"/>
  <c r="D42" i="4" s="1"/>
  <c r="C51" i="4" l="1"/>
  <c r="D51" i="4"/>
  <c r="E42" i="4"/>
  <c r="E48" i="4"/>
  <c r="F48" i="4" s="1"/>
  <c r="G48" i="4" s="1"/>
  <c r="H48" i="4" s="1"/>
  <c r="I48" i="4" s="1"/>
  <c r="J48" i="4" s="1"/>
  <c r="K48" i="4" s="1"/>
  <c r="L48" i="4" l="1"/>
  <c r="E51" i="4"/>
  <c r="F42" i="4"/>
  <c r="F51" i="4" l="1"/>
  <c r="G42" i="4"/>
  <c r="M48" i="4"/>
  <c r="N48" i="4" l="1"/>
  <c r="H42" i="4"/>
  <c r="G51" i="4"/>
  <c r="AQ16" i="4"/>
  <c r="AP16" i="4"/>
  <c r="AO16" i="4"/>
  <c r="AN16" i="4"/>
  <c r="AM16" i="4"/>
  <c r="AL16" i="4"/>
  <c r="AK16" i="4"/>
  <c r="AJ16" i="4"/>
  <c r="AI16" i="4"/>
  <c r="AH16" i="4"/>
  <c r="AG16" i="4"/>
  <c r="AF16" i="4"/>
  <c r="AC16" i="4"/>
  <c r="AB16" i="4"/>
  <c r="AA16" i="4"/>
  <c r="Z16" i="4"/>
  <c r="Y16" i="4"/>
  <c r="X16" i="4"/>
  <c r="W16" i="4"/>
  <c r="W13" i="1"/>
  <c r="AQ13" i="4"/>
  <c r="AP13" i="4"/>
  <c r="AO13" i="4"/>
  <c r="AN13" i="4"/>
  <c r="AM13" i="4"/>
  <c r="AL13" i="4"/>
  <c r="AK13" i="4"/>
  <c r="AJ13" i="4"/>
  <c r="AI13" i="4"/>
  <c r="AH13" i="4"/>
  <c r="AG13" i="4"/>
  <c r="AF13" i="4"/>
  <c r="AC13" i="4"/>
  <c r="AB13" i="4"/>
  <c r="AA13" i="4"/>
  <c r="Z13" i="4"/>
  <c r="Y13" i="4"/>
  <c r="X13" i="4"/>
  <c r="W13" i="4"/>
  <c r="V13" i="4"/>
  <c r="U13" i="4"/>
  <c r="T13" i="4"/>
  <c r="S13" i="4"/>
  <c r="R13" i="4"/>
  <c r="Q13" i="4"/>
  <c r="P13" i="4"/>
  <c r="O13" i="4"/>
  <c r="N13" i="4"/>
  <c r="M13" i="4"/>
  <c r="L13" i="4"/>
  <c r="K13" i="4"/>
  <c r="J13" i="4"/>
  <c r="I13" i="4"/>
  <c r="H13" i="4"/>
  <c r="G13" i="4"/>
  <c r="F13" i="4"/>
  <c r="E13" i="4"/>
  <c r="D13" i="4"/>
  <c r="C13" i="4"/>
  <c r="C19" i="4" s="1"/>
  <c r="C10" i="4"/>
  <c r="D8" i="4"/>
  <c r="E8" i="4" s="1"/>
  <c r="F8" i="4" s="1"/>
  <c r="G8" i="4" s="1"/>
  <c r="H8" i="4" s="1"/>
  <c r="I8" i="4" s="1"/>
  <c r="J8" i="4" s="1"/>
  <c r="K8" i="4" s="1"/>
  <c r="L8" i="4" s="1"/>
  <c r="M8" i="4" s="1"/>
  <c r="N8" i="4" s="1"/>
  <c r="O8" i="4" s="1"/>
  <c r="P8" i="4" s="1"/>
  <c r="Q8" i="4" s="1"/>
  <c r="R8" i="4" s="1"/>
  <c r="S8" i="4" s="1"/>
  <c r="T8" i="4" s="1"/>
  <c r="U8" i="4" s="1"/>
  <c r="V8" i="4" s="1"/>
  <c r="W8" i="4" s="1"/>
  <c r="X8" i="4" s="1"/>
  <c r="Y8" i="4" s="1"/>
  <c r="Z8" i="4" s="1"/>
  <c r="AA8" i="4" s="1"/>
  <c r="AB8" i="4" s="1"/>
  <c r="AC8" i="4" s="1"/>
  <c r="AF8" i="4" s="1"/>
  <c r="AG8" i="4" s="1"/>
  <c r="AH8" i="4" s="1"/>
  <c r="AI8" i="4" s="1"/>
  <c r="AJ8" i="4" s="1"/>
  <c r="AK8" i="4" s="1"/>
  <c r="AL8" i="4" s="1"/>
  <c r="AM8" i="4" s="1"/>
  <c r="AN8" i="4" s="1"/>
  <c r="AO8" i="4" s="1"/>
  <c r="AP8" i="4" s="1"/>
  <c r="AQ8" i="4" s="1"/>
  <c r="W16" i="1"/>
  <c r="X16" i="1"/>
  <c r="Y16" i="1"/>
  <c r="Z16" i="1"/>
  <c r="AA16" i="1"/>
  <c r="AB16" i="1"/>
  <c r="AC16" i="1"/>
  <c r="AE16" i="1"/>
  <c r="AF16" i="1"/>
  <c r="AG16" i="1"/>
  <c r="AH16" i="1"/>
  <c r="AI16" i="1"/>
  <c r="AJ16" i="1"/>
  <c r="AK16" i="1"/>
  <c r="AL16" i="1"/>
  <c r="AM16" i="1"/>
  <c r="AN16" i="1"/>
  <c r="AO16" i="1"/>
  <c r="AP16" i="1"/>
  <c r="AP13" i="1"/>
  <c r="AO13" i="1"/>
  <c r="AN13" i="1"/>
  <c r="AM13" i="1"/>
  <c r="AL13" i="1"/>
  <c r="AK13" i="1"/>
  <c r="AJ13" i="1"/>
  <c r="AI13" i="1"/>
  <c r="AH13" i="1"/>
  <c r="AG13" i="1"/>
  <c r="AF13" i="1"/>
  <c r="AE13" i="1"/>
  <c r="AC13" i="1"/>
  <c r="AB13" i="1"/>
  <c r="AA13" i="1"/>
  <c r="Z13" i="1"/>
  <c r="Y13" i="1"/>
  <c r="X13" i="1"/>
  <c r="V13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C19" i="1" s="1"/>
  <c r="D8" i="1"/>
  <c r="E8" i="1" s="1"/>
  <c r="F8" i="1" s="1"/>
  <c r="G8" i="1" s="1"/>
  <c r="H8" i="1" s="1"/>
  <c r="I8" i="1" s="1"/>
  <c r="J8" i="1" s="1"/>
  <c r="K8" i="1" s="1"/>
  <c r="L8" i="1" s="1"/>
  <c r="M8" i="1" s="1"/>
  <c r="N8" i="1" s="1"/>
  <c r="O8" i="1" s="1"/>
  <c r="P8" i="1" s="1"/>
  <c r="Q8" i="1" s="1"/>
  <c r="R8" i="1" s="1"/>
  <c r="S8" i="1" s="1"/>
  <c r="T8" i="1" s="1"/>
  <c r="U8" i="1" s="1"/>
  <c r="V8" i="1" s="1"/>
  <c r="W8" i="1" s="1"/>
  <c r="X8" i="1" s="1"/>
  <c r="Y8" i="1" s="1"/>
  <c r="Z8" i="1" s="1"/>
  <c r="AA8" i="1" s="1"/>
  <c r="AB8" i="1" s="1"/>
  <c r="AC8" i="1" s="1"/>
  <c r="AE8" i="1" s="1"/>
  <c r="AF8" i="1" s="1"/>
  <c r="AG8" i="1" s="1"/>
  <c r="AH8" i="1" s="1"/>
  <c r="AI8" i="1" s="1"/>
  <c r="AJ8" i="1" s="1"/>
  <c r="AK8" i="1" s="1"/>
  <c r="AL8" i="1" s="1"/>
  <c r="AM8" i="1" s="1"/>
  <c r="AN8" i="1" s="1"/>
  <c r="AO8" i="1" s="1"/>
  <c r="AP8" i="1" s="1"/>
  <c r="H51" i="4" l="1"/>
  <c r="I42" i="4"/>
  <c r="O48" i="4"/>
  <c r="C22" i="4"/>
  <c r="D19" i="4"/>
  <c r="D10" i="4"/>
  <c r="D22" i="4" s="1"/>
  <c r="C10" i="1"/>
  <c r="C22" i="1" s="1"/>
  <c r="D19" i="1"/>
  <c r="D10" i="1"/>
  <c r="D22" i="1" s="1"/>
  <c r="C25" i="1" l="1"/>
  <c r="C28" i="1" s="1"/>
  <c r="C25" i="4"/>
  <c r="C28" i="4" s="1"/>
  <c r="P48" i="4"/>
  <c r="I51" i="4"/>
  <c r="J42" i="4"/>
  <c r="D25" i="4"/>
  <c r="D28" i="4" s="1"/>
  <c r="E19" i="4"/>
  <c r="E10" i="4"/>
  <c r="E22" i="4" s="1"/>
  <c r="D25" i="1"/>
  <c r="D28" i="1" s="1"/>
  <c r="E19" i="1"/>
  <c r="E10" i="1"/>
  <c r="E22" i="1" s="1"/>
  <c r="E25" i="4" l="1"/>
  <c r="E28" i="4" s="1"/>
  <c r="J51" i="4"/>
  <c r="K42" i="4"/>
  <c r="F19" i="4"/>
  <c r="F10" i="4"/>
  <c r="F22" i="4" s="1"/>
  <c r="E25" i="1"/>
  <c r="E28" i="1" s="1"/>
  <c r="F10" i="1"/>
  <c r="F22" i="1" s="1"/>
  <c r="F19" i="1"/>
  <c r="F25" i="4" l="1"/>
  <c r="F28" i="4" s="1"/>
  <c r="K51" i="4"/>
  <c r="L42" i="4"/>
  <c r="G10" i="4"/>
  <c r="G22" i="4" s="1"/>
  <c r="G19" i="4"/>
  <c r="F25" i="1"/>
  <c r="F28" i="1" s="1"/>
  <c r="G19" i="1"/>
  <c r="G10" i="1"/>
  <c r="G22" i="1" s="1"/>
  <c r="G25" i="4" l="1"/>
  <c r="G28" i="4" s="1"/>
  <c r="L51" i="4"/>
  <c r="M42" i="4"/>
  <c r="H10" i="4"/>
  <c r="H22" i="4" s="1"/>
  <c r="H19" i="4"/>
  <c r="G25" i="1"/>
  <c r="G28" i="1" s="1"/>
  <c r="H19" i="1"/>
  <c r="H10" i="1"/>
  <c r="H22" i="1" s="1"/>
  <c r="H25" i="4" l="1"/>
  <c r="H28" i="4" s="1"/>
  <c r="M51" i="4"/>
  <c r="N42" i="4"/>
  <c r="I10" i="4"/>
  <c r="I22" i="4" s="1"/>
  <c r="I25" i="4" s="1"/>
  <c r="I19" i="4"/>
  <c r="H25" i="1"/>
  <c r="H28" i="1" s="1"/>
  <c r="I19" i="1"/>
  <c r="I10" i="1"/>
  <c r="I22" i="1" s="1"/>
  <c r="N51" i="4" l="1"/>
  <c r="O42" i="4"/>
  <c r="J10" i="4"/>
  <c r="J22" i="4" s="1"/>
  <c r="J25" i="4" s="1"/>
  <c r="I28" i="4"/>
  <c r="J19" i="4"/>
  <c r="I25" i="1"/>
  <c r="I28" i="1" s="1"/>
  <c r="J19" i="1"/>
  <c r="J10" i="1"/>
  <c r="J22" i="1" s="1"/>
  <c r="P42" i="4" l="1"/>
  <c r="O51" i="4"/>
  <c r="K19" i="4"/>
  <c r="J28" i="4"/>
  <c r="K10" i="4"/>
  <c r="K22" i="4" s="1"/>
  <c r="K25" i="4" s="1"/>
  <c r="J25" i="1"/>
  <c r="J28" i="1" s="1"/>
  <c r="K10" i="1"/>
  <c r="K22" i="1" s="1"/>
  <c r="K19" i="1"/>
  <c r="P51" i="4" l="1"/>
  <c r="L19" i="4"/>
  <c r="K28" i="4"/>
  <c r="L10" i="4"/>
  <c r="L22" i="4" s="1"/>
  <c r="L25" i="4" s="1"/>
  <c r="K25" i="1"/>
  <c r="K28" i="1" s="1"/>
  <c r="L19" i="1"/>
  <c r="L10" i="1"/>
  <c r="L22" i="1" s="1"/>
  <c r="M19" i="4" l="1"/>
  <c r="L28" i="4"/>
  <c r="M10" i="4"/>
  <c r="M22" i="4" s="1"/>
  <c r="M25" i="4" s="1"/>
  <c r="L25" i="1"/>
  <c r="L28" i="1" s="1"/>
  <c r="M19" i="1"/>
  <c r="M10" i="1"/>
  <c r="M22" i="1" s="1"/>
  <c r="M28" i="4" l="1"/>
  <c r="N10" i="4"/>
  <c r="N22" i="4" s="1"/>
  <c r="N25" i="4" s="1"/>
  <c r="N19" i="4"/>
  <c r="M25" i="1"/>
  <c r="M28" i="1" s="1"/>
  <c r="N10" i="1"/>
  <c r="N22" i="1" s="1"/>
  <c r="N19" i="1"/>
  <c r="N25" i="1" l="1"/>
  <c r="N28" i="4"/>
  <c r="O10" i="4"/>
  <c r="O22" i="4" s="1"/>
  <c r="O25" i="4" s="1"/>
  <c r="O19" i="4"/>
  <c r="N28" i="1"/>
  <c r="O19" i="1"/>
  <c r="O10" i="1"/>
  <c r="O22" i="1" s="1"/>
  <c r="O25" i="1" l="1"/>
  <c r="O28" i="4"/>
  <c r="P10" i="4"/>
  <c r="P22" i="4" s="1"/>
  <c r="P25" i="4" s="1"/>
  <c r="P19" i="4"/>
  <c r="O28" i="1"/>
  <c r="P19" i="1"/>
  <c r="P10" i="1"/>
  <c r="P22" i="1" s="1"/>
  <c r="P25" i="1" l="1"/>
  <c r="P28" i="4"/>
  <c r="Q10" i="4"/>
  <c r="Q22" i="4" s="1"/>
  <c r="Q25" i="4" s="1"/>
  <c r="Q19" i="4"/>
  <c r="Q19" i="1"/>
  <c r="P28" i="1"/>
  <c r="Q10" i="1"/>
  <c r="Q22" i="1" s="1"/>
  <c r="Q25" i="1" s="1"/>
  <c r="Q42" i="4" l="1"/>
  <c r="Q48" i="4"/>
  <c r="R10" i="4"/>
  <c r="R22" i="4" s="1"/>
  <c r="R25" i="4" s="1"/>
  <c r="R19" i="4"/>
  <c r="Q28" i="4"/>
  <c r="Q28" i="1"/>
  <c r="R19" i="1"/>
  <c r="R10" i="1"/>
  <c r="R22" i="1" s="1"/>
  <c r="R42" i="4" l="1"/>
  <c r="Q51" i="4"/>
  <c r="R25" i="1"/>
  <c r="R48" i="4" s="1"/>
  <c r="R45" i="4"/>
  <c r="S19" i="4"/>
  <c r="S10" i="4"/>
  <c r="S22" i="4" s="1"/>
  <c r="S25" i="4" s="1"/>
  <c r="R28" i="4"/>
  <c r="S10" i="1"/>
  <c r="S22" i="1" s="1"/>
  <c r="S19" i="1"/>
  <c r="S42" i="4" l="1"/>
  <c r="S25" i="1"/>
  <c r="S48" i="4" s="1"/>
  <c r="S45" i="4"/>
  <c r="R28" i="1"/>
  <c r="R51" i="4" s="1"/>
  <c r="T19" i="4"/>
  <c r="S28" i="4"/>
  <c r="T10" i="4"/>
  <c r="T22" i="4" s="1"/>
  <c r="T25" i="4" s="1"/>
  <c r="S28" i="1"/>
  <c r="T19" i="1"/>
  <c r="T10" i="1"/>
  <c r="T22" i="1" s="1"/>
  <c r="T42" i="4" l="1"/>
  <c r="S51" i="4"/>
  <c r="T25" i="1"/>
  <c r="T48" i="4" s="1"/>
  <c r="T45" i="4"/>
  <c r="U19" i="4"/>
  <c r="T28" i="4"/>
  <c r="U10" i="4"/>
  <c r="U22" i="4" s="1"/>
  <c r="U25" i="4" s="1"/>
  <c r="T28" i="1"/>
  <c r="U19" i="1"/>
  <c r="U10" i="1"/>
  <c r="U22" i="1" s="1"/>
  <c r="U42" i="4" l="1"/>
  <c r="T51" i="4"/>
  <c r="U25" i="1"/>
  <c r="U48" i="4" s="1"/>
  <c r="U45" i="4"/>
  <c r="U28" i="4"/>
  <c r="V10" i="4"/>
  <c r="V22" i="4" s="1"/>
  <c r="V25" i="4" s="1"/>
  <c r="V19" i="4"/>
  <c r="W10" i="4" s="1"/>
  <c r="W22" i="4" s="1"/>
  <c r="U28" i="1"/>
  <c r="V10" i="1"/>
  <c r="V22" i="1" s="1"/>
  <c r="V19" i="1"/>
  <c r="V42" i="4" l="1"/>
  <c r="U51" i="4"/>
  <c r="V25" i="1"/>
  <c r="V48" i="4" s="1"/>
  <c r="V45" i="4"/>
  <c r="V28" i="4"/>
  <c r="W25" i="4"/>
  <c r="W19" i="4"/>
  <c r="W19" i="1"/>
  <c r="W31" i="1" s="1"/>
  <c r="W10" i="1"/>
  <c r="W22" i="1" s="1"/>
  <c r="W25" i="1" l="1"/>
  <c r="W34" i="1" s="1"/>
  <c r="W45" i="4"/>
  <c r="V28" i="1"/>
  <c r="V51" i="4" s="1"/>
  <c r="W42" i="4"/>
  <c r="X10" i="4"/>
  <c r="X22" i="4" s="1"/>
  <c r="W34" i="4"/>
  <c r="W28" i="4"/>
  <c r="X19" i="4"/>
  <c r="W31" i="4"/>
  <c r="W54" i="4" s="1"/>
  <c r="W28" i="1"/>
  <c r="X19" i="1"/>
  <c r="X10" i="1"/>
  <c r="X22" i="1" s="1"/>
  <c r="X25" i="1" s="1"/>
  <c r="W57" i="4" l="1"/>
  <c r="W48" i="4"/>
  <c r="W37" i="1"/>
  <c r="W51" i="4"/>
  <c r="X25" i="4"/>
  <c r="X48" i="4" s="1"/>
  <c r="X45" i="4"/>
  <c r="X42" i="4"/>
  <c r="Y10" i="4"/>
  <c r="Y22" i="4" s="1"/>
  <c r="Y19" i="4"/>
  <c r="X31" i="4"/>
  <c r="W37" i="4"/>
  <c r="W60" i="4" s="1"/>
  <c r="X34" i="1"/>
  <c r="X28" i="1"/>
  <c r="Y19" i="1"/>
  <c r="Y10" i="1"/>
  <c r="Y22" i="1" s="1"/>
  <c r="Y25" i="1" s="1"/>
  <c r="X31" i="1"/>
  <c r="X34" i="4" l="1"/>
  <c r="X57" i="4"/>
  <c r="X54" i="4"/>
  <c r="X28" i="4"/>
  <c r="X51" i="4" s="1"/>
  <c r="Y25" i="4"/>
  <c r="Y48" i="4" s="1"/>
  <c r="Y45" i="4"/>
  <c r="Y42" i="4"/>
  <c r="Z10" i="4"/>
  <c r="Z22" i="4" s="1"/>
  <c r="Z19" i="4"/>
  <c r="Y31" i="4"/>
  <c r="Y34" i="1"/>
  <c r="X37" i="1"/>
  <c r="Y28" i="1"/>
  <c r="Z19" i="1"/>
  <c r="Z10" i="1"/>
  <c r="Z22" i="1" s="1"/>
  <c r="Z25" i="1" s="1"/>
  <c r="Y31" i="1"/>
  <c r="X37" i="4" l="1"/>
  <c r="Y28" i="4"/>
  <c r="Y37" i="4" s="1"/>
  <c r="Y34" i="4"/>
  <c r="Y57" i="4" s="1"/>
  <c r="Y54" i="4"/>
  <c r="X60" i="4"/>
  <c r="Z25" i="4"/>
  <c r="Z48" i="4" s="1"/>
  <c r="Z45" i="4"/>
  <c r="Z42" i="4"/>
  <c r="AA10" i="4"/>
  <c r="AA22" i="4" s="1"/>
  <c r="Z34" i="4"/>
  <c r="AA19" i="4"/>
  <c r="Z31" i="4"/>
  <c r="Z34" i="1"/>
  <c r="Z28" i="1"/>
  <c r="AA10" i="1"/>
  <c r="AA22" i="1" s="1"/>
  <c r="AA25" i="1" s="1"/>
  <c r="AA19" i="1"/>
  <c r="Z31" i="1"/>
  <c r="Y37" i="1"/>
  <c r="Y60" i="4" l="1"/>
  <c r="Y51" i="4"/>
  <c r="Z28" i="4"/>
  <c r="Z51" i="4" s="1"/>
  <c r="Z54" i="4"/>
  <c r="Z57" i="4"/>
  <c r="AA42" i="4"/>
  <c r="AA25" i="4"/>
  <c r="AA48" i="4" s="1"/>
  <c r="AA45" i="4"/>
  <c r="AB19" i="4"/>
  <c r="AB10" i="4"/>
  <c r="AB22" i="4" s="1"/>
  <c r="AA31" i="4"/>
  <c r="AA34" i="1"/>
  <c r="AA28" i="1"/>
  <c r="AB19" i="1"/>
  <c r="AB10" i="1"/>
  <c r="AB22" i="1" s="1"/>
  <c r="AB25" i="1" s="1"/>
  <c r="AA31" i="1"/>
  <c r="Z37" i="1"/>
  <c r="Z37" i="4" l="1"/>
  <c r="Z60" i="4" s="1"/>
  <c r="AB42" i="4"/>
  <c r="AA28" i="4"/>
  <c r="AA51" i="4" s="1"/>
  <c r="AA54" i="4"/>
  <c r="AA34" i="4"/>
  <c r="AA57" i="4" s="1"/>
  <c r="AB25" i="4"/>
  <c r="AB48" i="4" s="1"/>
  <c r="AB45" i="4"/>
  <c r="AC19" i="4"/>
  <c r="AC10" i="4"/>
  <c r="AC22" i="4" s="1"/>
  <c r="AD22" i="4" s="1"/>
  <c r="AB31" i="4"/>
  <c r="AB34" i="1"/>
  <c r="AC19" i="1"/>
  <c r="AB28" i="1"/>
  <c r="AC10" i="1"/>
  <c r="AC22" i="1" s="1"/>
  <c r="AB31" i="1"/>
  <c r="AA37" i="1"/>
  <c r="AB28" i="4" l="1"/>
  <c r="AB54" i="4"/>
  <c r="AA37" i="4"/>
  <c r="AA60" i="4" s="1"/>
  <c r="AC25" i="1"/>
  <c r="AC28" i="1" s="1"/>
  <c r="AD22" i="1"/>
  <c r="AB34" i="4"/>
  <c r="AB57" i="4" s="1"/>
  <c r="AB51" i="4"/>
  <c r="AC42" i="4"/>
  <c r="AC25" i="4"/>
  <c r="AC45" i="4"/>
  <c r="AD45" i="4" s="1"/>
  <c r="AV45" i="4" s="1"/>
  <c r="AF19" i="4"/>
  <c r="AF10" i="4"/>
  <c r="AF22" i="4" s="1"/>
  <c r="AC31" i="4"/>
  <c r="AB37" i="4"/>
  <c r="AB37" i="1"/>
  <c r="AE19" i="1"/>
  <c r="AE10" i="1"/>
  <c r="AE22" i="1" s="1"/>
  <c r="AC31" i="1"/>
  <c r="AE25" i="1" l="1"/>
  <c r="AC34" i="1"/>
  <c r="AB60" i="4"/>
  <c r="AC54" i="4"/>
  <c r="AC48" i="4"/>
  <c r="AE48" i="4" s="1"/>
  <c r="AV48" i="4" s="1"/>
  <c r="AX45" i="4"/>
  <c r="AT45" i="4"/>
  <c r="AC28" i="4"/>
  <c r="AC51" i="4" s="1"/>
  <c r="AE51" i="4" s="1"/>
  <c r="AC34" i="4"/>
  <c r="AF42" i="4"/>
  <c r="AF25" i="4"/>
  <c r="AF48" i="4" s="1"/>
  <c r="AF45" i="4"/>
  <c r="AG10" i="4"/>
  <c r="AG22" i="4" s="1"/>
  <c r="AG19" i="4"/>
  <c r="AF31" i="4"/>
  <c r="AE34" i="1"/>
  <c r="AE28" i="1"/>
  <c r="AF19" i="1"/>
  <c r="AF10" i="1"/>
  <c r="AF22" i="1" s="1"/>
  <c r="AF25" i="1" s="1"/>
  <c r="AE31" i="1"/>
  <c r="AC37" i="1"/>
  <c r="AF54" i="4" l="1"/>
  <c r="AC57" i="4"/>
  <c r="AX48" i="4"/>
  <c r="AT48" i="4"/>
  <c r="AF28" i="4"/>
  <c r="AF37" i="4" s="1"/>
  <c r="AC37" i="4"/>
  <c r="AC60" i="4" s="1"/>
  <c r="AF34" i="4"/>
  <c r="AF57" i="4" s="1"/>
  <c r="AG42" i="4"/>
  <c r="AG25" i="4"/>
  <c r="AG48" i="4" s="1"/>
  <c r="AG45" i="4"/>
  <c r="AH10" i="4"/>
  <c r="AH22" i="4" s="1"/>
  <c r="AH19" i="4"/>
  <c r="AG31" i="4"/>
  <c r="AF34" i="1"/>
  <c r="AF28" i="1"/>
  <c r="AG19" i="1"/>
  <c r="AG10" i="1"/>
  <c r="AG22" i="1" s="1"/>
  <c r="AG25" i="1" s="1"/>
  <c r="AF31" i="1"/>
  <c r="AE37" i="1"/>
  <c r="AF51" i="4" l="1"/>
  <c r="AF60" i="4"/>
  <c r="AG28" i="4"/>
  <c r="AG51" i="4" s="1"/>
  <c r="AG34" i="4"/>
  <c r="AG57" i="4" s="1"/>
  <c r="AG54" i="4"/>
  <c r="AH42" i="4"/>
  <c r="AH25" i="4"/>
  <c r="AH48" i="4" s="1"/>
  <c r="AH45" i="4"/>
  <c r="AI10" i="4"/>
  <c r="AI22" i="4" s="1"/>
  <c r="AI19" i="4"/>
  <c r="AH31" i="4"/>
  <c r="AG37" i="4"/>
  <c r="AG34" i="1"/>
  <c r="AG28" i="1"/>
  <c r="AH19" i="1"/>
  <c r="AH10" i="1"/>
  <c r="AH22" i="1" s="1"/>
  <c r="AH25" i="1" s="1"/>
  <c r="AG31" i="1"/>
  <c r="AF37" i="1"/>
  <c r="AH54" i="4" l="1"/>
  <c r="AH28" i="4"/>
  <c r="AH37" i="4" s="1"/>
  <c r="AH34" i="4"/>
  <c r="AH57" i="4" s="1"/>
  <c r="AI42" i="4"/>
  <c r="AG60" i="4"/>
  <c r="AI25" i="4"/>
  <c r="AI48" i="4" s="1"/>
  <c r="AI45" i="4"/>
  <c r="AJ10" i="4"/>
  <c r="AJ22" i="4" s="1"/>
  <c r="AJ45" i="4" s="1"/>
  <c r="AJ19" i="4"/>
  <c r="AI31" i="4"/>
  <c r="AH34" i="1"/>
  <c r="AH28" i="1"/>
  <c r="AI19" i="1"/>
  <c r="AI10" i="1"/>
  <c r="AI22" i="1" s="1"/>
  <c r="AI25" i="1" s="1"/>
  <c r="AH31" i="1"/>
  <c r="AG37" i="1"/>
  <c r="AH60" i="4" l="1"/>
  <c r="AH51" i="4"/>
  <c r="AI34" i="4"/>
  <c r="AI57" i="4" s="1"/>
  <c r="AI54" i="4"/>
  <c r="AJ42" i="4"/>
  <c r="AJ25" i="4"/>
  <c r="AJ48" i="4" s="1"/>
  <c r="AI28" i="4"/>
  <c r="AI51" i="4" s="1"/>
  <c r="AK19" i="4"/>
  <c r="AK10" i="4"/>
  <c r="AK22" i="4" s="1"/>
  <c r="AJ31" i="4"/>
  <c r="AI34" i="1"/>
  <c r="AJ10" i="1"/>
  <c r="AJ22" i="1" s="1"/>
  <c r="AJ25" i="1" s="1"/>
  <c r="AI28" i="1"/>
  <c r="AJ19" i="1"/>
  <c r="AI31" i="1"/>
  <c r="AH37" i="1"/>
  <c r="AJ28" i="4" l="1"/>
  <c r="AJ54" i="4"/>
  <c r="AJ34" i="4"/>
  <c r="AJ57" i="4" s="1"/>
  <c r="AK42" i="4"/>
  <c r="AJ51" i="4"/>
  <c r="AI37" i="4"/>
  <c r="AI60" i="4" s="1"/>
  <c r="AK25" i="4"/>
  <c r="AK48" i="4" s="1"/>
  <c r="AK45" i="4"/>
  <c r="AJ37" i="4"/>
  <c r="AL19" i="4"/>
  <c r="AL10" i="4"/>
  <c r="AL22" i="4" s="1"/>
  <c r="AK31" i="4"/>
  <c r="AJ34" i="1"/>
  <c r="AJ28" i="1"/>
  <c r="AK19" i="1"/>
  <c r="AK10" i="1"/>
  <c r="AK22" i="1" s="1"/>
  <c r="AK25" i="1" s="1"/>
  <c r="AJ31" i="1"/>
  <c r="AI37" i="1"/>
  <c r="AJ60" i="4" l="1"/>
  <c r="AK34" i="4"/>
  <c r="AK57" i="4" s="1"/>
  <c r="AK54" i="4"/>
  <c r="AL42" i="4"/>
  <c r="AK28" i="4"/>
  <c r="AK51" i="4" s="1"/>
  <c r="AL25" i="4"/>
  <c r="AL48" i="4" s="1"/>
  <c r="AL45" i="4"/>
  <c r="AM19" i="4"/>
  <c r="AM10" i="4"/>
  <c r="AM22" i="4" s="1"/>
  <c r="AL31" i="4"/>
  <c r="AK34" i="1"/>
  <c r="AL19" i="1"/>
  <c r="AK28" i="1"/>
  <c r="AL10" i="1"/>
  <c r="AL22" i="1" s="1"/>
  <c r="AL25" i="1" s="1"/>
  <c r="AK31" i="1"/>
  <c r="AJ37" i="1"/>
  <c r="AK37" i="4" l="1"/>
  <c r="AK60" i="4" s="1"/>
  <c r="AL34" i="4"/>
  <c r="AL57" i="4" s="1"/>
  <c r="AL28" i="4"/>
  <c r="AL51" i="4" s="1"/>
  <c r="AM42" i="4"/>
  <c r="AL54" i="4"/>
  <c r="AM25" i="4"/>
  <c r="AM48" i="4" s="1"/>
  <c r="AM45" i="4"/>
  <c r="AN10" i="4"/>
  <c r="AN22" i="4" s="1"/>
  <c r="AN19" i="4"/>
  <c r="AM31" i="4"/>
  <c r="AL34" i="1"/>
  <c r="AK37" i="1"/>
  <c r="AL28" i="1"/>
  <c r="AM19" i="1"/>
  <c r="AM10" i="1"/>
  <c r="AM22" i="1" s="1"/>
  <c r="AM25" i="1" s="1"/>
  <c r="AL31" i="1"/>
  <c r="AM54" i="4" l="1"/>
  <c r="AN42" i="4"/>
  <c r="AL37" i="4"/>
  <c r="AL60" i="4" s="1"/>
  <c r="AM34" i="4"/>
  <c r="AM57" i="4" s="1"/>
  <c r="AM28" i="4"/>
  <c r="AM51" i="4" s="1"/>
  <c r="AN25" i="4"/>
  <c r="AN48" i="4" s="1"/>
  <c r="AN45" i="4"/>
  <c r="AO10" i="4"/>
  <c r="AO22" i="4" s="1"/>
  <c r="AO19" i="4"/>
  <c r="AN31" i="4"/>
  <c r="AM34" i="1"/>
  <c r="AM28" i="1"/>
  <c r="AN19" i="1"/>
  <c r="AN10" i="1"/>
  <c r="AN22" i="1" s="1"/>
  <c r="AN25" i="1" s="1"/>
  <c r="AM31" i="1"/>
  <c r="AL37" i="1"/>
  <c r="AN54" i="4" l="1"/>
  <c r="AN34" i="4"/>
  <c r="AN57" i="4" s="1"/>
  <c r="AM37" i="4"/>
  <c r="AM60" i="4" s="1"/>
  <c r="AN28" i="4"/>
  <c r="AN51" i="4" s="1"/>
  <c r="AO42" i="4"/>
  <c r="AO25" i="4"/>
  <c r="AO48" i="4" s="1"/>
  <c r="AO45" i="4"/>
  <c r="AP10" i="4"/>
  <c r="AP22" i="4" s="1"/>
  <c r="AP19" i="4"/>
  <c r="AO31" i="4"/>
  <c r="AN34" i="1"/>
  <c r="AN28" i="1"/>
  <c r="AO19" i="1"/>
  <c r="AO10" i="1"/>
  <c r="AO22" i="1" s="1"/>
  <c r="AO25" i="1" s="1"/>
  <c r="AN31" i="1"/>
  <c r="AM37" i="1"/>
  <c r="AO54" i="4" l="1"/>
  <c r="AP42" i="4"/>
  <c r="AN37" i="4"/>
  <c r="AN60" i="4" s="1"/>
  <c r="AO28" i="4"/>
  <c r="AO37" i="4" s="1"/>
  <c r="AO34" i="4"/>
  <c r="AO57" i="4" s="1"/>
  <c r="AP45" i="4"/>
  <c r="AP25" i="4"/>
  <c r="AP48" i="4" s="1"/>
  <c r="AQ10" i="4"/>
  <c r="AQ22" i="4" s="1"/>
  <c r="AQ19" i="4"/>
  <c r="AP31" i="4"/>
  <c r="AO34" i="1"/>
  <c r="AN37" i="1"/>
  <c r="AO28" i="1"/>
  <c r="AP19" i="1"/>
  <c r="AP10" i="1"/>
  <c r="AP22" i="1" s="1"/>
  <c r="AP25" i="1" s="1"/>
  <c r="AO31" i="1"/>
  <c r="AQ42" i="4" l="1"/>
  <c r="AO51" i="4"/>
  <c r="AR22" i="4"/>
  <c r="AR24" i="4"/>
  <c r="AP34" i="4"/>
  <c r="AP57" i="4" s="1"/>
  <c r="AP28" i="4"/>
  <c r="AP51" i="4" s="1"/>
  <c r="AP54" i="4"/>
  <c r="AO60" i="4"/>
  <c r="AQ25" i="4"/>
  <c r="AQ48" i="4" s="1"/>
  <c r="AS48" i="4" s="1"/>
  <c r="AQ45" i="4"/>
  <c r="AQ31" i="4"/>
  <c r="AP34" i="1"/>
  <c r="AP28" i="1"/>
  <c r="AP31" i="1"/>
  <c r="AO37" i="1"/>
  <c r="AQ54" i="4" l="1"/>
  <c r="AW48" i="4"/>
  <c r="AU48" i="4"/>
  <c r="AY48" i="4"/>
  <c r="AQ28" i="4"/>
  <c r="AQ37" i="4" s="1"/>
  <c r="AP37" i="4"/>
  <c r="AP60" i="4" s="1"/>
  <c r="AR45" i="4"/>
  <c r="AQ34" i="4"/>
  <c r="AQ57" i="4" s="1"/>
  <c r="AP37" i="1"/>
  <c r="AY45" i="4" l="1"/>
  <c r="AU45" i="4"/>
  <c r="AW45" i="4"/>
  <c r="AQ51" i="4"/>
  <c r="AS51" i="4" s="1"/>
  <c r="AQ60" i="4"/>
</calcChain>
</file>

<file path=xl/sharedStrings.xml><?xml version="1.0" encoding="utf-8"?>
<sst xmlns="http://schemas.openxmlformats.org/spreadsheetml/2006/main" count="187" uniqueCount="92">
  <si>
    <t>Depreciable Base</t>
  </si>
  <si>
    <t>601FCST: Gulf Intangible Plant</t>
  </si>
  <si>
    <t>586FCST: Southern Pmt - Intangible</t>
  </si>
  <si>
    <t>Additions</t>
  </si>
  <si>
    <t>Annual Depreciation Rates</t>
  </si>
  <si>
    <t>End Plant</t>
  </si>
  <si>
    <t>Depreciation</t>
  </si>
  <si>
    <t>End Reserve</t>
  </si>
  <si>
    <t>Net Plant</t>
  </si>
  <si>
    <t>13 Mo Average - End Plant</t>
  </si>
  <si>
    <t>13 Mo Average - End Reserve</t>
  </si>
  <si>
    <t>13 Mo Average - Net Plant</t>
  </si>
  <si>
    <t>Version</t>
  </si>
  <si>
    <t>Forecast Book Depr Rates</t>
  </si>
  <si>
    <t>Oct - 2020</t>
  </si>
  <si>
    <t>Nov - 2020</t>
  </si>
  <si>
    <t>Dec - 2020</t>
  </si>
  <si>
    <t>Jan - 2021</t>
  </si>
  <si>
    <t>Feb - 2021</t>
  </si>
  <si>
    <t>Mar - 2021</t>
  </si>
  <si>
    <t>Apr - 2021</t>
  </si>
  <si>
    <t>May - 2021</t>
  </si>
  <si>
    <t>Jun - 2021</t>
  </si>
  <si>
    <t>Jul - 2021</t>
  </si>
  <si>
    <t>Aug - 2021</t>
  </si>
  <si>
    <t>Sep - 2021</t>
  </si>
  <si>
    <t>Oct - 2021</t>
  </si>
  <si>
    <t>Nov - 2021</t>
  </si>
  <si>
    <t>Dec - 2021</t>
  </si>
  <si>
    <t>Jan - 2022</t>
  </si>
  <si>
    <t>Feb - 2022</t>
  </si>
  <si>
    <t>Mar - 2022</t>
  </si>
  <si>
    <t>Apr - 2022</t>
  </si>
  <si>
    <t>May - 2022</t>
  </si>
  <si>
    <t>Jun - 2022</t>
  </si>
  <si>
    <t>Jul - 2022</t>
  </si>
  <si>
    <t>Aug - 2022</t>
  </si>
  <si>
    <t>Sep - 2022</t>
  </si>
  <si>
    <t>Oct - 2022</t>
  </si>
  <si>
    <t>Nov - 2022</t>
  </si>
  <si>
    <t>Dec - 2022</t>
  </si>
  <si>
    <t>Jan - 2023</t>
  </si>
  <si>
    <t>Feb - 2023</t>
  </si>
  <si>
    <t>Mar - 2023</t>
  </si>
  <si>
    <t>Apr - 2023</t>
  </si>
  <si>
    <t>May - 2023</t>
  </si>
  <si>
    <t>Jun - 2023</t>
  </si>
  <si>
    <t>Jul - 2023</t>
  </si>
  <si>
    <t>Aug - 2023</t>
  </si>
  <si>
    <t>Sep - 2023</t>
  </si>
  <si>
    <t>Oct - 2023</t>
  </si>
  <si>
    <t>Nov - 2023</t>
  </si>
  <si>
    <t>Dec - 2023</t>
  </si>
  <si>
    <t>N/A</t>
  </si>
  <si>
    <t>Company</t>
  </si>
  <si>
    <t>Depr Group</t>
  </si>
  <si>
    <t>WBS L4</t>
  </si>
  <si>
    <t>WBS L4: Business Area</t>
  </si>
  <si>
    <t>WBS L4: Depr Flag</t>
  </si>
  <si>
    <t>WBS L4: Eligible for AFUDC</t>
  </si>
  <si>
    <t>WBS L4: FERC Function</t>
  </si>
  <si>
    <t>WBS L4: In-Service Date</t>
  </si>
  <si>
    <t>WBS L4: In-Service Day</t>
  </si>
  <si>
    <t>WBS L4: Major/Minor</t>
  </si>
  <si>
    <t>WBS L4: Plant Site/Plant Unit</t>
  </si>
  <si>
    <t>A01: Base</t>
  </si>
  <si>
    <t>Y: Depreciable</t>
  </si>
  <si>
    <t>000: Intangible</t>
  </si>
  <si>
    <t>Jun 2022</t>
  </si>
  <si>
    <t>Major: Major</t>
  </si>
  <si>
    <t>000: NON-PRODUCTION PLANT</t>
  </si>
  <si>
    <t>1600: Gulf Power</t>
  </si>
  <si>
    <t>Y: Yes</t>
  </si>
  <si>
    <t>UENC.00022002.11.01.01: GP Raven-Sinai -Southern Company Payment</t>
  </si>
  <si>
    <t>FERC Account</t>
  </si>
  <si>
    <t>Component - GULF</t>
  </si>
  <si>
    <t>GULF Intangible NFRC</t>
  </si>
  <si>
    <t>Total</t>
  </si>
  <si>
    <t>13 mth Avg</t>
  </si>
  <si>
    <t>INC603000: DEPR &amp; AMORT EXP - INTANGIBLE</t>
  </si>
  <si>
    <t>BAL008000: ACC PROV DEPR &amp; AMORT - INTANGIBLE</t>
  </si>
  <si>
    <t xml:space="preserve">Difference </t>
  </si>
  <si>
    <t>2022</t>
  </si>
  <si>
    <t>2023</t>
  </si>
  <si>
    <t>Juris Bal Gulf SA</t>
  </si>
  <si>
    <t>Juris Bal with RSAM</t>
  </si>
  <si>
    <t>Juris Bal without RSAM</t>
  </si>
  <si>
    <t xml:space="preserve">     20210015-EI     </t>
  </si>
  <si>
    <t xml:space="preserve">     FPL 047085</t>
  </si>
  <si>
    <t xml:space="preserve">     FPL 047086</t>
  </si>
  <si>
    <t xml:space="preserve">     FPL 047087</t>
  </si>
  <si>
    <t xml:space="preserve">     FPL 047088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</si>
</sst>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_(* #,##0_);_(* \(#,##0\);_(* &quot;-&quot;??_);_(@_)"/>
    <numFmt numFmtId="165" formatCode="_(* #,##0.000_);_(* \(#,##0.000\);_(* &quot;-&quot;??_);_(@_)"/>
    <numFmt numFmtId="166" formatCode="#,##0.0000_);[Red]\(#,##0.0000\);&quot; &quot;"/>
    <numFmt numFmtId="167" formatCode="#,##0_);[Red]\(#,##0\);&quot; &quot;"/>
    <numFmt numFmtId="168" formatCode="#,##0.000000_);[Red]\(#,##0.000000\);&quot; &quot;"/>
  </numFmts>
  <fonts count="9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Arial"/>
      <family val="2"/>
    </font>
    <font>
      <b/>
      <u/>
      <sz val="11"/>
      <color indexed="8"/>
      <name val="Calibri"/>
      <family val="2"/>
      <scheme val="minor"/>
    </font>
    <font>
      <u/>
      <sz val="11"/>
      <color indexed="8"/>
      <name val="Calibri"/>
      <family val="2"/>
      <scheme val="minor"/>
    </font>
    <font>
      <b/>
      <u/>
      <sz val="10"/>
      <color rgb="FF008000"/>
      <name val="Arial"/>
      <family val="2"/>
    </font>
    <font>
      <b/>
      <sz val="11"/>
      <color indexed="8"/>
      <name val="Calibri"/>
      <family val="2"/>
      <scheme val="minor"/>
    </font>
    <font>
      <b/>
      <sz val="10"/>
      <name val="Arial"/>
      <family val="2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41">
    <xf numFmtId="0" fontId="0" fillId="0" borderId="0" xfId="0"/>
    <xf numFmtId="17" fontId="2" fillId="0" borderId="1" xfId="2" applyNumberFormat="1" applyFont="1" applyBorder="1" applyAlignment="1">
      <alignment horizontal="center" vertical="center" wrapText="1"/>
    </xf>
    <xf numFmtId="0" fontId="3" fillId="0" borderId="0" xfId="0" applyFont="1"/>
    <xf numFmtId="164" fontId="0" fillId="0" borderId="0" xfId="0" applyNumberFormat="1"/>
    <xf numFmtId="0" fontId="2" fillId="0" borderId="0" xfId="0" applyFont="1" applyAlignment="1">
      <alignment horizontal="left"/>
    </xf>
    <xf numFmtId="164" fontId="0" fillId="0" borderId="0" xfId="1" applyNumberFormat="1" applyFont="1"/>
    <xf numFmtId="43" fontId="0" fillId="0" borderId="0" xfId="1" applyFont="1"/>
    <xf numFmtId="0" fontId="4" fillId="0" borderId="0" xfId="0" applyFont="1"/>
    <xf numFmtId="0" fontId="2" fillId="0" borderId="1" xfId="2" applyFont="1" applyBorder="1" applyAlignment="1">
      <alignment horizontal="center" vertical="center" wrapText="1"/>
    </xf>
    <xf numFmtId="0" fontId="2" fillId="0" borderId="0" xfId="2" applyFont="1" applyAlignment="1">
      <alignment horizontal="left"/>
    </xf>
    <xf numFmtId="166" fontId="2" fillId="0" borderId="0" xfId="2" applyNumberFormat="1" applyFont="1" applyAlignment="1">
      <alignment horizontal="right"/>
    </xf>
    <xf numFmtId="0" fontId="0" fillId="0" borderId="2" xfId="0" applyBorder="1"/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167" fontId="2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2" fillId="2" borderId="0" xfId="0" applyFont="1" applyFill="1" applyAlignment="1">
      <alignment horizontal="left"/>
    </xf>
    <xf numFmtId="165" fontId="0" fillId="2" borderId="0" xfId="1" applyNumberFormat="1" applyFont="1" applyFill="1"/>
    <xf numFmtId="0" fontId="0" fillId="3" borderId="0" xfId="0" applyFill="1" applyAlignment="1">
      <alignment horizontal="center"/>
    </xf>
    <xf numFmtId="0" fontId="0" fillId="3" borderId="0" xfId="0" applyFill="1"/>
    <xf numFmtId="0" fontId="6" fillId="0" borderId="0" xfId="0" applyFont="1" applyAlignment="1">
      <alignment horizontal="center"/>
    </xf>
    <xf numFmtId="168" fontId="2" fillId="0" borderId="0" xfId="0" applyNumberFormat="1" applyFont="1" applyAlignment="1">
      <alignment horizontal="right"/>
    </xf>
    <xf numFmtId="168" fontId="2" fillId="0" borderId="0" xfId="0" applyNumberFormat="1" applyFont="1" applyAlignment="1">
      <alignment horizontal="right" vertical="center"/>
    </xf>
    <xf numFmtId="0" fontId="0" fillId="0" borderId="0" xfId="0" applyFill="1"/>
    <xf numFmtId="164" fontId="0" fillId="0" borderId="0" xfId="1" applyNumberFormat="1" applyFont="1" applyFill="1"/>
    <xf numFmtId="164" fontId="0" fillId="0" borderId="0" xfId="0" applyNumberFormat="1" applyFill="1"/>
    <xf numFmtId="0" fontId="6" fillId="4" borderId="0" xfId="0" applyFont="1" applyFill="1" applyAlignment="1">
      <alignment horizontal="center"/>
    </xf>
    <xf numFmtId="0" fontId="7" fillId="4" borderId="0" xfId="0" applyFont="1" applyFill="1" applyAlignment="1">
      <alignment horizontal="left"/>
    </xf>
    <xf numFmtId="164" fontId="6" fillId="4" borderId="0" xfId="0" applyNumberFormat="1" applyFont="1" applyFill="1"/>
    <xf numFmtId="0" fontId="6" fillId="4" borderId="0" xfId="0" applyFont="1" applyFill="1"/>
    <xf numFmtId="164" fontId="6" fillId="4" borderId="0" xfId="1" applyNumberFormat="1" applyFont="1" applyFill="1"/>
    <xf numFmtId="17" fontId="7" fillId="0" borderId="1" xfId="2" quotePrefix="1" applyNumberFormat="1" applyFont="1" applyBorder="1" applyAlignment="1">
      <alignment horizontal="center" vertical="center" wrapText="1"/>
    </xf>
    <xf numFmtId="168" fontId="2" fillId="0" borderId="0" xfId="0" applyNumberFormat="1" applyFont="1" applyFill="1" applyAlignment="1">
      <alignment horizontal="right"/>
    </xf>
    <xf numFmtId="168" fontId="2" fillId="0" borderId="0" xfId="0" applyNumberFormat="1" applyFont="1" applyFill="1" applyAlignment="1">
      <alignment horizontal="right" vertical="center"/>
    </xf>
    <xf numFmtId="43" fontId="0" fillId="0" borderId="0" xfId="0" applyNumberFormat="1"/>
    <xf numFmtId="0" fontId="0" fillId="0" borderId="2" xfId="0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8" fillId="5" borderId="0" xfId="0" applyFont="1" applyFill="1"/>
  </cellXfs>
  <cellStyles count="3">
    <cellStyle name="Comma" xfId="1" builtinId="3"/>
    <cellStyle name="Normal" xfId="0" builtinId="0"/>
    <cellStyle name="Normal 3" xfId="2" xr:uid="{4A5C6D31-181B-4331-859E-545DD4B2530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0AB1A7-6870-4D82-B4AC-37BDAE6B06B9}">
  <sheetPr>
    <tabColor rgb="FF00B050"/>
  </sheetPr>
  <dimension ref="A1:BD66"/>
  <sheetViews>
    <sheetView zoomScale="70" zoomScaleNormal="70" workbookViewId="0">
      <pane xSplit="2" ySplit="8" topLeftCell="AJ9" activePane="bottomRight" state="frozen"/>
      <selection pane="topRight"/>
      <selection pane="bottomLeft"/>
      <selection pane="bottomRight" sqref="A1:A2"/>
    </sheetView>
  </sheetViews>
  <sheetFormatPr defaultRowHeight="15" x14ac:dyDescent="0.25"/>
  <cols>
    <col min="1" max="1" width="22.42578125" style="17" customWidth="1"/>
    <col min="2" max="2" width="31.5703125" bestFit="1" customWidth="1"/>
    <col min="3" max="50" width="15.7109375" customWidth="1"/>
    <col min="51" max="51" width="18" customWidth="1"/>
    <col min="52" max="55" width="15.7109375" customWidth="1"/>
  </cols>
  <sheetData>
    <row r="1" spans="1:55" x14ac:dyDescent="0.25">
      <c r="A1" s="40" t="s">
        <v>88</v>
      </c>
    </row>
    <row r="2" spans="1:55" x14ac:dyDescent="0.25">
      <c r="A2" s="40" t="s">
        <v>87</v>
      </c>
    </row>
    <row r="7" spans="1:55" ht="21.75" customHeight="1" thickBot="1" x14ac:dyDescent="0.3">
      <c r="AC7" s="38">
        <v>2022</v>
      </c>
      <c r="AD7" s="38"/>
      <c r="AE7" s="38"/>
      <c r="AQ7" s="38">
        <v>2023</v>
      </c>
      <c r="AR7" s="38"/>
      <c r="AS7" s="38"/>
      <c r="AT7" s="39" t="s">
        <v>85</v>
      </c>
      <c r="AU7" s="39"/>
      <c r="AV7" s="39" t="s">
        <v>86</v>
      </c>
      <c r="AW7" s="39"/>
      <c r="AX7" s="39" t="s">
        <v>84</v>
      </c>
      <c r="AY7" s="39"/>
    </row>
    <row r="8" spans="1:55" ht="15.75" thickBot="1" x14ac:dyDescent="0.3">
      <c r="A8" s="18" t="s">
        <v>74</v>
      </c>
      <c r="B8" s="7" t="s">
        <v>75</v>
      </c>
      <c r="C8" s="1">
        <v>44135</v>
      </c>
      <c r="D8" s="1">
        <f>EOMONTH(C8,1)</f>
        <v>44165</v>
      </c>
      <c r="E8" s="1">
        <f t="shared" ref="E8:AQ8" si="0">EOMONTH(D8,1)</f>
        <v>44196</v>
      </c>
      <c r="F8" s="1">
        <f t="shared" si="0"/>
        <v>44227</v>
      </c>
      <c r="G8" s="1">
        <f t="shared" si="0"/>
        <v>44255</v>
      </c>
      <c r="H8" s="1">
        <f t="shared" si="0"/>
        <v>44286</v>
      </c>
      <c r="I8" s="1">
        <f t="shared" si="0"/>
        <v>44316</v>
      </c>
      <c r="J8" s="1">
        <f t="shared" si="0"/>
        <v>44347</v>
      </c>
      <c r="K8" s="1">
        <f t="shared" si="0"/>
        <v>44377</v>
      </c>
      <c r="L8" s="1">
        <f t="shared" si="0"/>
        <v>44408</v>
      </c>
      <c r="M8" s="1">
        <f t="shared" si="0"/>
        <v>44439</v>
      </c>
      <c r="N8" s="1">
        <f t="shared" si="0"/>
        <v>44469</v>
      </c>
      <c r="O8" s="1">
        <f t="shared" si="0"/>
        <v>44500</v>
      </c>
      <c r="P8" s="1">
        <f t="shared" si="0"/>
        <v>44530</v>
      </c>
      <c r="Q8" s="1">
        <f t="shared" si="0"/>
        <v>44561</v>
      </c>
      <c r="R8" s="1">
        <f t="shared" si="0"/>
        <v>44592</v>
      </c>
      <c r="S8" s="1">
        <f t="shared" si="0"/>
        <v>44620</v>
      </c>
      <c r="T8" s="1">
        <f t="shared" si="0"/>
        <v>44651</v>
      </c>
      <c r="U8" s="1">
        <f t="shared" si="0"/>
        <v>44681</v>
      </c>
      <c r="V8" s="1">
        <f t="shared" si="0"/>
        <v>44712</v>
      </c>
      <c r="W8" s="1">
        <f t="shared" si="0"/>
        <v>44742</v>
      </c>
      <c r="X8" s="1">
        <f t="shared" si="0"/>
        <v>44773</v>
      </c>
      <c r="Y8" s="1">
        <f t="shared" si="0"/>
        <v>44804</v>
      </c>
      <c r="Z8" s="1">
        <f t="shared" si="0"/>
        <v>44834</v>
      </c>
      <c r="AA8" s="1">
        <f t="shared" si="0"/>
        <v>44865</v>
      </c>
      <c r="AB8" s="1">
        <f t="shared" si="0"/>
        <v>44895</v>
      </c>
      <c r="AC8" s="1">
        <f t="shared" si="0"/>
        <v>44926</v>
      </c>
      <c r="AD8" s="1" t="s">
        <v>77</v>
      </c>
      <c r="AE8" s="1" t="s">
        <v>78</v>
      </c>
      <c r="AF8" s="1">
        <f>EOMONTH(AC8,1)</f>
        <v>44957</v>
      </c>
      <c r="AG8" s="1">
        <f t="shared" si="0"/>
        <v>44985</v>
      </c>
      <c r="AH8" s="1">
        <f t="shared" si="0"/>
        <v>45016</v>
      </c>
      <c r="AI8" s="1">
        <f t="shared" si="0"/>
        <v>45046</v>
      </c>
      <c r="AJ8" s="1">
        <f t="shared" si="0"/>
        <v>45077</v>
      </c>
      <c r="AK8" s="1">
        <f t="shared" si="0"/>
        <v>45107</v>
      </c>
      <c r="AL8" s="1">
        <f t="shared" si="0"/>
        <v>45138</v>
      </c>
      <c r="AM8" s="1">
        <f t="shared" si="0"/>
        <v>45169</v>
      </c>
      <c r="AN8" s="1">
        <f t="shared" si="0"/>
        <v>45199</v>
      </c>
      <c r="AO8" s="1">
        <f t="shared" si="0"/>
        <v>45230</v>
      </c>
      <c r="AP8" s="1">
        <f t="shared" si="0"/>
        <v>45260</v>
      </c>
      <c r="AQ8" s="1">
        <f t="shared" si="0"/>
        <v>45291</v>
      </c>
      <c r="AR8" s="1" t="s">
        <v>77</v>
      </c>
      <c r="AS8" s="1" t="s">
        <v>78</v>
      </c>
      <c r="AT8" s="34" t="s">
        <v>82</v>
      </c>
      <c r="AU8" s="34" t="s">
        <v>83</v>
      </c>
      <c r="AV8" s="34" t="s">
        <v>82</v>
      </c>
      <c r="AW8" s="34" t="s">
        <v>83</v>
      </c>
      <c r="AX8" s="34" t="s">
        <v>82</v>
      </c>
      <c r="AY8" s="34" t="s">
        <v>83</v>
      </c>
      <c r="AZ8" s="1"/>
      <c r="BA8" s="1"/>
      <c r="BB8" s="1"/>
      <c r="BC8" s="1"/>
    </row>
    <row r="9" spans="1:55" x14ac:dyDescent="0.25">
      <c r="B9" s="2" t="s">
        <v>0</v>
      </c>
      <c r="C9" s="3"/>
      <c r="D9" s="3"/>
    </row>
    <row r="10" spans="1:55" x14ac:dyDescent="0.25">
      <c r="B10" s="4" t="s">
        <v>76</v>
      </c>
      <c r="C10" s="3">
        <f>C13/2</f>
        <v>0</v>
      </c>
      <c r="D10" s="3">
        <f t="shared" ref="D10:AK10" si="1">D13/2+C19</f>
        <v>0</v>
      </c>
      <c r="E10" s="3">
        <f t="shared" si="1"/>
        <v>0</v>
      </c>
      <c r="F10" s="3">
        <f t="shared" si="1"/>
        <v>0</v>
      </c>
      <c r="G10" s="3">
        <f t="shared" si="1"/>
        <v>0</v>
      </c>
      <c r="H10" s="3">
        <f t="shared" si="1"/>
        <v>0</v>
      </c>
      <c r="I10" s="3">
        <f t="shared" si="1"/>
        <v>0</v>
      </c>
      <c r="J10" s="3">
        <f t="shared" si="1"/>
        <v>0</v>
      </c>
      <c r="K10" s="3">
        <f t="shared" si="1"/>
        <v>0</v>
      </c>
      <c r="L10" s="3">
        <f t="shared" si="1"/>
        <v>0</v>
      </c>
      <c r="M10" s="3">
        <f t="shared" si="1"/>
        <v>0</v>
      </c>
      <c r="N10" s="3">
        <f t="shared" si="1"/>
        <v>0</v>
      </c>
      <c r="O10" s="3">
        <f t="shared" si="1"/>
        <v>0</v>
      </c>
      <c r="P10" s="3">
        <f t="shared" si="1"/>
        <v>0</v>
      </c>
      <c r="Q10" s="3">
        <f t="shared" si="1"/>
        <v>0</v>
      </c>
      <c r="R10" s="3">
        <f t="shared" si="1"/>
        <v>0</v>
      </c>
      <c r="S10" s="3">
        <f t="shared" si="1"/>
        <v>0</v>
      </c>
      <c r="T10" s="3">
        <f t="shared" si="1"/>
        <v>0</v>
      </c>
      <c r="U10" s="3">
        <f t="shared" si="1"/>
        <v>0</v>
      </c>
      <c r="V10" s="3">
        <f t="shared" si="1"/>
        <v>0</v>
      </c>
      <c r="W10" s="3">
        <f>W13/2+V19</f>
        <v>12449613.014734991</v>
      </c>
      <c r="X10" s="3">
        <f>X13/2+W19</f>
        <v>24899226.029469982</v>
      </c>
      <c r="Y10" s="3">
        <f>Y13/2+X19</f>
        <v>31265288.529469982</v>
      </c>
      <c r="Z10" s="3">
        <f>Z13/2+Y19</f>
        <v>37631351.029469982</v>
      </c>
      <c r="AA10" s="3">
        <f>AA13/2+Z19</f>
        <v>37631351.029469982</v>
      </c>
      <c r="AB10" s="3">
        <f t="shared" si="1"/>
        <v>37631351.029469982</v>
      </c>
      <c r="AC10" s="3">
        <f t="shared" si="1"/>
        <v>37631351.029469982</v>
      </c>
      <c r="AD10" s="3"/>
      <c r="AE10" s="3"/>
      <c r="AF10" s="3">
        <f>AF13/2+AC19</f>
        <v>37631351.029469982</v>
      </c>
      <c r="AG10" s="3">
        <f t="shared" si="1"/>
        <v>37631351.029469982</v>
      </c>
      <c r="AH10" s="3">
        <f t="shared" si="1"/>
        <v>37631351.029469982</v>
      </c>
      <c r="AI10" s="3">
        <f t="shared" si="1"/>
        <v>37631351.029469982</v>
      </c>
      <c r="AJ10" s="3">
        <f t="shared" si="1"/>
        <v>37631351.029469982</v>
      </c>
      <c r="AK10" s="3">
        <f t="shared" si="1"/>
        <v>37631351.029469982</v>
      </c>
      <c r="AL10" s="3">
        <f t="shared" ref="AL10:AQ10" si="2">AL13/2+AK19</f>
        <v>37631351.029469982</v>
      </c>
      <c r="AM10" s="3">
        <f t="shared" si="2"/>
        <v>37631351.029469982</v>
      </c>
      <c r="AN10" s="3">
        <f t="shared" si="2"/>
        <v>37631351.029469982</v>
      </c>
      <c r="AO10" s="3">
        <f t="shared" si="2"/>
        <v>37631351.029469982</v>
      </c>
      <c r="AP10" s="3">
        <f t="shared" si="2"/>
        <v>37631351.029469982</v>
      </c>
      <c r="AQ10" s="3">
        <f t="shared" si="2"/>
        <v>37631351.029469982</v>
      </c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</row>
    <row r="12" spans="1:55" x14ac:dyDescent="0.25">
      <c r="B12" s="2" t="s">
        <v>3</v>
      </c>
    </row>
    <row r="13" spans="1:55" x14ac:dyDescent="0.25">
      <c r="B13" s="4" t="s">
        <v>76</v>
      </c>
      <c r="C13" s="5">
        <f>'CAP_ WBS to DEPR - FORECAST'!L11</f>
        <v>0</v>
      </c>
      <c r="D13" s="5">
        <f>'CAP_ WBS to DEPR - FORECAST'!M11</f>
        <v>0</v>
      </c>
      <c r="E13" s="5">
        <f>'CAP_ WBS to DEPR - FORECAST'!N11</f>
        <v>0</v>
      </c>
      <c r="F13" s="5">
        <f>'CAP_ WBS to DEPR - FORECAST'!O11</f>
        <v>0</v>
      </c>
      <c r="G13" s="5">
        <f>'CAP_ WBS to DEPR - FORECAST'!P11</f>
        <v>0</v>
      </c>
      <c r="H13" s="5">
        <f>'CAP_ WBS to DEPR - FORECAST'!Q11</f>
        <v>0</v>
      </c>
      <c r="I13" s="5">
        <f>'CAP_ WBS to DEPR - FORECAST'!R11</f>
        <v>0</v>
      </c>
      <c r="J13" s="5">
        <f>'CAP_ WBS to DEPR - FORECAST'!S11</f>
        <v>0</v>
      </c>
      <c r="K13" s="5">
        <f>'CAP_ WBS to DEPR - FORECAST'!T11</f>
        <v>0</v>
      </c>
      <c r="L13" s="5">
        <f>'CAP_ WBS to DEPR - FORECAST'!U11</f>
        <v>0</v>
      </c>
      <c r="M13" s="5">
        <f>'CAP_ WBS to DEPR - FORECAST'!V11</f>
        <v>0</v>
      </c>
      <c r="N13" s="5">
        <f>'CAP_ WBS to DEPR - FORECAST'!W11</f>
        <v>0</v>
      </c>
      <c r="O13" s="5">
        <f>'CAP_ WBS to DEPR - FORECAST'!X11</f>
        <v>0</v>
      </c>
      <c r="P13" s="5">
        <f>'CAP_ WBS to DEPR - FORECAST'!Y11</f>
        <v>0</v>
      </c>
      <c r="Q13" s="5">
        <f>'CAP_ WBS to DEPR - FORECAST'!Z11</f>
        <v>0</v>
      </c>
      <c r="R13" s="5">
        <f>'CAP_ WBS to DEPR - FORECAST'!AA11</f>
        <v>0</v>
      </c>
      <c r="S13" s="5">
        <f>'CAP_ WBS to DEPR - FORECAST'!AB11</f>
        <v>0</v>
      </c>
      <c r="T13" s="5">
        <f>'CAP_ WBS to DEPR - FORECAST'!AC11</f>
        <v>0</v>
      </c>
      <c r="U13" s="5">
        <f>'CAP_ WBS to DEPR - FORECAST'!AD11</f>
        <v>0</v>
      </c>
      <c r="V13" s="5">
        <f>'CAP_ WBS to DEPR - FORECAST'!AE11</f>
        <v>0</v>
      </c>
      <c r="W13" s="5">
        <f>'CAP_ WBS to DEPR - FORECAST'!AF11</f>
        <v>24899226.029469982</v>
      </c>
      <c r="X13" s="5">
        <f>'CAP_ WBS to DEPR - FORECAST'!AG11</f>
        <v>0</v>
      </c>
      <c r="Y13" s="5">
        <f>'CAP_ WBS to DEPR - FORECAST'!AH11</f>
        <v>12732125</v>
      </c>
      <c r="Z13" s="5">
        <f>'CAP_ WBS to DEPR - FORECAST'!AI11</f>
        <v>0</v>
      </c>
      <c r="AA13" s="5">
        <f>'CAP_ WBS to DEPR - FORECAST'!AJ11</f>
        <v>0</v>
      </c>
      <c r="AB13" s="5">
        <f>'CAP_ WBS to DEPR - FORECAST'!AK11</f>
        <v>0</v>
      </c>
      <c r="AC13" s="5">
        <f>'CAP_ WBS to DEPR - FORECAST'!AL11</f>
        <v>0</v>
      </c>
      <c r="AD13" s="5"/>
      <c r="AE13" s="5"/>
      <c r="AF13" s="5">
        <f>'CAP_ WBS to DEPR - FORECAST'!AM11</f>
        <v>0</v>
      </c>
      <c r="AG13" s="5">
        <f>'CAP_ WBS to DEPR - FORECAST'!AN11</f>
        <v>0</v>
      </c>
      <c r="AH13" s="5">
        <f>'CAP_ WBS to DEPR - FORECAST'!AO11</f>
        <v>0</v>
      </c>
      <c r="AI13" s="5">
        <f>'CAP_ WBS to DEPR - FORECAST'!AP11</f>
        <v>0</v>
      </c>
      <c r="AJ13" s="5">
        <f>'CAP_ WBS to DEPR - FORECAST'!AQ11</f>
        <v>0</v>
      </c>
      <c r="AK13" s="5">
        <f>'CAP_ WBS to DEPR - FORECAST'!AR11</f>
        <v>0</v>
      </c>
      <c r="AL13" s="5">
        <f>'CAP_ WBS to DEPR - FORECAST'!AS11</f>
        <v>0</v>
      </c>
      <c r="AM13" s="5">
        <f>'CAP_ WBS to DEPR - FORECAST'!AT11</f>
        <v>0</v>
      </c>
      <c r="AN13" s="5">
        <f>'CAP_ WBS to DEPR - FORECAST'!AU11</f>
        <v>0</v>
      </c>
      <c r="AO13" s="5">
        <f>'CAP_ WBS to DEPR - FORECAST'!AV11</f>
        <v>0</v>
      </c>
      <c r="AP13" s="5">
        <f>'CAP_ WBS to DEPR - FORECAST'!AW11</f>
        <v>0</v>
      </c>
      <c r="AQ13" s="5">
        <f>'CAP_ WBS to DEPR - FORECAST'!AX11</f>
        <v>0</v>
      </c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</row>
    <row r="15" spans="1:55" x14ac:dyDescent="0.25">
      <c r="B15" s="2" t="s">
        <v>4</v>
      </c>
    </row>
    <row r="16" spans="1:55" x14ac:dyDescent="0.25">
      <c r="B16" s="19" t="s">
        <v>76</v>
      </c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>
        <f>'Depreciation Rates'!W8</f>
        <v>2.0521899999999999E-2</v>
      </c>
      <c r="X16" s="20">
        <f>'Depreciation Rates'!X8</f>
        <v>2.0521899999999999E-2</v>
      </c>
      <c r="Y16" s="20">
        <f>'Depreciation Rates'!Y8</f>
        <v>2.0521899999999999E-2</v>
      </c>
      <c r="Z16" s="20">
        <f>'Depreciation Rates'!Z8</f>
        <v>2.0521899999999999E-2</v>
      </c>
      <c r="AA16" s="20">
        <f>'Depreciation Rates'!AA8</f>
        <v>2.0521899999999999E-2</v>
      </c>
      <c r="AB16" s="20">
        <f>'Depreciation Rates'!AB8</f>
        <v>2.0521899999999999E-2</v>
      </c>
      <c r="AC16" s="20">
        <f>'Depreciation Rates'!AC8</f>
        <v>2.0521899999999999E-2</v>
      </c>
      <c r="AD16" s="20"/>
      <c r="AE16" s="20"/>
      <c r="AF16" s="20">
        <f>'Depreciation Rates'!AD8</f>
        <v>2.0521899999999999E-2</v>
      </c>
      <c r="AG16" s="20">
        <f>'Depreciation Rates'!AE8</f>
        <v>2.0521899999999999E-2</v>
      </c>
      <c r="AH16" s="20">
        <f>'Depreciation Rates'!AF8</f>
        <v>2.0521899999999999E-2</v>
      </c>
      <c r="AI16" s="20">
        <f>'Depreciation Rates'!AG8</f>
        <v>2.0521899999999999E-2</v>
      </c>
      <c r="AJ16" s="20">
        <f>'Depreciation Rates'!AH8</f>
        <v>2.0521899999999999E-2</v>
      </c>
      <c r="AK16" s="20">
        <f>'Depreciation Rates'!AI8</f>
        <v>2.0521899999999999E-2</v>
      </c>
      <c r="AL16" s="20">
        <f>'Depreciation Rates'!AJ8</f>
        <v>2.0521899999999999E-2</v>
      </c>
      <c r="AM16" s="20">
        <f>'Depreciation Rates'!AK8</f>
        <v>2.0521899999999999E-2</v>
      </c>
      <c r="AN16" s="20">
        <f>'Depreciation Rates'!AL8</f>
        <v>2.0521899999999999E-2</v>
      </c>
      <c r="AO16" s="20">
        <f>'Depreciation Rates'!AM8</f>
        <v>2.0521899999999999E-2</v>
      </c>
      <c r="AP16" s="20">
        <f>'Depreciation Rates'!AN8</f>
        <v>2.0521899999999999E-2</v>
      </c>
      <c r="AQ16" s="20">
        <f>'Depreciation Rates'!AO8</f>
        <v>2.0521899999999999E-2</v>
      </c>
      <c r="AR16" s="20"/>
      <c r="AS16" s="20"/>
      <c r="AT16" s="20"/>
      <c r="AU16" s="20"/>
      <c r="AV16" s="20"/>
      <c r="AW16" s="20"/>
      <c r="AX16" s="20"/>
      <c r="AY16" s="20"/>
      <c r="AZ16" s="20"/>
      <c r="BA16" s="20"/>
      <c r="BB16" s="20"/>
      <c r="BC16" s="20"/>
    </row>
    <row r="18" spans="1:55" x14ac:dyDescent="0.25">
      <c r="B18" s="2" t="s">
        <v>5</v>
      </c>
    </row>
    <row r="19" spans="1:55" x14ac:dyDescent="0.25">
      <c r="A19" s="17">
        <v>101000</v>
      </c>
      <c r="B19" s="4" t="s">
        <v>76</v>
      </c>
      <c r="C19" s="5">
        <f>C13</f>
        <v>0</v>
      </c>
      <c r="D19" s="5">
        <f t="shared" ref="D19:AK19" si="3">C19+D13</f>
        <v>0</v>
      </c>
      <c r="E19" s="5">
        <f t="shared" si="3"/>
        <v>0</v>
      </c>
      <c r="F19" s="5">
        <f t="shared" si="3"/>
        <v>0</v>
      </c>
      <c r="G19" s="5">
        <f t="shared" si="3"/>
        <v>0</v>
      </c>
      <c r="H19" s="5">
        <f t="shared" si="3"/>
        <v>0</v>
      </c>
      <c r="I19" s="5">
        <f t="shared" si="3"/>
        <v>0</v>
      </c>
      <c r="J19" s="5">
        <f t="shared" si="3"/>
        <v>0</v>
      </c>
      <c r="K19" s="5">
        <f t="shared" si="3"/>
        <v>0</v>
      </c>
      <c r="L19" s="5">
        <f t="shared" si="3"/>
        <v>0</v>
      </c>
      <c r="M19" s="5">
        <f t="shared" si="3"/>
        <v>0</v>
      </c>
      <c r="N19" s="5">
        <f t="shared" si="3"/>
        <v>0</v>
      </c>
      <c r="O19" s="5">
        <f t="shared" si="3"/>
        <v>0</v>
      </c>
      <c r="P19" s="5">
        <f t="shared" si="3"/>
        <v>0</v>
      </c>
      <c r="Q19" s="5">
        <f t="shared" si="3"/>
        <v>0</v>
      </c>
      <c r="R19" s="5">
        <f t="shared" si="3"/>
        <v>0</v>
      </c>
      <c r="S19" s="5">
        <f t="shared" si="3"/>
        <v>0</v>
      </c>
      <c r="T19" s="5">
        <f t="shared" si="3"/>
        <v>0</v>
      </c>
      <c r="U19" s="5">
        <f t="shared" si="3"/>
        <v>0</v>
      </c>
      <c r="V19" s="5">
        <f t="shared" si="3"/>
        <v>0</v>
      </c>
      <c r="W19" s="5">
        <f t="shared" si="3"/>
        <v>24899226.029469982</v>
      </c>
      <c r="X19" s="5">
        <f t="shared" si="3"/>
        <v>24899226.029469982</v>
      </c>
      <c r="Y19" s="5">
        <f t="shared" si="3"/>
        <v>37631351.029469982</v>
      </c>
      <c r="Z19" s="5">
        <f t="shared" si="3"/>
        <v>37631351.029469982</v>
      </c>
      <c r="AA19" s="5">
        <f t="shared" si="3"/>
        <v>37631351.029469982</v>
      </c>
      <c r="AB19" s="5">
        <f t="shared" si="3"/>
        <v>37631351.029469982</v>
      </c>
      <c r="AC19" s="5">
        <f t="shared" si="3"/>
        <v>37631351.029469982</v>
      </c>
      <c r="AD19" s="5"/>
      <c r="AE19" s="5"/>
      <c r="AF19" s="5">
        <f>AC19+AF13</f>
        <v>37631351.029469982</v>
      </c>
      <c r="AG19" s="5">
        <f t="shared" si="3"/>
        <v>37631351.029469982</v>
      </c>
      <c r="AH19" s="5">
        <f t="shared" si="3"/>
        <v>37631351.029469982</v>
      </c>
      <c r="AI19" s="5">
        <f t="shared" si="3"/>
        <v>37631351.029469982</v>
      </c>
      <c r="AJ19" s="5">
        <f t="shared" si="3"/>
        <v>37631351.029469982</v>
      </c>
      <c r="AK19" s="5">
        <f t="shared" si="3"/>
        <v>37631351.029469982</v>
      </c>
      <c r="AL19" s="5">
        <f t="shared" ref="AL19:AQ19" si="4">AK19+AL13</f>
        <v>37631351.029469982</v>
      </c>
      <c r="AM19" s="5">
        <f t="shared" si="4"/>
        <v>37631351.029469982</v>
      </c>
      <c r="AN19" s="5">
        <f t="shared" si="4"/>
        <v>37631351.029469982</v>
      </c>
      <c r="AO19" s="5">
        <f t="shared" si="4"/>
        <v>37631351.029469982</v>
      </c>
      <c r="AP19" s="5">
        <f t="shared" si="4"/>
        <v>37631351.029469982</v>
      </c>
      <c r="AQ19" s="5">
        <f t="shared" si="4"/>
        <v>37631351.029469982</v>
      </c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</row>
    <row r="21" spans="1:55" x14ac:dyDescent="0.25">
      <c r="B21" s="2" t="s">
        <v>6</v>
      </c>
    </row>
    <row r="22" spans="1:55" x14ac:dyDescent="0.25">
      <c r="A22" s="17">
        <v>404000</v>
      </c>
      <c r="B22" s="4" t="s">
        <v>76</v>
      </c>
      <c r="C22" s="5">
        <f t="shared" ref="C22:AJ22" si="5">C16/12*C10</f>
        <v>0</v>
      </c>
      <c r="D22" s="5">
        <f t="shared" si="5"/>
        <v>0</v>
      </c>
      <c r="E22" s="5">
        <f t="shared" si="5"/>
        <v>0</v>
      </c>
      <c r="F22" s="5">
        <f t="shared" si="5"/>
        <v>0</v>
      </c>
      <c r="G22" s="5">
        <f t="shared" si="5"/>
        <v>0</v>
      </c>
      <c r="H22" s="5">
        <f t="shared" si="5"/>
        <v>0</v>
      </c>
      <c r="I22" s="5">
        <f t="shared" si="5"/>
        <v>0</v>
      </c>
      <c r="J22" s="5">
        <f t="shared" si="5"/>
        <v>0</v>
      </c>
      <c r="K22" s="5">
        <f t="shared" si="5"/>
        <v>0</v>
      </c>
      <c r="L22" s="5">
        <f t="shared" si="5"/>
        <v>0</v>
      </c>
      <c r="M22" s="5">
        <f t="shared" si="5"/>
        <v>0</v>
      </c>
      <c r="N22" s="5">
        <f t="shared" si="5"/>
        <v>0</v>
      </c>
      <c r="O22" s="5">
        <f t="shared" si="5"/>
        <v>0</v>
      </c>
      <c r="P22" s="5">
        <f t="shared" si="5"/>
        <v>0</v>
      </c>
      <c r="Q22" s="5">
        <f t="shared" si="5"/>
        <v>0</v>
      </c>
      <c r="R22" s="5">
        <f t="shared" si="5"/>
        <v>0</v>
      </c>
      <c r="S22" s="5">
        <f t="shared" si="5"/>
        <v>0</v>
      </c>
      <c r="T22" s="5">
        <f t="shared" si="5"/>
        <v>0</v>
      </c>
      <c r="U22" s="5">
        <f t="shared" si="5"/>
        <v>0</v>
      </c>
      <c r="V22" s="5">
        <f t="shared" si="5"/>
        <v>0</v>
      </c>
      <c r="W22" s="5">
        <f>W16/12*W10</f>
        <v>21290.809443924165</v>
      </c>
      <c r="X22" s="5">
        <f t="shared" si="5"/>
        <v>42581.61888784833</v>
      </c>
      <c r="Y22" s="5">
        <f t="shared" si="5"/>
        <v>53468.593722744161</v>
      </c>
      <c r="Z22" s="5">
        <f t="shared" si="5"/>
        <v>64355.568557639999</v>
      </c>
      <c r="AA22" s="5">
        <f t="shared" si="5"/>
        <v>64355.568557639999</v>
      </c>
      <c r="AB22" s="5">
        <f t="shared" si="5"/>
        <v>64355.568557639999</v>
      </c>
      <c r="AC22" s="5">
        <f t="shared" si="5"/>
        <v>64355.568557639999</v>
      </c>
      <c r="AD22" s="5">
        <f>SUM(C22:AC22)</f>
        <v>374763.29628507671</v>
      </c>
      <c r="AE22" s="5"/>
      <c r="AF22" s="5">
        <f t="shared" si="5"/>
        <v>64355.568557639999</v>
      </c>
      <c r="AG22" s="5">
        <f t="shared" si="5"/>
        <v>64355.568557639999</v>
      </c>
      <c r="AH22" s="5">
        <f t="shared" si="5"/>
        <v>64355.568557639999</v>
      </c>
      <c r="AI22" s="5">
        <f t="shared" si="5"/>
        <v>64355.568557639999</v>
      </c>
      <c r="AJ22" s="5">
        <f t="shared" si="5"/>
        <v>64355.568557639999</v>
      </c>
      <c r="AK22" s="5">
        <f t="shared" ref="AK22:AQ22" si="6">AK16/12*AK10</f>
        <v>64355.568557639999</v>
      </c>
      <c r="AL22" s="5">
        <f t="shared" si="6"/>
        <v>64355.568557639999</v>
      </c>
      <c r="AM22" s="5">
        <f t="shared" si="6"/>
        <v>64355.568557639999</v>
      </c>
      <c r="AN22" s="5">
        <f t="shared" si="6"/>
        <v>64355.568557639999</v>
      </c>
      <c r="AO22" s="5">
        <f t="shared" si="6"/>
        <v>64355.568557639999</v>
      </c>
      <c r="AP22" s="5">
        <f t="shared" si="6"/>
        <v>64355.568557639999</v>
      </c>
      <c r="AQ22" s="5">
        <f t="shared" si="6"/>
        <v>64355.568557639999</v>
      </c>
      <c r="AR22" s="5">
        <f>SUM(AF22:AQ22)</f>
        <v>772266.82269167993</v>
      </c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</row>
    <row r="24" spans="1:55" x14ac:dyDescent="0.25">
      <c r="B24" s="2" t="s">
        <v>7</v>
      </c>
      <c r="AR24" s="37">
        <f>AQ22*12</f>
        <v>772266.82269167993</v>
      </c>
    </row>
    <row r="25" spans="1:55" x14ac:dyDescent="0.25">
      <c r="A25" s="17">
        <v>111000</v>
      </c>
      <c r="B25" s="4" t="s">
        <v>76</v>
      </c>
      <c r="C25" s="3">
        <f>C22</f>
        <v>0</v>
      </c>
      <c r="D25" s="3">
        <f t="shared" ref="D25:AK25" si="7">C25+D22</f>
        <v>0</v>
      </c>
      <c r="E25" s="3">
        <f t="shared" si="7"/>
        <v>0</v>
      </c>
      <c r="F25" s="3">
        <f t="shared" si="7"/>
        <v>0</v>
      </c>
      <c r="G25" s="3">
        <f t="shared" si="7"/>
        <v>0</v>
      </c>
      <c r="H25" s="3">
        <f t="shared" si="7"/>
        <v>0</v>
      </c>
      <c r="I25" s="3">
        <f t="shared" si="7"/>
        <v>0</v>
      </c>
      <c r="J25" s="3">
        <f t="shared" si="7"/>
        <v>0</v>
      </c>
      <c r="K25" s="3">
        <f t="shared" si="7"/>
        <v>0</v>
      </c>
      <c r="L25" s="3">
        <f t="shared" si="7"/>
        <v>0</v>
      </c>
      <c r="M25" s="3">
        <f t="shared" si="7"/>
        <v>0</v>
      </c>
      <c r="N25" s="3">
        <f t="shared" si="7"/>
        <v>0</v>
      </c>
      <c r="O25" s="3">
        <f t="shared" si="7"/>
        <v>0</v>
      </c>
      <c r="P25" s="3">
        <f t="shared" si="7"/>
        <v>0</v>
      </c>
      <c r="Q25" s="3">
        <f t="shared" si="7"/>
        <v>0</v>
      </c>
      <c r="R25" s="3">
        <f t="shared" si="7"/>
        <v>0</v>
      </c>
      <c r="S25" s="3">
        <f t="shared" si="7"/>
        <v>0</v>
      </c>
      <c r="T25" s="3">
        <f t="shared" si="7"/>
        <v>0</v>
      </c>
      <c r="U25" s="3">
        <f t="shared" si="7"/>
        <v>0</v>
      </c>
      <c r="V25" s="3">
        <f t="shared" si="7"/>
        <v>0</v>
      </c>
      <c r="W25" s="3">
        <f t="shared" si="7"/>
        <v>21290.809443924165</v>
      </c>
      <c r="X25" s="3">
        <f t="shared" si="7"/>
        <v>63872.428331772491</v>
      </c>
      <c r="Y25" s="3">
        <f t="shared" si="7"/>
        <v>117341.02205451665</v>
      </c>
      <c r="Z25" s="3">
        <f t="shared" si="7"/>
        <v>181696.59061215667</v>
      </c>
      <c r="AA25" s="3">
        <f t="shared" si="7"/>
        <v>246052.15916979668</v>
      </c>
      <c r="AB25" s="3">
        <f t="shared" si="7"/>
        <v>310407.72772743669</v>
      </c>
      <c r="AC25" s="3">
        <f t="shared" si="7"/>
        <v>374763.29628507671</v>
      </c>
      <c r="AD25" s="3"/>
      <c r="AE25" s="3"/>
      <c r="AF25" s="3">
        <f>AC25+AF22</f>
        <v>439118.86484271672</v>
      </c>
      <c r="AG25" s="3">
        <f t="shared" si="7"/>
        <v>503474.43340035673</v>
      </c>
      <c r="AH25" s="3">
        <f t="shared" si="7"/>
        <v>567830.00195799675</v>
      </c>
      <c r="AI25" s="3">
        <f t="shared" si="7"/>
        <v>632185.5705156367</v>
      </c>
      <c r="AJ25" s="3">
        <f t="shared" si="7"/>
        <v>696541.13907327666</v>
      </c>
      <c r="AK25" s="3">
        <f t="shared" si="7"/>
        <v>760896.70763091662</v>
      </c>
      <c r="AL25" s="3">
        <f t="shared" ref="AL25:AQ25" si="8">AK25+AL22</f>
        <v>825252.27618855657</v>
      </c>
      <c r="AM25" s="3">
        <f t="shared" si="8"/>
        <v>889607.84474619653</v>
      </c>
      <c r="AN25" s="3">
        <f t="shared" si="8"/>
        <v>953963.41330383648</v>
      </c>
      <c r="AO25" s="3">
        <f t="shared" si="8"/>
        <v>1018318.9818614764</v>
      </c>
      <c r="AP25" s="3">
        <f t="shared" si="8"/>
        <v>1082674.5504191164</v>
      </c>
      <c r="AQ25" s="3">
        <f t="shared" si="8"/>
        <v>1147030.1189767565</v>
      </c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</row>
    <row r="27" spans="1:55" x14ac:dyDescent="0.25">
      <c r="B27" s="2" t="s">
        <v>8</v>
      </c>
    </row>
    <row r="28" spans="1:55" x14ac:dyDescent="0.25">
      <c r="B28" s="4" t="s">
        <v>76</v>
      </c>
      <c r="C28" s="3">
        <f t="shared" ref="C28:AJ28" si="9">C19-C25</f>
        <v>0</v>
      </c>
      <c r="D28" s="3">
        <f t="shared" si="9"/>
        <v>0</v>
      </c>
      <c r="E28" s="3">
        <f t="shared" si="9"/>
        <v>0</v>
      </c>
      <c r="F28" s="3">
        <f t="shared" si="9"/>
        <v>0</v>
      </c>
      <c r="G28" s="3">
        <f t="shared" si="9"/>
        <v>0</v>
      </c>
      <c r="H28" s="3">
        <f t="shared" si="9"/>
        <v>0</v>
      </c>
      <c r="I28" s="3">
        <f t="shared" si="9"/>
        <v>0</v>
      </c>
      <c r="J28" s="3">
        <f t="shared" si="9"/>
        <v>0</v>
      </c>
      <c r="K28" s="3">
        <f t="shared" si="9"/>
        <v>0</v>
      </c>
      <c r="L28" s="3">
        <f t="shared" si="9"/>
        <v>0</v>
      </c>
      <c r="M28" s="3">
        <f t="shared" si="9"/>
        <v>0</v>
      </c>
      <c r="N28" s="3">
        <f t="shared" si="9"/>
        <v>0</v>
      </c>
      <c r="O28" s="3">
        <f t="shared" si="9"/>
        <v>0</v>
      </c>
      <c r="P28" s="3">
        <f t="shared" si="9"/>
        <v>0</v>
      </c>
      <c r="Q28" s="3">
        <f t="shared" si="9"/>
        <v>0</v>
      </c>
      <c r="R28" s="3">
        <f t="shared" si="9"/>
        <v>0</v>
      </c>
      <c r="S28" s="3">
        <f t="shared" si="9"/>
        <v>0</v>
      </c>
      <c r="T28" s="3">
        <f t="shared" si="9"/>
        <v>0</v>
      </c>
      <c r="U28" s="3">
        <f t="shared" si="9"/>
        <v>0</v>
      </c>
      <c r="V28" s="3">
        <f t="shared" si="9"/>
        <v>0</v>
      </c>
      <c r="W28" s="3">
        <f t="shared" si="9"/>
        <v>24877935.220026057</v>
      </c>
      <c r="X28" s="3">
        <f t="shared" si="9"/>
        <v>24835353.601138208</v>
      </c>
      <c r="Y28" s="3">
        <f t="shared" si="9"/>
        <v>37514010.007415466</v>
      </c>
      <c r="Z28" s="3">
        <f t="shared" si="9"/>
        <v>37449654.438857824</v>
      </c>
      <c r="AA28" s="3">
        <f t="shared" si="9"/>
        <v>37385298.870300189</v>
      </c>
      <c r="AB28" s="3">
        <f t="shared" si="9"/>
        <v>37320943.301742546</v>
      </c>
      <c r="AC28" s="3">
        <f t="shared" si="9"/>
        <v>37256587.733184904</v>
      </c>
      <c r="AD28" s="3"/>
      <c r="AE28" s="3"/>
      <c r="AF28" s="3">
        <f t="shared" si="9"/>
        <v>37192232.164627261</v>
      </c>
      <c r="AG28" s="3">
        <f t="shared" si="9"/>
        <v>37127876.596069627</v>
      </c>
      <c r="AH28" s="3">
        <f t="shared" si="9"/>
        <v>37063521.027511984</v>
      </c>
      <c r="AI28" s="3">
        <f t="shared" si="9"/>
        <v>36999165.458954342</v>
      </c>
      <c r="AJ28" s="3">
        <f t="shared" si="9"/>
        <v>36934809.890396707</v>
      </c>
      <c r="AK28" s="3">
        <f t="shared" ref="AK28:AQ28" si="10">AK19-AK25</f>
        <v>36870454.321839064</v>
      </c>
      <c r="AL28" s="3">
        <f t="shared" si="10"/>
        <v>36806098.753281422</v>
      </c>
      <c r="AM28" s="3">
        <f t="shared" si="10"/>
        <v>36741743.184723787</v>
      </c>
      <c r="AN28" s="3">
        <f t="shared" si="10"/>
        <v>36677387.616166145</v>
      </c>
      <c r="AO28" s="3">
        <f t="shared" si="10"/>
        <v>36613032.047608502</v>
      </c>
      <c r="AP28" s="3">
        <f t="shared" si="10"/>
        <v>36548676.479050867</v>
      </c>
      <c r="AQ28" s="3">
        <f t="shared" si="10"/>
        <v>36484320.910493225</v>
      </c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</row>
    <row r="30" spans="1:55" x14ac:dyDescent="0.25">
      <c r="B30" s="2" t="s">
        <v>9</v>
      </c>
    </row>
    <row r="31" spans="1:55" x14ac:dyDescent="0.25">
      <c r="B31" s="4" t="s">
        <v>76</v>
      </c>
      <c r="M31" s="3"/>
      <c r="N31" s="3"/>
      <c r="O31" s="3"/>
      <c r="P31" s="3"/>
      <c r="Q31" s="3"/>
      <c r="R31" s="3"/>
      <c r="S31" s="3"/>
      <c r="T31" s="3"/>
      <c r="U31" s="3"/>
      <c r="V31" s="3"/>
      <c r="W31" s="3">
        <f t="shared" ref="W31:AC31" si="11">AVERAGE(K19:W19)</f>
        <v>1915325.0791899986</v>
      </c>
      <c r="X31" s="3">
        <f t="shared" si="11"/>
        <v>3830650.1583799971</v>
      </c>
      <c r="Y31" s="3">
        <f t="shared" si="11"/>
        <v>6725369.4683392262</v>
      </c>
      <c r="Z31" s="3">
        <f t="shared" si="11"/>
        <v>9620088.7782984562</v>
      </c>
      <c r="AA31" s="3">
        <f t="shared" si="11"/>
        <v>12514808.088257683</v>
      </c>
      <c r="AB31" s="3">
        <f t="shared" si="11"/>
        <v>15409527.398216913</v>
      </c>
      <c r="AC31" s="3">
        <f t="shared" si="11"/>
        <v>18304246.70817614</v>
      </c>
      <c r="AD31" s="3"/>
      <c r="AE31" s="3"/>
      <c r="AF31" s="3">
        <f t="shared" ref="AF31:AQ31" si="12">AVERAGE(R19:AF19)</f>
        <v>21198966.018135369</v>
      </c>
      <c r="AG31" s="3">
        <f t="shared" si="12"/>
        <v>24093685.328094598</v>
      </c>
      <c r="AH31" s="3">
        <f t="shared" si="12"/>
        <v>26988404.638053827</v>
      </c>
      <c r="AI31" s="3">
        <f t="shared" si="12"/>
        <v>29883123.948013052</v>
      </c>
      <c r="AJ31" s="3">
        <f t="shared" si="12"/>
        <v>32777843.257972281</v>
      </c>
      <c r="AK31" s="3">
        <f t="shared" si="12"/>
        <v>35672562.567931511</v>
      </c>
      <c r="AL31" s="3">
        <f t="shared" si="12"/>
        <v>36651956.798700742</v>
      </c>
      <c r="AM31" s="3">
        <f t="shared" si="12"/>
        <v>37631351.029469974</v>
      </c>
      <c r="AN31" s="3">
        <f t="shared" si="12"/>
        <v>37631351.029469974</v>
      </c>
      <c r="AO31" s="3">
        <f t="shared" si="12"/>
        <v>37631351.029469974</v>
      </c>
      <c r="AP31" s="3">
        <f t="shared" si="12"/>
        <v>37631351.029469974</v>
      </c>
      <c r="AQ31" s="3">
        <f t="shared" si="12"/>
        <v>37631351.029469974</v>
      </c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</row>
    <row r="33" spans="1:55" x14ac:dyDescent="0.25">
      <c r="B33" s="2" t="s">
        <v>10</v>
      </c>
    </row>
    <row r="34" spans="1:55" x14ac:dyDescent="0.25">
      <c r="B34" s="4" t="s">
        <v>76</v>
      </c>
      <c r="M34" s="3"/>
      <c r="N34" s="3"/>
      <c r="O34" s="3"/>
      <c r="P34" s="3"/>
      <c r="Q34" s="3"/>
      <c r="R34" s="3"/>
      <c r="S34" s="3"/>
      <c r="T34" s="3"/>
      <c r="U34" s="3"/>
      <c r="V34" s="3"/>
      <c r="W34" s="3">
        <f t="shared" ref="W34:AC34" si="13">AVERAGE(K25:W25)</f>
        <v>1637.7545726095511</v>
      </c>
      <c r="X34" s="3">
        <f t="shared" si="13"/>
        <v>6551.0182904382045</v>
      </c>
      <c r="Y34" s="3">
        <f t="shared" si="13"/>
        <v>15577.250756170255</v>
      </c>
      <c r="Z34" s="3">
        <f t="shared" si="13"/>
        <v>29553.91157249</v>
      </c>
      <c r="AA34" s="3">
        <f t="shared" si="13"/>
        <v>48481.000739397437</v>
      </c>
      <c r="AB34" s="3">
        <f t="shared" si="13"/>
        <v>72358.518256892567</v>
      </c>
      <c r="AC34" s="3">
        <f t="shared" si="13"/>
        <v>101186.46412497539</v>
      </c>
      <c r="AD34" s="3"/>
      <c r="AE34" s="3"/>
      <c r="AF34" s="3">
        <f t="shared" ref="AF34:AQ34" si="14">AVERAGE(R25:AF25)</f>
        <v>134964.83834364591</v>
      </c>
      <c r="AG34" s="3">
        <f t="shared" si="14"/>
        <v>173693.64091290411</v>
      </c>
      <c r="AH34" s="3">
        <f t="shared" si="14"/>
        <v>217372.87183275001</v>
      </c>
      <c r="AI34" s="3">
        <f t="shared" si="14"/>
        <v>266002.53110318363</v>
      </c>
      <c r="AJ34" s="3">
        <f t="shared" si="14"/>
        <v>319582.61872420489</v>
      </c>
      <c r="AK34" s="3">
        <f t="shared" si="14"/>
        <v>378113.13469581387</v>
      </c>
      <c r="AL34" s="3">
        <f t="shared" si="14"/>
        <v>439956.32444540097</v>
      </c>
      <c r="AM34" s="3">
        <f t="shared" si="14"/>
        <v>503474.43340035673</v>
      </c>
      <c r="AN34" s="3">
        <f t="shared" si="14"/>
        <v>567830.00195799663</v>
      </c>
      <c r="AO34" s="3">
        <f t="shared" si="14"/>
        <v>632185.57051563659</v>
      </c>
      <c r="AP34" s="3">
        <f t="shared" si="14"/>
        <v>696541.13907327666</v>
      </c>
      <c r="AQ34" s="3">
        <f t="shared" si="14"/>
        <v>760896.70763091662</v>
      </c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</row>
    <row r="36" spans="1:55" x14ac:dyDescent="0.25">
      <c r="B36" s="2" t="s">
        <v>11</v>
      </c>
    </row>
    <row r="37" spans="1:55" x14ac:dyDescent="0.25">
      <c r="B37" s="4" t="s">
        <v>76</v>
      </c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>
        <f t="shared" ref="W37:AC37" si="15">AVERAGE(K28:W28)</f>
        <v>1913687.3246173891</v>
      </c>
      <c r="X37" s="3">
        <f t="shared" si="15"/>
        <v>3824099.1400895589</v>
      </c>
      <c r="Y37" s="3">
        <f t="shared" si="15"/>
        <v>6709792.2175830556</v>
      </c>
      <c r="Z37" s="3">
        <f t="shared" si="15"/>
        <v>9590534.8667259645</v>
      </c>
      <c r="AA37" s="3">
        <f t="shared" si="15"/>
        <v>12466327.087518288</v>
      </c>
      <c r="AB37" s="3">
        <f t="shared" si="15"/>
        <v>15337168.879960023</v>
      </c>
      <c r="AC37" s="3">
        <f t="shared" si="15"/>
        <v>18203060.24405117</v>
      </c>
      <c r="AD37" s="3"/>
      <c r="AE37" s="3"/>
      <c r="AF37" s="3">
        <f t="shared" ref="AF37:AQ37" si="16">AVERAGE(R28:AF28)</f>
        <v>21064001.17979173</v>
      </c>
      <c r="AG37" s="3">
        <f t="shared" si="16"/>
        <v>23919991.687181704</v>
      </c>
      <c r="AH37" s="3">
        <f t="shared" si="16"/>
        <v>26771031.766221084</v>
      </c>
      <c r="AI37" s="3">
        <f t="shared" si="16"/>
        <v>29617121.416909877</v>
      </c>
      <c r="AJ37" s="3">
        <f t="shared" si="16"/>
        <v>32458260.639248088</v>
      </c>
      <c r="AK37" s="3">
        <f t="shared" si="16"/>
        <v>35294449.433235712</v>
      </c>
      <c r="AL37" s="3">
        <f t="shared" si="16"/>
        <v>36212000.474255346</v>
      </c>
      <c r="AM37" s="3">
        <f t="shared" si="16"/>
        <v>37127876.596069627</v>
      </c>
      <c r="AN37" s="3">
        <f t="shared" si="16"/>
        <v>37063521.027511984</v>
      </c>
      <c r="AO37" s="3">
        <f t="shared" si="16"/>
        <v>36999165.458954342</v>
      </c>
      <c r="AP37" s="3">
        <f t="shared" si="16"/>
        <v>36934809.890396707</v>
      </c>
      <c r="AQ37" s="3">
        <f t="shared" si="16"/>
        <v>36870454.321839064</v>
      </c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</row>
    <row r="39" spans="1:55" s="22" customFormat="1" x14ac:dyDescent="0.25">
      <c r="A39" s="21"/>
    </row>
    <row r="40" spans="1:55" x14ac:dyDescent="0.25">
      <c r="A40" s="23" t="s">
        <v>81</v>
      </c>
      <c r="AA40" s="6"/>
    </row>
    <row r="41" spans="1:55" x14ac:dyDescent="0.25">
      <c r="B41" s="2" t="s">
        <v>5</v>
      </c>
    </row>
    <row r="42" spans="1:55" x14ac:dyDescent="0.25">
      <c r="A42" s="17">
        <v>101000</v>
      </c>
      <c r="B42" s="4" t="s">
        <v>76</v>
      </c>
      <c r="C42" s="5">
        <f>C36</f>
        <v>0</v>
      </c>
      <c r="D42" s="5">
        <f t="shared" ref="D42" si="17">C42+D36</f>
        <v>0</v>
      </c>
      <c r="E42" s="5">
        <f t="shared" ref="E42" si="18">D42+E36</f>
        <v>0</v>
      </c>
      <c r="F42" s="5">
        <f t="shared" ref="F42" si="19">E42+F36</f>
        <v>0</v>
      </c>
      <c r="G42" s="5">
        <f t="shared" ref="G42" si="20">F42+G36</f>
        <v>0</v>
      </c>
      <c r="H42" s="5">
        <f t="shared" ref="H42" si="21">G42+H36</f>
        <v>0</v>
      </c>
      <c r="I42" s="5">
        <f t="shared" ref="I42" si="22">H42+I36</f>
        <v>0</v>
      </c>
      <c r="J42" s="5">
        <f t="shared" ref="J42" si="23">I42+J36</f>
        <v>0</v>
      </c>
      <c r="K42" s="5">
        <f t="shared" ref="K42" si="24">J42+K36</f>
        <v>0</v>
      </c>
      <c r="L42" s="5">
        <f t="shared" ref="L42" si="25">K42+L36</f>
        <v>0</v>
      </c>
      <c r="M42" s="5">
        <f t="shared" ref="M42" si="26">L42+M36</f>
        <v>0</v>
      </c>
      <c r="N42" s="5">
        <f t="shared" ref="N42" si="27">M42+N36</f>
        <v>0</v>
      </c>
      <c r="O42" s="5">
        <f t="shared" ref="O42" si="28">N42+O36</f>
        <v>0</v>
      </c>
      <c r="P42" s="5">
        <f t="shared" ref="P42" si="29">O42+P36</f>
        <v>0</v>
      </c>
      <c r="Q42" s="5">
        <f>+Q19-Current!Q19</f>
        <v>0</v>
      </c>
      <c r="R42" s="5">
        <f>+R19-Current!R19</f>
        <v>0</v>
      </c>
      <c r="S42" s="5">
        <f>+S19-Current!S19</f>
        <v>0</v>
      </c>
      <c r="T42" s="5">
        <f>+T19-Current!T19</f>
        <v>0</v>
      </c>
      <c r="U42" s="5">
        <f>+U19-Current!U19</f>
        <v>0</v>
      </c>
      <c r="V42" s="5">
        <f>+V19-Current!V19</f>
        <v>0</v>
      </c>
      <c r="W42" s="5">
        <f>+W19-Current!W19</f>
        <v>0</v>
      </c>
      <c r="X42" s="5">
        <f>+X19-Current!X19</f>
        <v>0</v>
      </c>
      <c r="Y42" s="5">
        <f>+Y19-Current!Y19</f>
        <v>0</v>
      </c>
      <c r="Z42" s="5">
        <f>+Z19-Current!Z19</f>
        <v>0</v>
      </c>
      <c r="AA42" s="5">
        <f>+AA19-Current!AA19</f>
        <v>0</v>
      </c>
      <c r="AB42" s="5">
        <f>+AB19-Current!AB19</f>
        <v>0</v>
      </c>
      <c r="AC42" s="5">
        <f>+AC19-Current!AC19</f>
        <v>0</v>
      </c>
      <c r="AD42" s="5"/>
      <c r="AE42" s="5"/>
      <c r="AF42" s="5">
        <f>+AF19-Current!AE19</f>
        <v>0</v>
      </c>
      <c r="AG42" s="5">
        <f>+AG19-Current!AF19</f>
        <v>0</v>
      </c>
      <c r="AH42" s="5">
        <f>+AH19-Current!AG19</f>
        <v>0</v>
      </c>
      <c r="AI42" s="5">
        <f>+AI19-Current!AH19</f>
        <v>0</v>
      </c>
      <c r="AJ42" s="5">
        <f>+AJ19-Current!AI19</f>
        <v>0</v>
      </c>
      <c r="AK42" s="5">
        <f>+AK19-Current!AJ19</f>
        <v>0</v>
      </c>
      <c r="AL42" s="5">
        <f>+AL19-Current!AK19</f>
        <v>0</v>
      </c>
      <c r="AM42" s="5">
        <f>+AM19-Current!AL19</f>
        <v>0</v>
      </c>
      <c r="AN42" s="5">
        <f>+AN19-Current!AM19</f>
        <v>0</v>
      </c>
      <c r="AO42" s="5">
        <f>+AO19-Current!AN19</f>
        <v>0</v>
      </c>
      <c r="AP42" s="5">
        <f>+AP19-Current!AO19</f>
        <v>0</v>
      </c>
      <c r="AQ42" s="5">
        <f>+AQ19-Current!AP19</f>
        <v>0</v>
      </c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</row>
    <row r="44" spans="1:55" x14ac:dyDescent="0.25">
      <c r="B44" s="2" t="s">
        <v>6</v>
      </c>
      <c r="AD44" s="26"/>
      <c r="AE44" s="26"/>
      <c r="AF44" s="26"/>
      <c r="AG44" s="26"/>
      <c r="AH44" s="26"/>
      <c r="AI44" s="26"/>
      <c r="AJ44" s="26"/>
      <c r="AK44" s="26"/>
      <c r="AL44" s="26"/>
      <c r="AM44" s="26"/>
      <c r="AN44" s="26"/>
      <c r="AO44" s="26"/>
      <c r="AP44" s="26"/>
      <c r="AQ44" s="26"/>
      <c r="AR44" s="26"/>
      <c r="AS44" s="26"/>
      <c r="AT44" s="26"/>
      <c r="AU44" s="26"/>
      <c r="AV44" s="26"/>
      <c r="AW44" s="26"/>
      <c r="AX44" s="26"/>
    </row>
    <row r="45" spans="1:55" s="32" customFormat="1" x14ac:dyDescent="0.25">
      <c r="A45" s="29">
        <v>404000</v>
      </c>
      <c r="B45" s="30" t="s">
        <v>76</v>
      </c>
      <c r="C45" s="33">
        <f t="shared" ref="C45:Q45" si="30">C39/12*C33</f>
        <v>0</v>
      </c>
      <c r="D45" s="33">
        <f t="shared" si="30"/>
        <v>0</v>
      </c>
      <c r="E45" s="33">
        <f t="shared" si="30"/>
        <v>0</v>
      </c>
      <c r="F45" s="33">
        <f t="shared" si="30"/>
        <v>0</v>
      </c>
      <c r="G45" s="33">
        <f t="shared" si="30"/>
        <v>0</v>
      </c>
      <c r="H45" s="33">
        <f t="shared" si="30"/>
        <v>0</v>
      </c>
      <c r="I45" s="33">
        <f t="shared" si="30"/>
        <v>0</v>
      </c>
      <c r="J45" s="33">
        <f t="shared" si="30"/>
        <v>0</v>
      </c>
      <c r="K45" s="33">
        <f t="shared" si="30"/>
        <v>0</v>
      </c>
      <c r="L45" s="33">
        <f t="shared" si="30"/>
        <v>0</v>
      </c>
      <c r="M45" s="33">
        <f t="shared" si="30"/>
        <v>0</v>
      </c>
      <c r="N45" s="33">
        <f t="shared" si="30"/>
        <v>0</v>
      </c>
      <c r="O45" s="33">
        <f t="shared" si="30"/>
        <v>0</v>
      </c>
      <c r="P45" s="33">
        <f t="shared" si="30"/>
        <v>0</v>
      </c>
      <c r="Q45" s="33">
        <f t="shared" si="30"/>
        <v>0</v>
      </c>
      <c r="R45" s="33">
        <f>+R22-Current!R22</f>
        <v>0</v>
      </c>
      <c r="S45" s="33">
        <f>+S22-Current!S22</f>
        <v>0</v>
      </c>
      <c r="T45" s="33">
        <f>+T22-Current!T22</f>
        <v>0</v>
      </c>
      <c r="U45" s="33">
        <f>+U22-Current!U22</f>
        <v>0</v>
      </c>
      <c r="V45" s="33">
        <f>+V22-Current!V22</f>
        <v>0</v>
      </c>
      <c r="W45" s="33">
        <f>+W22-Current!W22</f>
        <v>-126918.72109324223</v>
      </c>
      <c r="X45" s="33">
        <f>+X22-Current!X22</f>
        <v>-253837.44218648446</v>
      </c>
      <c r="Y45" s="33">
        <f>+Y22-Current!Y22</f>
        <v>-318736.84989846364</v>
      </c>
      <c r="Z45" s="33">
        <f>+Z22-Current!Z22</f>
        <v>-383636.25761044276</v>
      </c>
      <c r="AA45" s="33">
        <f>+AA22-Current!AA22</f>
        <v>-383636.25761044276</v>
      </c>
      <c r="AB45" s="33">
        <f>+AB22-Current!AB22</f>
        <v>-383636.25761044276</v>
      </c>
      <c r="AC45" s="33">
        <f>+AC22-Current!AC22</f>
        <v>-383636.25761044276</v>
      </c>
      <c r="AD45" s="33">
        <f>SUM(R45:AC45)</f>
        <v>-2234038.0436199615</v>
      </c>
      <c r="AE45" s="33"/>
      <c r="AF45" s="33">
        <f>+AF22-Current!AE22</f>
        <v>-383636.25761044276</v>
      </c>
      <c r="AG45" s="33">
        <f>+AG22-Current!AF22</f>
        <v>-383636.25761044276</v>
      </c>
      <c r="AH45" s="33">
        <f>+AH22-Current!AG22</f>
        <v>-383636.25761044276</v>
      </c>
      <c r="AI45" s="33">
        <f>+AI22-Current!AH22</f>
        <v>-383636.25761044276</v>
      </c>
      <c r="AJ45" s="33">
        <f>+AJ22-Current!AI22</f>
        <v>-383636.25761044276</v>
      </c>
      <c r="AK45" s="33">
        <f>+AK22-Current!AJ22</f>
        <v>-383636.25761044276</v>
      </c>
      <c r="AL45" s="33">
        <f>+AL22-Current!AK22</f>
        <v>-383636.25761044276</v>
      </c>
      <c r="AM45" s="33">
        <f>+AM22-Current!AL22</f>
        <v>-383636.25761044276</v>
      </c>
      <c r="AN45" s="33">
        <f>+AN22-Current!AM22</f>
        <v>-383636.25761044276</v>
      </c>
      <c r="AO45" s="33">
        <f>+AO22-Current!AN22</f>
        <v>-383636.25761044276</v>
      </c>
      <c r="AP45" s="33">
        <f>+AP22-Current!AO22</f>
        <v>-383636.25761044276</v>
      </c>
      <c r="AQ45" s="33">
        <f>+AQ22-Current!AP22</f>
        <v>-383636.25761044276</v>
      </c>
      <c r="AR45" s="33">
        <f>SUM(AF45:AQ45)</f>
        <v>-4603635.0913253129</v>
      </c>
      <c r="AS45" s="33"/>
      <c r="AT45" s="33">
        <f>AD45*AT63</f>
        <v>-2164746.1445873757</v>
      </c>
      <c r="AU45" s="33">
        <f>AR45*AU63</f>
        <v>-4461484.8532300517</v>
      </c>
      <c r="AV45" s="33">
        <f>AD45*AV63</f>
        <v>-2164746.1445873757</v>
      </c>
      <c r="AW45" s="33">
        <f>AR45*AW63</f>
        <v>-4461484.8532300526</v>
      </c>
      <c r="AX45" s="33">
        <f>AD45*AX63</f>
        <v>-2229217.8548511663</v>
      </c>
      <c r="AY45" s="33">
        <f>AR45*AY63</f>
        <v>-4593120.3002849566</v>
      </c>
      <c r="AZ45" s="33"/>
      <c r="BA45" s="33"/>
      <c r="BB45" s="33"/>
      <c r="BC45" s="33"/>
    </row>
    <row r="46" spans="1:55" x14ac:dyDescent="0.25">
      <c r="AD46" s="26"/>
      <c r="AE46" s="26"/>
      <c r="AF46" s="26"/>
      <c r="AG46" s="26"/>
      <c r="AH46" s="26"/>
      <c r="AI46" s="26"/>
      <c r="AJ46" s="26"/>
      <c r="AK46" s="26"/>
      <c r="AL46" s="26"/>
      <c r="AM46" s="26"/>
      <c r="AN46" s="26"/>
      <c r="AO46" s="26"/>
      <c r="AP46" s="26"/>
      <c r="AQ46" s="26"/>
      <c r="AR46" s="26"/>
      <c r="AS46" s="26"/>
      <c r="AT46" s="26"/>
      <c r="AU46" s="26"/>
      <c r="AV46" s="26"/>
      <c r="AW46" s="26"/>
      <c r="AX46" s="26"/>
    </row>
    <row r="47" spans="1:55" x14ac:dyDescent="0.25">
      <c r="B47" s="2" t="s">
        <v>7</v>
      </c>
      <c r="AD47" s="26"/>
      <c r="AE47" s="26"/>
      <c r="AF47" s="26"/>
      <c r="AG47" s="26"/>
      <c r="AH47" s="26"/>
      <c r="AI47" s="26"/>
      <c r="AJ47" s="26"/>
      <c r="AK47" s="26"/>
      <c r="AL47" s="26"/>
      <c r="AM47" s="26"/>
      <c r="AN47" s="26"/>
      <c r="AO47" s="26"/>
      <c r="AP47" s="26"/>
      <c r="AQ47" s="26"/>
      <c r="AR47" s="26"/>
      <c r="AS47" s="26"/>
      <c r="AT47" s="26"/>
      <c r="AU47" s="26"/>
      <c r="AV47" s="26"/>
      <c r="AW47" s="26"/>
      <c r="AX47" s="26"/>
    </row>
    <row r="48" spans="1:55" s="32" customFormat="1" x14ac:dyDescent="0.25">
      <c r="A48" s="29">
        <v>111000</v>
      </c>
      <c r="B48" s="30" t="s">
        <v>76</v>
      </c>
      <c r="C48" s="31">
        <f>C45</f>
        <v>0</v>
      </c>
      <c r="D48" s="31">
        <f t="shared" ref="D48" si="31">C48+D45</f>
        <v>0</v>
      </c>
      <c r="E48" s="31">
        <f t="shared" ref="E48" si="32">D48+E45</f>
        <v>0</v>
      </c>
      <c r="F48" s="31">
        <f t="shared" ref="F48" si="33">E48+F45</f>
        <v>0</v>
      </c>
      <c r="G48" s="31">
        <f t="shared" ref="G48" si="34">F48+G45</f>
        <v>0</v>
      </c>
      <c r="H48" s="31">
        <f t="shared" ref="H48" si="35">G48+H45</f>
        <v>0</v>
      </c>
      <c r="I48" s="31">
        <f t="shared" ref="I48" si="36">H48+I45</f>
        <v>0</v>
      </c>
      <c r="J48" s="31">
        <f t="shared" ref="J48" si="37">I48+J45</f>
        <v>0</v>
      </c>
      <c r="K48" s="31">
        <f t="shared" ref="K48" si="38">J48+K45</f>
        <v>0</v>
      </c>
      <c r="L48" s="31">
        <f t="shared" ref="L48" si="39">K48+L45</f>
        <v>0</v>
      </c>
      <c r="M48" s="31">
        <f t="shared" ref="M48" si="40">L48+M45</f>
        <v>0</v>
      </c>
      <c r="N48" s="31">
        <f t="shared" ref="N48" si="41">M48+N45</f>
        <v>0</v>
      </c>
      <c r="O48" s="31">
        <f t="shared" ref="O48" si="42">N48+O45</f>
        <v>0</v>
      </c>
      <c r="P48" s="31">
        <f t="shared" ref="P48" si="43">O48+P45</f>
        <v>0</v>
      </c>
      <c r="Q48" s="31">
        <f>Q25-Current!Q25</f>
        <v>0</v>
      </c>
      <c r="R48" s="31">
        <f>R25-Current!R25</f>
        <v>0</v>
      </c>
      <c r="S48" s="31">
        <f>S25-Current!S25</f>
        <v>0</v>
      </c>
      <c r="T48" s="31">
        <f>T25-Current!T25</f>
        <v>0</v>
      </c>
      <c r="U48" s="31">
        <f>U25-Current!U25</f>
        <v>0</v>
      </c>
      <c r="V48" s="31">
        <f>V25-Current!V25</f>
        <v>0</v>
      </c>
      <c r="W48" s="31">
        <f>W25-Current!W25</f>
        <v>-126918.72109324223</v>
      </c>
      <c r="X48" s="31">
        <f>X25-Current!X25</f>
        <v>-380756.16327972669</v>
      </c>
      <c r="Y48" s="31">
        <f>Y25-Current!Y25</f>
        <v>-699493.01317819022</v>
      </c>
      <c r="Z48" s="31">
        <f>Z25-Current!Z25</f>
        <v>-1083129.2707886328</v>
      </c>
      <c r="AA48" s="31">
        <f>AA25-Current!AA25</f>
        <v>-1466765.5283990756</v>
      </c>
      <c r="AB48" s="31">
        <f>AB25-Current!AB25</f>
        <v>-1850401.7860095182</v>
      </c>
      <c r="AC48" s="31">
        <f>AC25-Current!AC25</f>
        <v>-2234038.043619961</v>
      </c>
      <c r="AE48" s="33">
        <f>SUM(Q48:AC48)/13</f>
        <v>-603192.5020283343</v>
      </c>
      <c r="AF48" s="31">
        <f>AF25-Current!AE25</f>
        <v>-2617674.3012304036</v>
      </c>
      <c r="AG48" s="31">
        <f>AG25-Current!AF25</f>
        <v>-3001310.5588408462</v>
      </c>
      <c r="AH48" s="31">
        <f>AH25-Current!AG25</f>
        <v>-3384946.8164512888</v>
      </c>
      <c r="AI48" s="31">
        <f>AI25-Current!AH25</f>
        <v>-3768583.0740617313</v>
      </c>
      <c r="AJ48" s="31">
        <f>AJ25-Current!AI25</f>
        <v>-4152219.3316721739</v>
      </c>
      <c r="AK48" s="31">
        <f>AK25-Current!AJ25</f>
        <v>-4535855.589282617</v>
      </c>
      <c r="AL48" s="31">
        <f>AL25-Current!AK25</f>
        <v>-4919491.8468930591</v>
      </c>
      <c r="AM48" s="31">
        <f>AM25-Current!AL25</f>
        <v>-5303128.1045035021</v>
      </c>
      <c r="AN48" s="31">
        <f>AN25-Current!AM25</f>
        <v>-5686764.3621139452</v>
      </c>
      <c r="AO48" s="31">
        <f>AO25-Current!AN25</f>
        <v>-6070400.6197243873</v>
      </c>
      <c r="AP48" s="31">
        <f>AP25-Current!AO25</f>
        <v>-6454036.8773348304</v>
      </c>
      <c r="AQ48" s="31">
        <f>AQ25-Current!AP25</f>
        <v>-6837673.1349452734</v>
      </c>
      <c r="AS48" s="33">
        <f>(SUM(AF48:AQ48)+AC48)/13</f>
        <v>-4535855.589282616</v>
      </c>
      <c r="AT48" s="33">
        <f>-AE48*AT64</f>
        <v>584483.62011509936</v>
      </c>
      <c r="AU48" s="33">
        <f>-AS48*AU64</f>
        <v>4395798.2347809104</v>
      </c>
      <c r="AV48" s="33">
        <f>-AE48*AV64</f>
        <v>584483.62011509936</v>
      </c>
      <c r="AW48" s="33">
        <f>-AS48*AW64</f>
        <v>4395798.2347809095</v>
      </c>
      <c r="AX48" s="33">
        <f>-AE48*AX64</f>
        <v>601891.04624874191</v>
      </c>
      <c r="AY48" s="33">
        <f>-AS48*AY64</f>
        <v>4525495.6079277936</v>
      </c>
      <c r="AZ48" s="33"/>
      <c r="BA48" s="33"/>
      <c r="BB48" s="33"/>
      <c r="BC48" s="33"/>
    </row>
    <row r="49" spans="2:56" x14ac:dyDescent="0.25">
      <c r="AD49" s="26"/>
      <c r="AE49" s="26"/>
      <c r="AF49" s="26"/>
      <c r="AG49" s="26"/>
      <c r="AH49" s="26"/>
      <c r="AI49" s="26"/>
      <c r="AJ49" s="26"/>
      <c r="AK49" s="26"/>
      <c r="AL49" s="26"/>
      <c r="AM49" s="26"/>
      <c r="AN49" s="26"/>
      <c r="AO49" s="26"/>
      <c r="AP49" s="26"/>
      <c r="AQ49" s="26"/>
      <c r="AR49" s="26"/>
      <c r="AS49" s="26"/>
      <c r="AT49" s="26"/>
      <c r="AU49" s="26"/>
      <c r="AV49" s="26"/>
      <c r="AW49" s="26"/>
      <c r="AX49" s="26"/>
    </row>
    <row r="50" spans="2:56" x14ac:dyDescent="0.25">
      <c r="B50" s="2" t="s">
        <v>8</v>
      </c>
      <c r="AD50" s="26"/>
      <c r="AE50" s="26"/>
      <c r="AF50" s="26"/>
      <c r="AG50" s="26"/>
      <c r="AH50" s="26"/>
      <c r="AI50" s="26"/>
      <c r="AJ50" s="26"/>
      <c r="AK50" s="26"/>
      <c r="AL50" s="26"/>
      <c r="AM50" s="26"/>
      <c r="AN50" s="26"/>
      <c r="AO50" s="26"/>
      <c r="AP50" s="26"/>
      <c r="AQ50" s="26"/>
      <c r="AR50" s="26"/>
      <c r="AS50" s="26"/>
      <c r="AT50" s="26"/>
      <c r="AU50" s="26"/>
      <c r="AV50" s="26"/>
      <c r="AW50" s="26"/>
      <c r="AX50" s="26"/>
    </row>
    <row r="51" spans="2:56" x14ac:dyDescent="0.25">
      <c r="B51" s="4" t="s">
        <v>76</v>
      </c>
      <c r="C51" s="3">
        <f t="shared" ref="C51:P51" si="44">C42-C48</f>
        <v>0</v>
      </c>
      <c r="D51" s="3">
        <f t="shared" si="44"/>
        <v>0</v>
      </c>
      <c r="E51" s="3">
        <f t="shared" si="44"/>
        <v>0</v>
      </c>
      <c r="F51" s="3">
        <f t="shared" si="44"/>
        <v>0</v>
      </c>
      <c r="G51" s="3">
        <f t="shared" si="44"/>
        <v>0</v>
      </c>
      <c r="H51" s="3">
        <f t="shared" si="44"/>
        <v>0</v>
      </c>
      <c r="I51" s="3">
        <f t="shared" si="44"/>
        <v>0</v>
      </c>
      <c r="J51" s="3">
        <f t="shared" si="44"/>
        <v>0</v>
      </c>
      <c r="K51" s="3">
        <f t="shared" si="44"/>
        <v>0</v>
      </c>
      <c r="L51" s="3">
        <f t="shared" si="44"/>
        <v>0</v>
      </c>
      <c r="M51" s="3">
        <f t="shared" si="44"/>
        <v>0</v>
      </c>
      <c r="N51" s="3">
        <f t="shared" si="44"/>
        <v>0</v>
      </c>
      <c r="O51" s="3">
        <f t="shared" si="44"/>
        <v>0</v>
      </c>
      <c r="P51" s="3">
        <f t="shared" si="44"/>
        <v>0</v>
      </c>
      <c r="Q51" s="3">
        <f>Q28-Current!Q28</f>
        <v>0</v>
      </c>
      <c r="R51" s="3">
        <f>R28-Current!R28</f>
        <v>0</v>
      </c>
      <c r="S51" s="3">
        <f>S28-Current!S28</f>
        <v>0</v>
      </c>
      <c r="T51" s="3">
        <f>T28-Current!T28</f>
        <v>0</v>
      </c>
      <c r="U51" s="3">
        <f>U28-Current!U28</f>
        <v>0</v>
      </c>
      <c r="V51" s="3">
        <f>V28-Current!V28</f>
        <v>0</v>
      </c>
      <c r="W51" s="3">
        <f>W28-Current!W28</f>
        <v>126918.72109324113</v>
      </c>
      <c r="X51" s="3">
        <f>X28-Current!X28</f>
        <v>380756.1632797271</v>
      </c>
      <c r="Y51" s="3">
        <f>Y28-Current!Y28</f>
        <v>699493.01317819208</v>
      </c>
      <c r="Z51" s="3">
        <f>Z28-Current!Z28</f>
        <v>1083129.2707886323</v>
      </c>
      <c r="AA51" s="3">
        <f>AA28-Current!AA28</f>
        <v>1466765.52839908</v>
      </c>
      <c r="AB51" s="3">
        <f>AB28-Current!AB28</f>
        <v>1850401.7860095203</v>
      </c>
      <c r="AC51" s="3">
        <f>AC28-Current!AC28</f>
        <v>2234038.0436199605</v>
      </c>
      <c r="AD51" s="28"/>
      <c r="AE51" s="27">
        <f>SUM(Q51:AC51)/13</f>
        <v>603192.50202833489</v>
      </c>
      <c r="AF51" s="28">
        <f>AF28-Current!AE28</f>
        <v>2617674.3012304008</v>
      </c>
      <c r="AG51" s="28">
        <f>AG28-Current!AF28</f>
        <v>3001310.5588408485</v>
      </c>
      <c r="AH51" s="28">
        <f>AH28-Current!AG28</f>
        <v>3384946.8164512888</v>
      </c>
      <c r="AI51" s="28">
        <f>AI28-Current!AH28</f>
        <v>3768583.074061729</v>
      </c>
      <c r="AJ51" s="28">
        <f>AJ28-Current!AI28</f>
        <v>4152219.3316721767</v>
      </c>
      <c r="AK51" s="28">
        <f>AK28-Current!AJ28</f>
        <v>4535855.589282617</v>
      </c>
      <c r="AL51" s="28">
        <f>AL28-Current!AK28</f>
        <v>4919491.8468930572</v>
      </c>
      <c r="AM51" s="28">
        <f>AM28-Current!AL28</f>
        <v>5303128.1045035049</v>
      </c>
      <c r="AN51" s="28">
        <f>AN28-Current!AM28</f>
        <v>5686764.3621139452</v>
      </c>
      <c r="AO51" s="28">
        <f>AO28-Current!AN28</f>
        <v>6070400.6197243854</v>
      </c>
      <c r="AP51" s="28">
        <f>AP28-Current!AO28</f>
        <v>6454036.8773348331</v>
      </c>
      <c r="AQ51" s="28">
        <f>AQ28-Current!AP28</f>
        <v>6837673.1349452734</v>
      </c>
      <c r="AR51" s="28"/>
      <c r="AS51" s="27">
        <f>(SUM(AF51:AQ51)+AC51)/13</f>
        <v>4535855.589282617</v>
      </c>
      <c r="AT51" s="27"/>
      <c r="AU51" s="27"/>
      <c r="AV51" s="27"/>
      <c r="AW51" s="27"/>
      <c r="AX51" s="27"/>
      <c r="AY51" s="5"/>
      <c r="AZ51" s="5"/>
      <c r="BA51" s="5"/>
      <c r="BB51" s="5"/>
      <c r="BC51" s="5"/>
    </row>
    <row r="52" spans="2:56" x14ac:dyDescent="0.25">
      <c r="AD52" s="26"/>
      <c r="AE52" s="26"/>
      <c r="AF52" s="26"/>
      <c r="AG52" s="26"/>
      <c r="AH52" s="26"/>
      <c r="AI52" s="26"/>
      <c r="AJ52" s="26"/>
      <c r="AK52" s="26"/>
      <c r="AL52" s="26"/>
      <c r="AM52" s="26"/>
      <c r="AN52" s="26"/>
      <c r="AO52" s="26"/>
      <c r="AP52" s="26"/>
      <c r="AQ52" s="26"/>
      <c r="AR52" s="26"/>
      <c r="AS52" s="26"/>
      <c r="AT52" s="26"/>
      <c r="AU52" s="26"/>
      <c r="AV52" s="26"/>
      <c r="AW52" s="26"/>
      <c r="AX52" s="26"/>
    </row>
    <row r="53" spans="2:56" x14ac:dyDescent="0.25">
      <c r="B53" s="2" t="s">
        <v>9</v>
      </c>
      <c r="AD53" s="26"/>
      <c r="AE53" s="26"/>
      <c r="AF53" s="26"/>
      <c r="AG53" s="26"/>
      <c r="AH53" s="26"/>
      <c r="AI53" s="26"/>
      <c r="AJ53" s="26"/>
      <c r="AK53" s="26"/>
      <c r="AL53" s="26"/>
      <c r="AM53" s="26"/>
      <c r="AN53" s="26"/>
      <c r="AO53" s="26"/>
      <c r="AP53" s="26"/>
      <c r="AQ53" s="26"/>
      <c r="AR53" s="26"/>
      <c r="AS53" s="26"/>
      <c r="AT53" s="26"/>
      <c r="AU53" s="26"/>
      <c r="AV53" s="26"/>
      <c r="AW53" s="26"/>
      <c r="AX53" s="26"/>
    </row>
    <row r="54" spans="2:56" x14ac:dyDescent="0.25">
      <c r="B54" s="4" t="s">
        <v>76</v>
      </c>
      <c r="M54" s="3"/>
      <c r="N54" s="3"/>
      <c r="O54" s="3"/>
      <c r="P54" s="3"/>
      <c r="Q54" s="3"/>
      <c r="R54" s="3"/>
      <c r="S54" s="3"/>
      <c r="T54" s="3"/>
      <c r="U54" s="3"/>
      <c r="V54" s="3"/>
      <c r="W54" s="3">
        <f>W31-Current!W31</f>
        <v>0</v>
      </c>
      <c r="X54" s="3">
        <f>X31-Current!X31</f>
        <v>0</v>
      </c>
      <c r="Y54" s="3">
        <f>Y31-Current!Y31</f>
        <v>0</v>
      </c>
      <c r="Z54" s="3">
        <f>Z31-Current!Z31</f>
        <v>0</v>
      </c>
      <c r="AA54" s="3">
        <f>AA31-Current!AA31</f>
        <v>0</v>
      </c>
      <c r="AB54" s="3">
        <f>AB31-Current!AB31</f>
        <v>0</v>
      </c>
      <c r="AC54" s="3">
        <f>AC31-Current!AC31</f>
        <v>0</v>
      </c>
      <c r="AD54" s="28"/>
      <c r="AE54" s="28"/>
      <c r="AF54" s="28">
        <f>AF31-Current!AE31</f>
        <v>0</v>
      </c>
      <c r="AG54" s="28">
        <f>AG31-Current!AF31</f>
        <v>0</v>
      </c>
      <c r="AH54" s="28">
        <f>AH31-Current!AG31</f>
        <v>0</v>
      </c>
      <c r="AI54" s="28">
        <f>AI31-Current!AH31</f>
        <v>0</v>
      </c>
      <c r="AJ54" s="28">
        <f>AJ31-Current!AI31</f>
        <v>0</v>
      </c>
      <c r="AK54" s="28">
        <f>AK31-Current!AJ31</f>
        <v>0</v>
      </c>
      <c r="AL54" s="28">
        <f>AL31-Current!AK31</f>
        <v>0</v>
      </c>
      <c r="AM54" s="28">
        <f>AM31-Current!AL31</f>
        <v>0</v>
      </c>
      <c r="AN54" s="28">
        <f>AN31-Current!AM31</f>
        <v>0</v>
      </c>
      <c r="AO54" s="28">
        <f>AO31-Current!AN31</f>
        <v>0</v>
      </c>
      <c r="AP54" s="28">
        <f>AP31-Current!AO31</f>
        <v>0</v>
      </c>
      <c r="AQ54" s="28">
        <f>AQ31-Current!AP31</f>
        <v>0</v>
      </c>
      <c r="AR54" s="28"/>
      <c r="AS54" s="28"/>
      <c r="AT54" s="28"/>
      <c r="AU54" s="28"/>
      <c r="AV54" s="28"/>
      <c r="AW54" s="28"/>
      <c r="AX54" s="28"/>
      <c r="AY54" s="3"/>
      <c r="AZ54" s="3"/>
      <c r="BA54" s="3"/>
      <c r="BB54" s="3"/>
      <c r="BC54" s="3"/>
    </row>
    <row r="55" spans="2:56" x14ac:dyDescent="0.25">
      <c r="AD55" s="26"/>
      <c r="AE55" s="26"/>
      <c r="AF55" s="26"/>
      <c r="AG55" s="26"/>
      <c r="AH55" s="26"/>
      <c r="AI55" s="26"/>
      <c r="AJ55" s="26"/>
      <c r="AK55" s="26"/>
      <c r="AL55" s="26"/>
      <c r="AM55" s="26"/>
      <c r="AN55" s="26"/>
      <c r="AO55" s="26"/>
      <c r="AP55" s="26"/>
      <c r="AQ55" s="26"/>
      <c r="AR55" s="26"/>
      <c r="AS55" s="26"/>
      <c r="AT55" s="26"/>
      <c r="AU55" s="26"/>
      <c r="AV55" s="26"/>
      <c r="AW55" s="26"/>
      <c r="AX55" s="26"/>
    </row>
    <row r="56" spans="2:56" x14ac:dyDescent="0.25">
      <c r="B56" s="2" t="s">
        <v>10</v>
      </c>
      <c r="AD56" s="26"/>
      <c r="AE56" s="26"/>
      <c r="AF56" s="26"/>
      <c r="AG56" s="26"/>
      <c r="AH56" s="26"/>
      <c r="AI56" s="26"/>
      <c r="AJ56" s="26"/>
      <c r="AK56" s="26"/>
      <c r="AL56" s="26"/>
      <c r="AM56" s="26"/>
      <c r="AN56" s="26"/>
      <c r="AO56" s="26"/>
      <c r="AP56" s="26"/>
      <c r="AQ56" s="26"/>
      <c r="AR56" s="26"/>
      <c r="AS56" s="26"/>
      <c r="AT56" s="26"/>
      <c r="AU56" s="26"/>
      <c r="AV56" s="26"/>
      <c r="AW56" s="26"/>
      <c r="AX56" s="26"/>
    </row>
    <row r="57" spans="2:56" x14ac:dyDescent="0.25">
      <c r="B57" s="4" t="s">
        <v>76</v>
      </c>
      <c r="M57" s="3"/>
      <c r="N57" s="3"/>
      <c r="O57" s="3"/>
      <c r="P57" s="3"/>
      <c r="Q57" s="3"/>
      <c r="R57" s="3"/>
      <c r="S57" s="3"/>
      <c r="T57" s="3"/>
      <c r="U57" s="3"/>
      <c r="V57" s="3"/>
      <c r="W57" s="3">
        <f>W34-Current!W34</f>
        <v>-9762.9785456340196</v>
      </c>
      <c r="X57" s="3">
        <f>X34-Current!X34</f>
        <v>-39051.914182536078</v>
      </c>
      <c r="Y57" s="3">
        <f>Y34-Current!Y34</f>
        <v>-92859.069042396863</v>
      </c>
      <c r="Z57" s="3">
        <f>Z34-Current!Z34</f>
        <v>-176176.70525690709</v>
      </c>
      <c r="AA57" s="3">
        <f>AA34-Current!AA34</f>
        <v>-289004.82282606675</v>
      </c>
      <c r="AB57" s="3">
        <f>AB34-Current!AB34</f>
        <v>-431343.42174987582</v>
      </c>
      <c r="AC57" s="3">
        <f>AC34-Current!AC34</f>
        <v>-603192.50202833442</v>
      </c>
      <c r="AD57" s="28"/>
      <c r="AE57" s="28"/>
      <c r="AF57" s="28">
        <f>AF34-Current!AE34</f>
        <v>-804552.06366144225</v>
      </c>
      <c r="AG57" s="28">
        <f>AG34-Current!AF34</f>
        <v>-1035422.1066491997</v>
      </c>
      <c r="AH57" s="28">
        <f>AH34-Current!AG34</f>
        <v>-1295802.6309916065</v>
      </c>
      <c r="AI57" s="28">
        <f>AI34-Current!AH34</f>
        <v>-1585693.6366886632</v>
      </c>
      <c r="AJ57" s="28">
        <f>AJ34-Current!AI34</f>
        <v>-1905095.1237403688</v>
      </c>
      <c r="AK57" s="28">
        <f>AK34-Current!AJ34</f>
        <v>-2254007.0921467235</v>
      </c>
      <c r="AL57" s="28">
        <f>AL34-Current!AK34</f>
        <v>-2622666.5633620946</v>
      </c>
      <c r="AM57" s="28">
        <f>AM34-Current!AL34</f>
        <v>-3001310.5588408466</v>
      </c>
      <c r="AN57" s="28">
        <f>AN34-Current!AM34</f>
        <v>-3384946.8164512892</v>
      </c>
      <c r="AO57" s="28">
        <f>AO34-Current!AN34</f>
        <v>-3768583.0740617318</v>
      </c>
      <c r="AP57" s="28">
        <f>AP34-Current!AO34</f>
        <v>-4152219.3316721739</v>
      </c>
      <c r="AQ57" s="28">
        <f>AQ34-Current!AP34</f>
        <v>-4535855.589282617</v>
      </c>
      <c r="AR57" s="28"/>
      <c r="AS57" s="28"/>
      <c r="AT57" s="28"/>
      <c r="AU57" s="28"/>
      <c r="AV57" s="28"/>
      <c r="AW57" s="28"/>
      <c r="AX57" s="28"/>
      <c r="AY57" s="3"/>
      <c r="AZ57" s="3"/>
      <c r="BA57" s="3"/>
      <c r="BB57" s="3"/>
      <c r="BC57" s="3"/>
      <c r="BD57" s="3"/>
    </row>
    <row r="59" spans="2:56" x14ac:dyDescent="0.25">
      <c r="B59" s="2" t="s">
        <v>11</v>
      </c>
    </row>
    <row r="60" spans="2:56" x14ac:dyDescent="0.25">
      <c r="B60" s="4" t="s">
        <v>76</v>
      </c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>
        <f>W37-Current!W37</f>
        <v>9762.978545634076</v>
      </c>
      <c r="X60" s="3">
        <f>X37-Current!X37</f>
        <v>39051.914182535838</v>
      </c>
      <c r="Y60" s="3">
        <f>Y37-Current!Y37</f>
        <v>92859.0690423958</v>
      </c>
      <c r="Z60" s="3">
        <f>Z37-Current!Z37</f>
        <v>176176.70525690541</v>
      </c>
      <c r="AA60" s="3">
        <f>AA37-Current!AA37</f>
        <v>289004.82282606885</v>
      </c>
      <c r="AB60" s="3">
        <f>AB37-Current!AB37</f>
        <v>431343.42174987867</v>
      </c>
      <c r="AC60" s="3">
        <f>AC37-Current!AC37</f>
        <v>603192.50202833489</v>
      </c>
      <c r="AD60" s="3"/>
      <c r="AE60" s="3"/>
      <c r="AF60" s="3">
        <f>AF37-Current!AE37</f>
        <v>804552.06366144493</v>
      </c>
      <c r="AG60" s="3">
        <f>AG37-Current!AF37</f>
        <v>1035422.1066492088</v>
      </c>
      <c r="AH60" s="3">
        <f>AH37-Current!AG37</f>
        <v>1295802.6309916116</v>
      </c>
      <c r="AI60" s="3">
        <f>AI37-Current!AH37</f>
        <v>1585693.6366886608</v>
      </c>
      <c r="AJ60" s="3">
        <f>AJ37-Current!AI37</f>
        <v>1905095.1237403713</v>
      </c>
      <c r="AK60" s="3">
        <f>AK37-Current!AJ37</f>
        <v>2254007.0921467282</v>
      </c>
      <c r="AL60" s="3">
        <f>AL37-Current!AK37</f>
        <v>2622666.5633620918</v>
      </c>
      <c r="AM60" s="3">
        <f>AM37-Current!AL37</f>
        <v>3001310.5588408485</v>
      </c>
      <c r="AN60" s="3">
        <f>AN37-Current!AM37</f>
        <v>3384946.8164512888</v>
      </c>
      <c r="AO60" s="3">
        <f>AO37-Current!AN37</f>
        <v>3768583.0740617253</v>
      </c>
      <c r="AP60" s="3">
        <f>AP37-Current!AO37</f>
        <v>4152219.3316721804</v>
      </c>
      <c r="AQ60" s="3">
        <f>AQ37-Current!AP37</f>
        <v>4535855.5892826207</v>
      </c>
      <c r="AR60" s="3"/>
      <c r="AS60" s="3"/>
      <c r="AT60" s="3"/>
      <c r="AU60" s="28"/>
      <c r="AV60" s="28"/>
      <c r="AW60" s="28"/>
      <c r="AX60" s="28"/>
      <c r="AY60" s="28"/>
      <c r="AZ60" s="28"/>
      <c r="BA60" s="3"/>
      <c r="BB60" s="3"/>
      <c r="BC60" s="3"/>
    </row>
    <row r="61" spans="2:56" x14ac:dyDescent="0.25">
      <c r="AU61" s="26"/>
      <c r="AV61" s="26"/>
      <c r="AW61" s="26"/>
      <c r="AX61" s="26"/>
      <c r="AY61" s="26"/>
      <c r="AZ61" s="26"/>
    </row>
    <row r="62" spans="2:56" x14ac:dyDescent="0.25">
      <c r="AD62" s="3"/>
      <c r="AU62" s="26"/>
      <c r="AV62" s="26"/>
      <c r="AW62" s="26"/>
      <c r="AX62" s="26"/>
      <c r="AY62" s="26"/>
      <c r="AZ62" s="26"/>
    </row>
    <row r="63" spans="2:56" x14ac:dyDescent="0.25">
      <c r="B63" t="s">
        <v>79</v>
      </c>
      <c r="AT63" s="24">
        <v>0.96898356353846704</v>
      </c>
      <c r="AU63" s="35">
        <v>0.96912217513435917</v>
      </c>
      <c r="AV63" s="36">
        <v>0.96898356353846704</v>
      </c>
      <c r="AW63" s="36">
        <v>0.96912217513435939</v>
      </c>
      <c r="AX63" s="35">
        <v>0.99784238733867547</v>
      </c>
      <c r="AY63" s="35">
        <v>0.99771598077784895</v>
      </c>
      <c r="AZ63" s="26"/>
    </row>
    <row r="64" spans="2:56" x14ac:dyDescent="0.25">
      <c r="B64" t="s">
        <v>80</v>
      </c>
      <c r="AT64" s="25">
        <v>0.96898356353846704</v>
      </c>
      <c r="AU64" s="36">
        <v>0.96912217513435939</v>
      </c>
      <c r="AV64" s="36">
        <v>0.96898356353846704</v>
      </c>
      <c r="AW64" s="35">
        <v>0.96912217513435917</v>
      </c>
      <c r="AX64" s="36">
        <v>0.99784238733867547</v>
      </c>
      <c r="AY64" s="36">
        <v>0.99771598077784895</v>
      </c>
      <c r="AZ64" s="26"/>
    </row>
    <row r="65" spans="44:52" x14ac:dyDescent="0.25">
      <c r="AR65" s="3"/>
      <c r="AU65" s="26"/>
      <c r="AV65" s="26"/>
      <c r="AW65" s="26"/>
      <c r="AX65" s="26"/>
      <c r="AY65" s="26"/>
      <c r="AZ65" s="26"/>
    </row>
    <row r="66" spans="44:52" x14ac:dyDescent="0.25">
      <c r="AU66" s="26"/>
      <c r="AV66" s="26"/>
      <c r="AW66" s="26"/>
      <c r="AX66" s="26"/>
      <c r="AY66" s="26"/>
      <c r="AZ66" s="26"/>
    </row>
  </sheetData>
  <mergeCells count="5">
    <mergeCell ref="AC7:AE7"/>
    <mergeCell ref="AQ7:AS7"/>
    <mergeCell ref="AX7:AY7"/>
    <mergeCell ref="AT7:AU7"/>
    <mergeCell ref="AV7:AW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E19B1E-8D8A-4425-A08A-8634C766649E}">
  <sheetPr>
    <tabColor rgb="FF00B050"/>
  </sheetPr>
  <dimension ref="A1:AP42"/>
  <sheetViews>
    <sheetView zoomScale="70" zoomScaleNormal="70" workbookViewId="0">
      <pane xSplit="2" ySplit="8" topLeftCell="U9" activePane="bottomRight" state="frozen"/>
      <selection sqref="A1:A2"/>
      <selection pane="topRight" sqref="A1:A2"/>
      <selection pane="bottomLeft" sqref="A1:A2"/>
      <selection pane="bottomRight" sqref="A1:A2"/>
    </sheetView>
  </sheetViews>
  <sheetFormatPr defaultRowHeight="15" x14ac:dyDescent="0.25"/>
  <cols>
    <col min="1" max="1" width="22.42578125" customWidth="1"/>
    <col min="2" max="2" width="31.5703125" bestFit="1" customWidth="1"/>
    <col min="3" max="16" width="15.7109375" customWidth="1"/>
    <col min="17" max="17" width="15.7109375" customWidth="1" collapsed="1"/>
    <col min="18" max="42" width="15.7109375" customWidth="1"/>
  </cols>
  <sheetData>
    <row r="1" spans="1:42" x14ac:dyDescent="0.25">
      <c r="A1" s="40" t="s">
        <v>89</v>
      </c>
    </row>
    <row r="2" spans="1:42" x14ac:dyDescent="0.25">
      <c r="A2" s="40" t="s">
        <v>87</v>
      </c>
    </row>
    <row r="7" spans="1:42" ht="11.25" customHeight="1" thickBot="1" x14ac:dyDescent="0.3"/>
    <row r="8" spans="1:42" ht="15.75" thickBot="1" x14ac:dyDescent="0.3">
      <c r="A8" s="7" t="s">
        <v>74</v>
      </c>
      <c r="B8" s="7" t="s">
        <v>75</v>
      </c>
      <c r="C8" s="1">
        <v>44135</v>
      </c>
      <c r="D8" s="1">
        <f>EOMONTH(C8,1)</f>
        <v>44165</v>
      </c>
      <c r="E8" s="1">
        <f t="shared" ref="E8:AP8" si="0">EOMONTH(D8,1)</f>
        <v>44196</v>
      </c>
      <c r="F8" s="1">
        <f t="shared" si="0"/>
        <v>44227</v>
      </c>
      <c r="G8" s="1">
        <f t="shared" si="0"/>
        <v>44255</v>
      </c>
      <c r="H8" s="1">
        <f t="shared" si="0"/>
        <v>44286</v>
      </c>
      <c r="I8" s="1">
        <f t="shared" si="0"/>
        <v>44316</v>
      </c>
      <c r="J8" s="1">
        <f t="shared" si="0"/>
        <v>44347</v>
      </c>
      <c r="K8" s="1">
        <f t="shared" si="0"/>
        <v>44377</v>
      </c>
      <c r="L8" s="1">
        <f t="shared" si="0"/>
        <v>44408</v>
      </c>
      <c r="M8" s="1">
        <f t="shared" si="0"/>
        <v>44439</v>
      </c>
      <c r="N8" s="1">
        <f t="shared" si="0"/>
        <v>44469</v>
      </c>
      <c r="O8" s="1">
        <f t="shared" si="0"/>
        <v>44500</v>
      </c>
      <c r="P8" s="1">
        <f t="shared" si="0"/>
        <v>44530</v>
      </c>
      <c r="Q8" s="1">
        <f t="shared" si="0"/>
        <v>44561</v>
      </c>
      <c r="R8" s="1">
        <f t="shared" si="0"/>
        <v>44592</v>
      </c>
      <c r="S8" s="1">
        <f t="shared" si="0"/>
        <v>44620</v>
      </c>
      <c r="T8" s="1">
        <f t="shared" si="0"/>
        <v>44651</v>
      </c>
      <c r="U8" s="1">
        <f t="shared" si="0"/>
        <v>44681</v>
      </c>
      <c r="V8" s="1">
        <f t="shared" si="0"/>
        <v>44712</v>
      </c>
      <c r="W8" s="1">
        <f t="shared" si="0"/>
        <v>44742</v>
      </c>
      <c r="X8" s="1">
        <f t="shared" si="0"/>
        <v>44773</v>
      </c>
      <c r="Y8" s="1">
        <f t="shared" si="0"/>
        <v>44804</v>
      </c>
      <c r="Z8" s="1">
        <f t="shared" si="0"/>
        <v>44834</v>
      </c>
      <c r="AA8" s="1">
        <f t="shared" si="0"/>
        <v>44865</v>
      </c>
      <c r="AB8" s="1">
        <f t="shared" si="0"/>
        <v>44895</v>
      </c>
      <c r="AC8" s="1">
        <f t="shared" si="0"/>
        <v>44926</v>
      </c>
      <c r="AD8" s="1"/>
      <c r="AE8" s="1">
        <f>EOMONTH(AC8,1)</f>
        <v>44957</v>
      </c>
      <c r="AF8" s="1">
        <f t="shared" si="0"/>
        <v>44985</v>
      </c>
      <c r="AG8" s="1">
        <f t="shared" si="0"/>
        <v>45016</v>
      </c>
      <c r="AH8" s="1">
        <f t="shared" si="0"/>
        <v>45046</v>
      </c>
      <c r="AI8" s="1">
        <f t="shared" si="0"/>
        <v>45077</v>
      </c>
      <c r="AJ8" s="1">
        <f t="shared" si="0"/>
        <v>45107</v>
      </c>
      <c r="AK8" s="1">
        <f t="shared" si="0"/>
        <v>45138</v>
      </c>
      <c r="AL8" s="1">
        <f t="shared" si="0"/>
        <v>45169</v>
      </c>
      <c r="AM8" s="1">
        <f t="shared" si="0"/>
        <v>45199</v>
      </c>
      <c r="AN8" s="1">
        <f t="shared" si="0"/>
        <v>45230</v>
      </c>
      <c r="AO8" s="1">
        <f t="shared" si="0"/>
        <v>45260</v>
      </c>
      <c r="AP8" s="1">
        <f t="shared" si="0"/>
        <v>45291</v>
      </c>
    </row>
    <row r="9" spans="1:42" x14ac:dyDescent="0.25">
      <c r="B9" s="2" t="s">
        <v>0</v>
      </c>
      <c r="C9" s="3"/>
      <c r="D9" s="3"/>
    </row>
    <row r="10" spans="1:42" x14ac:dyDescent="0.25">
      <c r="B10" s="4" t="s">
        <v>76</v>
      </c>
      <c r="C10" s="3">
        <f>C13/2</f>
        <v>0</v>
      </c>
      <c r="D10" s="3">
        <f t="shared" ref="D10:AJ10" si="1">D13/2+C19</f>
        <v>0</v>
      </c>
      <c r="E10" s="3">
        <f t="shared" si="1"/>
        <v>0</v>
      </c>
      <c r="F10" s="3">
        <f t="shared" si="1"/>
        <v>0</v>
      </c>
      <c r="G10" s="3">
        <f t="shared" si="1"/>
        <v>0</v>
      </c>
      <c r="H10" s="3">
        <f t="shared" si="1"/>
        <v>0</v>
      </c>
      <c r="I10" s="3">
        <f t="shared" si="1"/>
        <v>0</v>
      </c>
      <c r="J10" s="3">
        <f t="shared" si="1"/>
        <v>0</v>
      </c>
      <c r="K10" s="3">
        <f t="shared" si="1"/>
        <v>0</v>
      </c>
      <c r="L10" s="3">
        <f t="shared" si="1"/>
        <v>0</v>
      </c>
      <c r="M10" s="3">
        <f t="shared" si="1"/>
        <v>0</v>
      </c>
      <c r="N10" s="3">
        <f t="shared" si="1"/>
        <v>0</v>
      </c>
      <c r="O10" s="3">
        <f t="shared" si="1"/>
        <v>0</v>
      </c>
      <c r="P10" s="3">
        <f t="shared" si="1"/>
        <v>0</v>
      </c>
      <c r="Q10" s="3">
        <f t="shared" si="1"/>
        <v>0</v>
      </c>
      <c r="R10" s="3">
        <f t="shared" si="1"/>
        <v>0</v>
      </c>
      <c r="S10" s="3">
        <f t="shared" si="1"/>
        <v>0</v>
      </c>
      <c r="T10" s="3">
        <f t="shared" si="1"/>
        <v>0</v>
      </c>
      <c r="U10" s="3">
        <f t="shared" si="1"/>
        <v>0</v>
      </c>
      <c r="V10" s="3">
        <f t="shared" si="1"/>
        <v>0</v>
      </c>
      <c r="W10" s="3">
        <f t="shared" si="1"/>
        <v>12449613.014734991</v>
      </c>
      <c r="X10" s="3">
        <f t="shared" si="1"/>
        <v>24899226.029469982</v>
      </c>
      <c r="Y10" s="3">
        <f t="shared" si="1"/>
        <v>31265288.529469982</v>
      </c>
      <c r="Z10" s="3">
        <f t="shared" si="1"/>
        <v>37631351.029469982</v>
      </c>
      <c r="AA10" s="3">
        <f t="shared" si="1"/>
        <v>37631351.029469982</v>
      </c>
      <c r="AB10" s="3">
        <f t="shared" si="1"/>
        <v>37631351.029469982</v>
      </c>
      <c r="AC10" s="3">
        <f t="shared" si="1"/>
        <v>37631351.029469982</v>
      </c>
      <c r="AD10" s="3"/>
      <c r="AE10" s="3">
        <f>AE13/2+AC19</f>
        <v>37631351.029469982</v>
      </c>
      <c r="AF10" s="3">
        <f t="shared" si="1"/>
        <v>37631351.029469982</v>
      </c>
      <c r="AG10" s="3">
        <f t="shared" si="1"/>
        <v>37631351.029469982</v>
      </c>
      <c r="AH10" s="3">
        <f t="shared" si="1"/>
        <v>37631351.029469982</v>
      </c>
      <c r="AI10" s="3">
        <f t="shared" si="1"/>
        <v>37631351.029469982</v>
      </c>
      <c r="AJ10" s="3">
        <f t="shared" si="1"/>
        <v>37631351.029469982</v>
      </c>
      <c r="AK10" s="3">
        <f t="shared" ref="AK10:AP10" si="2">AK13/2+AJ19</f>
        <v>37631351.029469982</v>
      </c>
      <c r="AL10" s="3">
        <f t="shared" si="2"/>
        <v>37631351.029469982</v>
      </c>
      <c r="AM10" s="3">
        <f t="shared" si="2"/>
        <v>37631351.029469982</v>
      </c>
      <c r="AN10" s="3">
        <f t="shared" si="2"/>
        <v>37631351.029469982</v>
      </c>
      <c r="AO10" s="3">
        <f t="shared" si="2"/>
        <v>37631351.029469982</v>
      </c>
      <c r="AP10" s="3">
        <f t="shared" si="2"/>
        <v>37631351.029469982</v>
      </c>
    </row>
    <row r="12" spans="1:42" x14ac:dyDescent="0.25">
      <c r="B12" s="2" t="s">
        <v>3</v>
      </c>
    </row>
    <row r="13" spans="1:42" x14ac:dyDescent="0.25">
      <c r="B13" s="4" t="s">
        <v>76</v>
      </c>
      <c r="C13" s="5">
        <f>'CAP_ WBS to DEPR - FORECAST'!L11</f>
        <v>0</v>
      </c>
      <c r="D13" s="5">
        <f>'CAP_ WBS to DEPR - FORECAST'!M11</f>
        <v>0</v>
      </c>
      <c r="E13" s="5">
        <f>'CAP_ WBS to DEPR - FORECAST'!N11</f>
        <v>0</v>
      </c>
      <c r="F13" s="5">
        <f>'CAP_ WBS to DEPR - FORECAST'!O11</f>
        <v>0</v>
      </c>
      <c r="G13" s="5">
        <f>'CAP_ WBS to DEPR - FORECAST'!P11</f>
        <v>0</v>
      </c>
      <c r="H13" s="5">
        <f>'CAP_ WBS to DEPR - FORECAST'!Q11</f>
        <v>0</v>
      </c>
      <c r="I13" s="5">
        <f>'CAP_ WBS to DEPR - FORECAST'!R11</f>
        <v>0</v>
      </c>
      <c r="J13" s="5">
        <f>'CAP_ WBS to DEPR - FORECAST'!S11</f>
        <v>0</v>
      </c>
      <c r="K13" s="5">
        <f>'CAP_ WBS to DEPR - FORECAST'!T11</f>
        <v>0</v>
      </c>
      <c r="L13" s="5">
        <f>'CAP_ WBS to DEPR - FORECAST'!U11</f>
        <v>0</v>
      </c>
      <c r="M13" s="5">
        <f>'CAP_ WBS to DEPR - FORECAST'!V11</f>
        <v>0</v>
      </c>
      <c r="N13" s="5">
        <f>'CAP_ WBS to DEPR - FORECAST'!W11</f>
        <v>0</v>
      </c>
      <c r="O13" s="5">
        <f>'CAP_ WBS to DEPR - FORECAST'!X11</f>
        <v>0</v>
      </c>
      <c r="P13" s="5">
        <f>'CAP_ WBS to DEPR - FORECAST'!Y11</f>
        <v>0</v>
      </c>
      <c r="Q13" s="5">
        <f>'CAP_ WBS to DEPR - FORECAST'!Z11</f>
        <v>0</v>
      </c>
      <c r="R13" s="5">
        <f>'CAP_ WBS to DEPR - FORECAST'!AA11</f>
        <v>0</v>
      </c>
      <c r="S13" s="5">
        <f>'CAP_ WBS to DEPR - FORECAST'!AB11</f>
        <v>0</v>
      </c>
      <c r="T13" s="5">
        <f>'CAP_ WBS to DEPR - FORECAST'!AC11</f>
        <v>0</v>
      </c>
      <c r="U13" s="5">
        <f>'CAP_ WBS to DEPR - FORECAST'!AD11</f>
        <v>0</v>
      </c>
      <c r="V13" s="5">
        <f>'CAP_ WBS to DEPR - FORECAST'!AE11</f>
        <v>0</v>
      </c>
      <c r="W13" s="5">
        <f>'CAP_ WBS to DEPR - FORECAST'!AF11</f>
        <v>24899226.029469982</v>
      </c>
      <c r="X13" s="5">
        <f>'CAP_ WBS to DEPR - FORECAST'!AG11</f>
        <v>0</v>
      </c>
      <c r="Y13" s="5">
        <f>'CAP_ WBS to DEPR - FORECAST'!AH11</f>
        <v>12732125</v>
      </c>
      <c r="Z13" s="5">
        <f>'CAP_ WBS to DEPR - FORECAST'!AI11</f>
        <v>0</v>
      </c>
      <c r="AA13" s="5">
        <f>'CAP_ WBS to DEPR - FORECAST'!AJ11</f>
        <v>0</v>
      </c>
      <c r="AB13" s="5">
        <f>'CAP_ WBS to DEPR - FORECAST'!AK11</f>
        <v>0</v>
      </c>
      <c r="AC13" s="5">
        <f>'CAP_ WBS to DEPR - FORECAST'!AL11</f>
        <v>0</v>
      </c>
      <c r="AD13" s="5"/>
      <c r="AE13" s="5">
        <f>'CAP_ WBS to DEPR - FORECAST'!AM11</f>
        <v>0</v>
      </c>
      <c r="AF13" s="5">
        <f>'CAP_ WBS to DEPR - FORECAST'!AN11</f>
        <v>0</v>
      </c>
      <c r="AG13" s="5">
        <f>'CAP_ WBS to DEPR - FORECAST'!AO11</f>
        <v>0</v>
      </c>
      <c r="AH13" s="5">
        <f>'CAP_ WBS to DEPR - FORECAST'!AP11</f>
        <v>0</v>
      </c>
      <c r="AI13" s="5">
        <f>'CAP_ WBS to DEPR - FORECAST'!AQ11</f>
        <v>0</v>
      </c>
      <c r="AJ13" s="5">
        <f>'CAP_ WBS to DEPR - FORECAST'!AR11</f>
        <v>0</v>
      </c>
      <c r="AK13" s="5">
        <f>'CAP_ WBS to DEPR - FORECAST'!AS11</f>
        <v>0</v>
      </c>
      <c r="AL13" s="5">
        <f>'CAP_ WBS to DEPR - FORECAST'!AT11</f>
        <v>0</v>
      </c>
      <c r="AM13" s="5">
        <f>'CAP_ WBS to DEPR - FORECAST'!AU11</f>
        <v>0</v>
      </c>
      <c r="AN13" s="5">
        <f>'CAP_ WBS to DEPR - FORECAST'!AV11</f>
        <v>0</v>
      </c>
      <c r="AO13" s="5">
        <f>'CAP_ WBS to DEPR - FORECAST'!AW11</f>
        <v>0</v>
      </c>
      <c r="AP13" s="5">
        <f>'CAP_ WBS to DEPR - FORECAST'!AX11</f>
        <v>0</v>
      </c>
    </row>
    <row r="15" spans="1:42" x14ac:dyDescent="0.25">
      <c r="B15" s="2" t="s">
        <v>4</v>
      </c>
    </row>
    <row r="16" spans="1:42" x14ac:dyDescent="0.25">
      <c r="B16" s="19" t="s">
        <v>76</v>
      </c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>
        <f>'Depreciation Rates'!W9</f>
        <v>0.14285700000000001</v>
      </c>
      <c r="X16" s="20">
        <f>'Depreciation Rates'!X9</f>
        <v>0.14285700000000001</v>
      </c>
      <c r="Y16" s="20">
        <f>'Depreciation Rates'!Y9</f>
        <v>0.14285700000000001</v>
      </c>
      <c r="Z16" s="20">
        <f>'Depreciation Rates'!Z9</f>
        <v>0.14285700000000001</v>
      </c>
      <c r="AA16" s="20">
        <f>'Depreciation Rates'!AA9</f>
        <v>0.14285700000000001</v>
      </c>
      <c r="AB16" s="20">
        <f>'Depreciation Rates'!AB9</f>
        <v>0.14285700000000001</v>
      </c>
      <c r="AC16" s="20">
        <f>'Depreciation Rates'!AC9</f>
        <v>0.14285700000000001</v>
      </c>
      <c r="AD16" s="20"/>
      <c r="AE16" s="20">
        <f>'Depreciation Rates'!AD9</f>
        <v>0.14285700000000001</v>
      </c>
      <c r="AF16" s="20">
        <f>'Depreciation Rates'!AE9</f>
        <v>0.14285700000000001</v>
      </c>
      <c r="AG16" s="20">
        <f>'Depreciation Rates'!AF9</f>
        <v>0.14285700000000001</v>
      </c>
      <c r="AH16" s="20">
        <f>'Depreciation Rates'!AG9</f>
        <v>0.14285700000000001</v>
      </c>
      <c r="AI16" s="20">
        <f>'Depreciation Rates'!AH9</f>
        <v>0.14285700000000001</v>
      </c>
      <c r="AJ16" s="20">
        <f>'Depreciation Rates'!AI9</f>
        <v>0.14285700000000001</v>
      </c>
      <c r="AK16" s="20">
        <f>'Depreciation Rates'!AJ9</f>
        <v>0.14285700000000001</v>
      </c>
      <c r="AL16" s="20">
        <f>'Depreciation Rates'!AK9</f>
        <v>0.14285700000000001</v>
      </c>
      <c r="AM16" s="20">
        <f>'Depreciation Rates'!AL9</f>
        <v>0.14285700000000001</v>
      </c>
      <c r="AN16" s="20">
        <f>'Depreciation Rates'!AM9</f>
        <v>0.14285700000000001</v>
      </c>
      <c r="AO16" s="20">
        <f>'Depreciation Rates'!AN9</f>
        <v>0.14285700000000001</v>
      </c>
      <c r="AP16" s="20">
        <f>'Depreciation Rates'!AO9</f>
        <v>0.14285700000000001</v>
      </c>
    </row>
    <row r="18" spans="1:42" x14ac:dyDescent="0.25">
      <c r="B18" s="2" t="s">
        <v>5</v>
      </c>
    </row>
    <row r="19" spans="1:42" x14ac:dyDescent="0.25">
      <c r="A19" s="17">
        <v>101000</v>
      </c>
      <c r="B19" s="4" t="s">
        <v>76</v>
      </c>
      <c r="C19" s="5">
        <f>C13</f>
        <v>0</v>
      </c>
      <c r="D19" s="5">
        <f t="shared" ref="D19:AJ19" si="3">C19+D13</f>
        <v>0</v>
      </c>
      <c r="E19" s="5">
        <f t="shared" si="3"/>
        <v>0</v>
      </c>
      <c r="F19" s="5">
        <f t="shared" si="3"/>
        <v>0</v>
      </c>
      <c r="G19" s="5">
        <f t="shared" si="3"/>
        <v>0</v>
      </c>
      <c r="H19" s="5">
        <f t="shared" si="3"/>
        <v>0</v>
      </c>
      <c r="I19" s="5">
        <f t="shared" si="3"/>
        <v>0</v>
      </c>
      <c r="J19" s="5">
        <f t="shared" si="3"/>
        <v>0</v>
      </c>
      <c r="K19" s="5">
        <f t="shared" si="3"/>
        <v>0</v>
      </c>
      <c r="L19" s="5">
        <f t="shared" si="3"/>
        <v>0</v>
      </c>
      <c r="M19" s="5">
        <f t="shared" si="3"/>
        <v>0</v>
      </c>
      <c r="N19" s="5">
        <f t="shared" si="3"/>
        <v>0</v>
      </c>
      <c r="O19" s="5">
        <f t="shared" si="3"/>
        <v>0</v>
      </c>
      <c r="P19" s="5">
        <f t="shared" si="3"/>
        <v>0</v>
      </c>
      <c r="Q19" s="5">
        <f t="shared" si="3"/>
        <v>0</v>
      </c>
      <c r="R19" s="5">
        <f t="shared" si="3"/>
        <v>0</v>
      </c>
      <c r="S19" s="5">
        <f t="shared" si="3"/>
        <v>0</v>
      </c>
      <c r="T19" s="5">
        <f t="shared" si="3"/>
        <v>0</v>
      </c>
      <c r="U19" s="5">
        <f t="shared" si="3"/>
        <v>0</v>
      </c>
      <c r="V19" s="5">
        <f t="shared" si="3"/>
        <v>0</v>
      </c>
      <c r="W19" s="5">
        <f t="shared" si="3"/>
        <v>24899226.029469982</v>
      </c>
      <c r="X19" s="5">
        <f t="shared" si="3"/>
        <v>24899226.029469982</v>
      </c>
      <c r="Y19" s="5">
        <f t="shared" si="3"/>
        <v>37631351.029469982</v>
      </c>
      <c r="Z19" s="5">
        <f t="shared" si="3"/>
        <v>37631351.029469982</v>
      </c>
      <c r="AA19" s="5">
        <f t="shared" si="3"/>
        <v>37631351.029469982</v>
      </c>
      <c r="AB19" s="5">
        <f t="shared" si="3"/>
        <v>37631351.029469982</v>
      </c>
      <c r="AC19" s="5">
        <f t="shared" si="3"/>
        <v>37631351.029469982</v>
      </c>
      <c r="AD19" s="5"/>
      <c r="AE19" s="5">
        <f>AC19+AE13</f>
        <v>37631351.029469982</v>
      </c>
      <c r="AF19" s="5">
        <f t="shared" si="3"/>
        <v>37631351.029469982</v>
      </c>
      <c r="AG19" s="5">
        <f t="shared" si="3"/>
        <v>37631351.029469982</v>
      </c>
      <c r="AH19" s="5">
        <f t="shared" si="3"/>
        <v>37631351.029469982</v>
      </c>
      <c r="AI19" s="5">
        <f t="shared" si="3"/>
        <v>37631351.029469982</v>
      </c>
      <c r="AJ19" s="5">
        <f t="shared" si="3"/>
        <v>37631351.029469982</v>
      </c>
      <c r="AK19" s="5">
        <f t="shared" ref="AK19:AP19" si="4">AJ19+AK13</f>
        <v>37631351.029469982</v>
      </c>
      <c r="AL19" s="5">
        <f t="shared" si="4"/>
        <v>37631351.029469982</v>
      </c>
      <c r="AM19" s="5">
        <f t="shared" si="4"/>
        <v>37631351.029469982</v>
      </c>
      <c r="AN19" s="5">
        <f t="shared" si="4"/>
        <v>37631351.029469982</v>
      </c>
      <c r="AO19" s="5">
        <f t="shared" si="4"/>
        <v>37631351.029469982</v>
      </c>
      <c r="AP19" s="5">
        <f t="shared" si="4"/>
        <v>37631351.029469982</v>
      </c>
    </row>
    <row r="20" spans="1:42" x14ac:dyDescent="0.25">
      <c r="A20" s="17"/>
    </row>
    <row r="21" spans="1:42" x14ac:dyDescent="0.25">
      <c r="A21" s="17"/>
      <c r="B21" s="2" t="s">
        <v>6</v>
      </c>
    </row>
    <row r="22" spans="1:42" x14ac:dyDescent="0.25">
      <c r="A22" s="17">
        <v>404000</v>
      </c>
      <c r="B22" s="4" t="s">
        <v>76</v>
      </c>
      <c r="C22" s="5">
        <f t="shared" ref="C22:AI22" si="5">C16/12*C10</f>
        <v>0</v>
      </c>
      <c r="D22" s="5">
        <f t="shared" si="5"/>
        <v>0</v>
      </c>
      <c r="E22" s="5">
        <f t="shared" si="5"/>
        <v>0</v>
      </c>
      <c r="F22" s="5">
        <f t="shared" si="5"/>
        <v>0</v>
      </c>
      <c r="G22" s="5">
        <f t="shared" si="5"/>
        <v>0</v>
      </c>
      <c r="H22" s="5">
        <f t="shared" si="5"/>
        <v>0</v>
      </c>
      <c r="I22" s="5">
        <f t="shared" si="5"/>
        <v>0</v>
      </c>
      <c r="J22" s="5">
        <f t="shared" si="5"/>
        <v>0</v>
      </c>
      <c r="K22" s="5">
        <f t="shared" si="5"/>
        <v>0</v>
      </c>
      <c r="L22" s="5">
        <f t="shared" si="5"/>
        <v>0</v>
      </c>
      <c r="M22" s="5">
        <f t="shared" si="5"/>
        <v>0</v>
      </c>
      <c r="N22" s="5">
        <f t="shared" si="5"/>
        <v>0</v>
      </c>
      <c r="O22" s="5">
        <f t="shared" si="5"/>
        <v>0</v>
      </c>
      <c r="P22" s="5">
        <f t="shared" si="5"/>
        <v>0</v>
      </c>
      <c r="Q22" s="5">
        <f t="shared" si="5"/>
        <v>0</v>
      </c>
      <c r="R22" s="5">
        <f t="shared" si="5"/>
        <v>0</v>
      </c>
      <c r="S22" s="5">
        <f t="shared" si="5"/>
        <v>0</v>
      </c>
      <c r="T22" s="5">
        <f t="shared" si="5"/>
        <v>0</v>
      </c>
      <c r="U22" s="5">
        <f t="shared" si="5"/>
        <v>0</v>
      </c>
      <c r="V22" s="5">
        <f t="shared" si="5"/>
        <v>0</v>
      </c>
      <c r="W22" s="5">
        <f t="shared" si="5"/>
        <v>148209.5305371664</v>
      </c>
      <c r="X22" s="5">
        <f t="shared" si="5"/>
        <v>296419.0610743328</v>
      </c>
      <c r="Y22" s="5">
        <f t="shared" si="5"/>
        <v>372205.44362120779</v>
      </c>
      <c r="Z22" s="5">
        <f t="shared" si="5"/>
        <v>447991.82616808277</v>
      </c>
      <c r="AA22" s="5">
        <f t="shared" si="5"/>
        <v>447991.82616808277</v>
      </c>
      <c r="AB22" s="5">
        <f t="shared" si="5"/>
        <v>447991.82616808277</v>
      </c>
      <c r="AC22" s="5">
        <f t="shared" si="5"/>
        <v>447991.82616808277</v>
      </c>
      <c r="AD22" s="5">
        <f>SUM(C22:AC22)</f>
        <v>2608801.3399050375</v>
      </c>
      <c r="AE22" s="5">
        <f t="shared" si="5"/>
        <v>447991.82616808277</v>
      </c>
      <c r="AF22" s="5">
        <f t="shared" si="5"/>
        <v>447991.82616808277</v>
      </c>
      <c r="AG22" s="5">
        <f t="shared" si="5"/>
        <v>447991.82616808277</v>
      </c>
      <c r="AH22" s="5">
        <f t="shared" si="5"/>
        <v>447991.82616808277</v>
      </c>
      <c r="AI22" s="5">
        <f t="shared" si="5"/>
        <v>447991.82616808277</v>
      </c>
      <c r="AJ22" s="5">
        <f t="shared" ref="AJ22:AP22" si="6">AJ16/12*AJ10</f>
        <v>447991.82616808277</v>
      </c>
      <c r="AK22" s="5">
        <f t="shared" si="6"/>
        <v>447991.82616808277</v>
      </c>
      <c r="AL22" s="5">
        <f t="shared" si="6"/>
        <v>447991.82616808277</v>
      </c>
      <c r="AM22" s="5">
        <f t="shared" si="6"/>
        <v>447991.82616808277</v>
      </c>
      <c r="AN22" s="5">
        <f t="shared" si="6"/>
        <v>447991.82616808277</v>
      </c>
      <c r="AO22" s="5">
        <f t="shared" si="6"/>
        <v>447991.82616808277</v>
      </c>
      <c r="AP22" s="5">
        <f t="shared" si="6"/>
        <v>447991.82616808277</v>
      </c>
    </row>
    <row r="23" spans="1:42" x14ac:dyDescent="0.25">
      <c r="A23" s="17"/>
    </row>
    <row r="24" spans="1:42" x14ac:dyDescent="0.25">
      <c r="A24" s="17"/>
      <c r="B24" s="2" t="s">
        <v>7</v>
      </c>
    </row>
    <row r="25" spans="1:42" x14ac:dyDescent="0.25">
      <c r="A25" s="17">
        <v>111000</v>
      </c>
      <c r="B25" s="4" t="s">
        <v>76</v>
      </c>
      <c r="C25" s="3">
        <f>C22</f>
        <v>0</v>
      </c>
      <c r="D25" s="3">
        <f t="shared" ref="D25:AJ25" si="7">C25+D22</f>
        <v>0</v>
      </c>
      <c r="E25" s="3">
        <f t="shared" si="7"/>
        <v>0</v>
      </c>
      <c r="F25" s="3">
        <f t="shared" si="7"/>
        <v>0</v>
      </c>
      <c r="G25" s="3">
        <f t="shared" si="7"/>
        <v>0</v>
      </c>
      <c r="H25" s="3">
        <f t="shared" si="7"/>
        <v>0</v>
      </c>
      <c r="I25" s="3">
        <f t="shared" si="7"/>
        <v>0</v>
      </c>
      <c r="J25" s="3">
        <f t="shared" si="7"/>
        <v>0</v>
      </c>
      <c r="K25" s="3">
        <f t="shared" si="7"/>
        <v>0</v>
      </c>
      <c r="L25" s="3">
        <f t="shared" si="7"/>
        <v>0</v>
      </c>
      <c r="M25" s="3">
        <f t="shared" si="7"/>
        <v>0</v>
      </c>
      <c r="N25" s="3">
        <f t="shared" si="7"/>
        <v>0</v>
      </c>
      <c r="O25" s="3">
        <f t="shared" si="7"/>
        <v>0</v>
      </c>
      <c r="P25" s="3">
        <f t="shared" si="7"/>
        <v>0</v>
      </c>
      <c r="Q25" s="3">
        <f t="shared" si="7"/>
        <v>0</v>
      </c>
      <c r="R25" s="3">
        <f t="shared" si="7"/>
        <v>0</v>
      </c>
      <c r="S25" s="3">
        <f t="shared" si="7"/>
        <v>0</v>
      </c>
      <c r="T25" s="3">
        <f t="shared" si="7"/>
        <v>0</v>
      </c>
      <c r="U25" s="3">
        <f t="shared" si="7"/>
        <v>0</v>
      </c>
      <c r="V25" s="3">
        <f t="shared" si="7"/>
        <v>0</v>
      </c>
      <c r="W25" s="3">
        <f t="shared" si="7"/>
        <v>148209.5305371664</v>
      </c>
      <c r="X25" s="3">
        <f t="shared" si="7"/>
        <v>444628.5916114992</v>
      </c>
      <c r="Y25" s="3">
        <f t="shared" si="7"/>
        <v>816834.03523270693</v>
      </c>
      <c r="Z25" s="3">
        <f t="shared" si="7"/>
        <v>1264825.8614007896</v>
      </c>
      <c r="AA25" s="3">
        <f t="shared" si="7"/>
        <v>1712817.6875688722</v>
      </c>
      <c r="AB25" s="3">
        <f t="shared" si="7"/>
        <v>2160809.5137369549</v>
      </c>
      <c r="AC25" s="3">
        <f t="shared" si="7"/>
        <v>2608801.3399050375</v>
      </c>
      <c r="AD25" s="3"/>
      <c r="AE25" s="3">
        <f>AC25+AE22</f>
        <v>3056793.1660731202</v>
      </c>
      <c r="AF25" s="3">
        <f t="shared" si="7"/>
        <v>3504784.9922412029</v>
      </c>
      <c r="AG25" s="3">
        <f t="shared" si="7"/>
        <v>3952776.8184092855</v>
      </c>
      <c r="AH25" s="3">
        <f t="shared" si="7"/>
        <v>4400768.6445773682</v>
      </c>
      <c r="AI25" s="3">
        <f t="shared" si="7"/>
        <v>4848760.4707454508</v>
      </c>
      <c r="AJ25" s="3">
        <f t="shared" si="7"/>
        <v>5296752.2969135335</v>
      </c>
      <c r="AK25" s="3">
        <f t="shared" ref="AK25:AP25" si="8">AJ25+AK22</f>
        <v>5744744.1230816161</v>
      </c>
      <c r="AL25" s="3">
        <f t="shared" si="8"/>
        <v>6192735.9492496988</v>
      </c>
      <c r="AM25" s="3">
        <f t="shared" si="8"/>
        <v>6640727.7754177814</v>
      </c>
      <c r="AN25" s="3">
        <f t="shared" si="8"/>
        <v>7088719.6015858641</v>
      </c>
      <c r="AO25" s="3">
        <f t="shared" si="8"/>
        <v>7536711.4277539467</v>
      </c>
      <c r="AP25" s="3">
        <f t="shared" si="8"/>
        <v>7984703.2539220294</v>
      </c>
    </row>
    <row r="27" spans="1:42" x14ac:dyDescent="0.25">
      <c r="B27" s="2" t="s">
        <v>8</v>
      </c>
    </row>
    <row r="28" spans="1:42" x14ac:dyDescent="0.25">
      <c r="B28" s="4" t="s">
        <v>76</v>
      </c>
      <c r="C28" s="3">
        <f t="shared" ref="C28:AI28" si="9">C19-C25</f>
        <v>0</v>
      </c>
      <c r="D28" s="3">
        <f t="shared" si="9"/>
        <v>0</v>
      </c>
      <c r="E28" s="3">
        <f t="shared" si="9"/>
        <v>0</v>
      </c>
      <c r="F28" s="3">
        <f t="shared" si="9"/>
        <v>0</v>
      </c>
      <c r="G28" s="3">
        <f t="shared" si="9"/>
        <v>0</v>
      </c>
      <c r="H28" s="3">
        <f t="shared" si="9"/>
        <v>0</v>
      </c>
      <c r="I28" s="3">
        <f t="shared" si="9"/>
        <v>0</v>
      </c>
      <c r="J28" s="3">
        <f t="shared" si="9"/>
        <v>0</v>
      </c>
      <c r="K28" s="3">
        <f t="shared" si="9"/>
        <v>0</v>
      </c>
      <c r="L28" s="3">
        <f t="shared" si="9"/>
        <v>0</v>
      </c>
      <c r="M28" s="3">
        <f t="shared" si="9"/>
        <v>0</v>
      </c>
      <c r="N28" s="3">
        <f t="shared" si="9"/>
        <v>0</v>
      </c>
      <c r="O28" s="3">
        <f t="shared" si="9"/>
        <v>0</v>
      </c>
      <c r="P28" s="3">
        <f t="shared" si="9"/>
        <v>0</v>
      </c>
      <c r="Q28" s="3">
        <f t="shared" si="9"/>
        <v>0</v>
      </c>
      <c r="R28" s="3">
        <f t="shared" si="9"/>
        <v>0</v>
      </c>
      <c r="S28" s="3">
        <f t="shared" si="9"/>
        <v>0</v>
      </c>
      <c r="T28" s="3">
        <f t="shared" si="9"/>
        <v>0</v>
      </c>
      <c r="U28" s="3">
        <f t="shared" si="9"/>
        <v>0</v>
      </c>
      <c r="V28" s="3">
        <f t="shared" si="9"/>
        <v>0</v>
      </c>
      <c r="W28" s="3">
        <f t="shared" si="9"/>
        <v>24751016.498932816</v>
      </c>
      <c r="X28" s="3">
        <f t="shared" si="9"/>
        <v>24454597.437858481</v>
      </c>
      <c r="Y28" s="3">
        <f t="shared" si="9"/>
        <v>36814516.994237274</v>
      </c>
      <c r="Z28" s="3">
        <f t="shared" si="9"/>
        <v>36366525.168069191</v>
      </c>
      <c r="AA28" s="3">
        <f t="shared" si="9"/>
        <v>35918533.341901109</v>
      </c>
      <c r="AB28" s="3">
        <f t="shared" si="9"/>
        <v>35470541.515733026</v>
      </c>
      <c r="AC28" s="3">
        <f t="shared" si="9"/>
        <v>35022549.689564943</v>
      </c>
      <c r="AD28" s="3"/>
      <c r="AE28" s="3">
        <f t="shared" si="9"/>
        <v>34574557.863396861</v>
      </c>
      <c r="AF28" s="3">
        <f t="shared" si="9"/>
        <v>34126566.037228778</v>
      </c>
      <c r="AG28" s="3">
        <f t="shared" si="9"/>
        <v>33678574.211060695</v>
      </c>
      <c r="AH28" s="3">
        <f t="shared" si="9"/>
        <v>33230582.384892613</v>
      </c>
      <c r="AI28" s="3">
        <f t="shared" si="9"/>
        <v>32782590.55872453</v>
      </c>
      <c r="AJ28" s="3">
        <f t="shared" ref="AJ28:AP28" si="10">AJ19-AJ25</f>
        <v>32334598.732556447</v>
      </c>
      <c r="AK28" s="3">
        <f t="shared" si="10"/>
        <v>31886606.906388365</v>
      </c>
      <c r="AL28" s="3">
        <f t="shared" si="10"/>
        <v>31438615.080220282</v>
      </c>
      <c r="AM28" s="3">
        <f t="shared" si="10"/>
        <v>30990623.254052199</v>
      </c>
      <c r="AN28" s="3">
        <f t="shared" si="10"/>
        <v>30542631.427884117</v>
      </c>
      <c r="AO28" s="3">
        <f t="shared" si="10"/>
        <v>30094639.601716034</v>
      </c>
      <c r="AP28" s="3">
        <f t="shared" si="10"/>
        <v>29646647.775547951</v>
      </c>
    </row>
    <row r="30" spans="1:42" x14ac:dyDescent="0.25">
      <c r="B30" s="2" t="s">
        <v>9</v>
      </c>
    </row>
    <row r="31" spans="1:42" x14ac:dyDescent="0.25">
      <c r="B31" s="4" t="s">
        <v>76</v>
      </c>
      <c r="M31" s="3"/>
      <c r="N31" s="3"/>
      <c r="O31" s="3"/>
      <c r="P31" s="3"/>
      <c r="Q31" s="3"/>
      <c r="R31" s="3"/>
      <c r="S31" s="3"/>
      <c r="T31" s="3"/>
      <c r="U31" s="3"/>
      <c r="V31" s="3"/>
      <c r="W31" s="3">
        <f t="shared" ref="W31:AC31" si="11">AVERAGE(K19:W19)</f>
        <v>1915325.0791899986</v>
      </c>
      <c r="X31" s="3">
        <f t="shared" si="11"/>
        <v>3830650.1583799971</v>
      </c>
      <c r="Y31" s="3">
        <f t="shared" si="11"/>
        <v>6725369.4683392262</v>
      </c>
      <c r="Z31" s="3">
        <f t="shared" si="11"/>
        <v>9620088.7782984562</v>
      </c>
      <c r="AA31" s="3">
        <f t="shared" si="11"/>
        <v>12514808.088257683</v>
      </c>
      <c r="AB31" s="3">
        <f t="shared" si="11"/>
        <v>15409527.398216913</v>
      </c>
      <c r="AC31" s="3">
        <f t="shared" si="11"/>
        <v>18304246.70817614</v>
      </c>
      <c r="AD31" s="3"/>
      <c r="AE31" s="3">
        <f t="shared" ref="AE31:AP31" si="12">AVERAGE(R19:AE19)</f>
        <v>21198966.018135369</v>
      </c>
      <c r="AF31" s="3">
        <f t="shared" si="12"/>
        <v>24093685.328094598</v>
      </c>
      <c r="AG31" s="3">
        <f t="shared" si="12"/>
        <v>26988404.638053827</v>
      </c>
      <c r="AH31" s="3">
        <f t="shared" si="12"/>
        <v>29883123.948013052</v>
      </c>
      <c r="AI31" s="3">
        <f t="shared" si="12"/>
        <v>32777843.257972281</v>
      </c>
      <c r="AJ31" s="3">
        <f t="shared" si="12"/>
        <v>35672562.567931511</v>
      </c>
      <c r="AK31" s="3">
        <f t="shared" si="12"/>
        <v>36651956.798700742</v>
      </c>
      <c r="AL31" s="3">
        <f t="shared" si="12"/>
        <v>37631351.029469974</v>
      </c>
      <c r="AM31" s="3">
        <f t="shared" si="12"/>
        <v>37631351.029469974</v>
      </c>
      <c r="AN31" s="3">
        <f t="shared" si="12"/>
        <v>37631351.029469974</v>
      </c>
      <c r="AO31" s="3">
        <f t="shared" si="12"/>
        <v>37631351.029469974</v>
      </c>
      <c r="AP31" s="3">
        <f t="shared" si="12"/>
        <v>37631351.029469974</v>
      </c>
    </row>
    <row r="33" spans="2:42" x14ac:dyDescent="0.25">
      <c r="B33" s="2" t="s">
        <v>10</v>
      </c>
    </row>
    <row r="34" spans="2:42" x14ac:dyDescent="0.25">
      <c r="B34" s="4" t="s">
        <v>76</v>
      </c>
      <c r="M34" s="3"/>
      <c r="N34" s="3"/>
      <c r="O34" s="3"/>
      <c r="P34" s="3"/>
      <c r="Q34" s="3"/>
      <c r="R34" s="3"/>
      <c r="S34" s="3"/>
      <c r="T34" s="3"/>
      <c r="U34" s="3"/>
      <c r="V34" s="3"/>
      <c r="W34" s="3">
        <f t="shared" ref="W34:AC34" si="13">AVERAGE(K25:W25)</f>
        <v>11400.73311824357</v>
      </c>
      <c r="X34" s="3">
        <f t="shared" si="13"/>
        <v>45602.93247297428</v>
      </c>
      <c r="Y34" s="3">
        <f t="shared" si="13"/>
        <v>108436.31979856711</v>
      </c>
      <c r="Z34" s="3">
        <f t="shared" si="13"/>
        <v>205730.6168293971</v>
      </c>
      <c r="AA34" s="3">
        <f t="shared" si="13"/>
        <v>337485.82356546418</v>
      </c>
      <c r="AB34" s="3">
        <f t="shared" si="13"/>
        <v>503701.94000676839</v>
      </c>
      <c r="AC34" s="3">
        <f t="shared" si="13"/>
        <v>704378.9661533098</v>
      </c>
      <c r="AD34" s="3"/>
      <c r="AE34" s="3">
        <f t="shared" ref="AE34:AP34" si="14">AVERAGE(R25:AE25)</f>
        <v>939516.90200508817</v>
      </c>
      <c r="AF34" s="3">
        <f t="shared" si="14"/>
        <v>1209115.7475621039</v>
      </c>
      <c r="AG34" s="3">
        <f t="shared" si="14"/>
        <v>1513175.5028243565</v>
      </c>
      <c r="AH34" s="3">
        <f t="shared" si="14"/>
        <v>1851696.1677918467</v>
      </c>
      <c r="AI34" s="3">
        <f t="shared" si="14"/>
        <v>2224677.7424645736</v>
      </c>
      <c r="AJ34" s="3">
        <f t="shared" si="14"/>
        <v>2632120.2268425375</v>
      </c>
      <c r="AK34" s="3">
        <f t="shared" si="14"/>
        <v>3062622.8878074954</v>
      </c>
      <c r="AL34" s="3">
        <f t="shared" si="14"/>
        <v>3504784.9922412033</v>
      </c>
      <c r="AM34" s="3">
        <f t="shared" si="14"/>
        <v>3952776.818409286</v>
      </c>
      <c r="AN34" s="3">
        <f t="shared" si="14"/>
        <v>4400768.6445773682</v>
      </c>
      <c r="AO34" s="3">
        <f t="shared" si="14"/>
        <v>4848760.4707454508</v>
      </c>
      <c r="AP34" s="3">
        <f t="shared" si="14"/>
        <v>5296752.2969135335</v>
      </c>
    </row>
    <row r="36" spans="2:42" x14ac:dyDescent="0.25">
      <c r="B36" s="2" t="s">
        <v>11</v>
      </c>
    </row>
    <row r="37" spans="2:42" x14ac:dyDescent="0.25">
      <c r="B37" s="4" t="s">
        <v>76</v>
      </c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>
        <f t="shared" ref="W37:AC37" si="15">AVERAGE(K28:W28)</f>
        <v>1903924.346071755</v>
      </c>
      <c r="X37" s="3">
        <f t="shared" si="15"/>
        <v>3785047.2259070231</v>
      </c>
      <c r="Y37" s="3">
        <f t="shared" si="15"/>
        <v>6616933.1485406598</v>
      </c>
      <c r="Z37" s="3">
        <f t="shared" si="15"/>
        <v>9414358.1614690591</v>
      </c>
      <c r="AA37" s="3">
        <f t="shared" si="15"/>
        <v>12177322.264692219</v>
      </c>
      <c r="AB37" s="3">
        <f t="shared" si="15"/>
        <v>14905825.458210144</v>
      </c>
      <c r="AC37" s="3">
        <f t="shared" si="15"/>
        <v>17599867.742022835</v>
      </c>
      <c r="AD37" s="3"/>
      <c r="AE37" s="3">
        <f t="shared" ref="AE37:AP37" si="16">AVERAGE(R28:AE28)</f>
        <v>20259449.116130285</v>
      </c>
      <c r="AF37" s="3">
        <f t="shared" si="16"/>
        <v>22884569.580532495</v>
      </c>
      <c r="AG37" s="3">
        <f t="shared" si="16"/>
        <v>25475229.135229472</v>
      </c>
      <c r="AH37" s="3">
        <f t="shared" si="16"/>
        <v>28031427.780221216</v>
      </c>
      <c r="AI37" s="3">
        <f t="shared" si="16"/>
        <v>30553165.515507717</v>
      </c>
      <c r="AJ37" s="3">
        <f t="shared" si="16"/>
        <v>33040442.341088984</v>
      </c>
      <c r="AK37" s="3">
        <f t="shared" si="16"/>
        <v>33589333.910893254</v>
      </c>
      <c r="AL37" s="3">
        <f t="shared" si="16"/>
        <v>34126566.037228778</v>
      </c>
      <c r="AM37" s="3">
        <f t="shared" si="16"/>
        <v>33678574.211060695</v>
      </c>
      <c r="AN37" s="3">
        <f t="shared" si="16"/>
        <v>33230582.384892616</v>
      </c>
      <c r="AO37" s="3">
        <f t="shared" si="16"/>
        <v>32782590.558724526</v>
      </c>
      <c r="AP37" s="3">
        <f t="shared" si="16"/>
        <v>32334598.732556444</v>
      </c>
    </row>
    <row r="39" spans="2:42" s="22" customFormat="1" x14ac:dyDescent="0.25"/>
    <row r="40" spans="2:42" x14ac:dyDescent="0.25">
      <c r="AA40" s="6"/>
    </row>
    <row r="41" spans="2:42" x14ac:dyDescent="0.25">
      <c r="AA41" s="5"/>
    </row>
    <row r="42" spans="2:42" x14ac:dyDescent="0.25">
      <c r="AA42" s="3"/>
      <c r="AD42" s="3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2675B0-8F08-4438-81C2-9497053A0ED9}">
  <sheetPr>
    <tabColor rgb="FF0070C0"/>
  </sheetPr>
  <dimension ref="A1:AO9"/>
  <sheetViews>
    <sheetView zoomScale="85" zoomScaleNormal="85" workbookViewId="0">
      <pane xSplit="2" ySplit="7" topLeftCell="O8" activePane="bottomRight" state="frozen"/>
      <selection sqref="A1:A2"/>
      <selection pane="topRight" sqref="A1:A2"/>
      <selection pane="bottomLeft" sqref="A1:A2"/>
      <selection pane="bottomRight" sqref="A1:A2"/>
    </sheetView>
  </sheetViews>
  <sheetFormatPr defaultRowHeight="15" x14ac:dyDescent="0.25"/>
  <cols>
    <col min="1" max="1" width="33.28515625" customWidth="1"/>
    <col min="2" max="2" width="31.5703125" bestFit="1" customWidth="1"/>
  </cols>
  <sheetData>
    <row r="1" spans="1:41" x14ac:dyDescent="0.25">
      <c r="A1" s="40" t="s">
        <v>90</v>
      </c>
    </row>
    <row r="2" spans="1:41" x14ac:dyDescent="0.25">
      <c r="A2" s="40" t="s">
        <v>87</v>
      </c>
    </row>
    <row r="6" spans="1:41" ht="15.75" thickBot="1" x14ac:dyDescent="0.3"/>
    <row r="7" spans="1:41" ht="26.25" thickBot="1" x14ac:dyDescent="0.3">
      <c r="A7" s="7" t="s">
        <v>12</v>
      </c>
      <c r="B7" s="8" t="s">
        <v>13</v>
      </c>
      <c r="C7" s="8" t="s">
        <v>14</v>
      </c>
      <c r="D7" s="8" t="s">
        <v>15</v>
      </c>
      <c r="E7" s="8" t="s">
        <v>16</v>
      </c>
      <c r="F7" s="8" t="s">
        <v>17</v>
      </c>
      <c r="G7" s="8" t="s">
        <v>18</v>
      </c>
      <c r="H7" s="8" t="s">
        <v>19</v>
      </c>
      <c r="I7" s="8" t="s">
        <v>20</v>
      </c>
      <c r="J7" s="8" t="s">
        <v>21</v>
      </c>
      <c r="K7" s="8" t="s">
        <v>22</v>
      </c>
      <c r="L7" s="8" t="s">
        <v>23</v>
      </c>
      <c r="M7" s="8" t="s">
        <v>24</v>
      </c>
      <c r="N7" s="8" t="s">
        <v>25</v>
      </c>
      <c r="O7" s="8" t="s">
        <v>26</v>
      </c>
      <c r="P7" s="8" t="s">
        <v>27</v>
      </c>
      <c r="Q7" s="8" t="s">
        <v>28</v>
      </c>
      <c r="R7" s="8" t="s">
        <v>29</v>
      </c>
      <c r="S7" s="8" t="s">
        <v>30</v>
      </c>
      <c r="T7" s="8" t="s">
        <v>31</v>
      </c>
      <c r="U7" s="8" t="s">
        <v>32</v>
      </c>
      <c r="V7" s="8" t="s">
        <v>33</v>
      </c>
      <c r="W7" s="8" t="s">
        <v>34</v>
      </c>
      <c r="X7" s="8" t="s">
        <v>35</v>
      </c>
      <c r="Y7" s="8" t="s">
        <v>36</v>
      </c>
      <c r="Z7" s="8" t="s">
        <v>37</v>
      </c>
      <c r="AA7" s="8" t="s">
        <v>38</v>
      </c>
      <c r="AB7" s="8" t="s">
        <v>39</v>
      </c>
      <c r="AC7" s="8" t="s">
        <v>40</v>
      </c>
      <c r="AD7" s="8" t="s">
        <v>41</v>
      </c>
      <c r="AE7" s="8" t="s">
        <v>42</v>
      </c>
      <c r="AF7" s="8" t="s">
        <v>43</v>
      </c>
      <c r="AG7" s="8" t="s">
        <v>44</v>
      </c>
      <c r="AH7" s="8" t="s">
        <v>45</v>
      </c>
      <c r="AI7" s="8" t="s">
        <v>46</v>
      </c>
      <c r="AJ7" s="8" t="s">
        <v>47</v>
      </c>
      <c r="AK7" s="8" t="s">
        <v>48</v>
      </c>
      <c r="AL7" s="8" t="s">
        <v>49</v>
      </c>
      <c r="AM7" s="8" t="s">
        <v>50</v>
      </c>
      <c r="AN7" s="8" t="s">
        <v>51</v>
      </c>
      <c r="AO7" s="8" t="s">
        <v>52</v>
      </c>
    </row>
    <row r="8" spans="1:41" x14ac:dyDescent="0.25">
      <c r="A8" t="s">
        <v>53</v>
      </c>
      <c r="B8" s="9" t="s">
        <v>2</v>
      </c>
      <c r="C8" s="10">
        <v>2.0521899999999999E-2</v>
      </c>
      <c r="D8" s="10">
        <v>2.0521899999999999E-2</v>
      </c>
      <c r="E8" s="10">
        <v>2.0521899999999999E-2</v>
      </c>
      <c r="F8" s="10">
        <v>2.0521899999999999E-2</v>
      </c>
      <c r="G8" s="10">
        <v>2.0521899999999999E-2</v>
      </c>
      <c r="H8" s="10">
        <v>2.0521899999999999E-2</v>
      </c>
      <c r="I8" s="10">
        <v>2.0521899999999999E-2</v>
      </c>
      <c r="J8" s="10">
        <v>2.0521899999999999E-2</v>
      </c>
      <c r="K8" s="10">
        <v>2.0521899999999999E-2</v>
      </c>
      <c r="L8" s="10">
        <v>2.0521899999999999E-2</v>
      </c>
      <c r="M8" s="10">
        <v>2.0521899999999999E-2</v>
      </c>
      <c r="N8" s="10">
        <v>2.0521899999999999E-2</v>
      </c>
      <c r="O8" s="10">
        <v>2.0521899999999999E-2</v>
      </c>
      <c r="P8" s="10">
        <v>2.0521899999999999E-2</v>
      </c>
      <c r="Q8" s="10">
        <v>2.0521899999999999E-2</v>
      </c>
      <c r="R8" s="10">
        <v>2.0521899999999999E-2</v>
      </c>
      <c r="S8" s="10">
        <v>2.0521899999999999E-2</v>
      </c>
      <c r="T8" s="10">
        <v>2.0521899999999999E-2</v>
      </c>
      <c r="U8" s="10">
        <v>2.0521899999999999E-2</v>
      </c>
      <c r="V8" s="10">
        <v>2.0521899999999999E-2</v>
      </c>
      <c r="W8" s="10">
        <v>2.0521899999999999E-2</v>
      </c>
      <c r="X8" s="10">
        <v>2.0521899999999999E-2</v>
      </c>
      <c r="Y8" s="10">
        <v>2.0521899999999999E-2</v>
      </c>
      <c r="Z8" s="10">
        <v>2.0521899999999999E-2</v>
      </c>
      <c r="AA8" s="10">
        <v>2.0521899999999999E-2</v>
      </c>
      <c r="AB8" s="10">
        <v>2.0521899999999999E-2</v>
      </c>
      <c r="AC8" s="10">
        <v>2.0521899999999999E-2</v>
      </c>
      <c r="AD8" s="10">
        <v>2.0521899999999999E-2</v>
      </c>
      <c r="AE8" s="10">
        <v>2.0521899999999999E-2</v>
      </c>
      <c r="AF8" s="10">
        <v>2.0521899999999999E-2</v>
      </c>
      <c r="AG8" s="10">
        <v>2.0521899999999999E-2</v>
      </c>
      <c r="AH8" s="10">
        <v>2.0521899999999999E-2</v>
      </c>
      <c r="AI8" s="10">
        <v>2.0521899999999999E-2</v>
      </c>
      <c r="AJ8" s="10">
        <v>2.0521899999999999E-2</v>
      </c>
      <c r="AK8" s="10">
        <v>2.0521899999999999E-2</v>
      </c>
      <c r="AL8" s="10">
        <v>2.0521899999999999E-2</v>
      </c>
      <c r="AM8" s="10">
        <v>2.0521899999999999E-2</v>
      </c>
      <c r="AN8" s="10">
        <v>2.0521899999999999E-2</v>
      </c>
      <c r="AO8" s="10">
        <v>2.0521899999999999E-2</v>
      </c>
    </row>
    <row r="9" spans="1:41" x14ac:dyDescent="0.25">
      <c r="A9" t="s">
        <v>53</v>
      </c>
      <c r="B9" s="9" t="s">
        <v>1</v>
      </c>
      <c r="C9" s="10">
        <v>0.14285700000000001</v>
      </c>
      <c r="D9" s="10">
        <v>0.14285700000000001</v>
      </c>
      <c r="E9" s="10">
        <v>0.14285700000000001</v>
      </c>
      <c r="F9" s="10">
        <v>0.14285700000000001</v>
      </c>
      <c r="G9" s="10">
        <v>0.14285700000000001</v>
      </c>
      <c r="H9" s="10">
        <v>0.14285700000000001</v>
      </c>
      <c r="I9" s="10">
        <v>0.14285700000000001</v>
      </c>
      <c r="J9" s="10">
        <v>0.14285700000000001</v>
      </c>
      <c r="K9" s="10">
        <v>0.14285700000000001</v>
      </c>
      <c r="L9" s="10">
        <v>0.14285700000000001</v>
      </c>
      <c r="M9" s="10">
        <v>0.14285700000000001</v>
      </c>
      <c r="N9" s="10">
        <v>0.14285700000000001</v>
      </c>
      <c r="O9" s="10">
        <v>0.14285700000000001</v>
      </c>
      <c r="P9" s="10">
        <v>0.14285700000000001</v>
      </c>
      <c r="Q9" s="10">
        <v>0.14285700000000001</v>
      </c>
      <c r="R9" s="10">
        <v>0.14285700000000001</v>
      </c>
      <c r="S9" s="10">
        <v>0.14285700000000001</v>
      </c>
      <c r="T9" s="10">
        <v>0.14285700000000001</v>
      </c>
      <c r="U9" s="10">
        <v>0.14285700000000001</v>
      </c>
      <c r="V9" s="10">
        <v>0.14285700000000001</v>
      </c>
      <c r="W9" s="10">
        <v>0.14285700000000001</v>
      </c>
      <c r="X9" s="10">
        <v>0.14285700000000001</v>
      </c>
      <c r="Y9" s="10">
        <v>0.14285700000000001</v>
      </c>
      <c r="Z9" s="10">
        <v>0.14285700000000001</v>
      </c>
      <c r="AA9" s="10">
        <v>0.14285700000000001</v>
      </c>
      <c r="AB9" s="10">
        <v>0.14285700000000001</v>
      </c>
      <c r="AC9" s="10">
        <v>0.14285700000000001</v>
      </c>
      <c r="AD9" s="10">
        <v>0.14285700000000001</v>
      </c>
      <c r="AE9" s="10">
        <v>0.14285700000000001</v>
      </c>
      <c r="AF9" s="10">
        <v>0.14285700000000001</v>
      </c>
      <c r="AG9" s="10">
        <v>0.14285700000000001</v>
      </c>
      <c r="AH9" s="10">
        <v>0.14285700000000001</v>
      </c>
      <c r="AI9" s="10">
        <v>0.14285700000000001</v>
      </c>
      <c r="AJ9" s="10">
        <v>0.14285700000000001</v>
      </c>
      <c r="AK9" s="10">
        <v>0.14285700000000001</v>
      </c>
      <c r="AL9" s="10">
        <v>0.14285700000000001</v>
      </c>
      <c r="AM9" s="10">
        <v>0.14285700000000001</v>
      </c>
      <c r="AN9" s="10">
        <v>0.14285700000000001</v>
      </c>
      <c r="AO9" s="10">
        <v>0.14285700000000001</v>
      </c>
    </row>
  </sheetData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5B73C8-73F9-42B0-8EBE-F26E4F3D11F1}">
  <sheetPr>
    <tabColor rgb="FF0070C0"/>
  </sheetPr>
  <dimension ref="A1:AX11"/>
  <sheetViews>
    <sheetView showGridLines="0" showZeros="0" tabSelected="1" zoomScale="70" zoomScaleNormal="70" workbookViewId="0">
      <pane xSplit="3" ySplit="10" topLeftCell="D11" activePane="bottomRight" state="frozen"/>
      <selection sqref="A1:A2"/>
      <selection pane="topRight" sqref="A1:A2"/>
      <selection pane="bottomLeft" sqref="A1:A2"/>
      <selection pane="bottomRight" sqref="A1:A2"/>
    </sheetView>
  </sheetViews>
  <sheetFormatPr defaultRowHeight="15" x14ac:dyDescent="0.25"/>
  <cols>
    <col min="1" max="1" width="34" bestFit="1" customWidth="1"/>
    <col min="2" max="2" width="34.7109375" customWidth="1"/>
    <col min="3" max="3" width="63.42578125" bestFit="1" customWidth="1"/>
    <col min="4" max="4" width="19.5703125" customWidth="1"/>
    <col min="5" max="5" width="15.5703125" customWidth="1"/>
    <col min="6" max="10" width="23.42578125" customWidth="1"/>
    <col min="11" max="11" width="27.28515625" customWidth="1"/>
    <col min="12" max="50" width="11.7109375" customWidth="1"/>
  </cols>
  <sheetData>
    <row r="1" spans="1:50" x14ac:dyDescent="0.25">
      <c r="A1" s="40" t="s">
        <v>91</v>
      </c>
    </row>
    <row r="2" spans="1:50" x14ac:dyDescent="0.25">
      <c r="A2" s="40" t="s">
        <v>87</v>
      </c>
    </row>
    <row r="7" spans="1:50" ht="15.75" thickBot="1" x14ac:dyDescent="0.3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</row>
    <row r="8" spans="1:50" ht="15" customHeight="1" x14ac:dyDescent="0.25">
      <c r="A8" s="12"/>
    </row>
    <row r="9" spans="1:50" ht="15.75" thickBot="1" x14ac:dyDescent="0.3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</row>
    <row r="10" spans="1:50" ht="26.25" thickBot="1" x14ac:dyDescent="0.3">
      <c r="A10" s="13" t="s">
        <v>54</v>
      </c>
      <c r="B10" s="13" t="s">
        <v>55</v>
      </c>
      <c r="C10" s="13" t="s">
        <v>56</v>
      </c>
      <c r="D10" s="13" t="s">
        <v>57</v>
      </c>
      <c r="E10" s="13" t="s">
        <v>58</v>
      </c>
      <c r="F10" s="13" t="s">
        <v>59</v>
      </c>
      <c r="G10" s="13" t="s">
        <v>60</v>
      </c>
      <c r="H10" s="13" t="s">
        <v>61</v>
      </c>
      <c r="I10" s="13" t="s">
        <v>62</v>
      </c>
      <c r="J10" s="13" t="s">
        <v>63</v>
      </c>
      <c r="K10" s="13" t="s">
        <v>64</v>
      </c>
      <c r="L10" s="13" t="s">
        <v>14</v>
      </c>
      <c r="M10" s="13" t="s">
        <v>15</v>
      </c>
      <c r="N10" s="13" t="s">
        <v>16</v>
      </c>
      <c r="O10" s="13" t="s">
        <v>17</v>
      </c>
      <c r="P10" s="13" t="s">
        <v>18</v>
      </c>
      <c r="Q10" s="13" t="s">
        <v>19</v>
      </c>
      <c r="R10" s="13" t="s">
        <v>20</v>
      </c>
      <c r="S10" s="13" t="s">
        <v>21</v>
      </c>
      <c r="T10" s="13" t="s">
        <v>22</v>
      </c>
      <c r="U10" s="13" t="s">
        <v>23</v>
      </c>
      <c r="V10" s="13" t="s">
        <v>24</v>
      </c>
      <c r="W10" s="13" t="s">
        <v>25</v>
      </c>
      <c r="X10" s="13" t="s">
        <v>26</v>
      </c>
      <c r="Y10" s="13" t="s">
        <v>27</v>
      </c>
      <c r="Z10" s="13" t="s">
        <v>28</v>
      </c>
      <c r="AA10" s="13" t="s">
        <v>29</v>
      </c>
      <c r="AB10" s="13" t="s">
        <v>30</v>
      </c>
      <c r="AC10" s="13" t="s">
        <v>31</v>
      </c>
      <c r="AD10" s="13" t="s">
        <v>32</v>
      </c>
      <c r="AE10" s="13" t="s">
        <v>33</v>
      </c>
      <c r="AF10" s="13" t="s">
        <v>34</v>
      </c>
      <c r="AG10" s="13" t="s">
        <v>35</v>
      </c>
      <c r="AH10" s="13" t="s">
        <v>36</v>
      </c>
      <c r="AI10" s="13" t="s">
        <v>37</v>
      </c>
      <c r="AJ10" s="13" t="s">
        <v>38</v>
      </c>
      <c r="AK10" s="13" t="s">
        <v>39</v>
      </c>
      <c r="AL10" s="13" t="s">
        <v>40</v>
      </c>
      <c r="AM10" s="13" t="s">
        <v>41</v>
      </c>
      <c r="AN10" s="13" t="s">
        <v>42</v>
      </c>
      <c r="AO10" s="13" t="s">
        <v>43</v>
      </c>
      <c r="AP10" s="13" t="s">
        <v>44</v>
      </c>
      <c r="AQ10" s="13" t="s">
        <v>45</v>
      </c>
      <c r="AR10" s="13" t="s">
        <v>46</v>
      </c>
      <c r="AS10" s="13" t="s">
        <v>47</v>
      </c>
      <c r="AT10" s="13" t="s">
        <v>48</v>
      </c>
      <c r="AU10" s="13" t="s">
        <v>49</v>
      </c>
      <c r="AV10" s="13" t="s">
        <v>50</v>
      </c>
      <c r="AW10" s="13" t="s">
        <v>51</v>
      </c>
      <c r="AX10" s="13" t="s">
        <v>52</v>
      </c>
    </row>
    <row r="11" spans="1:50" x14ac:dyDescent="0.25">
      <c r="A11" s="14" t="s">
        <v>71</v>
      </c>
      <c r="B11" s="4" t="s">
        <v>1</v>
      </c>
      <c r="C11" s="4" t="s">
        <v>73</v>
      </c>
      <c r="D11" s="15" t="s">
        <v>65</v>
      </c>
      <c r="E11" s="15" t="s">
        <v>66</v>
      </c>
      <c r="F11" s="15" t="s">
        <v>72</v>
      </c>
      <c r="G11" s="15" t="s">
        <v>67</v>
      </c>
      <c r="H11" s="16" t="s">
        <v>68</v>
      </c>
      <c r="I11" s="15">
        <v>30</v>
      </c>
      <c r="J11" s="15" t="s">
        <v>69</v>
      </c>
      <c r="K11" s="15" t="s">
        <v>70</v>
      </c>
      <c r="L11" s="15">
        <v>0</v>
      </c>
      <c r="M11" s="15">
        <v>0</v>
      </c>
      <c r="N11" s="15">
        <v>0</v>
      </c>
      <c r="O11" s="15">
        <v>0</v>
      </c>
      <c r="P11" s="15">
        <v>0</v>
      </c>
      <c r="Q11" s="15">
        <v>0</v>
      </c>
      <c r="R11" s="15">
        <v>0</v>
      </c>
      <c r="S11" s="15">
        <v>0</v>
      </c>
      <c r="T11" s="15">
        <v>0</v>
      </c>
      <c r="U11" s="15">
        <v>0</v>
      </c>
      <c r="V11" s="15">
        <v>0</v>
      </c>
      <c r="W11" s="15">
        <v>0</v>
      </c>
      <c r="X11" s="15">
        <v>0</v>
      </c>
      <c r="Y11" s="15">
        <v>0</v>
      </c>
      <c r="Z11" s="15">
        <v>0</v>
      </c>
      <c r="AA11" s="15">
        <v>0</v>
      </c>
      <c r="AB11" s="15">
        <v>0</v>
      </c>
      <c r="AC11" s="15">
        <v>0</v>
      </c>
      <c r="AD11" s="15">
        <v>0</v>
      </c>
      <c r="AE11" s="15">
        <v>0</v>
      </c>
      <c r="AF11" s="15">
        <v>24899226.029469982</v>
      </c>
      <c r="AG11" s="15">
        <v>0</v>
      </c>
      <c r="AH11" s="15">
        <v>12732125</v>
      </c>
      <c r="AI11" s="15">
        <v>0</v>
      </c>
      <c r="AJ11" s="15">
        <v>0</v>
      </c>
      <c r="AK11" s="15">
        <v>0</v>
      </c>
      <c r="AL11" s="15">
        <v>0</v>
      </c>
      <c r="AM11" s="15">
        <v>0</v>
      </c>
      <c r="AN11" s="15">
        <v>0</v>
      </c>
      <c r="AO11" s="15">
        <v>0</v>
      </c>
      <c r="AP11" s="15">
        <v>0</v>
      </c>
      <c r="AQ11" s="15">
        <v>0</v>
      </c>
      <c r="AR11" s="15">
        <v>0</v>
      </c>
      <c r="AS11" s="15">
        <v>0</v>
      </c>
      <c r="AT11" s="15">
        <v>0</v>
      </c>
      <c r="AU11" s="15">
        <v>0</v>
      </c>
      <c r="AV11" s="15">
        <v>0</v>
      </c>
      <c r="AW11" s="15">
        <v>0</v>
      </c>
      <c r="AX11" s="15">
        <v>0</v>
      </c>
    </row>
  </sheetData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aseSubjects xmlns="8b86ae58-4ff9-4300-8876-bb89783e485c" xsi:nil="true"/>
    <Document_x0020_Status xmlns="c85253b9-0a55-49a1-98ad-b5b6252d7079">Draft</Document_x0020_Status>
    <CaseNumber xmlns="8b86ae58-4ff9-4300-8876-bb89783e485c" xsi:nil="true"/>
    <Comments xmlns="c85253b9-0a55-49a1-98ad-b5b6252d7079" xsi:nil="true"/>
    <CaseJurisdiction xmlns="8b86ae58-4ff9-4300-8876-bb89783e485c" xsi:nil="true"/>
    <SRCH_DRItemNumber xmlns="8b86ae58-4ff9-4300-8876-bb89783e485c" xsi:nil="true"/>
    <Pgs xmlns="C2952A52-8A0A-49DD-9489-84516BF5EFD0" xsi:nil="true"/>
    <CaseCompanyName xmlns="8b86ae58-4ff9-4300-8876-bb89783e485c" xsi:nil="true"/>
    <CaseStatus xmlns="8b86ae58-4ff9-4300-8876-bb89783e485c" xsi:nil="true"/>
    <IsKeyDocket xmlns="8b86ae58-4ff9-4300-8876-bb89783e485c">false</IsKeyDocket>
    <SRCH_ObjectType xmlns="8b86ae58-4ff9-4300-8876-bb89783e485c" xsi:nil="true"/>
    <SRCH_DRSetNumber xmlns="8b86ae58-4ff9-4300-8876-bb89783e485c" xsi:nil="true"/>
    <SRCH_DocketId xmlns="8b86ae58-4ff9-4300-8876-bb89783e485c" xsi:nil="true"/>
    <CaseType xmlns="8b86ae58-4ff9-4300-8876-bb89783e485c" xsi:nil="true"/>
    <Sequence_x0020_Number xmlns="C2952A52-8A0A-49DD-9489-84516BF5EFD0" xsi:nil="true"/>
    <Document_x0020_Type xmlns="c85253b9-0a55-49a1-98ad-b5b6252d7079">Question</Document_x0020_Type>
    <CasePracticeArea xmlns="8b86ae58-4ff9-4300-8876-bb89783e485c" xsi:nil="true"/>
    <MB xmlns="C2952A52-8A0A-49DD-9489-84516BF5EFD0" xsi:nil="true"/>
    <SRCH_DrSiteId xmlns="8b86ae58-4ff9-4300-8876-bb89783e485c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B71B695E64A9C42AC39FC4338BD253D" ma:contentTypeVersion="" ma:contentTypeDescription="Create a new document." ma:contentTypeScope="" ma:versionID="736d78c158eb5ad755fab9e1e81e2fe2">
  <xsd:schema xmlns:xsd="http://www.w3.org/2001/XMLSchema" xmlns:xs="http://www.w3.org/2001/XMLSchema" xmlns:p="http://schemas.microsoft.com/office/2006/metadata/properties" xmlns:ns2="c85253b9-0a55-49a1-98ad-b5b6252d7079" xmlns:ns3="C2952A52-8A0A-49DD-9489-84516BF5EFD0" xmlns:ns4="8b86ae58-4ff9-4300-8876-bb89783e485c" xmlns:ns5="3a6ed07f-74d3-4d6b-b2d6-faf8761c8676" targetNamespace="http://schemas.microsoft.com/office/2006/metadata/properties" ma:root="true" ma:fieldsID="4a65ee71c1f91ac67c46d372be99d2a6" ns2:_="" ns3:_="" ns4:_="" ns5:_="">
    <xsd:import namespace="c85253b9-0a55-49a1-98ad-b5b6252d7079"/>
    <xsd:import namespace="C2952A52-8A0A-49DD-9489-84516BF5EFD0"/>
    <xsd:import namespace="8b86ae58-4ff9-4300-8876-bb89783e485c"/>
    <xsd:import namespace="3a6ed07f-74d3-4d6b-b2d6-faf8761c8676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2:Document_x0020_Status" minOccurs="0"/>
                <xsd:element ref="ns2:Document_x0020_Type" minOccurs="0"/>
                <xsd:element ref="ns3:Sequence_x0020_Number" minOccurs="0"/>
                <xsd:element ref="ns4:CaseCompanyName" minOccurs="0"/>
                <xsd:element ref="ns4:CaseJurisdiction" minOccurs="0"/>
                <xsd:element ref="ns4:CaseType" minOccurs="0"/>
                <xsd:element ref="ns4:CasePracticeArea" minOccurs="0"/>
                <xsd:element ref="ns4:CaseStatus" minOccurs="0"/>
                <xsd:element ref="ns4:CaseNumber" minOccurs="0"/>
                <xsd:element ref="ns4:IsKeyDocket" minOccurs="0"/>
                <xsd:element ref="ns4:CaseSubjects" minOccurs="0"/>
                <xsd:element ref="ns4:SRCH_DocketId" minOccurs="0"/>
                <xsd:element ref="ns5:SharedWithUsers" minOccurs="0"/>
                <xsd:element ref="ns4:SRCH_ObjectType" minOccurs="0"/>
                <xsd:element ref="ns4:SRCH_DRSetNumber" minOccurs="0"/>
                <xsd:element ref="ns4:SRCH_DRItemNumber" minOccurs="0"/>
                <xsd:element ref="ns4:SRCH_DrSiteId" minOccurs="0"/>
                <xsd:element ref="ns3:MB" minOccurs="0"/>
                <xsd:element ref="ns3:P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5253b9-0a55-49a1-98ad-b5b6252d7079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  <xsd:element name="Document_x0020_Status" ma:index="9" nillable="true" ma:displayName="Document Status" ma:default="Draft" ma:format="Dropdown" ma:internalName="Document_x0020_Status">
      <xsd:simpleType>
        <xsd:restriction base="dms:Choice">
          <xsd:enumeration value="Draft"/>
          <xsd:enumeration value="Final"/>
        </xsd:restriction>
      </xsd:simpleType>
    </xsd:element>
    <xsd:element name="Document_x0020_Type" ma:index="10" nillable="true" ma:displayName="Document Type" ma:default="Question" ma:format="Dropdown" ma:internalName="Document_x0020_Type">
      <xsd:simpleType>
        <xsd:restriction base="dms:Choice">
          <xsd:enumeration value="Answer"/>
          <xsd:enumeration value="Question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952A52-8A0A-49DD-9489-84516BF5EFD0" elementFormDefault="qualified">
    <xsd:import namespace="http://schemas.microsoft.com/office/2006/documentManagement/types"/>
    <xsd:import namespace="http://schemas.microsoft.com/office/infopath/2007/PartnerControls"/>
    <xsd:element name="Sequence_x0020_Number" ma:index="11" nillable="true" ma:displayName="Sequence Number" ma:internalName="Sequence_x0020_Number">
      <xsd:simpleType>
        <xsd:restriction base="dms:Number"/>
      </xsd:simpleType>
    </xsd:element>
    <xsd:element name="MB" ma:index="26" nillable="true" ma:displayName="MB" ma:decimals="0" ma:internalName="MB">
      <xsd:simpleType>
        <xsd:restriction base="dms:Number"/>
      </xsd:simpleType>
    </xsd:element>
    <xsd:element name="Pgs" ma:index="27" nillable="true" ma:displayName="Pgs" ma:decimals="0" ma:internalName="Pgs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86ae58-4ff9-4300-8876-bb89783e485c" elementFormDefault="qualified">
    <xsd:import namespace="http://schemas.microsoft.com/office/2006/documentManagement/types"/>
    <xsd:import namespace="http://schemas.microsoft.com/office/infopath/2007/PartnerControls"/>
    <xsd:element name="CaseCompanyName" ma:index="12" nillable="true" ma:displayName="Company Name" ma:internalName="CaseCompanyName">
      <xsd:simpleType>
        <xsd:restriction base="dms:Text"/>
      </xsd:simpleType>
    </xsd:element>
    <xsd:element name="CaseJurisdiction" ma:index="13" nillable="true" ma:displayName="Jurisdiction" ma:internalName="CaseJurisdiction">
      <xsd:simpleType>
        <xsd:restriction base="dms:Text"/>
      </xsd:simpleType>
    </xsd:element>
    <xsd:element name="CaseType" ma:index="14" nillable="true" ma:displayName="Case Type" ma:internalName="CaseType">
      <xsd:simpleType>
        <xsd:restriction base="dms:Text"/>
      </xsd:simpleType>
    </xsd:element>
    <xsd:element name="CasePracticeArea" ma:index="15" nillable="true" ma:displayName="Practie Area" ma:internalName="CasePracticeArea">
      <xsd:simpleType>
        <xsd:restriction base="dms:Text"/>
      </xsd:simpleType>
    </xsd:element>
    <xsd:element name="CaseStatus" ma:index="16" nillable="true" ma:displayName="Case Status" ma:internalName="CaseStatus">
      <xsd:simpleType>
        <xsd:restriction base="dms:Text"/>
      </xsd:simpleType>
    </xsd:element>
    <xsd:element name="CaseNumber" ma:index="17" nillable="true" ma:displayName="Case Number" ma:internalName="CaseNumber">
      <xsd:simpleType>
        <xsd:restriction base="dms:Text"/>
      </xsd:simpleType>
    </xsd:element>
    <xsd:element name="IsKeyDocket" ma:index="18" nillable="true" ma:displayName="Key Docket" ma:default="0" ma:internalName="IsKeyDocket">
      <xsd:simpleType>
        <xsd:restriction base="dms:Boolean"/>
      </xsd:simpleType>
    </xsd:element>
    <xsd:element name="CaseSubjects" ma:index="19" nillable="true" ma:displayName="Subjects" ma:internalName="CaseSubjects">
      <xsd:simpleType>
        <xsd:restriction base="dms:Note">
          <xsd:maxLength value="255"/>
        </xsd:restriction>
      </xsd:simpleType>
    </xsd:element>
    <xsd:element name="SRCH_DocketId" ma:index="20" nillable="true" ma:displayName="Search DocketId" ma:internalName="SRCH_DocketId">
      <xsd:simpleType>
        <xsd:restriction base="dms:Number"/>
      </xsd:simpleType>
    </xsd:element>
    <xsd:element name="SRCH_ObjectType" ma:index="22" nillable="true" ma:displayName="Search ObjectType" ma:internalName="SRCH_ObjectType">
      <xsd:simpleType>
        <xsd:restriction base="dms:Text"/>
      </xsd:simpleType>
    </xsd:element>
    <xsd:element name="SRCH_DRSetNumber" ma:index="23" nillable="true" ma:displayName="Search DRSetNumber" ma:internalName="SRCH_DRSetNumber">
      <xsd:simpleType>
        <xsd:restriction base="dms:Text"/>
      </xsd:simpleType>
    </xsd:element>
    <xsd:element name="SRCH_DRItemNumber" ma:index="24" nillable="true" ma:displayName="Search DRItemNumber" ma:internalName="SRCH_DRItemNumber">
      <xsd:simpleType>
        <xsd:restriction base="dms:Text"/>
      </xsd:simpleType>
    </xsd:element>
    <xsd:element name="SRCH_DrSiteId" ma:index="25" nillable="true" ma:displayName="Search DrSiteId" ma:internalName="SRCH_DrSiteId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6ed07f-74d3-4d6b-b2d6-faf8761c8676" elementFormDefault="qualified">
    <xsd:import namespace="http://schemas.microsoft.com/office/2006/documentManagement/types"/>
    <xsd:import namespace="http://schemas.microsoft.com/office/infopath/2007/PartnerControls"/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5873CA1-8816-473A-BE60-9B52162A1F92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3a6ed07f-74d3-4d6b-b2d6-faf8761c8676"/>
    <ds:schemaRef ds:uri="C2952A52-8A0A-49DD-9489-84516BF5EFD0"/>
    <ds:schemaRef ds:uri="c85253b9-0a55-49a1-98ad-b5b6252d7079"/>
    <ds:schemaRef ds:uri="http://purl.org/dc/terms/"/>
    <ds:schemaRef ds:uri="8b86ae58-4ff9-4300-8876-bb89783e485c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C75C1A7B-305B-4B0F-AF18-DC6BD31F4AD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DB0D20F-3EEE-47C0-BFC7-A4C19798863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5253b9-0a55-49a1-98ad-b5b6252d7079"/>
    <ds:schemaRef ds:uri="C2952A52-8A0A-49DD-9489-84516BF5EFD0"/>
    <ds:schemaRef ds:uri="8b86ae58-4ff9-4300-8876-bb89783e485c"/>
    <ds:schemaRef ds:uri="3a6ed07f-74d3-4d6b-b2d6-faf8761c867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Adjusted</vt:lpstr>
      <vt:lpstr>Current</vt:lpstr>
      <vt:lpstr>Depreciation Rates</vt:lpstr>
      <vt:lpstr>CAP_ WBS to DEPR - FORECAST</vt:lpstr>
      <vt:lpstr>'CAP_ WBS to DEPR - FORECAST'!Print_Titles</vt:lpstr>
    </vt:vector>
  </TitlesOfParts>
  <Company>NexteraEnergy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Greene, Benjamin</dc:creator>
  <cp:lastModifiedBy>Adams, Starr</cp:lastModifiedBy>
  <dcterms:created xsi:type="dcterms:W3CDTF">2021-03-23T14:56:30Z</dcterms:created>
  <dcterms:modified xsi:type="dcterms:W3CDTF">2021-05-07T16:27:17Z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0x0101006B71B695E64A9C42AC39FC4338BD253D</vt:lpwstr>
  </property>
</Properties>
</file>