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1 Rate Case Discovery\OPC's Fifth Set of PODs\OPC's 5th POD No. 91\"/>
    </mc:Choice>
  </mc:AlternateContent>
  <xr:revisionPtr revIDLastSave="0" documentId="13_ncr:1_{BCBA9C80-D165-4B48-92A8-B0D03DE211E2}" xr6:coauthVersionLast="45" xr6:coauthVersionMax="45" xr10:uidLastSave="{00000000-0000-0000-0000-000000000000}"/>
  <bookViews>
    <workbookView xWindow="1140" yWindow="4110" windowWidth="24615" windowHeight="10965" activeTab="2" xr2:uid="{284689E8-A903-48CE-AA04-240D8FE78A3A}"/>
  </bookViews>
  <sheets>
    <sheet name="1. Company Adjs" sheetId="1" r:id="rId1"/>
    <sheet name="2a. Gulf Standalone - SFAS 158" sheetId="2" r:id="rId2"/>
    <sheet name="2b. FPL Combined - SFAS 158" sheetId="3" r:id="rId3"/>
  </sheets>
  <definedNames>
    <definedName name="_xlnm.Print_Titles" localSheetId="0">'1. Company Adjs'!$A:$A,'1. Company Adjs'!$12:$16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7" i="1" l="1"/>
  <c r="H66" i="1"/>
  <c r="H64" i="1"/>
  <c r="C64" i="1"/>
  <c r="C67" i="1"/>
  <c r="C66" i="1"/>
  <c r="H70" i="1" l="1"/>
  <c r="I67" i="1"/>
  <c r="K67" i="1" s="1"/>
  <c r="H73" i="1"/>
  <c r="G73" i="1"/>
  <c r="H72" i="1"/>
  <c r="G72" i="1"/>
  <c r="H71" i="1"/>
  <c r="G71" i="1"/>
  <c r="K71" i="1" s="1"/>
  <c r="K65" i="1"/>
  <c r="I66" i="1"/>
  <c r="K66" i="1" s="1"/>
  <c r="C71" i="1"/>
  <c r="B71" i="1"/>
  <c r="F71" i="1" s="1"/>
  <c r="F65" i="1"/>
  <c r="C73" i="1"/>
  <c r="C72" i="1"/>
  <c r="C70" i="1"/>
  <c r="B73" i="1"/>
  <c r="B72" i="1"/>
  <c r="B70" i="1"/>
  <c r="H74" i="1" l="1"/>
  <c r="D70" i="1"/>
  <c r="F70" i="1" s="1"/>
  <c r="D73" i="1"/>
  <c r="F73" i="1" s="1"/>
  <c r="I64" i="1"/>
  <c r="K64" i="1" s="1"/>
  <c r="K68" i="1" s="1"/>
  <c r="B74" i="1"/>
  <c r="D66" i="1"/>
  <c r="F66" i="1" s="1"/>
  <c r="C74" i="1"/>
  <c r="D64" i="1"/>
  <c r="F64" i="1" s="1"/>
  <c r="I73" i="1"/>
  <c r="K73" i="1" s="1"/>
  <c r="I72" i="1"/>
  <c r="K72" i="1" s="1"/>
  <c r="G70" i="1"/>
  <c r="G74" i="1" s="1"/>
  <c r="D72" i="1"/>
  <c r="F72" i="1" s="1"/>
  <c r="D67" i="1"/>
  <c r="F67" i="1" s="1"/>
  <c r="AF34" i="3"/>
  <c r="AF50" i="3" s="1"/>
  <c r="AE34" i="3"/>
  <c r="AE50" i="3" s="1"/>
  <c r="AD34" i="3"/>
  <c r="AC34" i="3"/>
  <c r="W34" i="3"/>
  <c r="V34" i="3"/>
  <c r="V50" i="3" s="1"/>
  <c r="U34" i="3"/>
  <c r="U50" i="3" s="1"/>
  <c r="T34" i="3"/>
  <c r="N34" i="3"/>
  <c r="M34" i="3"/>
  <c r="L34" i="3"/>
  <c r="K34" i="3"/>
  <c r="C34" i="3"/>
  <c r="C50" i="3" s="1"/>
  <c r="D34" i="3"/>
  <c r="D50" i="3" s="1"/>
  <c r="E34" i="3"/>
  <c r="B34" i="3"/>
  <c r="AJ26" i="2"/>
  <c r="AJ26" i="3"/>
  <c r="AI26" i="3"/>
  <c r="AH26" i="3"/>
  <c r="AG26" i="3"/>
  <c r="AF26" i="3"/>
  <c r="AE26" i="3"/>
  <c r="AD26" i="3"/>
  <c r="AC26" i="3"/>
  <c r="AA26" i="3"/>
  <c r="Z26" i="3"/>
  <c r="Y26" i="3"/>
  <c r="X26" i="3"/>
  <c r="W26" i="3"/>
  <c r="V26" i="3"/>
  <c r="U26" i="3"/>
  <c r="T26" i="3"/>
  <c r="R26" i="3"/>
  <c r="Q26" i="3"/>
  <c r="P26" i="3"/>
  <c r="O26" i="3"/>
  <c r="N26" i="3"/>
  <c r="M26" i="3"/>
  <c r="L26" i="3"/>
  <c r="K26" i="3"/>
  <c r="I26" i="3"/>
  <c r="H26" i="3"/>
  <c r="G26" i="3"/>
  <c r="F26" i="3"/>
  <c r="E26" i="3"/>
  <c r="D26" i="3"/>
  <c r="C26" i="3"/>
  <c r="B26" i="3"/>
  <c r="AD50" i="3"/>
  <c r="AC50" i="3"/>
  <c r="W50" i="3"/>
  <c r="W57" i="3" s="1"/>
  <c r="T50" i="3"/>
  <c r="N50" i="3"/>
  <c r="M50" i="3"/>
  <c r="L50" i="3"/>
  <c r="K50" i="3"/>
  <c r="E50" i="3"/>
  <c r="B50" i="3"/>
  <c r="AK39" i="3"/>
  <c r="AK34" i="3" s="1"/>
  <c r="AJ39" i="3"/>
  <c r="AJ55" i="3" s="1"/>
  <c r="AI39" i="3"/>
  <c r="AI55" i="3" s="1"/>
  <c r="AH39" i="3"/>
  <c r="AH55" i="3" s="1"/>
  <c r="AG39" i="3"/>
  <c r="AG55" i="3" s="1"/>
  <c r="AF39" i="3"/>
  <c r="AF55" i="3" s="1"/>
  <c r="AE39" i="3"/>
  <c r="AD39" i="3"/>
  <c r="AD41" i="3" s="1"/>
  <c r="AC39" i="3"/>
  <c r="AC41" i="3" s="1"/>
  <c r="AB39" i="3"/>
  <c r="AB34" i="3" s="1"/>
  <c r="Y34" i="3" s="1"/>
  <c r="AA39" i="3"/>
  <c r="AA55" i="3" s="1"/>
  <c r="Z39" i="3"/>
  <c r="Z55" i="3" s="1"/>
  <c r="Y39" i="3"/>
  <c r="Y55" i="3" s="1"/>
  <c r="X39" i="3"/>
  <c r="X55" i="3" s="1"/>
  <c r="W39" i="3"/>
  <c r="W55" i="3" s="1"/>
  <c r="V39" i="3"/>
  <c r="V55" i="3" s="1"/>
  <c r="U39" i="3"/>
  <c r="T39" i="3"/>
  <c r="T55" i="3" s="1"/>
  <c r="S39" i="3"/>
  <c r="S34" i="3" s="1"/>
  <c r="R39" i="3"/>
  <c r="R55" i="3" s="1"/>
  <c r="Q39" i="3"/>
  <c r="Q55" i="3" s="1"/>
  <c r="P39" i="3"/>
  <c r="P55" i="3" s="1"/>
  <c r="O39" i="3"/>
  <c r="O55" i="3" s="1"/>
  <c r="N39" i="3"/>
  <c r="N55" i="3" s="1"/>
  <c r="M39" i="3"/>
  <c r="M55" i="3" s="1"/>
  <c r="L39" i="3"/>
  <c r="L55" i="3" s="1"/>
  <c r="K39" i="3"/>
  <c r="K55" i="3" s="1"/>
  <c r="J39" i="3"/>
  <c r="J34" i="3" s="1"/>
  <c r="I39" i="3"/>
  <c r="I55" i="3" s="1"/>
  <c r="H39" i="3"/>
  <c r="H55" i="3" s="1"/>
  <c r="G39" i="3"/>
  <c r="G55" i="3" s="1"/>
  <c r="F39" i="3"/>
  <c r="F55" i="3" s="1"/>
  <c r="E39" i="3"/>
  <c r="E55" i="3" s="1"/>
  <c r="D39" i="3"/>
  <c r="C39" i="3"/>
  <c r="C55" i="3" s="1"/>
  <c r="B39" i="3"/>
  <c r="B55" i="3" s="1"/>
  <c r="AC41" i="2"/>
  <c r="T41" i="2"/>
  <c r="B41" i="2"/>
  <c r="AK39" i="2"/>
  <c r="AJ39" i="2"/>
  <c r="AI39" i="2"/>
  <c r="AI55" i="2" s="1"/>
  <c r="AH39" i="2"/>
  <c r="AH55" i="2" s="1"/>
  <c r="AG39" i="2"/>
  <c r="AF39" i="2"/>
  <c r="AF41" i="2" s="1"/>
  <c r="AE39" i="2"/>
  <c r="AE41" i="2" s="1"/>
  <c r="AD39" i="2"/>
  <c r="AD41" i="2" s="1"/>
  <c r="AC39" i="2"/>
  <c r="AB39" i="2"/>
  <c r="AA39" i="2"/>
  <c r="AA55" i="2" s="1"/>
  <c r="Z39" i="2"/>
  <c r="Z55" i="2" s="1"/>
  <c r="Y39" i="2"/>
  <c r="X39" i="2"/>
  <c r="W39" i="2"/>
  <c r="W41" i="2" s="1"/>
  <c r="V39" i="2"/>
  <c r="V41" i="2" s="1"/>
  <c r="U39" i="2"/>
  <c r="U41" i="2" s="1"/>
  <c r="T39" i="2"/>
  <c r="S39" i="2"/>
  <c r="S34" i="2" s="1"/>
  <c r="R39" i="2"/>
  <c r="R55" i="2" s="1"/>
  <c r="Q39" i="2"/>
  <c r="P39" i="2"/>
  <c r="O39" i="2"/>
  <c r="N39" i="2"/>
  <c r="N41" i="2" s="1"/>
  <c r="M39" i="2"/>
  <c r="M41" i="2" s="1"/>
  <c r="L39" i="2"/>
  <c r="L41" i="2" s="1"/>
  <c r="K39" i="2"/>
  <c r="K41" i="2" s="1"/>
  <c r="J39" i="2"/>
  <c r="J34" i="2" s="1"/>
  <c r="H34" i="2" s="1"/>
  <c r="I39" i="2"/>
  <c r="I55" i="2" s="1"/>
  <c r="H39" i="2"/>
  <c r="H55" i="2" s="1"/>
  <c r="G39" i="2"/>
  <c r="G55" i="2" s="1"/>
  <c r="F39" i="2"/>
  <c r="F55" i="2" s="1"/>
  <c r="E39" i="2"/>
  <c r="E41" i="2" s="1"/>
  <c r="D39" i="2"/>
  <c r="D41" i="2" s="1"/>
  <c r="C39" i="2"/>
  <c r="C41" i="2" s="1"/>
  <c r="B39" i="2"/>
  <c r="B55" i="2" s="1"/>
  <c r="AJ55" i="2"/>
  <c r="AG55" i="2"/>
  <c r="AF55" i="2"/>
  <c r="AE55" i="2"/>
  <c r="AD55" i="2"/>
  <c r="AC55" i="2"/>
  <c r="Y55" i="2"/>
  <c r="X55" i="2"/>
  <c r="W55" i="2"/>
  <c r="V55" i="2"/>
  <c r="U55" i="2"/>
  <c r="T55" i="2"/>
  <c r="Q55" i="2"/>
  <c r="P55" i="2"/>
  <c r="O55" i="2"/>
  <c r="N55" i="2"/>
  <c r="M55" i="2"/>
  <c r="L55" i="2"/>
  <c r="L57" i="2" s="1"/>
  <c r="K55" i="2"/>
  <c r="K57" i="2" s="1"/>
  <c r="E55" i="2"/>
  <c r="D55" i="2"/>
  <c r="AF50" i="2"/>
  <c r="AE50" i="2"/>
  <c r="AD50" i="2"/>
  <c r="AC50" i="2"/>
  <c r="W50" i="2"/>
  <c r="V50" i="2"/>
  <c r="U50" i="2"/>
  <c r="T50" i="2"/>
  <c r="N50" i="2"/>
  <c r="M50" i="2"/>
  <c r="L50" i="2"/>
  <c r="K50" i="2"/>
  <c r="E50" i="2"/>
  <c r="E57" i="2" s="1"/>
  <c r="D50" i="2"/>
  <c r="C50" i="2"/>
  <c r="B50" i="2"/>
  <c r="AK34" i="2"/>
  <c r="AI34" i="2" s="1"/>
  <c r="AI41" i="2" s="1"/>
  <c r="AB34" i="2"/>
  <c r="Z34" i="2"/>
  <c r="Z41" i="2" s="1"/>
  <c r="Y34" i="2"/>
  <c r="AA34" i="2" s="1"/>
  <c r="AA41" i="2" s="1"/>
  <c r="H61" i="1"/>
  <c r="G61" i="1"/>
  <c r="C61" i="1"/>
  <c r="B61" i="1"/>
  <c r="I60" i="1"/>
  <c r="K60" i="1" s="1"/>
  <c r="D60" i="1"/>
  <c r="F60" i="1" s="1"/>
  <c r="I59" i="1"/>
  <c r="K59" i="1" s="1"/>
  <c r="D59" i="1"/>
  <c r="F59" i="1" s="1"/>
  <c r="I58" i="1"/>
  <c r="K58" i="1" s="1"/>
  <c r="D58" i="1"/>
  <c r="F58" i="1" s="1"/>
  <c r="I57" i="1"/>
  <c r="K57" i="1" s="1"/>
  <c r="D57" i="1"/>
  <c r="F57" i="1" s="1"/>
  <c r="H54" i="1"/>
  <c r="G54" i="1"/>
  <c r="C54" i="1"/>
  <c r="B54" i="1"/>
  <c r="I53" i="1"/>
  <c r="K53" i="1" s="1"/>
  <c r="K54" i="1" s="1"/>
  <c r="D53" i="1"/>
  <c r="F53" i="1" s="1"/>
  <c r="F54" i="1" s="1"/>
  <c r="H50" i="1"/>
  <c r="G50" i="1"/>
  <c r="C50" i="1"/>
  <c r="B50" i="1"/>
  <c r="I49" i="1"/>
  <c r="K49" i="1" s="1"/>
  <c r="D49" i="1"/>
  <c r="F49" i="1" s="1"/>
  <c r="I48" i="1"/>
  <c r="K48" i="1" s="1"/>
  <c r="D48" i="1"/>
  <c r="F48" i="1" s="1"/>
  <c r="I47" i="1"/>
  <c r="K47" i="1" s="1"/>
  <c r="D47" i="1"/>
  <c r="F47" i="1" s="1"/>
  <c r="I46" i="1"/>
  <c r="K46" i="1" s="1"/>
  <c r="D46" i="1"/>
  <c r="F46" i="1" s="1"/>
  <c r="H32" i="1"/>
  <c r="G32" i="1"/>
  <c r="C32" i="1"/>
  <c r="B32" i="1"/>
  <c r="I31" i="1"/>
  <c r="K31" i="1" s="1"/>
  <c r="D31" i="1"/>
  <c r="F31" i="1" s="1"/>
  <c r="I30" i="1"/>
  <c r="K30" i="1" s="1"/>
  <c r="D30" i="1"/>
  <c r="F30" i="1" s="1"/>
  <c r="I29" i="1"/>
  <c r="K29" i="1" s="1"/>
  <c r="D29" i="1"/>
  <c r="F29" i="1" s="1"/>
  <c r="I28" i="1"/>
  <c r="K28" i="1" s="1"/>
  <c r="D28" i="1"/>
  <c r="F28" i="1" s="1"/>
  <c r="I27" i="1"/>
  <c r="K27" i="1" s="1"/>
  <c r="D27" i="1"/>
  <c r="F27" i="1" s="1"/>
  <c r="H24" i="1"/>
  <c r="G24" i="1"/>
  <c r="C24" i="1"/>
  <c r="B24" i="1"/>
  <c r="I23" i="1"/>
  <c r="K23" i="1" s="1"/>
  <c r="D23" i="1"/>
  <c r="F23" i="1" s="1"/>
  <c r="I22" i="1"/>
  <c r="K22" i="1" s="1"/>
  <c r="D22" i="1"/>
  <c r="F22" i="1" s="1"/>
  <c r="I21" i="1"/>
  <c r="K21" i="1" s="1"/>
  <c r="D21" i="1"/>
  <c r="F21" i="1" s="1"/>
  <c r="I20" i="1"/>
  <c r="K20" i="1" s="1"/>
  <c r="D20" i="1"/>
  <c r="F20" i="1" s="1"/>
  <c r="P34" i="2" l="1"/>
  <c r="P41" i="2" s="1"/>
  <c r="Q34" i="2"/>
  <c r="Q41" i="2" s="1"/>
  <c r="M57" i="2"/>
  <c r="P34" i="3"/>
  <c r="D41" i="3"/>
  <c r="B57" i="2"/>
  <c r="U41" i="3"/>
  <c r="Q34" i="3"/>
  <c r="Z34" i="3"/>
  <c r="AA34" i="3" s="1"/>
  <c r="C55" i="2"/>
  <c r="C57" i="2" s="1"/>
  <c r="Y41" i="2"/>
  <c r="AE41" i="3"/>
  <c r="AH34" i="3"/>
  <c r="AI34" i="3"/>
  <c r="AI50" i="3" s="1"/>
  <c r="AI57" i="3" s="1"/>
  <c r="F74" i="1"/>
  <c r="I70" i="1"/>
  <c r="K70" i="1" s="1"/>
  <c r="K74" i="1" s="1"/>
  <c r="F68" i="1"/>
  <c r="F50" i="1"/>
  <c r="F32" i="1"/>
  <c r="K24" i="1"/>
  <c r="K32" i="1"/>
  <c r="F61" i="1"/>
  <c r="AG34" i="3"/>
  <c r="X34" i="3"/>
  <c r="V57" i="3"/>
  <c r="K57" i="3"/>
  <c r="E41" i="3"/>
  <c r="C57" i="3"/>
  <c r="C41" i="3"/>
  <c r="B41" i="3"/>
  <c r="B57" i="3"/>
  <c r="E57" i="3"/>
  <c r="AF57" i="3"/>
  <c r="D55" i="3"/>
  <c r="D57" i="3"/>
  <c r="T57" i="3"/>
  <c r="G34" i="3"/>
  <c r="H34" i="3"/>
  <c r="L57" i="3"/>
  <c r="M57" i="3"/>
  <c r="N57" i="3"/>
  <c r="T41" i="3"/>
  <c r="Z41" i="3"/>
  <c r="AE55" i="3"/>
  <c r="AE57" i="3" s="1"/>
  <c r="L41" i="3"/>
  <c r="N41" i="3"/>
  <c r="V41" i="3"/>
  <c r="AF41" i="3"/>
  <c r="AH41" i="3"/>
  <c r="K41" i="3"/>
  <c r="M41" i="3"/>
  <c r="U55" i="3"/>
  <c r="U57" i="3" s="1"/>
  <c r="W41" i="3"/>
  <c r="Y41" i="3"/>
  <c r="AC55" i="3"/>
  <c r="AC57" i="3" s="1"/>
  <c r="AD55" i="3"/>
  <c r="AD57" i="3" s="1"/>
  <c r="AI41" i="3"/>
  <c r="H41" i="2"/>
  <c r="H50" i="2"/>
  <c r="H57" i="2" s="1"/>
  <c r="AF57" i="2"/>
  <c r="V57" i="2"/>
  <c r="W57" i="2"/>
  <c r="AC57" i="2"/>
  <c r="AE57" i="2"/>
  <c r="T57" i="2"/>
  <c r="AD57" i="2"/>
  <c r="K50" i="1"/>
  <c r="F24" i="1"/>
  <c r="AA50" i="2"/>
  <c r="AA57" i="2" s="1"/>
  <c r="Y50" i="2"/>
  <c r="Y57" i="2" s="1"/>
  <c r="AI50" i="2"/>
  <c r="AI57" i="2" s="1"/>
  <c r="U57" i="2"/>
  <c r="Z50" i="2"/>
  <c r="Z57" i="2" s="1"/>
  <c r="D57" i="2"/>
  <c r="AH34" i="2"/>
  <c r="AH41" i="2" s="1"/>
  <c r="N57" i="2"/>
  <c r="G34" i="2"/>
  <c r="G50" i="2" s="1"/>
  <c r="G57" i="2" s="1"/>
  <c r="AJ34" i="2"/>
  <c r="AJ41" i="2" s="1"/>
  <c r="X34" i="2"/>
  <c r="X41" i="2" s="1"/>
  <c r="K61" i="1"/>
  <c r="Z50" i="3" l="1"/>
  <c r="Z57" i="3" s="1"/>
  <c r="AJ34" i="3"/>
  <c r="AJ41" i="3" s="1"/>
  <c r="P50" i="2"/>
  <c r="P57" i="2" s="1"/>
  <c r="R34" i="3"/>
  <c r="Q50" i="2"/>
  <c r="Q57" i="2" s="1"/>
  <c r="R34" i="2"/>
  <c r="R41" i="2" s="1"/>
  <c r="O34" i="3"/>
  <c r="O34" i="2"/>
  <c r="O41" i="2" s="1"/>
  <c r="AG34" i="2"/>
  <c r="AG41" i="2" s="1"/>
  <c r="Y50" i="3"/>
  <c r="Y57" i="3" s="1"/>
  <c r="AH50" i="3"/>
  <c r="AH57" i="3" s="1"/>
  <c r="H50" i="3"/>
  <c r="H57" i="3" s="1"/>
  <c r="H41" i="3"/>
  <c r="AA41" i="3"/>
  <c r="AA50" i="3"/>
  <c r="AA57" i="3" s="1"/>
  <c r="AJ50" i="3"/>
  <c r="AJ57" i="3" s="1"/>
  <c r="Q41" i="3"/>
  <c r="Q50" i="3"/>
  <c r="Q57" i="3" s="1"/>
  <c r="P41" i="3"/>
  <c r="P50" i="3"/>
  <c r="P57" i="3" s="1"/>
  <c r="I34" i="3"/>
  <c r="F34" i="3"/>
  <c r="G50" i="3"/>
  <c r="G57" i="3" s="1"/>
  <c r="G41" i="3"/>
  <c r="AG50" i="2"/>
  <c r="AG57" i="2" s="1"/>
  <c r="X50" i="2"/>
  <c r="X57" i="2" s="1"/>
  <c r="AJ50" i="2"/>
  <c r="AJ57" i="2" s="1"/>
  <c r="AH50" i="2"/>
  <c r="AH57" i="2" s="1"/>
  <c r="R50" i="2"/>
  <c r="R57" i="2" s="1"/>
  <c r="G41" i="2"/>
  <c r="I34" i="2"/>
  <c r="F34" i="2"/>
  <c r="F41" i="2" s="1"/>
  <c r="O50" i="2" l="1"/>
  <c r="O57" i="2" s="1"/>
  <c r="AG50" i="3"/>
  <c r="AG57" i="3" s="1"/>
  <c r="AG41" i="3"/>
  <c r="X41" i="3"/>
  <c r="X50" i="3"/>
  <c r="X57" i="3" s="1"/>
  <c r="I50" i="3"/>
  <c r="I57" i="3" s="1"/>
  <c r="I41" i="3"/>
  <c r="F41" i="3"/>
  <c r="F50" i="3"/>
  <c r="F57" i="3" s="1"/>
  <c r="O50" i="3"/>
  <c r="O57" i="3" s="1"/>
  <c r="O41" i="3"/>
  <c r="R50" i="3"/>
  <c r="R57" i="3" s="1"/>
  <c r="R41" i="3"/>
  <c r="I41" i="2"/>
  <c r="I50" i="2"/>
  <c r="I57" i="2" s="1"/>
  <c r="F50" i="2"/>
  <c r="F57" i="2" s="1"/>
</calcChain>
</file>

<file path=xl/sharedStrings.xml><?xml version="1.0" encoding="utf-8"?>
<sst xmlns="http://schemas.openxmlformats.org/spreadsheetml/2006/main" count="235" uniqueCount="64">
  <si>
    <t xml:space="preserve">NOIA - Separation Factors </t>
  </si>
  <si>
    <t>1. Company Adjustments - FPL Standalone</t>
  </si>
  <si>
    <t>FPL Standalone</t>
  </si>
  <si>
    <t>FPLM: 2020 Rate Case Standalone</t>
  </si>
  <si>
    <t>PE_FPL - RAF: NOI &amp; Rate Base Adjustment Trend</t>
  </si>
  <si>
    <t>Dec - 2022</t>
  </si>
  <si>
    <t>Dec - 2023</t>
  </si>
  <si>
    <t>1: Company per Book</t>
  </si>
  <si>
    <t>7: Juris Utility</t>
  </si>
  <si>
    <t>Sep. Factor - As Filed</t>
  </si>
  <si>
    <t>Sep. Factor - Corrected</t>
  </si>
  <si>
    <t>Jurisdictional Impact</t>
  </si>
  <si>
    <t>Florida Power &amp; Light</t>
  </si>
  <si>
    <t>NOI COMPANY ADJUSTMENTS</t>
  </si>
  <si>
    <t>NOI_CAPITAL_RECOVERY: CAPITAL RECOVERY</t>
  </si>
  <si>
    <t>AJC100047: EADIT AMORTIZATION - CAP RECOVERY - FEDERAL</t>
  </si>
  <si>
    <t>AJC100048: EADIT AMORTIZATION - CAP RECOVERY - STATE</t>
  </si>
  <si>
    <t>AJC100054: PERM DIFFERENCES - CAP RECOVERY - FEDERAL</t>
  </si>
  <si>
    <t>AJC100055: PERM DIFFERENCES - CAP RECOVERY - STATE</t>
  </si>
  <si>
    <t>NOI_DEPRECIATION_STUDY_CO: NOI_DEPRECIATION_STUDY_CO</t>
  </si>
  <si>
    <t>AJC100049: EADIT AMORTIZATION - DEPR EXPENSE - FEDERAL</t>
  </si>
  <si>
    <t>AJC100050: EADIT AMORTIZATION - DEPR EXPENSE - STATE</t>
  </si>
  <si>
    <t>AJC100051: ITC AMORTIZATION - DEPR EXPENSE</t>
  </si>
  <si>
    <t>AJC100052: BATTERY LIFE - DEPR EXPENSE - FEDERAL</t>
  </si>
  <si>
    <t>AJC100053: BATTERY LIFE - DEPR EXPENSE - STATE</t>
  </si>
  <si>
    <t>2. Company Adjustments - Gulf Standalone</t>
  </si>
  <si>
    <t>Gulf Standalone</t>
  </si>
  <si>
    <t>PE_GULF - RAF: NOI &amp; Rate Base Adjustment Trend</t>
  </si>
  <si>
    <t>Gulf Power</t>
  </si>
  <si>
    <t>NOI_COVID_REGULATORY_ASSET: COVID REGULATORY ASSET</t>
  </si>
  <si>
    <t>AJC080060: DEPR &amp; AMORT EXP - COVID REG ASSET</t>
  </si>
  <si>
    <t>PE_GULF - RAF: 38 Detailed Juris COS ID Rate Base</t>
  </si>
  <si>
    <t>Dec - 2020</t>
  </si>
  <si>
    <t>Dec - 2021</t>
  </si>
  <si>
    <t>Company per Book</t>
  </si>
  <si>
    <t>Utility per Book</t>
  </si>
  <si>
    <t>Commission Adj per Book</t>
  </si>
  <si>
    <t>Adj Utility per Book</t>
  </si>
  <si>
    <t>Non-Retail</t>
  </si>
  <si>
    <t>Juris Utility</t>
  </si>
  <si>
    <t>Juris Commission Adj</t>
  </si>
  <si>
    <t>Juris Adj Utility</t>
  </si>
  <si>
    <t>Separation Factor</t>
  </si>
  <si>
    <t>RATE BASE</t>
  </si>
  <si>
    <t>TOTAL WORKING CAPITAL ASSETS</t>
  </si>
  <si>
    <t>OTHER DEFERRED DEBITS</t>
  </si>
  <si>
    <t>MISC DEFERRED DEBITS</t>
  </si>
  <si>
    <t>BAL386121: Misc Def Debits SPC Funds - SFAS158 - LIFE</t>
  </si>
  <si>
    <t>TOTAL WORKING CAPITAL LIABILITIES</t>
  </si>
  <si>
    <t>NON CURRENT LIABILITIES</t>
  </si>
  <si>
    <t>ACCUM PROVISION LIABILITY</t>
  </si>
  <si>
    <t>BAL628440: ACC PROV PENS &amp; BENEFITS - SFAS 158</t>
  </si>
  <si>
    <t>Net</t>
  </si>
  <si>
    <t xml:space="preserve">As Filed </t>
  </si>
  <si>
    <t>Revised</t>
  </si>
  <si>
    <t>FPLM: 2020 Rate Case Combined</t>
  </si>
  <si>
    <t>FPL Combined</t>
  </si>
  <si>
    <t>Revised Balances for Gulf Depreciation Study EADIT and Deferred Taxes</t>
  </si>
  <si>
    <t xml:space="preserve">Adustment </t>
  </si>
  <si>
    <t>NOI_DEPRECIATION_STUDY_CO: NOI_DEPRECIATION_STUDY_CO (See revised balances below)</t>
  </si>
  <si>
    <t xml:space="preserve">     20210015-EI     </t>
  </si>
  <si>
    <t xml:space="preserve">     FPL 047091</t>
  </si>
  <si>
    <t xml:space="preserve">     FPL 047092</t>
  </si>
  <si>
    <t xml:space="preserve">     FPL 047093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</si>
</sst>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_);[Red]\(#,##0\);&quot; &quot;"/>
    <numFmt numFmtId="165" formatCode="#,##0.000000_);[Red]\(#,##0.000000\);&quot; &quot;"/>
    <numFmt numFmtId="166" formatCode="_(* #,##0_);_(* \(#,##0\);_(* &quot;-&quot;??_);_(@_)"/>
    <numFmt numFmtId="167" formatCode="#,##0_)"/>
    <numFmt numFmtId="168" formatCode="0.0"/>
  </numFmts>
  <fonts count="1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Arial"/>
      <family val="2"/>
    </font>
    <font>
      <sz val="10"/>
      <color indexed="8"/>
      <name val="Arial"/>
      <family val="2"/>
    </font>
    <font>
      <b/>
      <sz val="11"/>
      <color rgb="FFFF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5E9D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0" fontId="3" fillId="0" borderId="12" xfId="0" applyFont="1" applyBorder="1"/>
    <xf numFmtId="0" fontId="7" fillId="0" borderId="11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2"/>
    </xf>
    <xf numFmtId="0" fontId="6" fillId="0" borderId="11" xfId="0" applyFont="1" applyBorder="1" applyAlignment="1">
      <alignment horizontal="left" vertical="center" indent="3"/>
    </xf>
    <xf numFmtId="165" fontId="6" fillId="0" borderId="0" xfId="0" applyNumberFormat="1" applyFont="1" applyAlignment="1">
      <alignment horizontal="right" vertical="center"/>
    </xf>
    <xf numFmtId="166" fontId="6" fillId="0" borderId="12" xfId="1" applyNumberFormat="1" applyFont="1" applyBorder="1" applyAlignment="1">
      <alignment horizontal="right" vertical="center"/>
    </xf>
    <xf numFmtId="164" fontId="6" fillId="0" borderId="13" xfId="0" applyNumberFormat="1" applyFont="1" applyBorder="1" applyAlignment="1">
      <alignment horizontal="right" vertical="center"/>
    </xf>
    <xf numFmtId="166" fontId="6" fillId="0" borderId="14" xfId="1" applyNumberFormat="1" applyFont="1" applyBorder="1" applyAlignment="1">
      <alignment horizontal="right" vertical="center"/>
    </xf>
    <xf numFmtId="0" fontId="3" fillId="0" borderId="11" xfId="0" applyFont="1" applyBorder="1"/>
    <xf numFmtId="165" fontId="3" fillId="0" borderId="0" xfId="0" applyNumberFormat="1" applyFont="1"/>
    <xf numFmtId="166" fontId="3" fillId="0" borderId="12" xfId="1" applyNumberFormat="1" applyFont="1" applyBorder="1"/>
    <xf numFmtId="0" fontId="8" fillId="0" borderId="15" xfId="0" applyFont="1" applyBorder="1" applyAlignment="1">
      <alignment horizontal="left" vertical="center" indent="2"/>
    </xf>
    <xf numFmtId="164" fontId="6" fillId="0" borderId="16" xfId="0" applyNumberFormat="1" applyFont="1" applyBorder="1" applyAlignment="1">
      <alignment horizontal="right" vertical="center"/>
    </xf>
    <xf numFmtId="164" fontId="6" fillId="0" borderId="17" xfId="0" applyNumberFormat="1" applyFont="1" applyBorder="1" applyAlignment="1">
      <alignment horizontal="right" vertical="center"/>
    </xf>
    <xf numFmtId="0" fontId="3" fillId="0" borderId="0" xfId="2" applyFont="1"/>
    <xf numFmtId="0" fontId="6" fillId="0" borderId="0" xfId="2" applyFont="1"/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0" fontId="7" fillId="0" borderId="11" xfId="2" applyFont="1" applyBorder="1" applyAlignment="1">
      <alignment horizontal="left" vertical="center" indent="1"/>
    </xf>
    <xf numFmtId="0" fontId="8" fillId="0" borderId="11" xfId="2" applyFont="1" applyBorder="1" applyAlignment="1">
      <alignment horizontal="left" vertical="center" indent="2"/>
    </xf>
    <xf numFmtId="0" fontId="6" fillId="0" borderId="11" xfId="2" applyFont="1" applyBorder="1" applyAlignment="1">
      <alignment horizontal="left" vertical="center" indent="3"/>
    </xf>
    <xf numFmtId="165" fontId="6" fillId="0" borderId="0" xfId="2" applyNumberFormat="1" applyFont="1" applyAlignment="1">
      <alignment horizontal="right" vertical="center"/>
    </xf>
    <xf numFmtId="166" fontId="6" fillId="0" borderId="0" xfId="1" applyNumberFormat="1" applyFont="1" applyAlignment="1">
      <alignment horizontal="right" vertical="center"/>
    </xf>
    <xf numFmtId="164" fontId="6" fillId="0" borderId="13" xfId="2" applyNumberFormat="1" applyFont="1" applyBorder="1" applyAlignment="1">
      <alignment horizontal="right" vertical="center"/>
    </xf>
    <xf numFmtId="166" fontId="6" fillId="0" borderId="13" xfId="1" applyNumberFormat="1" applyFont="1" applyBorder="1" applyAlignment="1">
      <alignment horizontal="right" vertical="center"/>
    </xf>
    <xf numFmtId="166" fontId="3" fillId="0" borderId="0" xfId="1" applyNumberFormat="1" applyFont="1"/>
    <xf numFmtId="0" fontId="8" fillId="0" borderId="15" xfId="2" applyFont="1" applyBorder="1" applyAlignment="1">
      <alignment horizontal="left" vertical="center" indent="2"/>
    </xf>
    <xf numFmtId="164" fontId="6" fillId="0" borderId="16" xfId="2" applyNumberFormat="1" applyFont="1" applyBorder="1" applyAlignment="1">
      <alignment horizontal="right" vertical="center"/>
    </xf>
    <xf numFmtId="164" fontId="6" fillId="0" borderId="17" xfId="2" applyNumberFormat="1" applyFont="1" applyBorder="1" applyAlignment="1">
      <alignment horizontal="right" vertical="center"/>
    </xf>
    <xf numFmtId="0" fontId="1" fillId="0" borderId="20" xfId="3" applyBorder="1"/>
    <xf numFmtId="0" fontId="9" fillId="0" borderId="0" xfId="3" applyFont="1"/>
    <xf numFmtId="0" fontId="9" fillId="0" borderId="21" xfId="3" applyFont="1" applyBorder="1" applyAlignment="1">
      <alignment horizontal="center" vertical="center" wrapText="1"/>
    </xf>
    <xf numFmtId="0" fontId="10" fillId="0" borderId="0" xfId="3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4" fontId="9" fillId="0" borderId="0" xfId="3" applyNumberFormat="1" applyFont="1" applyAlignment="1">
      <alignment horizontal="right" vertical="center"/>
    </xf>
    <xf numFmtId="0" fontId="10" fillId="0" borderId="0" xfId="3" applyFont="1" applyAlignment="1">
      <alignment horizontal="left" vertical="center" indent="1"/>
    </xf>
    <xf numFmtId="0" fontId="10" fillId="0" borderId="0" xfId="3" applyFont="1" applyAlignment="1">
      <alignment horizontal="left" vertical="center" indent="2"/>
    </xf>
    <xf numFmtId="0" fontId="10" fillId="0" borderId="0" xfId="3" applyFont="1" applyAlignment="1">
      <alignment horizontal="left" vertical="center" indent="3"/>
    </xf>
    <xf numFmtId="0" fontId="9" fillId="0" borderId="0" xfId="3" applyFont="1" applyAlignment="1">
      <alignment horizontal="left" vertical="center" indent="4"/>
    </xf>
    <xf numFmtId="165" fontId="9" fillId="0" borderId="0" xfId="3" applyNumberFormat="1" applyFont="1" applyAlignment="1">
      <alignment horizontal="right" vertical="center"/>
    </xf>
    <xf numFmtId="0" fontId="11" fillId="0" borderId="0" xfId="3" applyFont="1" applyAlignment="1">
      <alignment horizontal="left" vertical="center" indent="1"/>
    </xf>
    <xf numFmtId="164" fontId="11" fillId="0" borderId="22" xfId="3" applyNumberFormat="1" applyFont="1" applyBorder="1" applyAlignment="1">
      <alignment horizontal="right" vertical="center"/>
    </xf>
    <xf numFmtId="167" fontId="0" fillId="0" borderId="0" xfId="0" applyNumberFormat="1"/>
    <xf numFmtId="0" fontId="9" fillId="0" borderId="0" xfId="3" applyFont="1" applyBorder="1" applyAlignment="1">
      <alignment horizontal="center" vertical="center" wrapText="1"/>
    </xf>
    <xf numFmtId="167" fontId="9" fillId="0" borderId="0" xfId="3" applyNumberFormat="1" applyFont="1" applyFill="1" applyAlignment="1">
      <alignment horizontal="right" vertical="center"/>
    </xf>
    <xf numFmtId="164" fontId="11" fillId="0" borderId="22" xfId="3" applyNumberFormat="1" applyFont="1" applyFill="1" applyBorder="1" applyAlignment="1">
      <alignment horizontal="right" vertical="center"/>
    </xf>
    <xf numFmtId="0" fontId="1" fillId="0" borderId="0" xfId="3" applyBorder="1"/>
    <xf numFmtId="0" fontId="0" fillId="0" borderId="0" xfId="0" applyBorder="1"/>
    <xf numFmtId="165" fontId="9" fillId="2" borderId="0" xfId="3" applyNumberFormat="1" applyFont="1" applyFill="1" applyAlignment="1">
      <alignment horizontal="right" vertical="center"/>
    </xf>
    <xf numFmtId="164" fontId="9" fillId="0" borderId="0" xfId="3" applyNumberFormat="1" applyFont="1" applyFill="1" applyAlignment="1">
      <alignment horizontal="right" vertical="center"/>
    </xf>
    <xf numFmtId="0" fontId="6" fillId="0" borderId="0" xfId="0" applyFont="1"/>
    <xf numFmtId="167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 indent="4"/>
    </xf>
    <xf numFmtId="165" fontId="6" fillId="0" borderId="0" xfId="0" applyNumberFormat="1" applyFont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 indent="4"/>
    </xf>
    <xf numFmtId="165" fontId="6" fillId="0" borderId="0" xfId="0" applyNumberFormat="1" applyFont="1" applyAlignment="1">
      <alignment horizontal="right" vertical="center"/>
    </xf>
    <xf numFmtId="168" fontId="0" fillId="0" borderId="0" xfId="0" applyNumberFormat="1"/>
    <xf numFmtId="164" fontId="3" fillId="0" borderId="0" xfId="0" applyNumberFormat="1" applyFont="1"/>
    <xf numFmtId="164" fontId="6" fillId="0" borderId="0" xfId="2" applyNumberFormat="1" applyFont="1" applyBorder="1" applyAlignment="1">
      <alignment horizontal="right" vertical="center"/>
    </xf>
    <xf numFmtId="0" fontId="5" fillId="0" borderId="0" xfId="0" applyFont="1"/>
    <xf numFmtId="0" fontId="12" fillId="3" borderId="0" xfId="3" applyFont="1" applyFill="1" applyBorder="1" applyAlignment="1">
      <alignment horizontal="center" vertical="center" wrapText="1"/>
    </xf>
    <xf numFmtId="0" fontId="5" fillId="3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6" fillId="0" borderId="18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9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9" fillId="0" borderId="21" xfId="3" applyFont="1" applyBorder="1" applyAlignment="1">
      <alignment horizontal="center" vertical="center" wrapText="1"/>
    </xf>
    <xf numFmtId="0" fontId="13" fillId="4" borderId="0" xfId="0" applyFont="1" applyFill="1"/>
  </cellXfs>
  <cellStyles count="4">
    <cellStyle name="Comma" xfId="1" builtinId="3"/>
    <cellStyle name="Normal" xfId="0" builtinId="0"/>
    <cellStyle name="Normal 2" xfId="2" xr:uid="{497E6148-C873-4D72-9998-67648E508959}"/>
    <cellStyle name="Normal 3" xfId="3" xr:uid="{F4B9BD70-B76C-4DF4-877E-9494B7AE8FBD}"/>
  </cellStyles>
  <dxfs count="0"/>
  <tableStyles count="0" defaultTableStyle="TableStyleMedium2" defaultPivotStyle="PivotStyleLight16"/>
  <colors>
    <mruColors>
      <color rgb="FFB5E9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5F1B-9442-4256-8124-76FADA74FB5E}">
  <sheetPr>
    <pageSetUpPr autoPageBreaks="0"/>
  </sheetPr>
  <dimension ref="A1:K74"/>
  <sheetViews>
    <sheetView showGridLines="0" showZeros="0" zoomScale="90" zoomScaleNormal="90" workbookViewId="0">
      <pane xSplit="1" ySplit="16" topLeftCell="I17" activePane="bottomRight" state="frozen"/>
      <selection activeCell="T83" sqref="T83"/>
      <selection pane="topRight" activeCell="T83" sqref="T83"/>
      <selection pane="bottomLeft" activeCell="T83" sqref="T83"/>
      <selection pane="bottomRight" sqref="A1:A2"/>
    </sheetView>
  </sheetViews>
  <sheetFormatPr defaultColWidth="9.140625" defaultRowHeight="12.75" x14ac:dyDescent="0.2"/>
  <cols>
    <col min="1" max="1" width="105.7109375" style="2" bestFit="1" customWidth="1"/>
    <col min="2" max="12" width="17.42578125" style="2" customWidth="1"/>
    <col min="13" max="16384" width="9.140625" style="2"/>
  </cols>
  <sheetData>
    <row r="1" spans="1:11" ht="15" x14ac:dyDescent="0.25">
      <c r="A1" s="92" t="s">
        <v>61</v>
      </c>
    </row>
    <row r="2" spans="1:11" ht="15" x14ac:dyDescent="0.25">
      <c r="A2" s="92" t="s">
        <v>60</v>
      </c>
    </row>
    <row r="7" spans="1:11" ht="20.25" x14ac:dyDescent="0.3">
      <c r="A7" s="1" t="s">
        <v>0</v>
      </c>
    </row>
    <row r="10" spans="1:11" ht="15" x14ac:dyDescent="0.25">
      <c r="A10" s="3" t="s">
        <v>1</v>
      </c>
    </row>
    <row r="12" spans="1:11" x14ac:dyDescent="0.2">
      <c r="A12" s="75" t="s">
        <v>2</v>
      </c>
    </row>
    <row r="13" spans="1:11" ht="15" customHeight="1" x14ac:dyDescent="0.2">
      <c r="A13" s="4" t="s">
        <v>3</v>
      </c>
    </row>
    <row r="14" spans="1:11" ht="13.5" thickBot="1" x14ac:dyDescent="0.25"/>
    <row r="15" spans="1:11" ht="13.5" thickBot="1" x14ac:dyDescent="0.25">
      <c r="A15" s="76" t="s">
        <v>4</v>
      </c>
      <c r="B15" s="76" t="s">
        <v>5</v>
      </c>
      <c r="C15" s="78"/>
      <c r="D15" s="79"/>
      <c r="E15" s="79"/>
      <c r="F15" s="79"/>
      <c r="G15" s="80" t="s">
        <v>6</v>
      </c>
      <c r="H15" s="81"/>
      <c r="I15" s="82"/>
      <c r="J15" s="83"/>
      <c r="K15" s="84"/>
    </row>
    <row r="16" spans="1:11" ht="26.25" thickBot="1" x14ac:dyDescent="0.25">
      <c r="A16" s="77"/>
      <c r="B16" s="5" t="s">
        <v>7</v>
      </c>
      <c r="C16" s="6" t="s">
        <v>8</v>
      </c>
      <c r="D16" s="6" t="s">
        <v>9</v>
      </c>
      <c r="E16" s="6" t="s">
        <v>10</v>
      </c>
      <c r="F16" s="6" t="s">
        <v>11</v>
      </c>
      <c r="G16" s="7" t="s">
        <v>7</v>
      </c>
      <c r="H16" s="7" t="s">
        <v>8</v>
      </c>
      <c r="I16" s="7" t="s">
        <v>9</v>
      </c>
      <c r="J16" s="8" t="s">
        <v>10</v>
      </c>
      <c r="K16" s="8" t="s">
        <v>11</v>
      </c>
    </row>
    <row r="17" spans="1:11" x14ac:dyDescent="0.2">
      <c r="A17" s="9" t="s">
        <v>12</v>
      </c>
      <c r="B17" s="10"/>
      <c r="C17" s="10"/>
      <c r="D17" s="10"/>
      <c r="E17" s="10"/>
      <c r="F17" s="10"/>
      <c r="G17" s="10"/>
      <c r="H17" s="10"/>
      <c r="I17" s="10"/>
      <c r="K17" s="11"/>
    </row>
    <row r="18" spans="1:11" x14ac:dyDescent="0.2">
      <c r="A18" s="12" t="s">
        <v>13</v>
      </c>
      <c r="B18" s="10"/>
      <c r="C18" s="10"/>
      <c r="D18" s="10"/>
      <c r="E18" s="10"/>
      <c r="F18" s="10"/>
      <c r="G18" s="10"/>
      <c r="H18" s="10"/>
      <c r="I18" s="10"/>
      <c r="K18" s="11"/>
    </row>
    <row r="19" spans="1:11" x14ac:dyDescent="0.2">
      <c r="A19" s="13" t="s">
        <v>14</v>
      </c>
      <c r="B19" s="10"/>
      <c r="C19" s="10"/>
      <c r="D19" s="10"/>
      <c r="E19" s="10"/>
      <c r="F19" s="10"/>
      <c r="G19" s="10"/>
      <c r="H19" s="10"/>
      <c r="I19" s="10"/>
      <c r="K19" s="11"/>
    </row>
    <row r="20" spans="1:11" x14ac:dyDescent="0.2">
      <c r="A20" s="14" t="s">
        <v>15</v>
      </c>
      <c r="B20" s="10">
        <v>-4782087.6973036556</v>
      </c>
      <c r="C20" s="10">
        <v>-4782087.6973036556</v>
      </c>
      <c r="D20" s="15">
        <f t="shared" ref="D20:D23" si="0">C20/B20</f>
        <v>1</v>
      </c>
      <c r="E20" s="15">
        <v>0.96555482003145632</v>
      </c>
      <c r="F20" s="10">
        <f>B20*(E20-D20)</f>
        <v>164719.87135898307</v>
      </c>
      <c r="G20" s="10">
        <v>-6314112.9184694625</v>
      </c>
      <c r="H20" s="10">
        <v>-6314112.9184694625</v>
      </c>
      <c r="I20" s="15">
        <f t="shared" ref="I20:I23" si="1">H20/G20</f>
        <v>1</v>
      </c>
      <c r="J20" s="15">
        <v>0.96480468051653223</v>
      </c>
      <c r="K20" s="16">
        <f t="shared" ref="K20:K23" si="2">G20*(J20-I20)</f>
        <v>222227.2214202238</v>
      </c>
    </row>
    <row r="21" spans="1:11" x14ac:dyDescent="0.2">
      <c r="A21" s="14" t="s">
        <v>16</v>
      </c>
      <c r="B21" s="10">
        <v>-814.5373079332935</v>
      </c>
      <c r="C21" s="10">
        <v>-814.5373079332935</v>
      </c>
      <c r="D21" s="15">
        <f t="shared" si="0"/>
        <v>1</v>
      </c>
      <c r="E21" s="15">
        <v>0.96555482003145632</v>
      </c>
      <c r="F21" s="10">
        <f t="shared" ref="F21:F23" si="3">B21*(E21-D21)</f>
        <v>28.056884162855379</v>
      </c>
      <c r="G21" s="10">
        <v>-986.5740393738082</v>
      </c>
      <c r="H21" s="10">
        <v>-986.5740393738082</v>
      </c>
      <c r="I21" s="15">
        <f t="shared" si="1"/>
        <v>1</v>
      </c>
      <c r="J21" s="15">
        <v>0.96480468051653223</v>
      </c>
      <c r="K21" s="16">
        <f t="shared" si="2"/>
        <v>34.722788509856493</v>
      </c>
    </row>
    <row r="22" spans="1:11" x14ac:dyDescent="0.2">
      <c r="A22" s="14" t="s">
        <v>17</v>
      </c>
      <c r="B22" s="10">
        <v>235842.09174361083</v>
      </c>
      <c r="C22" s="10">
        <v>235842.09174361083</v>
      </c>
      <c r="D22" s="15">
        <f t="shared" si="0"/>
        <v>1</v>
      </c>
      <c r="E22" s="15">
        <v>0.96555482003145632</v>
      </c>
      <c r="F22" s="10">
        <f t="shared" si="3"/>
        <v>-8123.6232942664647</v>
      </c>
      <c r="G22" s="10">
        <v>232172.28205324081</v>
      </c>
      <c r="H22" s="10">
        <v>232172.28205324081</v>
      </c>
      <c r="I22" s="15">
        <f t="shared" si="1"/>
        <v>1</v>
      </c>
      <c r="J22" s="15">
        <v>0.96480468051653223</v>
      </c>
      <c r="K22" s="16">
        <f t="shared" si="2"/>
        <v>-8171.3776420696004</v>
      </c>
    </row>
    <row r="23" spans="1:11" ht="13.5" thickBot="1" x14ac:dyDescent="0.25">
      <c r="A23" s="14" t="s">
        <v>18</v>
      </c>
      <c r="B23" s="10">
        <v>65363.139561091557</v>
      </c>
      <c r="C23" s="10">
        <v>65363.139561091557</v>
      </c>
      <c r="D23" s="15">
        <f t="shared" si="0"/>
        <v>1</v>
      </c>
      <c r="E23" s="15">
        <v>0.96555482003145632</v>
      </c>
      <c r="F23" s="10">
        <f t="shared" si="3"/>
        <v>-2251.4451054908359</v>
      </c>
      <c r="G23" s="10">
        <v>64346.059525967263</v>
      </c>
      <c r="H23" s="10">
        <v>64346.059525967263</v>
      </c>
      <c r="I23" s="15">
        <f t="shared" si="1"/>
        <v>1</v>
      </c>
      <c r="J23" s="15">
        <v>0.96480468051653223</v>
      </c>
      <c r="K23" s="16">
        <f t="shared" si="2"/>
        <v>-2264.6801225186523</v>
      </c>
    </row>
    <row r="24" spans="1:11" ht="13.5" thickBot="1" x14ac:dyDescent="0.25">
      <c r="A24" s="13" t="s">
        <v>14</v>
      </c>
      <c r="B24" s="17">
        <f>SUM(B20:B23)</f>
        <v>-4481697.0033068862</v>
      </c>
      <c r="C24" s="17">
        <f t="shared" ref="C24:H24" si="4">SUM(C20:C23)</f>
        <v>-4481697.0033068862</v>
      </c>
      <c r="D24" s="17"/>
      <c r="E24" s="17"/>
      <c r="F24" s="17">
        <f t="shared" ref="F24" si="5">SUM(F20:F23)</f>
        <v>154372.85984338864</v>
      </c>
      <c r="G24" s="17">
        <f t="shared" si="4"/>
        <v>-6018581.1509296279</v>
      </c>
      <c r="H24" s="17">
        <f t="shared" si="4"/>
        <v>-6018581.1509296279</v>
      </c>
      <c r="I24" s="17"/>
      <c r="J24" s="17"/>
      <c r="K24" s="18">
        <f>SUM(K20:K23)</f>
        <v>211825.88644414541</v>
      </c>
    </row>
    <row r="25" spans="1:11" x14ac:dyDescent="0.2">
      <c r="A25" s="19"/>
      <c r="D25" s="20"/>
      <c r="E25" s="20"/>
      <c r="F25" s="20"/>
      <c r="I25" s="20"/>
      <c r="J25" s="20"/>
      <c r="K25" s="21"/>
    </row>
    <row r="26" spans="1:11" x14ac:dyDescent="0.2">
      <c r="A26" s="13" t="s">
        <v>19</v>
      </c>
      <c r="B26" s="10"/>
      <c r="C26" s="10"/>
      <c r="D26" s="15"/>
      <c r="E26" s="15"/>
      <c r="F26" s="15"/>
      <c r="G26" s="10"/>
      <c r="H26" s="10"/>
      <c r="I26" s="15"/>
      <c r="J26" s="15"/>
      <c r="K26" s="16"/>
    </row>
    <row r="27" spans="1:11" x14ac:dyDescent="0.2">
      <c r="A27" s="14" t="s">
        <v>20</v>
      </c>
      <c r="B27" s="10">
        <v>-86646.093845531403</v>
      </c>
      <c r="C27" s="10">
        <v>-86646.093845531403</v>
      </c>
      <c r="D27" s="15">
        <f t="shared" ref="D27:D31" si="6">C27/B27</f>
        <v>1</v>
      </c>
      <c r="E27" s="15">
        <v>0.9635772633360995</v>
      </c>
      <c r="F27" s="10">
        <f>B27*(E27-D27)</f>
        <v>3155.8878590914001</v>
      </c>
      <c r="G27" s="10">
        <v>-190983.18630705719</v>
      </c>
      <c r="H27" s="10">
        <v>-190983.18630705719</v>
      </c>
      <c r="I27" s="15">
        <f t="shared" ref="I27:I31" si="7">H27/G27</f>
        <v>1</v>
      </c>
      <c r="J27" s="15">
        <v>0.96321980274278796</v>
      </c>
      <c r="K27" s="16">
        <f t="shared" ref="K27:K31" si="8">G27*(J27-I27)</f>
        <v>7024.3992651844419</v>
      </c>
    </row>
    <row r="28" spans="1:11" x14ac:dyDescent="0.2">
      <c r="A28" s="14" t="s">
        <v>21</v>
      </c>
      <c r="B28" s="10">
        <v>-1172.8937750557379</v>
      </c>
      <c r="C28" s="10">
        <v>-1172.8937750557379</v>
      </c>
      <c r="D28" s="15">
        <f t="shared" si="6"/>
        <v>1</v>
      </c>
      <c r="E28" s="15">
        <v>0.9635772633360995</v>
      </c>
      <c r="F28" s="10">
        <f t="shared" ref="F28:F31" si="9">B28*(E28-D28)</f>
        <v>42.720001103583293</v>
      </c>
      <c r="G28" s="10">
        <v>-7910.2662654131018</v>
      </c>
      <c r="H28" s="10">
        <v>-7910.2662654131018</v>
      </c>
      <c r="I28" s="15">
        <f t="shared" si="7"/>
        <v>1</v>
      </c>
      <c r="J28" s="15">
        <v>0.96321980274278796</v>
      </c>
      <c r="K28" s="16">
        <f t="shared" si="8"/>
        <v>290.94115359896392</v>
      </c>
    </row>
    <row r="29" spans="1:11" x14ac:dyDescent="0.2">
      <c r="A29" s="14" t="s">
        <v>22</v>
      </c>
      <c r="B29" s="10">
        <v>679073.00000000047</v>
      </c>
      <c r="C29" s="10">
        <v>679073.00000000047</v>
      </c>
      <c r="D29" s="15">
        <f t="shared" si="6"/>
        <v>1</v>
      </c>
      <c r="E29" s="15">
        <v>0.96555482003145632</v>
      </c>
      <c r="F29" s="10">
        <f t="shared" si="9"/>
        <v>-23390.791696778881</v>
      </c>
      <c r="G29" s="10">
        <v>4236008.0000000037</v>
      </c>
      <c r="H29" s="10">
        <v>4236008.0000000037</v>
      </c>
      <c r="I29" s="15">
        <f t="shared" si="7"/>
        <v>1</v>
      </c>
      <c r="J29" s="15">
        <v>0.96480468051653223</v>
      </c>
      <c r="K29" s="16">
        <f t="shared" si="8"/>
        <v>-149087.65489452548</v>
      </c>
    </row>
    <row r="30" spans="1:11" x14ac:dyDescent="0.2">
      <c r="A30" s="14" t="s">
        <v>23</v>
      </c>
      <c r="B30" s="10">
        <v>336446.17144316278</v>
      </c>
      <c r="C30" s="10">
        <v>336446.17144316278</v>
      </c>
      <c r="D30" s="15">
        <f t="shared" si="6"/>
        <v>1</v>
      </c>
      <c r="E30" s="15">
        <v>0.96555482003145632</v>
      </c>
      <c r="F30" s="10">
        <f t="shared" si="9"/>
        <v>-11588.948925087245</v>
      </c>
      <c r="G30" s="10">
        <v>392229.44743930921</v>
      </c>
      <c r="H30" s="10">
        <v>392229.44743930921</v>
      </c>
      <c r="I30" s="15">
        <f t="shared" si="7"/>
        <v>1</v>
      </c>
      <c r="J30" s="15">
        <v>0.96480468051653223</v>
      </c>
      <c r="K30" s="16">
        <f t="shared" si="8"/>
        <v>-13804.640713450517</v>
      </c>
    </row>
    <row r="31" spans="1:11" ht="13.5" thickBot="1" x14ac:dyDescent="0.25">
      <c r="A31" s="14" t="s">
        <v>24</v>
      </c>
      <c r="B31" s="10">
        <v>93245.348598508062</v>
      </c>
      <c r="C31" s="10">
        <v>93245.348598508062</v>
      </c>
      <c r="D31" s="15">
        <f t="shared" si="6"/>
        <v>1</v>
      </c>
      <c r="E31" s="15">
        <v>0.96555482003145632</v>
      </c>
      <c r="F31" s="10">
        <f t="shared" si="9"/>
        <v>-3211.8528137052026</v>
      </c>
      <c r="G31" s="10">
        <v>108705.56618373383</v>
      </c>
      <c r="H31" s="10">
        <v>108705.56618373383</v>
      </c>
      <c r="I31" s="15">
        <f t="shared" si="7"/>
        <v>1</v>
      </c>
      <c r="J31" s="15">
        <v>0.96480468051653223</v>
      </c>
      <c r="K31" s="16">
        <f t="shared" si="8"/>
        <v>-3825.9271314677621</v>
      </c>
    </row>
    <row r="32" spans="1:11" ht="13.5" thickBot="1" x14ac:dyDescent="0.25">
      <c r="A32" s="22" t="s">
        <v>19</v>
      </c>
      <c r="B32" s="23">
        <f>SUM(B27:B31)</f>
        <v>1020945.5324210842</v>
      </c>
      <c r="C32" s="23">
        <f t="shared" ref="C32:H32" si="10">SUM(C27:C31)</f>
        <v>1020945.5324210842</v>
      </c>
      <c r="D32" s="23"/>
      <c r="E32" s="23"/>
      <c r="F32" s="23">
        <f t="shared" ref="F32" si="11">SUM(F27:F31)</f>
        <v>-34992.985575376348</v>
      </c>
      <c r="G32" s="23">
        <f t="shared" si="10"/>
        <v>4538049.5610505762</v>
      </c>
      <c r="H32" s="23">
        <f t="shared" si="10"/>
        <v>4538049.5610505762</v>
      </c>
      <c r="I32" s="23"/>
      <c r="J32" s="23"/>
      <c r="K32" s="24">
        <f>SUM(K27:K31)</f>
        <v>-159402.88232066037</v>
      </c>
    </row>
    <row r="33" spans="1:11" x14ac:dyDescent="0.2">
      <c r="D33" s="20"/>
      <c r="E33" s="20"/>
      <c r="F33" s="20"/>
      <c r="I33" s="20"/>
    </row>
    <row r="36" spans="1:11" ht="15" x14ac:dyDescent="0.25">
      <c r="A36" s="3" t="s">
        <v>25</v>
      </c>
    </row>
    <row r="38" spans="1:11" x14ac:dyDescent="0.2">
      <c r="A38" s="75" t="s">
        <v>26</v>
      </c>
      <c r="B38" s="25"/>
      <c r="C38" s="25"/>
      <c r="D38" s="25"/>
      <c r="E38" s="25"/>
      <c r="F38" s="25"/>
      <c r="G38" s="25"/>
      <c r="H38" s="25"/>
      <c r="I38" s="25"/>
    </row>
    <row r="39" spans="1:11" x14ac:dyDescent="0.2">
      <c r="A39" s="26" t="s">
        <v>3</v>
      </c>
      <c r="B39" s="25"/>
      <c r="C39" s="25"/>
      <c r="D39" s="25"/>
      <c r="E39" s="25"/>
      <c r="F39" s="25"/>
      <c r="G39" s="25"/>
      <c r="H39" s="25"/>
      <c r="I39" s="25"/>
    </row>
    <row r="40" spans="1:11" ht="13.5" thickBot="1" x14ac:dyDescent="0.25">
      <c r="A40" s="25"/>
      <c r="B40" s="25"/>
      <c r="C40" s="25"/>
      <c r="D40" s="25"/>
      <c r="E40" s="25"/>
      <c r="F40" s="25"/>
      <c r="G40" s="25"/>
      <c r="H40" s="25"/>
      <c r="I40" s="25"/>
    </row>
    <row r="41" spans="1:11" ht="13.5" thickBot="1" x14ac:dyDescent="0.25">
      <c r="A41" s="85" t="s">
        <v>27</v>
      </c>
      <c r="B41" s="87" t="s">
        <v>5</v>
      </c>
      <c r="C41" s="88"/>
      <c r="D41" s="79"/>
      <c r="E41" s="79"/>
      <c r="F41" s="79"/>
      <c r="G41" s="89" t="s">
        <v>6</v>
      </c>
      <c r="H41" s="90"/>
      <c r="I41" s="83"/>
      <c r="J41" s="83"/>
      <c r="K41" s="84"/>
    </row>
    <row r="42" spans="1:11" ht="26.25" thickBot="1" x14ac:dyDescent="0.25">
      <c r="A42" s="86"/>
      <c r="B42" s="27" t="s">
        <v>7</v>
      </c>
      <c r="C42" s="27" t="s">
        <v>8</v>
      </c>
      <c r="D42" s="6" t="s">
        <v>9</v>
      </c>
      <c r="E42" s="6" t="s">
        <v>10</v>
      </c>
      <c r="F42" s="6" t="s">
        <v>11</v>
      </c>
      <c r="G42" s="28" t="s">
        <v>7</v>
      </c>
      <c r="H42" s="28" t="s">
        <v>8</v>
      </c>
      <c r="I42" s="7" t="s">
        <v>9</v>
      </c>
      <c r="J42" s="8" t="s">
        <v>10</v>
      </c>
      <c r="K42" s="8" t="s">
        <v>11</v>
      </c>
    </row>
    <row r="43" spans="1:11" x14ac:dyDescent="0.2">
      <c r="A43" s="29" t="s">
        <v>28</v>
      </c>
      <c r="B43" s="30"/>
      <c r="C43" s="30"/>
      <c r="D43" s="30"/>
      <c r="E43" s="30"/>
      <c r="F43" s="30"/>
      <c r="G43" s="30"/>
      <c r="H43" s="30"/>
      <c r="I43" s="25"/>
      <c r="K43" s="11"/>
    </row>
    <row r="44" spans="1:11" x14ac:dyDescent="0.2">
      <c r="A44" s="31" t="s">
        <v>13</v>
      </c>
      <c r="B44" s="30"/>
      <c r="C44" s="30"/>
      <c r="D44" s="30"/>
      <c r="E44" s="30"/>
      <c r="F44" s="30"/>
      <c r="G44" s="30"/>
      <c r="H44" s="30"/>
      <c r="I44" s="25"/>
      <c r="K44" s="11"/>
    </row>
    <row r="45" spans="1:11" x14ac:dyDescent="0.2">
      <c r="A45" s="32" t="s">
        <v>14</v>
      </c>
      <c r="B45" s="30"/>
      <c r="C45" s="30"/>
      <c r="D45" s="30"/>
      <c r="E45" s="30"/>
      <c r="F45" s="30"/>
      <c r="G45" s="30"/>
      <c r="H45" s="30"/>
      <c r="I45" s="25"/>
      <c r="K45" s="11"/>
    </row>
    <row r="46" spans="1:11" x14ac:dyDescent="0.2">
      <c r="A46" s="33" t="s">
        <v>15</v>
      </c>
      <c r="B46" s="30">
        <v>-3332239.9058291991</v>
      </c>
      <c r="C46" s="30">
        <v>-3332239.9058291991</v>
      </c>
      <c r="D46" s="34">
        <f t="shared" ref="D46:D49" si="12">C46/B46</f>
        <v>1</v>
      </c>
      <c r="E46" s="34">
        <v>0.9891076801247678</v>
      </c>
      <c r="F46" s="35">
        <f t="shared" ref="F46:F49" si="13">B46*(E46-D46)</f>
        <v>36295.822955305273</v>
      </c>
      <c r="G46" s="30">
        <v>-3804193.5684420955</v>
      </c>
      <c r="H46" s="30">
        <v>-3804193.5684420955</v>
      </c>
      <c r="I46" s="34">
        <f t="shared" ref="I46:I49" si="14">H46/G46</f>
        <v>1</v>
      </c>
      <c r="J46" s="34">
        <v>0.98797696980755545</v>
      </c>
      <c r="K46" s="16">
        <f t="shared" ref="K46:K49" si="15">G46*(J46-I46)</f>
        <v>45737.934131282687</v>
      </c>
    </row>
    <row r="47" spans="1:11" x14ac:dyDescent="0.2">
      <c r="A47" s="33" t="s">
        <v>16</v>
      </c>
      <c r="B47" s="30">
        <v>4.4255123501848563E-2</v>
      </c>
      <c r="C47" s="30">
        <v>4.4255123501848563E-2</v>
      </c>
      <c r="D47" s="34">
        <f t="shared" si="12"/>
        <v>1</v>
      </c>
      <c r="E47" s="34">
        <v>0.9891076801247678</v>
      </c>
      <c r="F47" s="35">
        <f t="shared" si="13"/>
        <v>-4.8204096130004091E-4</v>
      </c>
      <c r="G47" s="30">
        <v>2.6990602400806321E-2</v>
      </c>
      <c r="H47" s="30">
        <v>2.6990602400806321E-2</v>
      </c>
      <c r="I47" s="34">
        <f t="shared" si="14"/>
        <v>1</v>
      </c>
      <c r="J47" s="34">
        <v>0.98797696980755545</v>
      </c>
      <c r="K47" s="16">
        <f t="shared" si="15"/>
        <v>-3.2450882757716076E-4</v>
      </c>
    </row>
    <row r="48" spans="1:11" x14ac:dyDescent="0.2">
      <c r="A48" s="33" t="s">
        <v>17</v>
      </c>
      <c r="B48" s="30">
        <v>355801.04731951561</v>
      </c>
      <c r="C48" s="30">
        <v>355801.04731951561</v>
      </c>
      <c r="D48" s="34">
        <f t="shared" si="12"/>
        <v>1</v>
      </c>
      <c r="E48" s="34">
        <v>0.9891076801247678</v>
      </c>
      <c r="F48" s="35">
        <f t="shared" si="13"/>
        <v>-3875.4988193467934</v>
      </c>
      <c r="G48" s="30">
        <v>344447.22518432769</v>
      </c>
      <c r="H48" s="30">
        <v>344447.22518432769</v>
      </c>
      <c r="I48" s="34">
        <f t="shared" si="14"/>
        <v>1</v>
      </c>
      <c r="J48" s="34">
        <v>0.98797696980755545</v>
      </c>
      <c r="K48" s="16">
        <f t="shared" si="15"/>
        <v>-4141.2993880949189</v>
      </c>
    </row>
    <row r="49" spans="1:11" ht="13.5" thickBot="1" x14ac:dyDescent="0.25">
      <c r="A49" s="33" t="s">
        <v>18</v>
      </c>
      <c r="B49" s="30">
        <v>98609.511728764788</v>
      </c>
      <c r="C49" s="30">
        <v>98609.511728764788</v>
      </c>
      <c r="D49" s="34">
        <f t="shared" si="12"/>
        <v>1</v>
      </c>
      <c r="E49" s="34">
        <v>0.9891076801247678</v>
      </c>
      <c r="F49" s="35">
        <f t="shared" si="13"/>
        <v>-1074.0863444901679</v>
      </c>
      <c r="G49" s="30">
        <v>95462.823810219124</v>
      </c>
      <c r="H49" s="30">
        <v>95462.823810219124</v>
      </c>
      <c r="I49" s="34">
        <f t="shared" si="14"/>
        <v>1</v>
      </c>
      <c r="J49" s="34">
        <v>0.98797696980755545</v>
      </c>
      <c r="K49" s="16">
        <f t="shared" si="15"/>
        <v>-1147.752412926279</v>
      </c>
    </row>
    <row r="50" spans="1:11" ht="13.5" thickBot="1" x14ac:dyDescent="0.25">
      <c r="A50" s="32" t="s">
        <v>14</v>
      </c>
      <c r="B50" s="36">
        <f>SUM(B46:B49)</f>
        <v>-2877829.3025257951</v>
      </c>
      <c r="C50" s="36">
        <f t="shared" ref="C50:H50" si="16">SUM(C46:C49)</f>
        <v>-2877829.3025257951</v>
      </c>
      <c r="D50" s="36"/>
      <c r="E50" s="36"/>
      <c r="F50" s="37">
        <f>SUM(F46:F49)</f>
        <v>31346.23730942735</v>
      </c>
      <c r="G50" s="36">
        <f t="shared" si="16"/>
        <v>-3364283.4924569461</v>
      </c>
      <c r="H50" s="36">
        <f t="shared" si="16"/>
        <v>-3364283.4924569461</v>
      </c>
      <c r="I50" s="36"/>
      <c r="J50" s="36"/>
      <c r="K50" s="18">
        <f>SUM(K46:K49)</f>
        <v>40448.882005752654</v>
      </c>
    </row>
    <row r="51" spans="1:11" ht="13.5" thickBot="1" x14ac:dyDescent="0.25">
      <c r="A51" s="19"/>
      <c r="D51" s="20"/>
      <c r="E51" s="36"/>
      <c r="F51" s="38"/>
      <c r="I51" s="20"/>
      <c r="J51" s="20"/>
      <c r="K51" s="21"/>
    </row>
    <row r="52" spans="1:11" x14ac:dyDescent="0.2">
      <c r="A52" s="32" t="s">
        <v>29</v>
      </c>
      <c r="B52" s="30"/>
      <c r="C52" s="30"/>
      <c r="D52" s="34"/>
      <c r="E52" s="34"/>
      <c r="F52" s="35"/>
      <c r="G52" s="30"/>
      <c r="H52" s="30"/>
      <c r="I52" s="34"/>
      <c r="J52" s="34"/>
      <c r="K52" s="16"/>
    </row>
    <row r="53" spans="1:11" ht="13.5" thickBot="1" x14ac:dyDescent="0.25">
      <c r="A53" s="33" t="s">
        <v>30</v>
      </c>
      <c r="B53" s="30">
        <v>5306777.4999999963</v>
      </c>
      <c r="C53" s="30">
        <v>5249143.8462802311</v>
      </c>
      <c r="D53" s="34">
        <f t="shared" ref="D53" si="17">C53/B53</f>
        <v>0.98913961368838899</v>
      </c>
      <c r="E53" s="34">
        <v>0.9891076801247678</v>
      </c>
      <c r="F53" s="35">
        <f>B53*(E53-D53)</f>
        <v>-169.46431691974558</v>
      </c>
      <c r="G53" s="30">
        <v>5306777.4999999963</v>
      </c>
      <c r="H53" s="30">
        <v>5243069.539610032</v>
      </c>
      <c r="I53" s="34">
        <f t="shared" ref="I53" si="18">H53/G53</f>
        <v>0.98799498181524203</v>
      </c>
      <c r="J53" s="34">
        <v>0.98797696980755545</v>
      </c>
      <c r="K53" s="16">
        <f>G53*(J53-I53)</f>
        <v>-95.585717120997771</v>
      </c>
    </row>
    <row r="54" spans="1:11" ht="13.5" thickBot="1" x14ac:dyDescent="0.25">
      <c r="A54" s="32" t="s">
        <v>29</v>
      </c>
      <c r="B54" s="36">
        <f>B53</f>
        <v>5306777.4999999963</v>
      </c>
      <c r="C54" s="36">
        <f t="shared" ref="C54:H54" si="19">C53</f>
        <v>5249143.8462802311</v>
      </c>
      <c r="D54" s="36"/>
      <c r="E54" s="36"/>
      <c r="F54" s="37">
        <f>F53</f>
        <v>-169.46431691974558</v>
      </c>
      <c r="G54" s="36">
        <f t="shared" si="19"/>
        <v>5306777.4999999963</v>
      </c>
      <c r="H54" s="36">
        <f t="shared" si="19"/>
        <v>5243069.539610032</v>
      </c>
      <c r="I54" s="36"/>
      <c r="J54" s="36"/>
      <c r="K54" s="18">
        <f>K53</f>
        <v>-95.585717120997771</v>
      </c>
    </row>
    <row r="55" spans="1:11" x14ac:dyDescent="0.2">
      <c r="A55" s="19"/>
      <c r="D55" s="20"/>
      <c r="E55" s="20"/>
      <c r="F55" s="38"/>
      <c r="I55" s="20"/>
      <c r="J55" s="20"/>
      <c r="K55" s="21"/>
    </row>
    <row r="56" spans="1:11" x14ac:dyDescent="0.2">
      <c r="A56" s="32" t="s">
        <v>59</v>
      </c>
      <c r="B56" s="30"/>
      <c r="C56" s="30"/>
      <c r="D56" s="34"/>
      <c r="E56" s="34"/>
      <c r="F56" s="35"/>
      <c r="G56" s="30"/>
      <c r="H56" s="30"/>
      <c r="I56" s="34"/>
      <c r="J56" s="34"/>
      <c r="K56" s="16"/>
    </row>
    <row r="57" spans="1:11" x14ac:dyDescent="0.2">
      <c r="A57" s="33" t="s">
        <v>20</v>
      </c>
      <c r="B57" s="30">
        <v>291582.882644472</v>
      </c>
      <c r="C57" s="30">
        <v>291582.882644472</v>
      </c>
      <c r="D57" s="34">
        <f t="shared" ref="D57:D60" si="20">C57/B57</f>
        <v>1</v>
      </c>
      <c r="E57" s="34">
        <v>0.99117339521394809</v>
      </c>
      <c r="F57" s="35">
        <f t="shared" ref="F57:F60" si="21">B57*(E57-D57)</f>
        <v>-2573.6868674805078</v>
      </c>
      <c r="G57" s="30">
        <v>521587.41872954043</v>
      </c>
      <c r="H57" s="30">
        <v>521587.41872954043</v>
      </c>
      <c r="I57" s="34">
        <f t="shared" ref="I57:I60" si="22">H57/G57</f>
        <v>1</v>
      </c>
      <c r="J57" s="34">
        <v>0.99024468835134882</v>
      </c>
      <c r="K57" s="16">
        <f t="shared" ref="K57:K60" si="23">G57*(J57-I57)</f>
        <v>-5088.2478217221851</v>
      </c>
    </row>
    <row r="58" spans="1:11" x14ac:dyDescent="0.2">
      <c r="A58" s="33" t="s">
        <v>21</v>
      </c>
      <c r="B58" s="30">
        <v>1.9473242731583403E-2</v>
      </c>
      <c r="C58" s="30">
        <v>1.9473242731583403E-2</v>
      </c>
      <c r="D58" s="34">
        <f t="shared" si="20"/>
        <v>1</v>
      </c>
      <c r="E58" s="34">
        <v>0.99117339521394809</v>
      </c>
      <c r="F58" s="35">
        <f t="shared" si="21"/>
        <v>-1.7188261749454456E-4</v>
      </c>
      <c r="G58" s="30">
        <v>1.6815389006492282E-2</v>
      </c>
      <c r="H58" s="30">
        <v>1.6815389006492282E-2</v>
      </c>
      <c r="I58" s="34">
        <f t="shared" si="22"/>
        <v>1</v>
      </c>
      <c r="J58" s="34">
        <v>0.99024468835134882</v>
      </c>
      <c r="K58" s="16">
        <f t="shared" si="23"/>
        <v>-1.640393602516351E-4</v>
      </c>
    </row>
    <row r="59" spans="1:11" x14ac:dyDescent="0.2">
      <c r="A59" s="33" t="s">
        <v>23</v>
      </c>
      <c r="B59" s="30">
        <v>38790.937830402603</v>
      </c>
      <c r="C59" s="30">
        <v>38790.937830402603</v>
      </c>
      <c r="D59" s="34">
        <f t="shared" si="20"/>
        <v>1</v>
      </c>
      <c r="E59" s="34">
        <v>0.9891076801247678</v>
      </c>
      <c r="F59" s="35">
        <f t="shared" si="21"/>
        <v>-422.52330310899106</v>
      </c>
      <c r="G59" s="30">
        <v>-21230.563937182204</v>
      </c>
      <c r="H59" s="30">
        <v>-21230.563937182204</v>
      </c>
      <c r="I59" s="34">
        <f t="shared" si="22"/>
        <v>1</v>
      </c>
      <c r="J59" s="34">
        <v>0.98797696980755545</v>
      </c>
      <c r="K59" s="16">
        <f t="shared" si="23"/>
        <v>255.25571121936608</v>
      </c>
    </row>
    <row r="60" spans="1:11" ht="13.5" thickBot="1" x14ac:dyDescent="0.25">
      <c r="A60" s="33" t="s">
        <v>24</v>
      </c>
      <c r="B60" s="30">
        <v>10750.826811147088</v>
      </c>
      <c r="C60" s="30">
        <v>10750.826811147088</v>
      </c>
      <c r="D60" s="34">
        <f t="shared" si="20"/>
        <v>1</v>
      </c>
      <c r="E60" s="34">
        <v>0.9891076801247678</v>
      </c>
      <c r="F60" s="35">
        <f t="shared" si="21"/>
        <v>-117.10144455023668</v>
      </c>
      <c r="G60" s="30">
        <v>-5884.0061302344111</v>
      </c>
      <c r="H60" s="30">
        <v>-5884.0061302344111</v>
      </c>
      <c r="I60" s="34">
        <f t="shared" si="22"/>
        <v>1</v>
      </c>
      <c r="J60" s="34">
        <v>0.98797696980755545</v>
      </c>
      <c r="K60" s="16">
        <f t="shared" si="23"/>
        <v>70.74358335633714</v>
      </c>
    </row>
    <row r="61" spans="1:11" ht="13.5" thickBot="1" x14ac:dyDescent="0.25">
      <c r="A61" s="39" t="s">
        <v>19</v>
      </c>
      <c r="B61" s="40">
        <f>SUM(B57:B60)</f>
        <v>341124.66675926448</v>
      </c>
      <c r="C61" s="40">
        <f t="shared" ref="C61:H61" si="24">SUM(C57:C60)</f>
        <v>341124.66675926448</v>
      </c>
      <c r="D61" s="40"/>
      <c r="E61" s="40"/>
      <c r="F61" s="40">
        <f>SUM(F57:F60)</f>
        <v>-3113.3117870223527</v>
      </c>
      <c r="G61" s="40">
        <f t="shared" si="24"/>
        <v>494472.86547751282</v>
      </c>
      <c r="H61" s="40">
        <f t="shared" si="24"/>
        <v>494472.86547751282</v>
      </c>
      <c r="I61" s="40"/>
      <c r="J61" s="40"/>
      <c r="K61" s="41">
        <f>SUM(K57:K60)</f>
        <v>-4762.2486911858423</v>
      </c>
    </row>
    <row r="63" spans="1:11" x14ac:dyDescent="0.2">
      <c r="A63" s="73" t="s">
        <v>57</v>
      </c>
    </row>
    <row r="64" spans="1:11" x14ac:dyDescent="0.2">
      <c r="A64" s="33" t="s">
        <v>20</v>
      </c>
      <c r="B64" s="71">
        <v>-333399.48485869076</v>
      </c>
      <c r="C64" s="71">
        <f>B64</f>
        <v>-333399.48485869076</v>
      </c>
      <c r="D64" s="34">
        <f t="shared" ref="D64:D67" si="25">C64/B64</f>
        <v>1</v>
      </c>
      <c r="E64" s="34">
        <v>0.99117339521394809</v>
      </c>
      <c r="F64" s="35">
        <f t="shared" ref="F64:F67" si="26">B64*(E64-D64)</f>
        <v>2942.7854887209596</v>
      </c>
      <c r="G64" s="71">
        <v>-220365.38756563977</v>
      </c>
      <c r="H64" s="71">
        <f>G64</f>
        <v>-220365.38756563977</v>
      </c>
      <c r="I64" s="34">
        <f t="shared" ref="I64" si="27">H64/G64</f>
        <v>1</v>
      </c>
      <c r="J64" s="34">
        <v>0.99024468835134882</v>
      </c>
      <c r="K64" s="35">
        <f t="shared" ref="K64:K67" si="28">G64*(J64-I64)</f>
        <v>2149.733032278617</v>
      </c>
    </row>
    <row r="65" spans="1:11" x14ac:dyDescent="0.2">
      <c r="A65" s="33" t="s">
        <v>21</v>
      </c>
      <c r="B65" s="2">
        <v>0</v>
      </c>
      <c r="C65" s="2">
        <v>0</v>
      </c>
      <c r="D65" s="34">
        <v>0</v>
      </c>
      <c r="E65" s="34">
        <v>0.99117339521394809</v>
      </c>
      <c r="F65" s="35">
        <f t="shared" si="26"/>
        <v>0</v>
      </c>
      <c r="G65" s="71">
        <v>0</v>
      </c>
      <c r="H65" s="71">
        <v>0</v>
      </c>
      <c r="I65" s="34">
        <v>0</v>
      </c>
      <c r="J65" s="34">
        <v>0.99024468835134882</v>
      </c>
      <c r="K65" s="35">
        <f t="shared" si="28"/>
        <v>0</v>
      </c>
    </row>
    <row r="66" spans="1:11" x14ac:dyDescent="0.2">
      <c r="A66" s="33" t="s">
        <v>23</v>
      </c>
      <c r="B66" s="71">
        <v>60892.081789937503</v>
      </c>
      <c r="C66" s="71">
        <f>B66</f>
        <v>60892.081789937503</v>
      </c>
      <c r="D66" s="34">
        <f t="shared" si="25"/>
        <v>1</v>
      </c>
      <c r="E66" s="34">
        <v>0.9891076801247678</v>
      </c>
      <c r="F66" s="35">
        <f t="shared" si="26"/>
        <v>-663.25603272480123</v>
      </c>
      <c r="G66" s="71">
        <v>25100.652527234375</v>
      </c>
      <c r="H66" s="71">
        <f>G66</f>
        <v>25100.652527234375</v>
      </c>
      <c r="I66" s="34">
        <f t="shared" ref="I66:I67" si="29">H66/G66</f>
        <v>1</v>
      </c>
      <c r="J66" s="34">
        <v>0.98797696980755545</v>
      </c>
      <c r="K66" s="35">
        <f t="shared" si="28"/>
        <v>-301.78590318499852</v>
      </c>
    </row>
    <row r="67" spans="1:11" ht="13.5" thickBot="1" x14ac:dyDescent="0.25">
      <c r="A67" s="33" t="s">
        <v>24</v>
      </c>
      <c r="B67" s="71">
        <v>16876.112363046428</v>
      </c>
      <c r="C67" s="71">
        <f>B67</f>
        <v>16876.112363046428</v>
      </c>
      <c r="D67" s="34">
        <f t="shared" si="25"/>
        <v>1</v>
      </c>
      <c r="E67" s="34">
        <v>0.9891076801247678</v>
      </c>
      <c r="F67" s="35">
        <f t="shared" si="26"/>
        <v>-183.82001410866252</v>
      </c>
      <c r="G67" s="71">
        <v>6956.5930410576511</v>
      </c>
      <c r="H67" s="71">
        <f>G67</f>
        <v>6956.5930410576511</v>
      </c>
      <c r="I67" s="34">
        <f t="shared" si="29"/>
        <v>1</v>
      </c>
      <c r="J67" s="34">
        <v>0.98797696980755545</v>
      </c>
      <c r="K67" s="35">
        <f t="shared" si="28"/>
        <v>-83.639328169185788</v>
      </c>
    </row>
    <row r="68" spans="1:11" ht="13.5" thickBot="1" x14ac:dyDescent="0.25">
      <c r="F68" s="40">
        <f>SUM(F64:F67)</f>
        <v>2095.7094418874958</v>
      </c>
      <c r="K68" s="40">
        <f>SUM(K64:K67)</f>
        <v>1764.3078009244327</v>
      </c>
    </row>
    <row r="69" spans="1:11" x14ac:dyDescent="0.2">
      <c r="A69" s="73" t="s">
        <v>58</v>
      </c>
      <c r="F69" s="72"/>
    </row>
    <row r="70" spans="1:11" x14ac:dyDescent="0.2">
      <c r="A70" s="33" t="s">
        <v>20</v>
      </c>
      <c r="B70" s="71">
        <f t="shared" ref="B70:C73" si="30">+B64-B57</f>
        <v>-624982.36750316271</v>
      </c>
      <c r="C70" s="71">
        <f t="shared" si="30"/>
        <v>-624982.36750316271</v>
      </c>
      <c r="D70" s="34">
        <f t="shared" ref="D70" si="31">C70/B70</f>
        <v>1</v>
      </c>
      <c r="E70" s="34">
        <v>0.99117339521394809</v>
      </c>
      <c r="F70" s="35">
        <f t="shared" ref="F70:F73" si="32">B70*(E70-D70)</f>
        <v>5516.4723562014669</v>
      </c>
      <c r="G70" s="71">
        <f t="shared" ref="G70:H73" si="33">+G64-G57</f>
        <v>-741952.80629518023</v>
      </c>
      <c r="H70" s="71">
        <f t="shared" si="33"/>
        <v>-741952.80629518023</v>
      </c>
      <c r="I70" s="34">
        <f t="shared" ref="I70" si="34">H70/G70</f>
        <v>1</v>
      </c>
      <c r="J70" s="34">
        <v>0.99024468835134882</v>
      </c>
      <c r="K70" s="35">
        <f t="shared" ref="K70:K73" si="35">G70*(J70-I70)</f>
        <v>7237.9808540008016</v>
      </c>
    </row>
    <row r="71" spans="1:11" x14ac:dyDescent="0.2">
      <c r="A71" s="33" t="s">
        <v>21</v>
      </c>
      <c r="B71" s="71">
        <f t="shared" si="30"/>
        <v>-1.9473242731583403E-2</v>
      </c>
      <c r="C71" s="71">
        <f t="shared" si="30"/>
        <v>-1.9473242731583403E-2</v>
      </c>
      <c r="D71" s="34">
        <v>0</v>
      </c>
      <c r="E71" s="34">
        <v>0.99117339521394809</v>
      </c>
      <c r="F71" s="35">
        <f t="shared" si="32"/>
        <v>-1.930136011408886E-2</v>
      </c>
      <c r="G71" s="71">
        <f t="shared" si="33"/>
        <v>-1.6815389006492282E-2</v>
      </c>
      <c r="H71" s="71">
        <f t="shared" si="33"/>
        <v>-1.6815389006492282E-2</v>
      </c>
      <c r="I71" s="34">
        <v>0</v>
      </c>
      <c r="J71" s="34">
        <v>0.99024468835134882</v>
      </c>
      <c r="K71" s="35">
        <f t="shared" si="35"/>
        <v>-1.6651349646240647E-2</v>
      </c>
    </row>
    <row r="72" spans="1:11" x14ac:dyDescent="0.2">
      <c r="A72" s="33" t="s">
        <v>23</v>
      </c>
      <c r="B72" s="71">
        <f t="shared" si="30"/>
        <v>22101.1439595349</v>
      </c>
      <c r="C72" s="71">
        <f t="shared" si="30"/>
        <v>22101.1439595349</v>
      </c>
      <c r="D72" s="34">
        <f t="shared" ref="D72:D73" si="36">C72/B72</f>
        <v>1</v>
      </c>
      <c r="E72" s="34">
        <v>0.9891076801247678</v>
      </c>
      <c r="F72" s="35">
        <f t="shared" si="32"/>
        <v>-240.73272961581014</v>
      </c>
      <c r="G72" s="71">
        <f t="shared" si="33"/>
        <v>46331.216464416575</v>
      </c>
      <c r="H72" s="71">
        <f t="shared" si="33"/>
        <v>46331.216464416575</v>
      </c>
      <c r="I72" s="34">
        <f t="shared" ref="I72:I73" si="37">H72/G72</f>
        <v>1</v>
      </c>
      <c r="J72" s="34">
        <v>0.98797696980755545</v>
      </c>
      <c r="K72" s="35">
        <f t="shared" si="35"/>
        <v>-557.04161440436451</v>
      </c>
    </row>
    <row r="73" spans="1:11" ht="13.5" thickBot="1" x14ac:dyDescent="0.25">
      <c r="A73" s="33" t="s">
        <v>24</v>
      </c>
      <c r="B73" s="71">
        <f t="shared" si="30"/>
        <v>6125.2855518993401</v>
      </c>
      <c r="C73" s="71">
        <f t="shared" si="30"/>
        <v>6125.2855518993401</v>
      </c>
      <c r="D73" s="34">
        <f t="shared" si="36"/>
        <v>1</v>
      </c>
      <c r="E73" s="34">
        <v>0.9891076801247678</v>
      </c>
      <c r="F73" s="35">
        <f t="shared" si="32"/>
        <v>-66.718569558425841</v>
      </c>
      <c r="G73" s="71">
        <f t="shared" si="33"/>
        <v>12840.599171292062</v>
      </c>
      <c r="H73" s="71">
        <f t="shared" si="33"/>
        <v>12840.599171292062</v>
      </c>
      <c r="I73" s="34">
        <f t="shared" si="37"/>
        <v>1</v>
      </c>
      <c r="J73" s="34">
        <v>0.98797696980755545</v>
      </c>
      <c r="K73" s="35">
        <f t="shared" si="35"/>
        <v>-154.38291152552293</v>
      </c>
    </row>
    <row r="74" spans="1:11" ht="13.5" thickBot="1" x14ac:dyDescent="0.25">
      <c r="B74" s="71">
        <f>SUM(B70:B73)</f>
        <v>-596755.95746497111</v>
      </c>
      <c r="C74" s="71">
        <f>SUM(C70:C73)</f>
        <v>-596755.95746497111</v>
      </c>
      <c r="F74" s="40">
        <f>SUM(F70:F73)</f>
        <v>5209.0017556671173</v>
      </c>
      <c r="G74" s="71">
        <f>SUM(G70:G73)</f>
        <v>-682781.00747486064</v>
      </c>
      <c r="H74" s="71">
        <f>SUM(H70:H73)</f>
        <v>-682781.00747486064</v>
      </c>
      <c r="K74" s="40">
        <f>SUM(K70:K73)</f>
        <v>6526.5396767212678</v>
      </c>
    </row>
  </sheetData>
  <mergeCells count="6">
    <mergeCell ref="A15:A16"/>
    <mergeCell ref="B15:F15"/>
    <mergeCell ref="G15:K15"/>
    <mergeCell ref="A41:A42"/>
    <mergeCell ref="B41:F41"/>
    <mergeCell ref="G41:K41"/>
  </mergeCells>
  <pageMargins left="0.5" right="0.5" top="0.70000000000000007" bottom="0.5" header="0.35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BCA06-F739-44E5-8191-8143295BFD95}">
  <dimension ref="A1:AN59"/>
  <sheetViews>
    <sheetView zoomScale="90" zoomScaleNormal="90" workbookViewId="0">
      <pane xSplit="1" ySplit="13" topLeftCell="B14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cols>
    <col min="1" max="1" width="58.28515625" bestFit="1" customWidth="1"/>
    <col min="2" max="3" width="10.42578125" bestFit="1" customWidth="1"/>
    <col min="4" max="4" width="11.140625" bestFit="1" customWidth="1"/>
    <col min="5" max="5" width="9.5703125" bestFit="1" customWidth="1"/>
    <col min="6" max="6" width="7.7109375" bestFit="1" customWidth="1"/>
    <col min="7" max="7" width="10.42578125" bestFit="1" customWidth="1"/>
    <col min="8" max="8" width="11.140625" bestFit="1" customWidth="1"/>
    <col min="9" max="9" width="9.5703125" bestFit="1" customWidth="1"/>
    <col min="10" max="10" width="10" bestFit="1" customWidth="1"/>
    <col min="11" max="12" width="10.42578125" bestFit="1" customWidth="1"/>
    <col min="13" max="13" width="11.140625" bestFit="1" customWidth="1"/>
    <col min="14" max="14" width="9.5703125" bestFit="1" customWidth="1"/>
    <col min="15" max="15" width="8.42578125" bestFit="1" customWidth="1"/>
    <col min="16" max="16" width="10.42578125" bestFit="1" customWidth="1"/>
    <col min="17" max="17" width="11.140625" bestFit="1" customWidth="1"/>
    <col min="18" max="18" width="9.5703125" bestFit="1" customWidth="1"/>
    <col min="19" max="19" width="10" bestFit="1" customWidth="1"/>
    <col min="20" max="23" width="11.140625" bestFit="1" customWidth="1"/>
    <col min="24" max="24" width="7.7109375" bestFit="1" customWidth="1"/>
    <col min="25" max="27" width="11.140625" bestFit="1" customWidth="1"/>
    <col min="28" max="28" width="10" bestFit="1" customWidth="1"/>
    <col min="29" max="32" width="11.140625" bestFit="1" customWidth="1"/>
    <col min="33" max="33" width="7.7109375" bestFit="1" customWidth="1"/>
    <col min="34" max="36" width="11.140625" bestFit="1" customWidth="1"/>
    <col min="37" max="37" width="10" bestFit="1" customWidth="1"/>
  </cols>
  <sheetData>
    <row r="1" spans="1:40" x14ac:dyDescent="0.25">
      <c r="A1" s="92" t="s">
        <v>62</v>
      </c>
    </row>
    <row r="2" spans="1:40" x14ac:dyDescent="0.25">
      <c r="A2" s="92" t="s">
        <v>60</v>
      </c>
    </row>
    <row r="7" spans="1:40" ht="20.25" x14ac:dyDescent="0.3">
      <c r="A7" s="1" t="s">
        <v>0</v>
      </c>
    </row>
    <row r="9" spans="1:40" x14ac:dyDescent="0.25">
      <c r="A9" s="3" t="s">
        <v>26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60"/>
      <c r="AM9" s="60"/>
      <c r="AN9" s="60"/>
    </row>
    <row r="10" spans="1:40" x14ac:dyDescent="0.25">
      <c r="A10" s="43" t="s">
        <v>3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60"/>
      <c r="AM10" s="60"/>
      <c r="AN10" s="60"/>
    </row>
    <row r="11" spans="1:40" ht="15.75" thickBot="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</row>
    <row r="12" spans="1:40" ht="15.75" thickBot="1" x14ac:dyDescent="0.3">
      <c r="A12" s="91" t="s">
        <v>31</v>
      </c>
      <c r="B12" s="91" t="s">
        <v>32</v>
      </c>
      <c r="C12" s="91"/>
      <c r="D12" s="91"/>
      <c r="E12" s="91"/>
      <c r="F12" s="91"/>
      <c r="G12" s="91"/>
      <c r="H12" s="91"/>
      <c r="I12" s="91"/>
      <c r="J12" s="91"/>
      <c r="K12" s="91" t="s">
        <v>33</v>
      </c>
      <c r="L12" s="91"/>
      <c r="M12" s="91"/>
      <c r="N12" s="91"/>
      <c r="O12" s="91"/>
      <c r="P12" s="91"/>
      <c r="Q12" s="91"/>
      <c r="R12" s="91"/>
      <c r="S12" s="91"/>
      <c r="T12" s="91" t="s">
        <v>5</v>
      </c>
      <c r="U12" s="91"/>
      <c r="V12" s="91"/>
      <c r="W12" s="91"/>
      <c r="X12" s="91"/>
      <c r="Y12" s="91"/>
      <c r="Z12" s="91"/>
      <c r="AA12" s="91"/>
      <c r="AB12" s="91"/>
      <c r="AC12" s="91" t="s">
        <v>6</v>
      </c>
      <c r="AD12" s="91"/>
      <c r="AE12" s="91"/>
      <c r="AF12" s="91"/>
      <c r="AG12" s="91"/>
      <c r="AH12" s="91"/>
      <c r="AI12" s="91"/>
      <c r="AJ12" s="91"/>
      <c r="AK12" s="91"/>
    </row>
    <row r="13" spans="1:40" ht="39" thickBot="1" x14ac:dyDescent="0.3">
      <c r="A13" s="91"/>
      <c r="B13" s="44" t="s">
        <v>34</v>
      </c>
      <c r="C13" s="44" t="s">
        <v>35</v>
      </c>
      <c r="D13" s="44" t="s">
        <v>36</v>
      </c>
      <c r="E13" s="44" t="s">
        <v>37</v>
      </c>
      <c r="F13" s="44" t="s">
        <v>38</v>
      </c>
      <c r="G13" s="44" t="s">
        <v>39</v>
      </c>
      <c r="H13" s="44" t="s">
        <v>40</v>
      </c>
      <c r="I13" s="44" t="s">
        <v>41</v>
      </c>
      <c r="J13" s="44" t="s">
        <v>42</v>
      </c>
      <c r="K13" s="44" t="s">
        <v>34</v>
      </c>
      <c r="L13" s="44" t="s">
        <v>35</v>
      </c>
      <c r="M13" s="44" t="s">
        <v>36</v>
      </c>
      <c r="N13" s="44" t="s">
        <v>37</v>
      </c>
      <c r="O13" s="44" t="s">
        <v>38</v>
      </c>
      <c r="P13" s="44" t="s">
        <v>39</v>
      </c>
      <c r="Q13" s="44" t="s">
        <v>40</v>
      </c>
      <c r="R13" s="44" t="s">
        <v>41</v>
      </c>
      <c r="S13" s="44" t="s">
        <v>42</v>
      </c>
      <c r="T13" s="44" t="s">
        <v>34</v>
      </c>
      <c r="U13" s="44" t="s">
        <v>35</v>
      </c>
      <c r="V13" s="44" t="s">
        <v>36</v>
      </c>
      <c r="W13" s="44" t="s">
        <v>37</v>
      </c>
      <c r="X13" s="44" t="s">
        <v>38</v>
      </c>
      <c r="Y13" s="44" t="s">
        <v>39</v>
      </c>
      <c r="Z13" s="44" t="s">
        <v>40</v>
      </c>
      <c r="AA13" s="44" t="s">
        <v>41</v>
      </c>
      <c r="AB13" s="44" t="s">
        <v>42</v>
      </c>
      <c r="AC13" s="44" t="s">
        <v>34</v>
      </c>
      <c r="AD13" s="44" t="s">
        <v>35</v>
      </c>
      <c r="AE13" s="44" t="s">
        <v>36</v>
      </c>
      <c r="AF13" s="44" t="s">
        <v>37</v>
      </c>
      <c r="AG13" s="44" t="s">
        <v>38</v>
      </c>
      <c r="AH13" s="44" t="s">
        <v>39</v>
      </c>
      <c r="AI13" s="44" t="s">
        <v>40</v>
      </c>
      <c r="AJ13" s="44" t="s">
        <v>41</v>
      </c>
      <c r="AK13" s="44" t="s">
        <v>42</v>
      </c>
    </row>
    <row r="14" spans="1:40" x14ac:dyDescent="0.25">
      <c r="A14" s="74" t="s">
        <v>53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</row>
    <row r="15" spans="1:40" x14ac:dyDescent="0.25">
      <c r="A15" s="45" t="s">
        <v>43</v>
      </c>
      <c r="B15" s="46"/>
      <c r="C15" s="46"/>
      <c r="D15" s="46"/>
      <c r="E15" s="46"/>
      <c r="F15" s="46"/>
      <c r="G15" s="46"/>
      <c r="H15" s="46"/>
      <c r="I15" s="46"/>
      <c r="J15" s="47"/>
      <c r="K15" s="46"/>
      <c r="L15" s="46"/>
      <c r="M15" s="46"/>
      <c r="N15" s="46"/>
      <c r="O15" s="46"/>
      <c r="P15" s="46"/>
      <c r="Q15" s="46"/>
      <c r="R15" s="46"/>
      <c r="S15" s="47"/>
      <c r="T15" s="46"/>
      <c r="U15" s="46"/>
      <c r="V15" s="46"/>
      <c r="W15" s="46"/>
      <c r="X15" s="46"/>
      <c r="Y15" s="46"/>
      <c r="Z15" s="46"/>
      <c r="AA15" s="46"/>
      <c r="AB15" s="47"/>
      <c r="AC15" s="46"/>
      <c r="AD15" s="46"/>
      <c r="AE15" s="46"/>
      <c r="AF15" s="46"/>
      <c r="AG15" s="46"/>
      <c r="AH15" s="46"/>
      <c r="AI15" s="46"/>
      <c r="AJ15" s="46"/>
      <c r="AK15" s="47"/>
    </row>
    <row r="16" spans="1:40" x14ac:dyDescent="0.25">
      <c r="A16" s="48" t="s">
        <v>44</v>
      </c>
      <c r="B16" s="46"/>
      <c r="C16" s="46"/>
      <c r="D16" s="46"/>
      <c r="E16" s="46"/>
      <c r="F16" s="46"/>
      <c r="G16" s="46"/>
      <c r="H16" s="46"/>
      <c r="I16" s="46"/>
      <c r="J16" s="47"/>
      <c r="K16" s="46"/>
      <c r="L16" s="46"/>
      <c r="M16" s="46"/>
      <c r="N16" s="46"/>
      <c r="O16" s="46"/>
      <c r="P16" s="46"/>
      <c r="Q16" s="46"/>
      <c r="R16" s="46"/>
      <c r="S16" s="47"/>
      <c r="T16" s="46"/>
      <c r="U16" s="46"/>
      <c r="V16" s="46"/>
      <c r="W16" s="46"/>
      <c r="X16" s="46"/>
      <c r="Y16" s="46"/>
      <c r="Z16" s="46"/>
      <c r="AA16" s="46"/>
      <c r="AB16" s="47"/>
      <c r="AC16" s="46"/>
      <c r="AD16" s="46"/>
      <c r="AE16" s="46"/>
      <c r="AF16" s="46"/>
      <c r="AG16" s="46"/>
      <c r="AH16" s="46"/>
      <c r="AI16" s="46"/>
      <c r="AJ16" s="46"/>
      <c r="AK16" s="47"/>
    </row>
    <row r="17" spans="1:37" x14ac:dyDescent="0.25">
      <c r="A17" s="49" t="s">
        <v>45</v>
      </c>
      <c r="B17" s="46"/>
      <c r="C17" s="46"/>
      <c r="D17" s="46"/>
      <c r="E17" s="46"/>
      <c r="F17" s="46"/>
      <c r="G17" s="46"/>
      <c r="H17" s="46"/>
      <c r="I17" s="46"/>
      <c r="J17" s="47"/>
      <c r="K17" s="46"/>
      <c r="L17" s="46"/>
      <c r="M17" s="46"/>
      <c r="N17" s="46"/>
      <c r="O17" s="46"/>
      <c r="P17" s="46"/>
      <c r="Q17" s="46"/>
      <c r="R17" s="46"/>
      <c r="S17" s="47"/>
      <c r="T17" s="46"/>
      <c r="U17" s="46"/>
      <c r="V17" s="46"/>
      <c r="W17" s="46"/>
      <c r="X17" s="46"/>
      <c r="Y17" s="46"/>
      <c r="Z17" s="46"/>
      <c r="AA17" s="46"/>
      <c r="AB17" s="47"/>
      <c r="AC17" s="46"/>
      <c r="AD17" s="46"/>
      <c r="AE17" s="46"/>
      <c r="AF17" s="46"/>
      <c r="AG17" s="46"/>
      <c r="AH17" s="46"/>
      <c r="AI17" s="46"/>
      <c r="AJ17" s="46"/>
      <c r="AK17" s="47"/>
    </row>
    <row r="18" spans="1:37" x14ac:dyDescent="0.25">
      <c r="A18" s="50" t="s">
        <v>46</v>
      </c>
      <c r="B18" s="46"/>
      <c r="C18" s="46"/>
      <c r="D18" s="46"/>
      <c r="E18" s="46"/>
      <c r="F18" s="46"/>
      <c r="G18" s="46"/>
      <c r="H18" s="46"/>
      <c r="I18" s="46"/>
      <c r="J18" s="47"/>
      <c r="K18" s="46"/>
      <c r="L18" s="46"/>
      <c r="M18" s="46"/>
      <c r="N18" s="46"/>
      <c r="O18" s="46"/>
      <c r="P18" s="46"/>
      <c r="Q18" s="46"/>
      <c r="R18" s="46"/>
      <c r="S18" s="47"/>
      <c r="T18" s="46"/>
      <c r="U18" s="46"/>
      <c r="V18" s="46"/>
      <c r="W18" s="46"/>
      <c r="X18" s="46"/>
      <c r="Y18" s="46"/>
      <c r="Z18" s="46"/>
      <c r="AA18" s="46"/>
      <c r="AB18" s="47"/>
      <c r="AC18" s="46"/>
      <c r="AD18" s="46"/>
      <c r="AE18" s="46"/>
      <c r="AF18" s="46"/>
      <c r="AG18" s="46"/>
      <c r="AH18" s="46"/>
      <c r="AI18" s="46"/>
      <c r="AJ18" s="46"/>
      <c r="AK18" s="47"/>
    </row>
    <row r="19" spans="1:37" x14ac:dyDescent="0.25">
      <c r="A19" s="51" t="s">
        <v>47</v>
      </c>
      <c r="B19" s="46">
        <v>3075743.153846154</v>
      </c>
      <c r="C19" s="46">
        <v>3075743.153846154</v>
      </c>
      <c r="D19" s="46">
        <v>-2586899</v>
      </c>
      <c r="E19" s="46">
        <v>488844.15384615399</v>
      </c>
      <c r="F19" s="46">
        <v>48891.090450592135</v>
      </c>
      <c r="G19" s="46">
        <v>3026852.0633955617</v>
      </c>
      <c r="H19" s="46">
        <v>-2545778.4295656998</v>
      </c>
      <c r="I19" s="46">
        <v>481073.63382986188</v>
      </c>
      <c r="J19" s="52">
        <v>0.98410430000000004</v>
      </c>
      <c r="K19" s="46">
        <v>3540049.076923077</v>
      </c>
      <c r="L19" s="46">
        <v>3540049.076923077</v>
      </c>
      <c r="M19" s="46">
        <v>-2586899</v>
      </c>
      <c r="N19" s="46">
        <v>953150.07692307699</v>
      </c>
      <c r="O19" s="46">
        <v>56271.558112046216</v>
      </c>
      <c r="P19" s="46">
        <v>3483777.5188110308</v>
      </c>
      <c r="Q19" s="46">
        <v>-2545778.4295657002</v>
      </c>
      <c r="R19" s="46">
        <v>937999.08924533054</v>
      </c>
      <c r="S19" s="52">
        <v>0.98410430000000004</v>
      </c>
      <c r="T19" s="46">
        <v>3610117.923076923</v>
      </c>
      <c r="U19" s="46">
        <v>3610117.923076923</v>
      </c>
      <c r="V19" s="46">
        <v>-2586899</v>
      </c>
      <c r="W19" s="46">
        <v>1023218.923076923</v>
      </c>
      <c r="X19" s="46">
        <v>11147.148171756417</v>
      </c>
      <c r="Y19" s="46">
        <v>3598970.7749051666</v>
      </c>
      <c r="Z19" s="46">
        <v>-2578911.2979158005</v>
      </c>
      <c r="AA19" s="46">
        <v>1020059.4769893661</v>
      </c>
      <c r="AB19" s="52">
        <v>0.99691224818433199</v>
      </c>
      <c r="AC19" s="46">
        <v>3657289.3846153845</v>
      </c>
      <c r="AD19" s="46">
        <v>3657289.3846153845</v>
      </c>
      <c r="AE19" s="46">
        <v>-2586899</v>
      </c>
      <c r="AF19" s="46">
        <v>1070390.3846153845</v>
      </c>
      <c r="AG19" s="46">
        <v>16557.253993210848</v>
      </c>
      <c r="AH19" s="46">
        <v>3640732.1306221737</v>
      </c>
      <c r="AI19" s="46">
        <v>-2575187.6095976005</v>
      </c>
      <c r="AJ19" s="46">
        <v>1065544.5210245731</v>
      </c>
      <c r="AK19" s="52">
        <v>0.99547280724821507</v>
      </c>
    </row>
    <row r="21" spans="1:37" x14ac:dyDescent="0.25">
      <c r="A21" s="48" t="s">
        <v>48</v>
      </c>
      <c r="B21" s="46"/>
      <c r="C21" s="46"/>
      <c r="D21" s="46"/>
      <c r="E21" s="46"/>
      <c r="F21" s="46"/>
      <c r="G21" s="46"/>
      <c r="H21" s="46"/>
      <c r="I21" s="46"/>
      <c r="J21" s="47"/>
      <c r="K21" s="46"/>
      <c r="L21" s="46"/>
      <c r="M21" s="46"/>
      <c r="N21" s="46"/>
      <c r="O21" s="46"/>
      <c r="P21" s="46"/>
      <c r="Q21" s="46"/>
      <c r="R21" s="46"/>
      <c r="S21" s="47"/>
      <c r="T21" s="46"/>
      <c r="U21" s="46"/>
      <c r="V21" s="46"/>
      <c r="W21" s="46"/>
      <c r="X21" s="46"/>
      <c r="Y21" s="46"/>
      <c r="Z21" s="46"/>
      <c r="AA21" s="46"/>
      <c r="AB21" s="47"/>
      <c r="AC21" s="46"/>
      <c r="AD21" s="46"/>
      <c r="AE21" s="46"/>
      <c r="AF21" s="46"/>
      <c r="AG21" s="46"/>
      <c r="AH21" s="46"/>
      <c r="AI21" s="46"/>
      <c r="AJ21" s="46"/>
      <c r="AK21" s="47"/>
    </row>
    <row r="22" spans="1:37" x14ac:dyDescent="0.25">
      <c r="A22" s="49" t="s">
        <v>49</v>
      </c>
      <c r="B22" s="46"/>
      <c r="C22" s="46"/>
      <c r="D22" s="46"/>
      <c r="E22" s="46"/>
      <c r="F22" s="46"/>
      <c r="G22" s="46"/>
      <c r="H22" s="46"/>
      <c r="I22" s="46"/>
      <c r="J22" s="47"/>
      <c r="K22" s="46"/>
      <c r="L22" s="46"/>
      <c r="M22" s="46"/>
      <c r="N22" s="46"/>
      <c r="O22" s="46"/>
      <c r="P22" s="46"/>
      <c r="Q22" s="46"/>
      <c r="R22" s="46"/>
      <c r="S22" s="47"/>
      <c r="T22" s="46"/>
      <c r="U22" s="46"/>
      <c r="V22" s="46"/>
      <c r="W22" s="46"/>
      <c r="X22" s="46"/>
      <c r="Y22" s="46"/>
      <c r="Z22" s="46"/>
      <c r="AA22" s="46"/>
      <c r="AB22" s="47"/>
      <c r="AC22" s="46"/>
      <c r="AD22" s="46"/>
      <c r="AE22" s="46"/>
      <c r="AF22" s="46"/>
      <c r="AG22" s="46"/>
      <c r="AH22" s="46"/>
      <c r="AI22" s="46"/>
      <c r="AJ22" s="46"/>
      <c r="AK22" s="47"/>
    </row>
    <row r="23" spans="1:37" x14ac:dyDescent="0.25">
      <c r="A23" s="50" t="s">
        <v>50</v>
      </c>
      <c r="B23" s="46"/>
      <c r="C23" s="46"/>
      <c r="D23" s="46"/>
      <c r="E23" s="46"/>
      <c r="F23" s="46"/>
      <c r="G23" s="46"/>
      <c r="H23" s="46"/>
      <c r="I23" s="46"/>
      <c r="J23" s="47"/>
      <c r="K23" s="46"/>
      <c r="L23" s="46"/>
      <c r="M23" s="46"/>
      <c r="N23" s="46"/>
      <c r="O23" s="46"/>
      <c r="P23" s="46"/>
      <c r="Q23" s="46"/>
      <c r="R23" s="46"/>
      <c r="S23" s="47"/>
      <c r="T23" s="46"/>
      <c r="U23" s="46"/>
      <c r="V23" s="46"/>
      <c r="W23" s="46"/>
      <c r="X23" s="46"/>
      <c r="Y23" s="46"/>
      <c r="Z23" s="46"/>
      <c r="AA23" s="46"/>
      <c r="AB23" s="47"/>
      <c r="AC23" s="46"/>
      <c r="AD23" s="46"/>
      <c r="AE23" s="46"/>
      <c r="AF23" s="46"/>
      <c r="AG23" s="46"/>
      <c r="AH23" s="46"/>
      <c r="AI23" s="46"/>
      <c r="AJ23" s="46"/>
      <c r="AK23" s="47"/>
    </row>
    <row r="24" spans="1:37" x14ac:dyDescent="0.25">
      <c r="A24" s="51" t="s">
        <v>51</v>
      </c>
      <c r="B24" s="46">
        <v>-488844.15384615387</v>
      </c>
      <c r="C24" s="46">
        <v>-488844.15384615387</v>
      </c>
      <c r="D24" s="46">
        <v>0</v>
      </c>
      <c r="E24" s="46">
        <v>-488844.15384615387</v>
      </c>
      <c r="F24" s="46">
        <v>-8464.5809459231168</v>
      </c>
      <c r="G24" s="46">
        <v>-480379.57290023076</v>
      </c>
      <c r="H24" s="46">
        <v>0</v>
      </c>
      <c r="I24" s="46">
        <v>-480379.57290023076</v>
      </c>
      <c r="J24" s="52">
        <v>0.98268449999999996</v>
      </c>
      <c r="K24" s="46">
        <v>-953150.07692307688</v>
      </c>
      <c r="L24" s="46">
        <v>-953150.07692307688</v>
      </c>
      <c r="M24" s="46">
        <v>0</v>
      </c>
      <c r="N24" s="46">
        <v>-953150.07692307688</v>
      </c>
      <c r="O24" s="46">
        <v>-16504.270156961633</v>
      </c>
      <c r="P24" s="46">
        <v>-936645.80676611525</v>
      </c>
      <c r="Q24" s="46">
        <v>0</v>
      </c>
      <c r="R24" s="46">
        <v>-936645.80676611525</v>
      </c>
      <c r="S24" s="52">
        <v>0.98268449999999996</v>
      </c>
      <c r="T24" s="46">
        <v>-1023218.9230769231</v>
      </c>
      <c r="U24" s="46">
        <v>-1023218.9230769231</v>
      </c>
      <c r="V24" s="46">
        <v>0</v>
      </c>
      <c r="W24" s="46">
        <v>-1023218.9230769231</v>
      </c>
      <c r="X24" s="46">
        <v>-2207.710103737656</v>
      </c>
      <c r="Y24" s="46">
        <v>-1021011.2129731855</v>
      </c>
      <c r="Z24" s="46">
        <v>0</v>
      </c>
      <c r="AA24" s="46">
        <v>-1021011.2129731855</v>
      </c>
      <c r="AB24" s="52">
        <v>0.99784238733867547</v>
      </c>
      <c r="AC24" s="46">
        <v>-1070390.3846153845</v>
      </c>
      <c r="AD24" s="46">
        <v>-1070390.3846153845</v>
      </c>
      <c r="AE24" s="46">
        <v>0</v>
      </c>
      <c r="AF24" s="46">
        <v>-1070390.3846153845</v>
      </c>
      <c r="AG24" s="46">
        <v>-2444.7922136671841</v>
      </c>
      <c r="AH24" s="46">
        <v>-1067945.5924017173</v>
      </c>
      <c r="AI24" s="46">
        <v>0</v>
      </c>
      <c r="AJ24" s="46">
        <v>-1067945.5924017173</v>
      </c>
      <c r="AK24" s="52">
        <v>0.99771598077784895</v>
      </c>
    </row>
    <row r="25" spans="1:37" ht="15.75" thickBot="1" x14ac:dyDescent="0.3"/>
    <row r="26" spans="1:37" x14ac:dyDescent="0.25">
      <c r="A26" s="53" t="s">
        <v>52</v>
      </c>
      <c r="B26" s="58">
        <v>2586899</v>
      </c>
      <c r="C26" s="58">
        <v>2586899</v>
      </c>
      <c r="D26" s="58">
        <v>-2586899</v>
      </c>
      <c r="E26" s="58">
        <v>0</v>
      </c>
      <c r="F26" s="58">
        <v>40426.509504669018</v>
      </c>
      <c r="G26" s="58">
        <v>2546472.4904953307</v>
      </c>
      <c r="H26" s="58">
        <v>-2545778.4295656998</v>
      </c>
      <c r="I26" s="58">
        <v>694.06092963111587</v>
      </c>
      <c r="J26" s="62"/>
      <c r="K26" s="58">
        <v>2586899</v>
      </c>
      <c r="L26" s="58">
        <v>2586899</v>
      </c>
      <c r="M26" s="58">
        <v>-2586899</v>
      </c>
      <c r="N26" s="58">
        <v>0</v>
      </c>
      <c r="O26" s="58">
        <v>39767.287955084583</v>
      </c>
      <c r="P26" s="58">
        <v>2547131.7120449157</v>
      </c>
      <c r="Q26" s="58">
        <v>-2545778.4295657002</v>
      </c>
      <c r="R26" s="58">
        <v>1353.2824792152969</v>
      </c>
      <c r="S26" s="62"/>
      <c r="T26" s="58">
        <v>2586899</v>
      </c>
      <c r="U26" s="58">
        <v>2586899</v>
      </c>
      <c r="V26" s="58">
        <v>-2586899</v>
      </c>
      <c r="W26" s="58">
        <v>0</v>
      </c>
      <c r="X26" s="58">
        <v>8939.4380680187605</v>
      </c>
      <c r="Y26" s="58">
        <v>2577959.5619319812</v>
      </c>
      <c r="Z26" s="58">
        <v>-2578911.2979158005</v>
      </c>
      <c r="AA26" s="58">
        <v>-951.73598381935153</v>
      </c>
      <c r="AB26" s="62"/>
      <c r="AC26" s="58">
        <v>2586899</v>
      </c>
      <c r="AD26" s="58">
        <v>2586899</v>
      </c>
      <c r="AE26" s="58">
        <v>-2586899</v>
      </c>
      <c r="AF26" s="58">
        <v>0</v>
      </c>
      <c r="AG26" s="58">
        <v>14112.461779543664</v>
      </c>
      <c r="AH26" s="58">
        <v>2572786.5382204563</v>
      </c>
      <c r="AI26" s="58">
        <v>-2575187.6095976005</v>
      </c>
      <c r="AJ26" s="58">
        <f t="shared" ref="AJ26" si="0">AJ19+AJ24</f>
        <v>-2401.0713771441951</v>
      </c>
      <c r="AK26" s="47"/>
    </row>
    <row r="29" spans="1:37" x14ac:dyDescent="0.25">
      <c r="A29" s="74" t="s">
        <v>54</v>
      </c>
    </row>
    <row r="30" spans="1:37" x14ac:dyDescent="0.25">
      <c r="A30" s="45" t="s">
        <v>43</v>
      </c>
      <c r="B30" s="46"/>
      <c r="C30" s="46"/>
      <c r="D30" s="46"/>
      <c r="E30" s="46"/>
      <c r="F30" s="46"/>
      <c r="G30" s="46"/>
      <c r="H30" s="46"/>
      <c r="I30" s="46"/>
      <c r="J30" s="47"/>
      <c r="K30" s="46"/>
      <c r="L30" s="46"/>
      <c r="M30" s="46"/>
      <c r="N30" s="46"/>
      <c r="O30" s="46"/>
      <c r="P30" s="46"/>
      <c r="Q30" s="46"/>
      <c r="R30" s="46"/>
      <c r="S30" s="47"/>
      <c r="T30" s="46"/>
      <c r="U30" s="46"/>
      <c r="V30" s="46"/>
      <c r="W30" s="46"/>
      <c r="X30" s="46"/>
      <c r="Y30" s="46"/>
      <c r="Z30" s="46"/>
      <c r="AA30" s="46"/>
      <c r="AB30" s="47"/>
      <c r="AC30" s="46"/>
      <c r="AD30" s="46"/>
      <c r="AE30" s="46"/>
      <c r="AF30" s="46"/>
      <c r="AG30" s="46"/>
      <c r="AH30" s="46"/>
      <c r="AI30" s="46"/>
      <c r="AJ30" s="46"/>
      <c r="AK30" s="47"/>
    </row>
    <row r="31" spans="1:37" x14ac:dyDescent="0.25">
      <c r="A31" s="48" t="s">
        <v>44</v>
      </c>
      <c r="B31" s="46"/>
      <c r="C31" s="46"/>
      <c r="D31" s="46"/>
      <c r="E31" s="46"/>
      <c r="F31" s="46"/>
      <c r="G31" s="46"/>
      <c r="H31" s="46"/>
      <c r="I31" s="46"/>
      <c r="J31" s="47"/>
      <c r="K31" s="46"/>
      <c r="L31" s="46"/>
      <c r="M31" s="46"/>
      <c r="N31" s="46"/>
      <c r="O31" s="46"/>
      <c r="P31" s="46"/>
      <c r="Q31" s="46"/>
      <c r="R31" s="46"/>
      <c r="S31" s="47"/>
      <c r="T31" s="46"/>
      <c r="U31" s="46"/>
      <c r="V31" s="46"/>
      <c r="W31" s="46"/>
      <c r="X31" s="46"/>
      <c r="Y31" s="46"/>
      <c r="Z31" s="46"/>
      <c r="AA31" s="46"/>
      <c r="AB31" s="47"/>
      <c r="AC31" s="46"/>
      <c r="AD31" s="46"/>
      <c r="AE31" s="46"/>
      <c r="AF31" s="46"/>
      <c r="AG31" s="46"/>
      <c r="AH31" s="46"/>
      <c r="AI31" s="46"/>
      <c r="AJ31" s="46"/>
      <c r="AK31" s="47"/>
    </row>
    <row r="32" spans="1:37" x14ac:dyDescent="0.25">
      <c r="A32" s="49" t="s">
        <v>45</v>
      </c>
      <c r="B32" s="46"/>
      <c r="C32" s="46"/>
      <c r="D32" s="46"/>
      <c r="E32" s="46"/>
      <c r="F32" s="46"/>
      <c r="G32" s="46"/>
      <c r="H32" s="46"/>
      <c r="I32" s="46"/>
      <c r="J32" s="47"/>
      <c r="K32" s="46"/>
      <c r="L32" s="46"/>
      <c r="M32" s="46"/>
      <c r="N32" s="46"/>
      <c r="O32" s="46"/>
      <c r="P32" s="46"/>
      <c r="Q32" s="46"/>
      <c r="R32" s="46"/>
      <c r="S32" s="47"/>
      <c r="T32" s="46"/>
      <c r="U32" s="46"/>
      <c r="V32" s="46"/>
      <c r="W32" s="46"/>
      <c r="X32" s="46"/>
      <c r="Y32" s="46"/>
      <c r="Z32" s="46"/>
      <c r="AA32" s="46"/>
      <c r="AB32" s="47"/>
      <c r="AC32" s="46"/>
      <c r="AD32" s="46"/>
      <c r="AE32" s="46"/>
      <c r="AF32" s="46"/>
      <c r="AG32" s="46"/>
      <c r="AH32" s="46"/>
      <c r="AI32" s="46"/>
      <c r="AJ32" s="46"/>
      <c r="AK32" s="47"/>
    </row>
    <row r="33" spans="1:37" x14ac:dyDescent="0.25">
      <c r="A33" s="50" t="s">
        <v>46</v>
      </c>
      <c r="B33" s="46"/>
      <c r="C33" s="46"/>
      <c r="D33" s="46"/>
      <c r="E33" s="46"/>
      <c r="F33" s="46"/>
      <c r="G33" s="46"/>
      <c r="H33" s="46"/>
      <c r="I33" s="46"/>
      <c r="J33" s="47"/>
      <c r="K33" s="46"/>
      <c r="L33" s="46"/>
      <c r="M33" s="46"/>
      <c r="N33" s="46"/>
      <c r="O33" s="46"/>
      <c r="P33" s="46"/>
      <c r="Q33" s="46"/>
      <c r="R33" s="46"/>
      <c r="S33" s="47"/>
      <c r="T33" s="46"/>
      <c r="U33" s="46"/>
      <c r="V33" s="46"/>
      <c r="W33" s="46"/>
      <c r="X33" s="46"/>
      <c r="Y33" s="46"/>
      <c r="Z33" s="46"/>
      <c r="AA33" s="46"/>
      <c r="AB33" s="47"/>
      <c r="AC33" s="46"/>
      <c r="AD33" s="46"/>
      <c r="AE33" s="46"/>
      <c r="AF33" s="46"/>
      <c r="AG33" s="46"/>
      <c r="AH33" s="46"/>
      <c r="AI33" s="46"/>
      <c r="AJ33" s="46"/>
      <c r="AK33" s="47"/>
    </row>
    <row r="34" spans="1:37" x14ac:dyDescent="0.25">
      <c r="A34" s="51" t="s">
        <v>47</v>
      </c>
      <c r="B34" s="46">
        <v>3075743.153846154</v>
      </c>
      <c r="C34" s="46">
        <v>3075743.153846154</v>
      </c>
      <c r="D34" s="46">
        <v>-2586899</v>
      </c>
      <c r="E34" s="46">
        <v>488844.15384615399</v>
      </c>
      <c r="F34" s="57">
        <f>B34-G34</f>
        <v>53258.030580423307</v>
      </c>
      <c r="G34" s="57">
        <f>B34*J34</f>
        <v>3022485.1232657307</v>
      </c>
      <c r="H34" s="57">
        <f>D34*J34</f>
        <v>-2542105.5503654997</v>
      </c>
      <c r="I34" s="57">
        <f>G34+H34</f>
        <v>480379.572900231</v>
      </c>
      <c r="J34" s="61">
        <f>J39</f>
        <v>0.98268449999999996</v>
      </c>
      <c r="K34" s="46">
        <v>3540049.076923077</v>
      </c>
      <c r="L34" s="46">
        <v>3540049.076923077</v>
      </c>
      <c r="M34" s="46">
        <v>-2586899</v>
      </c>
      <c r="N34" s="46">
        <v>953150.07692307699</v>
      </c>
      <c r="O34" s="57">
        <f>K34-P34</f>
        <v>61297.719791461714</v>
      </c>
      <c r="P34" s="57">
        <f>K34*S34</f>
        <v>3478751.3571316153</v>
      </c>
      <c r="Q34" s="57">
        <f>M34*S34</f>
        <v>-2542105.5503654997</v>
      </c>
      <c r="R34" s="57">
        <f>P34+Q34</f>
        <v>936645.80676611559</v>
      </c>
      <c r="S34" s="61">
        <f>S39</f>
        <v>0.98268449999999996</v>
      </c>
      <c r="T34" s="46">
        <v>3610117.923076923</v>
      </c>
      <c r="U34" s="46">
        <v>3610117.923076923</v>
      </c>
      <c r="V34" s="46">
        <v>-2586899</v>
      </c>
      <c r="W34" s="46">
        <v>1023218.923076923</v>
      </c>
      <c r="X34" s="57">
        <f>T34-Y34</f>
        <v>7789.2361397054046</v>
      </c>
      <c r="Y34" s="57">
        <f>T34*AB34</f>
        <v>3602328.6869372176</v>
      </c>
      <c r="Z34" s="57">
        <f>V34*AB34</f>
        <v>-2581317.4739640323</v>
      </c>
      <c r="AA34" s="57">
        <f>Y34+Z34</f>
        <v>1021011.2129731853</v>
      </c>
      <c r="AB34" s="61">
        <f>AB39</f>
        <v>0.99784238733867547</v>
      </c>
      <c r="AC34" s="46">
        <v>3657289.3846153845</v>
      </c>
      <c r="AD34" s="46">
        <v>3657289.3846153845</v>
      </c>
      <c r="AE34" s="46">
        <v>-2586899</v>
      </c>
      <c r="AF34" s="46">
        <v>1070390.3846153845</v>
      </c>
      <c r="AG34" s="57">
        <f>AC34-AH34</f>
        <v>8353.319255430717</v>
      </c>
      <c r="AH34" s="57">
        <f>AC34*AK34</f>
        <v>3648936.0653599538</v>
      </c>
      <c r="AI34" s="57">
        <f>AE34*AK34</f>
        <v>-2580990.4729582365</v>
      </c>
      <c r="AJ34" s="57">
        <f>AH34+AI34</f>
        <v>1067945.5924017173</v>
      </c>
      <c r="AK34" s="61">
        <f>AK39</f>
        <v>0.99771598077784895</v>
      </c>
    </row>
    <row r="36" spans="1:37" x14ac:dyDescent="0.25">
      <c r="A36" s="48" t="s">
        <v>48</v>
      </c>
      <c r="B36" s="46"/>
      <c r="C36" s="46"/>
      <c r="D36" s="46"/>
      <c r="E36" s="46"/>
      <c r="F36" s="46"/>
      <c r="G36" s="46"/>
      <c r="H36" s="46"/>
      <c r="I36" s="46"/>
      <c r="J36" s="47"/>
      <c r="K36" s="46"/>
      <c r="L36" s="46"/>
      <c r="M36" s="46"/>
      <c r="N36" s="46"/>
      <c r="O36" s="46"/>
      <c r="P36" s="46"/>
      <c r="Q36" s="46"/>
      <c r="R36" s="46"/>
      <c r="S36" s="47"/>
      <c r="T36" s="46"/>
      <c r="U36" s="46"/>
      <c r="V36" s="46"/>
      <c r="W36" s="46"/>
      <c r="X36" s="46"/>
      <c r="Y36" s="46"/>
      <c r="Z36" s="46"/>
      <c r="AA36" s="46"/>
      <c r="AB36" s="47"/>
      <c r="AC36" s="46"/>
      <c r="AD36" s="46"/>
      <c r="AE36" s="46"/>
      <c r="AF36" s="46"/>
      <c r="AG36" s="46"/>
      <c r="AH36" s="46"/>
      <c r="AI36" s="46"/>
      <c r="AJ36" s="46"/>
      <c r="AK36" s="47"/>
    </row>
    <row r="37" spans="1:37" x14ac:dyDescent="0.25">
      <c r="A37" s="49" t="s">
        <v>49</v>
      </c>
      <c r="B37" s="46"/>
      <c r="C37" s="46"/>
      <c r="D37" s="46"/>
      <c r="E37" s="46"/>
      <c r="F37" s="46"/>
      <c r="G37" s="46"/>
      <c r="H37" s="46"/>
      <c r="I37" s="46"/>
      <c r="J37" s="47"/>
      <c r="K37" s="46"/>
      <c r="L37" s="46"/>
      <c r="M37" s="46"/>
      <c r="N37" s="46"/>
      <c r="O37" s="46"/>
      <c r="P37" s="46"/>
      <c r="Q37" s="46"/>
      <c r="R37" s="46"/>
      <c r="S37" s="47"/>
      <c r="T37" s="46"/>
      <c r="U37" s="46"/>
      <c r="V37" s="46"/>
      <c r="W37" s="46"/>
      <c r="X37" s="46"/>
      <c r="Y37" s="46"/>
      <c r="Z37" s="46"/>
      <c r="AA37" s="46"/>
      <c r="AB37" s="47"/>
      <c r="AC37" s="46"/>
      <c r="AD37" s="46"/>
      <c r="AE37" s="46"/>
      <c r="AF37" s="46"/>
      <c r="AG37" s="46"/>
      <c r="AH37" s="46"/>
      <c r="AI37" s="46"/>
      <c r="AJ37" s="46"/>
      <c r="AK37" s="47"/>
    </row>
    <row r="38" spans="1:37" x14ac:dyDescent="0.25">
      <c r="A38" s="50" t="s">
        <v>50</v>
      </c>
      <c r="B38" s="46"/>
      <c r="C38" s="46"/>
      <c r="D38" s="46"/>
      <c r="E38" s="46"/>
      <c r="F38" s="46"/>
      <c r="G38" s="46"/>
      <c r="H38" s="46"/>
      <c r="I38" s="46"/>
      <c r="J38" s="47"/>
      <c r="K38" s="46"/>
      <c r="L38" s="46"/>
      <c r="M38" s="46"/>
      <c r="N38" s="46"/>
      <c r="O38" s="46"/>
      <c r="P38" s="46"/>
      <c r="Q38" s="46"/>
      <c r="R38" s="46"/>
      <c r="S38" s="47"/>
      <c r="T38" s="46"/>
      <c r="U38" s="46"/>
      <c r="V38" s="46"/>
      <c r="W38" s="46"/>
      <c r="X38" s="46"/>
      <c r="Y38" s="46"/>
      <c r="Z38" s="46"/>
      <c r="AA38" s="46"/>
      <c r="AB38" s="47"/>
      <c r="AC38" s="46"/>
      <c r="AD38" s="46"/>
      <c r="AE38" s="46"/>
      <c r="AF38" s="46"/>
      <c r="AG38" s="46"/>
      <c r="AH38" s="46"/>
      <c r="AI38" s="46"/>
      <c r="AJ38" s="46"/>
      <c r="AK38" s="47"/>
    </row>
    <row r="39" spans="1:37" x14ac:dyDescent="0.25">
      <c r="A39" s="51" t="s">
        <v>51</v>
      </c>
      <c r="B39" s="46">
        <f>B24</f>
        <v>-488844.15384615387</v>
      </c>
      <c r="C39" s="46">
        <f t="shared" ref="C39:AK39" si="1">C24</f>
        <v>-488844.15384615387</v>
      </c>
      <c r="D39" s="46">
        <f t="shared" si="1"/>
        <v>0</v>
      </c>
      <c r="E39" s="46">
        <f t="shared" si="1"/>
        <v>-488844.15384615387</v>
      </c>
      <c r="F39" s="46">
        <f t="shared" si="1"/>
        <v>-8464.5809459231168</v>
      </c>
      <c r="G39" s="46">
        <f t="shared" si="1"/>
        <v>-480379.57290023076</v>
      </c>
      <c r="H39" s="46">
        <f t="shared" si="1"/>
        <v>0</v>
      </c>
      <c r="I39" s="46">
        <f t="shared" si="1"/>
        <v>-480379.57290023076</v>
      </c>
      <c r="J39" s="52">
        <f t="shared" si="1"/>
        <v>0.98268449999999996</v>
      </c>
      <c r="K39" s="46">
        <f t="shared" si="1"/>
        <v>-953150.07692307688</v>
      </c>
      <c r="L39" s="46">
        <f t="shared" si="1"/>
        <v>-953150.07692307688</v>
      </c>
      <c r="M39" s="46">
        <f t="shared" si="1"/>
        <v>0</v>
      </c>
      <c r="N39" s="46">
        <f t="shared" si="1"/>
        <v>-953150.07692307688</v>
      </c>
      <c r="O39" s="46">
        <f t="shared" si="1"/>
        <v>-16504.270156961633</v>
      </c>
      <c r="P39" s="46">
        <f t="shared" si="1"/>
        <v>-936645.80676611525</v>
      </c>
      <c r="Q39" s="46">
        <f t="shared" si="1"/>
        <v>0</v>
      </c>
      <c r="R39" s="46">
        <f t="shared" si="1"/>
        <v>-936645.80676611525</v>
      </c>
      <c r="S39" s="52">
        <f t="shared" si="1"/>
        <v>0.98268449999999996</v>
      </c>
      <c r="T39" s="46">
        <f t="shared" si="1"/>
        <v>-1023218.9230769231</v>
      </c>
      <c r="U39" s="46">
        <f t="shared" si="1"/>
        <v>-1023218.9230769231</v>
      </c>
      <c r="V39" s="46">
        <f t="shared" si="1"/>
        <v>0</v>
      </c>
      <c r="W39" s="46">
        <f t="shared" si="1"/>
        <v>-1023218.9230769231</v>
      </c>
      <c r="X39" s="46">
        <f t="shared" si="1"/>
        <v>-2207.710103737656</v>
      </c>
      <c r="Y39" s="46">
        <f t="shared" si="1"/>
        <v>-1021011.2129731855</v>
      </c>
      <c r="Z39" s="46">
        <f t="shared" si="1"/>
        <v>0</v>
      </c>
      <c r="AA39" s="46">
        <f t="shared" si="1"/>
        <v>-1021011.2129731855</v>
      </c>
      <c r="AB39" s="52">
        <f t="shared" si="1"/>
        <v>0.99784238733867547</v>
      </c>
      <c r="AC39" s="46">
        <f t="shared" si="1"/>
        <v>-1070390.3846153845</v>
      </c>
      <c r="AD39" s="46">
        <f t="shared" si="1"/>
        <v>-1070390.3846153845</v>
      </c>
      <c r="AE39" s="46">
        <f t="shared" si="1"/>
        <v>0</v>
      </c>
      <c r="AF39" s="46">
        <f t="shared" si="1"/>
        <v>-1070390.3846153845</v>
      </c>
      <c r="AG39" s="46">
        <f t="shared" si="1"/>
        <v>-2444.7922136671841</v>
      </c>
      <c r="AH39" s="46">
        <f t="shared" si="1"/>
        <v>-1067945.5924017173</v>
      </c>
      <c r="AI39" s="46">
        <f t="shared" si="1"/>
        <v>0</v>
      </c>
      <c r="AJ39" s="46">
        <f t="shared" si="1"/>
        <v>-1067945.5924017173</v>
      </c>
      <c r="AK39" s="52">
        <f t="shared" si="1"/>
        <v>0.99771598077784895</v>
      </c>
    </row>
    <row r="40" spans="1:37" ht="15.75" thickBot="1" x14ac:dyDescent="0.3"/>
    <row r="41" spans="1:37" x14ac:dyDescent="0.25">
      <c r="A41" s="53" t="s">
        <v>52</v>
      </c>
      <c r="B41" s="54">
        <f t="shared" ref="B41:F41" si="2">B34+B39</f>
        <v>2586899</v>
      </c>
      <c r="C41" s="54">
        <f t="shared" si="2"/>
        <v>2586899</v>
      </c>
      <c r="D41" s="54">
        <f t="shared" si="2"/>
        <v>-2586899</v>
      </c>
      <c r="E41" s="54">
        <f t="shared" si="2"/>
        <v>0</v>
      </c>
      <c r="F41" s="54">
        <f t="shared" si="2"/>
        <v>44793.44963450019</v>
      </c>
      <c r="G41" s="54">
        <f t="shared" ref="G41:I41" si="3">G34+G39</f>
        <v>2542105.5503655002</v>
      </c>
      <c r="H41" s="54">
        <f t="shared" si="3"/>
        <v>-2542105.5503654997</v>
      </c>
      <c r="I41" s="54">
        <f t="shared" si="3"/>
        <v>0</v>
      </c>
      <c r="J41" s="47"/>
      <c r="K41" s="54">
        <f t="shared" ref="K41:R41" si="4">K34+K39</f>
        <v>2586899</v>
      </c>
      <c r="L41" s="54">
        <f t="shared" si="4"/>
        <v>2586899</v>
      </c>
      <c r="M41" s="54">
        <f t="shared" si="4"/>
        <v>-2586899</v>
      </c>
      <c r="N41" s="54">
        <f t="shared" si="4"/>
        <v>0</v>
      </c>
      <c r="O41" s="54">
        <f t="shared" si="4"/>
        <v>44793.449634500081</v>
      </c>
      <c r="P41" s="54">
        <f t="shared" si="4"/>
        <v>2542105.5503655002</v>
      </c>
      <c r="Q41" s="54">
        <f t="shared" si="4"/>
        <v>-2542105.5503654997</v>
      </c>
      <c r="R41" s="54">
        <f t="shared" si="4"/>
        <v>0</v>
      </c>
      <c r="S41" s="47"/>
      <c r="T41" s="54">
        <f t="shared" ref="T41:AA41" si="5">T34+T39</f>
        <v>2586899</v>
      </c>
      <c r="U41" s="54">
        <f t="shared" si="5"/>
        <v>2586899</v>
      </c>
      <c r="V41" s="54">
        <f t="shared" si="5"/>
        <v>-2586899</v>
      </c>
      <c r="W41" s="54">
        <f t="shared" si="5"/>
        <v>0</v>
      </c>
      <c r="X41" s="54">
        <f t="shared" si="5"/>
        <v>5581.5260359677486</v>
      </c>
      <c r="Y41" s="54">
        <f t="shared" si="5"/>
        <v>2581317.4739640323</v>
      </c>
      <c r="Z41" s="54">
        <f t="shared" si="5"/>
        <v>-2581317.4739640323</v>
      </c>
      <c r="AA41" s="54">
        <f t="shared" si="5"/>
        <v>0</v>
      </c>
      <c r="AB41" s="47"/>
      <c r="AC41" s="54">
        <f t="shared" ref="AC41:AJ41" si="6">AC34+AC39</f>
        <v>2586899</v>
      </c>
      <c r="AD41" s="54">
        <f t="shared" si="6"/>
        <v>2586899</v>
      </c>
      <c r="AE41" s="54">
        <f t="shared" si="6"/>
        <v>-2586899</v>
      </c>
      <c r="AF41" s="54">
        <f t="shared" si="6"/>
        <v>0</v>
      </c>
      <c r="AG41" s="54">
        <f t="shared" si="6"/>
        <v>5908.5270417635329</v>
      </c>
      <c r="AH41" s="54">
        <f t="shared" si="6"/>
        <v>2580990.4729582365</v>
      </c>
      <c r="AI41" s="54">
        <f t="shared" si="6"/>
        <v>-2580990.4729582365</v>
      </c>
      <c r="AJ41" s="54">
        <f t="shared" si="6"/>
        <v>0</v>
      </c>
      <c r="AK41" s="47"/>
    </row>
    <row r="43" spans="1:37" x14ac:dyDescent="0.25">
      <c r="F43" s="55"/>
    </row>
    <row r="45" spans="1:37" x14ac:dyDescent="0.25">
      <c r="A45" s="74" t="s">
        <v>11</v>
      </c>
    </row>
    <row r="46" spans="1:37" x14ac:dyDescent="0.25">
      <c r="A46" s="45" t="s">
        <v>43</v>
      </c>
      <c r="B46" s="46"/>
      <c r="C46" s="46"/>
      <c r="D46" s="46"/>
      <c r="E46" s="46"/>
      <c r="F46" s="46"/>
      <c r="G46" s="46"/>
      <c r="H46" s="46"/>
      <c r="I46" s="46"/>
      <c r="J46" s="47"/>
      <c r="K46" s="46"/>
      <c r="L46" s="46"/>
      <c r="M46" s="46"/>
      <c r="N46" s="46"/>
      <c r="O46" s="46"/>
      <c r="P46" s="46"/>
      <c r="Q46" s="46"/>
      <c r="R46" s="46"/>
      <c r="S46" s="47"/>
      <c r="T46" s="46"/>
      <c r="U46" s="46"/>
      <c r="V46" s="46"/>
      <c r="W46" s="46"/>
      <c r="X46" s="46"/>
      <c r="Y46" s="46"/>
      <c r="Z46" s="46"/>
      <c r="AA46" s="46"/>
      <c r="AB46" s="47"/>
      <c r="AC46" s="46"/>
      <c r="AD46" s="46"/>
      <c r="AE46" s="46"/>
      <c r="AF46" s="46"/>
      <c r="AG46" s="46"/>
      <c r="AH46" s="46"/>
      <c r="AI46" s="46"/>
      <c r="AJ46" s="46"/>
      <c r="AK46" s="47"/>
    </row>
    <row r="47" spans="1:37" x14ac:dyDescent="0.25">
      <c r="A47" s="48" t="s">
        <v>44</v>
      </c>
      <c r="B47" s="46"/>
      <c r="C47" s="46"/>
      <c r="D47" s="46"/>
      <c r="E47" s="46"/>
      <c r="F47" s="46"/>
      <c r="G47" s="46"/>
      <c r="H47" s="46"/>
      <c r="I47" s="46"/>
      <c r="J47" s="47"/>
      <c r="K47" s="46"/>
      <c r="L47" s="46"/>
      <c r="M47" s="46"/>
      <c r="N47" s="46"/>
      <c r="O47" s="46"/>
      <c r="P47" s="46"/>
      <c r="Q47" s="46"/>
      <c r="R47" s="46"/>
      <c r="S47" s="47"/>
      <c r="T47" s="46"/>
      <c r="U47" s="46"/>
      <c r="V47" s="46"/>
      <c r="W47" s="46"/>
      <c r="X47" s="46"/>
      <c r="Y47" s="46"/>
      <c r="Z47" s="46"/>
      <c r="AA47" s="46"/>
      <c r="AB47" s="47"/>
      <c r="AC47" s="46"/>
      <c r="AD47" s="46"/>
      <c r="AE47" s="46"/>
      <c r="AF47" s="46"/>
      <c r="AG47" s="46"/>
      <c r="AH47" s="46"/>
      <c r="AI47" s="46"/>
      <c r="AJ47" s="46"/>
      <c r="AK47" s="47"/>
    </row>
    <row r="48" spans="1:37" x14ac:dyDescent="0.25">
      <c r="A48" s="49" t="s">
        <v>45</v>
      </c>
      <c r="B48" s="46"/>
      <c r="C48" s="46"/>
      <c r="D48" s="46"/>
      <c r="E48" s="46"/>
      <c r="F48" s="46"/>
      <c r="G48" s="46"/>
      <c r="H48" s="46"/>
      <c r="I48" s="46"/>
      <c r="J48" s="47"/>
      <c r="K48" s="46"/>
      <c r="L48" s="46"/>
      <c r="M48" s="46"/>
      <c r="N48" s="46"/>
      <c r="O48" s="46"/>
      <c r="P48" s="46"/>
      <c r="Q48" s="46"/>
      <c r="R48" s="46"/>
      <c r="S48" s="47"/>
      <c r="T48" s="46"/>
      <c r="U48" s="46"/>
      <c r="V48" s="46"/>
      <c r="W48" s="46"/>
      <c r="X48" s="46"/>
      <c r="Y48" s="46"/>
      <c r="Z48" s="46"/>
      <c r="AA48" s="46"/>
      <c r="AB48" s="47"/>
      <c r="AC48" s="46"/>
      <c r="AD48" s="46"/>
      <c r="AE48" s="46"/>
      <c r="AF48" s="46"/>
      <c r="AG48" s="46"/>
      <c r="AH48" s="46"/>
      <c r="AI48" s="46"/>
      <c r="AJ48" s="46"/>
      <c r="AK48" s="47"/>
    </row>
    <row r="49" spans="1:37" x14ac:dyDescent="0.25">
      <c r="A49" s="50" t="s">
        <v>46</v>
      </c>
      <c r="B49" s="46"/>
      <c r="C49" s="46"/>
      <c r="D49" s="46"/>
      <c r="E49" s="46"/>
      <c r="F49" s="46"/>
      <c r="G49" s="46"/>
      <c r="H49" s="46"/>
      <c r="I49" s="46"/>
      <c r="J49" s="47"/>
      <c r="K49" s="46"/>
      <c r="L49" s="46"/>
      <c r="M49" s="46"/>
      <c r="N49" s="46"/>
      <c r="O49" s="46"/>
      <c r="P49" s="46"/>
      <c r="Q49" s="46"/>
      <c r="R49" s="46"/>
      <c r="S49" s="47"/>
      <c r="T49" s="46"/>
      <c r="U49" s="46"/>
      <c r="V49" s="46"/>
      <c r="W49" s="46"/>
      <c r="X49" s="46"/>
      <c r="Y49" s="46"/>
      <c r="Z49" s="46"/>
      <c r="AA49" s="46"/>
      <c r="AB49" s="47"/>
      <c r="AC49" s="46"/>
      <c r="AD49" s="46"/>
      <c r="AE49" s="46"/>
      <c r="AF49" s="46"/>
      <c r="AG49" s="46"/>
      <c r="AH49" s="46"/>
      <c r="AI49" s="46"/>
      <c r="AJ49" s="46"/>
      <c r="AK49" s="47"/>
    </row>
    <row r="50" spans="1:37" x14ac:dyDescent="0.25">
      <c r="A50" s="51" t="s">
        <v>47</v>
      </c>
      <c r="B50" s="46">
        <f>B34-B19</f>
        <v>0</v>
      </c>
      <c r="C50" s="46">
        <f t="shared" ref="C50:AJ50" si="7">C34-C19</f>
        <v>0</v>
      </c>
      <c r="D50" s="46">
        <f t="shared" si="7"/>
        <v>0</v>
      </c>
      <c r="E50" s="46">
        <f t="shared" si="7"/>
        <v>0</v>
      </c>
      <c r="F50" s="57">
        <f t="shared" si="7"/>
        <v>4366.9401298311714</v>
      </c>
      <c r="G50" s="57">
        <f t="shared" si="7"/>
        <v>-4366.9401298309676</v>
      </c>
      <c r="H50" s="57">
        <f t="shared" si="7"/>
        <v>3672.8792002000846</v>
      </c>
      <c r="I50" s="57">
        <f t="shared" si="7"/>
        <v>-694.06092963088304</v>
      </c>
      <c r="J50" s="47"/>
      <c r="K50" s="46">
        <f t="shared" si="7"/>
        <v>0</v>
      </c>
      <c r="L50" s="46">
        <f t="shared" si="7"/>
        <v>0</v>
      </c>
      <c r="M50" s="46">
        <f t="shared" si="7"/>
        <v>0</v>
      </c>
      <c r="N50" s="46">
        <f t="shared" si="7"/>
        <v>0</v>
      </c>
      <c r="O50" s="57">
        <f t="shared" si="7"/>
        <v>5026.1616794154979</v>
      </c>
      <c r="P50" s="57">
        <f t="shared" si="7"/>
        <v>-5026.1616794154979</v>
      </c>
      <c r="Q50" s="57">
        <f t="shared" si="7"/>
        <v>3672.8792002005503</v>
      </c>
      <c r="R50" s="57">
        <f t="shared" si="7"/>
        <v>-1353.2824792149477</v>
      </c>
      <c r="S50" s="47"/>
      <c r="T50" s="46">
        <f t="shared" si="7"/>
        <v>0</v>
      </c>
      <c r="U50" s="46">
        <f t="shared" si="7"/>
        <v>0</v>
      </c>
      <c r="V50" s="46">
        <f t="shared" si="7"/>
        <v>0</v>
      </c>
      <c r="W50" s="46">
        <f t="shared" si="7"/>
        <v>0</v>
      </c>
      <c r="X50" s="57">
        <f t="shared" si="7"/>
        <v>-3357.9120320510119</v>
      </c>
      <c r="Y50" s="57">
        <f t="shared" si="7"/>
        <v>3357.9120320510119</v>
      </c>
      <c r="Z50" s="57">
        <f t="shared" si="7"/>
        <v>-2406.1760482317768</v>
      </c>
      <c r="AA50" s="57">
        <f t="shared" si="7"/>
        <v>951.73598381923512</v>
      </c>
      <c r="AB50" s="47"/>
      <c r="AC50" s="46">
        <f t="shared" si="7"/>
        <v>0</v>
      </c>
      <c r="AD50" s="46">
        <f t="shared" si="7"/>
        <v>0</v>
      </c>
      <c r="AE50" s="46">
        <f t="shared" si="7"/>
        <v>0</v>
      </c>
      <c r="AF50" s="46">
        <f t="shared" si="7"/>
        <v>0</v>
      </c>
      <c r="AG50" s="57">
        <f t="shared" si="7"/>
        <v>-8203.9347377801314</v>
      </c>
      <c r="AH50" s="57">
        <f t="shared" si="7"/>
        <v>8203.9347377801314</v>
      </c>
      <c r="AI50" s="57">
        <f t="shared" si="7"/>
        <v>-5802.8633606359363</v>
      </c>
      <c r="AJ50" s="57">
        <f t="shared" si="7"/>
        <v>2401.0713771441951</v>
      </c>
      <c r="AK50" s="47"/>
    </row>
    <row r="51" spans="1:37" x14ac:dyDescent="0.25">
      <c r="AK51" s="47"/>
    </row>
    <row r="52" spans="1:37" x14ac:dyDescent="0.25">
      <c r="A52" s="48" t="s">
        <v>48</v>
      </c>
      <c r="B52" s="46"/>
      <c r="C52" s="46"/>
      <c r="D52" s="46"/>
      <c r="E52" s="46"/>
      <c r="F52" s="46"/>
      <c r="G52" s="46"/>
      <c r="H52" s="46"/>
      <c r="I52" s="46"/>
      <c r="J52" s="47"/>
      <c r="K52" s="46"/>
      <c r="L52" s="46"/>
      <c r="M52" s="46"/>
      <c r="N52" s="46"/>
      <c r="O52" s="46"/>
      <c r="P52" s="46"/>
      <c r="Q52" s="46"/>
      <c r="R52" s="46"/>
      <c r="S52" s="47"/>
      <c r="T52" s="46"/>
      <c r="U52" s="46"/>
      <c r="V52" s="46"/>
      <c r="W52" s="46"/>
      <c r="X52" s="46"/>
      <c r="Y52" s="46"/>
      <c r="Z52" s="46"/>
      <c r="AA52" s="46"/>
      <c r="AB52" s="47"/>
      <c r="AC52" s="46"/>
      <c r="AD52" s="46"/>
      <c r="AE52" s="46"/>
      <c r="AF52" s="46"/>
      <c r="AG52" s="46"/>
      <c r="AH52" s="46"/>
      <c r="AI52" s="46"/>
      <c r="AJ52" s="46"/>
      <c r="AK52" s="47"/>
    </row>
    <row r="53" spans="1:37" x14ac:dyDescent="0.25">
      <c r="A53" s="49" t="s">
        <v>49</v>
      </c>
      <c r="B53" s="46"/>
      <c r="C53" s="46"/>
      <c r="D53" s="46"/>
      <c r="E53" s="46"/>
      <c r="F53" s="46"/>
      <c r="G53" s="46"/>
      <c r="H53" s="46"/>
      <c r="I53" s="46"/>
      <c r="J53" s="47"/>
      <c r="K53" s="46"/>
      <c r="L53" s="46"/>
      <c r="M53" s="46"/>
      <c r="N53" s="46"/>
      <c r="O53" s="46"/>
      <c r="P53" s="46"/>
      <c r="Q53" s="46"/>
      <c r="R53" s="46"/>
      <c r="S53" s="47"/>
      <c r="T53" s="46"/>
      <c r="U53" s="46"/>
      <c r="V53" s="46"/>
      <c r="W53" s="46"/>
      <c r="X53" s="46"/>
      <c r="Y53" s="46"/>
      <c r="Z53" s="46"/>
      <c r="AA53" s="46"/>
      <c r="AB53" s="47"/>
      <c r="AC53" s="46"/>
      <c r="AD53" s="46"/>
      <c r="AE53" s="46"/>
      <c r="AF53" s="46"/>
      <c r="AG53" s="46"/>
      <c r="AH53" s="46"/>
      <c r="AI53" s="46"/>
      <c r="AJ53" s="46"/>
      <c r="AK53" s="47"/>
    </row>
    <row r="54" spans="1:37" x14ac:dyDescent="0.25">
      <c r="A54" s="50" t="s">
        <v>50</v>
      </c>
      <c r="B54" s="46"/>
      <c r="C54" s="46"/>
      <c r="D54" s="46"/>
      <c r="E54" s="46"/>
      <c r="F54" s="46"/>
      <c r="G54" s="46"/>
      <c r="H54" s="46"/>
      <c r="I54" s="46"/>
      <c r="J54" s="47"/>
      <c r="K54" s="46"/>
      <c r="L54" s="46"/>
      <c r="M54" s="46"/>
      <c r="N54" s="46"/>
      <c r="O54" s="46"/>
      <c r="P54" s="46"/>
      <c r="Q54" s="46"/>
      <c r="R54" s="46"/>
      <c r="S54" s="47"/>
      <c r="T54" s="46"/>
      <c r="U54" s="46"/>
      <c r="V54" s="46"/>
      <c r="W54" s="46"/>
      <c r="X54" s="46"/>
      <c r="Y54" s="46"/>
      <c r="Z54" s="46"/>
      <c r="AA54" s="46"/>
      <c r="AB54" s="47"/>
      <c r="AC54" s="46"/>
      <c r="AD54" s="46"/>
      <c r="AE54" s="46"/>
      <c r="AF54" s="46"/>
      <c r="AG54" s="46"/>
      <c r="AH54" s="46"/>
      <c r="AI54" s="46"/>
      <c r="AJ54" s="46"/>
      <c r="AK54" s="47"/>
    </row>
    <row r="55" spans="1:37" x14ac:dyDescent="0.25">
      <c r="A55" s="51" t="s">
        <v>51</v>
      </c>
      <c r="B55" s="46">
        <f>B39-B24</f>
        <v>0</v>
      </c>
      <c r="C55" s="46">
        <f t="shared" ref="C55:AJ55" si="8">C39-C24</f>
        <v>0</v>
      </c>
      <c r="D55" s="46">
        <f t="shared" si="8"/>
        <v>0</v>
      </c>
      <c r="E55" s="46">
        <f t="shared" si="8"/>
        <v>0</v>
      </c>
      <c r="F55" s="46">
        <f t="shared" si="8"/>
        <v>0</v>
      </c>
      <c r="G55" s="46">
        <f t="shared" si="8"/>
        <v>0</v>
      </c>
      <c r="H55" s="46">
        <f t="shared" si="8"/>
        <v>0</v>
      </c>
      <c r="I55" s="46">
        <f t="shared" si="8"/>
        <v>0</v>
      </c>
      <c r="J55" s="46"/>
      <c r="K55" s="46">
        <f t="shared" si="8"/>
        <v>0</v>
      </c>
      <c r="L55" s="46">
        <f t="shared" si="8"/>
        <v>0</v>
      </c>
      <c r="M55" s="46">
        <f t="shared" si="8"/>
        <v>0</v>
      </c>
      <c r="N55" s="46">
        <f t="shared" si="8"/>
        <v>0</v>
      </c>
      <c r="O55" s="46">
        <f t="shared" si="8"/>
        <v>0</v>
      </c>
      <c r="P55" s="46">
        <f t="shared" si="8"/>
        <v>0</v>
      </c>
      <c r="Q55" s="46">
        <f t="shared" si="8"/>
        <v>0</v>
      </c>
      <c r="R55" s="46">
        <f t="shared" si="8"/>
        <v>0</v>
      </c>
      <c r="S55" s="46"/>
      <c r="T55" s="46">
        <f t="shared" si="8"/>
        <v>0</v>
      </c>
      <c r="U55" s="46">
        <f t="shared" si="8"/>
        <v>0</v>
      </c>
      <c r="V55" s="46">
        <f t="shared" si="8"/>
        <v>0</v>
      </c>
      <c r="W55" s="46">
        <f t="shared" si="8"/>
        <v>0</v>
      </c>
      <c r="X55" s="46">
        <f t="shared" si="8"/>
        <v>0</v>
      </c>
      <c r="Y55" s="46">
        <f t="shared" si="8"/>
        <v>0</v>
      </c>
      <c r="Z55" s="46">
        <f t="shared" si="8"/>
        <v>0</v>
      </c>
      <c r="AA55" s="46">
        <f t="shared" si="8"/>
        <v>0</v>
      </c>
      <c r="AB55" s="46"/>
      <c r="AC55" s="46">
        <f t="shared" si="8"/>
        <v>0</v>
      </c>
      <c r="AD55" s="46">
        <f t="shared" si="8"/>
        <v>0</v>
      </c>
      <c r="AE55" s="46">
        <f t="shared" si="8"/>
        <v>0</v>
      </c>
      <c r="AF55" s="46">
        <f t="shared" si="8"/>
        <v>0</v>
      </c>
      <c r="AG55" s="46">
        <f t="shared" si="8"/>
        <v>0</v>
      </c>
      <c r="AH55" s="46">
        <f t="shared" si="8"/>
        <v>0</v>
      </c>
      <c r="AI55" s="46">
        <f t="shared" si="8"/>
        <v>0</v>
      </c>
      <c r="AJ55" s="46">
        <f t="shared" si="8"/>
        <v>0</v>
      </c>
      <c r="AK55" s="47"/>
    </row>
    <row r="56" spans="1:37" ht="15.75" thickBot="1" x14ac:dyDescent="0.3">
      <c r="AK56" s="47"/>
    </row>
    <row r="57" spans="1:37" x14ac:dyDescent="0.25">
      <c r="A57" s="53" t="s">
        <v>52</v>
      </c>
      <c r="B57" s="54">
        <f>B50+B55</f>
        <v>0</v>
      </c>
      <c r="C57" s="54">
        <f t="shared" ref="C57:I57" si="9">C50+C55</f>
        <v>0</v>
      </c>
      <c r="D57" s="54">
        <f t="shared" si="9"/>
        <v>0</v>
      </c>
      <c r="E57" s="54">
        <f t="shared" si="9"/>
        <v>0</v>
      </c>
      <c r="F57" s="54">
        <f t="shared" si="9"/>
        <v>4366.9401298311714</v>
      </c>
      <c r="G57" s="54">
        <f t="shared" si="9"/>
        <v>-4366.9401298309676</v>
      </c>
      <c r="H57" s="54">
        <f t="shared" si="9"/>
        <v>3672.8792002000846</v>
      </c>
      <c r="I57" s="54">
        <f t="shared" si="9"/>
        <v>-694.06092963088304</v>
      </c>
      <c r="J57" s="47"/>
      <c r="K57" s="54">
        <f>K50+K55</f>
        <v>0</v>
      </c>
      <c r="L57" s="54">
        <f t="shared" ref="L57:R57" si="10">L50+L55</f>
        <v>0</v>
      </c>
      <c r="M57" s="54">
        <f t="shared" si="10"/>
        <v>0</v>
      </c>
      <c r="N57" s="54">
        <f t="shared" si="10"/>
        <v>0</v>
      </c>
      <c r="O57" s="54">
        <f t="shared" si="10"/>
        <v>5026.1616794154979</v>
      </c>
      <c r="P57" s="54">
        <f t="shared" si="10"/>
        <v>-5026.1616794154979</v>
      </c>
      <c r="Q57" s="54">
        <f t="shared" si="10"/>
        <v>3672.8792002005503</v>
      </c>
      <c r="R57" s="54">
        <f t="shared" si="10"/>
        <v>-1353.2824792149477</v>
      </c>
      <c r="S57" s="47"/>
      <c r="T57" s="54">
        <f>T50+T55</f>
        <v>0</v>
      </c>
      <c r="U57" s="54">
        <f t="shared" ref="U57:AA57" si="11">U50+U55</f>
        <v>0</v>
      </c>
      <c r="V57" s="54">
        <f t="shared" si="11"/>
        <v>0</v>
      </c>
      <c r="W57" s="54">
        <f t="shared" si="11"/>
        <v>0</v>
      </c>
      <c r="X57" s="54">
        <f t="shared" si="11"/>
        <v>-3357.9120320510119</v>
      </c>
      <c r="Y57" s="54">
        <f t="shared" si="11"/>
        <v>3357.9120320510119</v>
      </c>
      <c r="Z57" s="54">
        <f t="shared" si="11"/>
        <v>-2406.1760482317768</v>
      </c>
      <c r="AA57" s="54">
        <f t="shared" si="11"/>
        <v>951.73598381923512</v>
      </c>
      <c r="AB57" s="47"/>
      <c r="AC57" s="54">
        <f>AC50+AC55</f>
        <v>0</v>
      </c>
      <c r="AD57" s="54">
        <f t="shared" ref="AD57:AJ57" si="12">AD50+AD55</f>
        <v>0</v>
      </c>
      <c r="AE57" s="54">
        <f t="shared" si="12"/>
        <v>0</v>
      </c>
      <c r="AF57" s="54">
        <f t="shared" si="12"/>
        <v>0</v>
      </c>
      <c r="AG57" s="54">
        <f t="shared" si="12"/>
        <v>-8203.9347377801314</v>
      </c>
      <c r="AH57" s="54">
        <f t="shared" si="12"/>
        <v>8203.9347377801314</v>
      </c>
      <c r="AI57" s="54">
        <f t="shared" si="12"/>
        <v>-5802.8633606359363</v>
      </c>
      <c r="AJ57" s="54">
        <f t="shared" si="12"/>
        <v>2401.0713771441951</v>
      </c>
      <c r="AK57" s="47"/>
    </row>
    <row r="58" spans="1:37" x14ac:dyDescent="0.25">
      <c r="AA58" s="70"/>
      <c r="AK58" s="47"/>
    </row>
    <row r="59" spans="1:37" x14ac:dyDescent="0.25">
      <c r="AK59" s="47"/>
    </row>
  </sheetData>
  <mergeCells count="5">
    <mergeCell ref="A12:A13"/>
    <mergeCell ref="B12:J12"/>
    <mergeCell ref="K12:S12"/>
    <mergeCell ref="T12:AB12"/>
    <mergeCell ref="AC12:AK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587BE-0CF6-443B-AECC-9B4AE4D3CD4B}">
  <dimension ref="A1:AN59"/>
  <sheetViews>
    <sheetView tabSelected="1" zoomScale="90" zoomScaleNormal="90" workbookViewId="0">
      <pane xSplit="1" ySplit="13" topLeftCell="Q14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cols>
    <col min="1" max="1" width="58.28515625" bestFit="1" customWidth="1"/>
    <col min="2" max="3" width="10.42578125" bestFit="1" customWidth="1"/>
    <col min="4" max="4" width="11.140625" bestFit="1" customWidth="1"/>
    <col min="5" max="5" width="9.5703125" bestFit="1" customWidth="1"/>
    <col min="6" max="6" width="7.7109375" bestFit="1" customWidth="1"/>
    <col min="7" max="7" width="10.42578125" bestFit="1" customWidth="1"/>
    <col min="8" max="8" width="11.140625" bestFit="1" customWidth="1"/>
    <col min="9" max="9" width="9.5703125" bestFit="1" customWidth="1"/>
    <col min="10" max="10" width="10" bestFit="1" customWidth="1"/>
    <col min="11" max="12" width="10.42578125" bestFit="1" customWidth="1"/>
    <col min="13" max="13" width="11.140625" bestFit="1" customWidth="1"/>
    <col min="14" max="14" width="9.5703125" bestFit="1" customWidth="1"/>
    <col min="15" max="15" width="8.42578125" bestFit="1" customWidth="1"/>
    <col min="16" max="16" width="10.42578125" bestFit="1" customWidth="1"/>
    <col min="17" max="17" width="11.140625" bestFit="1" customWidth="1"/>
    <col min="18" max="18" width="9.5703125" bestFit="1" customWidth="1"/>
    <col min="19" max="19" width="10" bestFit="1" customWidth="1"/>
    <col min="20" max="23" width="11.140625" bestFit="1" customWidth="1"/>
    <col min="24" max="24" width="8.85546875" bestFit="1" customWidth="1"/>
    <col min="25" max="25" width="10.42578125" bestFit="1" customWidth="1"/>
    <col min="26" max="26" width="11.140625" bestFit="1" customWidth="1"/>
    <col min="27" max="27" width="9.5703125" bestFit="1" customWidth="1"/>
    <col min="28" max="28" width="10" bestFit="1" customWidth="1"/>
    <col min="29" max="32" width="11.140625" bestFit="1" customWidth="1"/>
    <col min="33" max="33" width="8.85546875" bestFit="1" customWidth="1"/>
    <col min="34" max="36" width="11.140625" bestFit="1" customWidth="1"/>
    <col min="37" max="37" width="10" bestFit="1" customWidth="1"/>
  </cols>
  <sheetData>
    <row r="1" spans="1:40" x14ac:dyDescent="0.25">
      <c r="A1" s="92" t="s">
        <v>63</v>
      </c>
    </row>
    <row r="2" spans="1:40" x14ac:dyDescent="0.25">
      <c r="A2" s="92" t="s">
        <v>60</v>
      </c>
    </row>
    <row r="7" spans="1:40" ht="20.25" x14ac:dyDescent="0.3">
      <c r="A7" s="1" t="s">
        <v>0</v>
      </c>
    </row>
    <row r="9" spans="1:40" x14ac:dyDescent="0.25">
      <c r="A9" s="3" t="s">
        <v>56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60"/>
      <c r="AM9" s="60"/>
      <c r="AN9" s="60"/>
    </row>
    <row r="10" spans="1:40" x14ac:dyDescent="0.25">
      <c r="A10" s="63" t="s">
        <v>55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60"/>
      <c r="AM10" s="60"/>
      <c r="AN10" s="60"/>
    </row>
    <row r="11" spans="1:40" ht="15.75" thickBot="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</row>
    <row r="12" spans="1:40" ht="15.75" thickBot="1" x14ac:dyDescent="0.3">
      <c r="A12" s="91" t="s">
        <v>31</v>
      </c>
      <c r="B12" s="91" t="s">
        <v>32</v>
      </c>
      <c r="C12" s="91"/>
      <c r="D12" s="91"/>
      <c r="E12" s="91"/>
      <c r="F12" s="91"/>
      <c r="G12" s="91"/>
      <c r="H12" s="91"/>
      <c r="I12" s="91"/>
      <c r="J12" s="91"/>
      <c r="K12" s="91" t="s">
        <v>33</v>
      </c>
      <c r="L12" s="91"/>
      <c r="M12" s="91"/>
      <c r="N12" s="91"/>
      <c r="O12" s="91"/>
      <c r="P12" s="91"/>
      <c r="Q12" s="91"/>
      <c r="R12" s="91"/>
      <c r="S12" s="91"/>
      <c r="T12" s="91" t="s">
        <v>5</v>
      </c>
      <c r="U12" s="91"/>
      <c r="V12" s="91"/>
      <c r="W12" s="91"/>
      <c r="X12" s="91"/>
      <c r="Y12" s="91"/>
      <c r="Z12" s="91"/>
      <c r="AA12" s="91"/>
      <c r="AB12" s="91"/>
      <c r="AC12" s="91" t="s">
        <v>6</v>
      </c>
      <c r="AD12" s="91"/>
      <c r="AE12" s="91"/>
      <c r="AF12" s="91"/>
      <c r="AG12" s="91"/>
      <c r="AH12" s="91"/>
      <c r="AI12" s="91"/>
      <c r="AJ12" s="91"/>
      <c r="AK12" s="91"/>
    </row>
    <row r="13" spans="1:40" ht="39" thickBot="1" x14ac:dyDescent="0.3">
      <c r="A13" s="91"/>
      <c r="B13" s="44" t="s">
        <v>34</v>
      </c>
      <c r="C13" s="44" t="s">
        <v>35</v>
      </c>
      <c r="D13" s="44" t="s">
        <v>36</v>
      </c>
      <c r="E13" s="44" t="s">
        <v>37</v>
      </c>
      <c r="F13" s="44" t="s">
        <v>38</v>
      </c>
      <c r="G13" s="44" t="s">
        <v>39</v>
      </c>
      <c r="H13" s="44" t="s">
        <v>40</v>
      </c>
      <c r="I13" s="44" t="s">
        <v>41</v>
      </c>
      <c r="J13" s="44" t="s">
        <v>42</v>
      </c>
      <c r="K13" s="44" t="s">
        <v>34</v>
      </c>
      <c r="L13" s="44" t="s">
        <v>35</v>
      </c>
      <c r="M13" s="44" t="s">
        <v>36</v>
      </c>
      <c r="N13" s="44" t="s">
        <v>37</v>
      </c>
      <c r="O13" s="44" t="s">
        <v>38</v>
      </c>
      <c r="P13" s="44" t="s">
        <v>39</v>
      </c>
      <c r="Q13" s="44" t="s">
        <v>40</v>
      </c>
      <c r="R13" s="44" t="s">
        <v>41</v>
      </c>
      <c r="S13" s="44" t="s">
        <v>42</v>
      </c>
      <c r="T13" s="44" t="s">
        <v>34</v>
      </c>
      <c r="U13" s="44" t="s">
        <v>35</v>
      </c>
      <c r="V13" s="44" t="s">
        <v>36</v>
      </c>
      <c r="W13" s="44" t="s">
        <v>37</v>
      </c>
      <c r="X13" s="44" t="s">
        <v>38</v>
      </c>
      <c r="Y13" s="44" t="s">
        <v>39</v>
      </c>
      <c r="Z13" s="44" t="s">
        <v>40</v>
      </c>
      <c r="AA13" s="44" t="s">
        <v>41</v>
      </c>
      <c r="AB13" s="44" t="s">
        <v>42</v>
      </c>
      <c r="AC13" s="44" t="s">
        <v>34</v>
      </c>
      <c r="AD13" s="44" t="s">
        <v>35</v>
      </c>
      <c r="AE13" s="44" t="s">
        <v>36</v>
      </c>
      <c r="AF13" s="44" t="s">
        <v>37</v>
      </c>
      <c r="AG13" s="44" t="s">
        <v>38</v>
      </c>
      <c r="AH13" s="44" t="s">
        <v>39</v>
      </c>
      <c r="AI13" s="44" t="s">
        <v>40</v>
      </c>
      <c r="AJ13" s="44" t="s">
        <v>41</v>
      </c>
      <c r="AK13" s="44" t="s">
        <v>42</v>
      </c>
    </row>
    <row r="14" spans="1:40" x14ac:dyDescent="0.25">
      <c r="A14" s="74" t="s">
        <v>53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</row>
    <row r="15" spans="1:40" x14ac:dyDescent="0.25">
      <c r="A15" s="45" t="s">
        <v>43</v>
      </c>
      <c r="B15" s="46"/>
      <c r="C15" s="46"/>
      <c r="D15" s="46"/>
      <c r="E15" s="46"/>
      <c r="F15" s="46"/>
      <c r="G15" s="46"/>
      <c r="H15" s="46"/>
      <c r="I15" s="46"/>
      <c r="J15" s="47"/>
      <c r="K15" s="46"/>
      <c r="L15" s="46"/>
      <c r="M15" s="46"/>
      <c r="N15" s="46"/>
      <c r="O15" s="46"/>
      <c r="P15" s="46"/>
      <c r="Q15" s="46"/>
      <c r="R15" s="46"/>
      <c r="S15" s="47"/>
      <c r="T15" s="46"/>
      <c r="U15" s="46"/>
      <c r="V15" s="46"/>
      <c r="W15" s="46"/>
      <c r="X15" s="46"/>
      <c r="Y15" s="46"/>
      <c r="Z15" s="46"/>
      <c r="AA15" s="46"/>
      <c r="AB15" s="47"/>
      <c r="AC15" s="46"/>
      <c r="AD15" s="46"/>
      <c r="AE15" s="46"/>
      <c r="AF15" s="46"/>
      <c r="AG15" s="46"/>
      <c r="AH15" s="46"/>
      <c r="AI15" s="46"/>
      <c r="AJ15" s="46"/>
      <c r="AK15" s="47"/>
    </row>
    <row r="16" spans="1:40" x14ac:dyDescent="0.25">
      <c r="A16" s="48" t="s">
        <v>44</v>
      </c>
      <c r="B16" s="46"/>
      <c r="C16" s="46"/>
      <c r="D16" s="46"/>
      <c r="E16" s="46"/>
      <c r="F16" s="46"/>
      <c r="G16" s="46"/>
      <c r="H16" s="46"/>
      <c r="I16" s="46"/>
      <c r="J16" s="47"/>
      <c r="K16" s="46"/>
      <c r="L16" s="46"/>
      <c r="M16" s="46"/>
      <c r="N16" s="46"/>
      <c r="O16" s="46"/>
      <c r="P16" s="46"/>
      <c r="Q16" s="46"/>
      <c r="R16" s="46"/>
      <c r="S16" s="47"/>
      <c r="T16" s="46"/>
      <c r="U16" s="46"/>
      <c r="V16" s="46"/>
      <c r="W16" s="46"/>
      <c r="X16" s="46"/>
      <c r="Y16" s="46"/>
      <c r="Z16" s="46"/>
      <c r="AA16" s="46"/>
      <c r="AB16" s="47"/>
      <c r="AC16" s="46"/>
      <c r="AD16" s="46"/>
      <c r="AE16" s="46"/>
      <c r="AF16" s="46"/>
      <c r="AG16" s="46"/>
      <c r="AH16" s="46"/>
      <c r="AI16" s="46"/>
      <c r="AJ16" s="46"/>
      <c r="AK16" s="47"/>
    </row>
    <row r="17" spans="1:37" x14ac:dyDescent="0.25">
      <c r="A17" s="49" t="s">
        <v>45</v>
      </c>
      <c r="B17" s="46"/>
      <c r="C17" s="46"/>
      <c r="D17" s="46"/>
      <c r="E17" s="46"/>
      <c r="F17" s="46"/>
      <c r="G17" s="46"/>
      <c r="H17" s="46"/>
      <c r="I17" s="46"/>
      <c r="J17" s="47"/>
      <c r="K17" s="46"/>
      <c r="L17" s="46"/>
      <c r="M17" s="46"/>
      <c r="N17" s="46"/>
      <c r="O17" s="46"/>
      <c r="P17" s="46"/>
      <c r="Q17" s="46"/>
      <c r="R17" s="46"/>
      <c r="S17" s="47"/>
      <c r="T17" s="46"/>
      <c r="U17" s="46"/>
      <c r="V17" s="46"/>
      <c r="W17" s="46"/>
      <c r="X17" s="46"/>
      <c r="Y17" s="46"/>
      <c r="Z17" s="46"/>
      <c r="AA17" s="46"/>
      <c r="AB17" s="47"/>
      <c r="AC17" s="46"/>
      <c r="AD17" s="46"/>
      <c r="AE17" s="46"/>
      <c r="AF17" s="46"/>
      <c r="AG17" s="46"/>
      <c r="AH17" s="46"/>
      <c r="AI17" s="46"/>
      <c r="AJ17" s="46"/>
      <c r="AK17" s="47"/>
    </row>
    <row r="18" spans="1:37" x14ac:dyDescent="0.25">
      <c r="A18" s="50" t="s">
        <v>46</v>
      </c>
      <c r="B18" s="46"/>
      <c r="C18" s="46"/>
      <c r="D18" s="46"/>
      <c r="E18" s="46"/>
      <c r="F18" s="46"/>
      <c r="G18" s="46"/>
      <c r="H18" s="46"/>
      <c r="I18" s="46"/>
      <c r="J18" s="47"/>
      <c r="K18" s="46"/>
      <c r="L18" s="46"/>
      <c r="M18" s="46"/>
      <c r="N18" s="46"/>
      <c r="O18" s="46"/>
      <c r="P18" s="46"/>
      <c r="Q18" s="46"/>
      <c r="R18" s="46"/>
      <c r="S18" s="47"/>
      <c r="T18" s="46"/>
      <c r="U18" s="46"/>
      <c r="V18" s="46"/>
      <c r="W18" s="46"/>
      <c r="X18" s="46"/>
      <c r="Y18" s="46"/>
      <c r="Z18" s="46"/>
      <c r="AA18" s="46"/>
      <c r="AB18" s="47"/>
      <c r="AC18" s="46"/>
      <c r="AD18" s="46"/>
      <c r="AE18" s="46"/>
      <c r="AF18" s="46"/>
      <c r="AG18" s="46"/>
      <c r="AH18" s="46"/>
      <c r="AI18" s="46"/>
      <c r="AJ18" s="46"/>
      <c r="AK18" s="47"/>
    </row>
    <row r="19" spans="1:37" x14ac:dyDescent="0.25">
      <c r="A19" s="65" t="s">
        <v>47</v>
      </c>
      <c r="B19" s="64">
        <v>3075743.153846154</v>
      </c>
      <c r="C19" s="64">
        <v>3075743.153846154</v>
      </c>
      <c r="D19" s="64">
        <v>-2586899</v>
      </c>
      <c r="E19" s="64">
        <v>488844.15384615399</v>
      </c>
      <c r="F19" s="64">
        <v>48891.090450592135</v>
      </c>
      <c r="G19" s="64">
        <v>3026852.0633955617</v>
      </c>
      <c r="H19" s="64">
        <v>-2545778.4295656998</v>
      </c>
      <c r="I19" s="64">
        <v>481073.63382986188</v>
      </c>
      <c r="J19" s="66">
        <v>0.98410430000000004</v>
      </c>
      <c r="K19" s="64">
        <v>3540049.076923077</v>
      </c>
      <c r="L19" s="64">
        <v>3540049.076923077</v>
      </c>
      <c r="M19" s="64">
        <v>-2586899</v>
      </c>
      <c r="N19" s="64">
        <v>953150.07692307699</v>
      </c>
      <c r="O19" s="64">
        <v>56271.558112046216</v>
      </c>
      <c r="P19" s="64">
        <v>3483777.5188110308</v>
      </c>
      <c r="Q19" s="64">
        <v>-2545778.4295657002</v>
      </c>
      <c r="R19" s="64">
        <v>937999.08924533054</v>
      </c>
      <c r="S19" s="66">
        <v>0.98410430000000004</v>
      </c>
      <c r="T19" s="64">
        <v>3610117.923076923</v>
      </c>
      <c r="U19" s="64">
        <v>3610117.923076923</v>
      </c>
      <c r="V19" s="64">
        <v>-2586899</v>
      </c>
      <c r="W19" s="64">
        <v>1023218.923076923</v>
      </c>
      <c r="X19" s="64">
        <v>109440.71192316664</v>
      </c>
      <c r="Y19" s="64">
        <v>3500677.2111537564</v>
      </c>
      <c r="Z19" s="64">
        <v>-2508477.1660694256</v>
      </c>
      <c r="AA19" s="64">
        <v>992200.04508433072</v>
      </c>
      <c r="AB19" s="66">
        <v>0.9696850035774206</v>
      </c>
      <c r="AC19" s="64">
        <v>3657289.3846153845</v>
      </c>
      <c r="AD19" s="64">
        <v>3657289.3846153845</v>
      </c>
      <c r="AE19" s="64">
        <v>-2586899</v>
      </c>
      <c r="AF19" s="64">
        <v>1070390.3846153845</v>
      </c>
      <c r="AG19" s="64">
        <v>111581.07539804652</v>
      </c>
      <c r="AH19" s="64">
        <v>3545708.309217338</v>
      </c>
      <c r="AI19" s="64">
        <v>-2507974.7088076347</v>
      </c>
      <c r="AJ19" s="64">
        <v>1037733.6004097033</v>
      </c>
      <c r="AK19" s="66">
        <v>0.96949077208179935</v>
      </c>
    </row>
    <row r="21" spans="1:37" x14ac:dyDescent="0.25">
      <c r="A21" s="48" t="s">
        <v>48</v>
      </c>
      <c r="B21" s="46"/>
      <c r="C21" s="46"/>
      <c r="D21" s="46"/>
      <c r="E21" s="46"/>
      <c r="F21" s="46"/>
      <c r="G21" s="46"/>
      <c r="H21" s="46"/>
      <c r="I21" s="46"/>
      <c r="J21" s="47"/>
      <c r="K21" s="46"/>
      <c r="L21" s="46"/>
      <c r="M21" s="46"/>
      <c r="N21" s="46"/>
      <c r="O21" s="46"/>
      <c r="P21" s="46"/>
      <c r="Q21" s="46"/>
      <c r="R21" s="46"/>
      <c r="S21" s="47"/>
      <c r="T21" s="46"/>
      <c r="U21" s="46"/>
      <c r="V21" s="46"/>
      <c r="W21" s="46"/>
      <c r="X21" s="46"/>
      <c r="Y21" s="46"/>
      <c r="Z21" s="46"/>
      <c r="AA21" s="46"/>
      <c r="AB21" s="47"/>
      <c r="AC21" s="46"/>
      <c r="AD21" s="46"/>
      <c r="AE21" s="46"/>
      <c r="AF21" s="46"/>
      <c r="AG21" s="46"/>
      <c r="AH21" s="46"/>
      <c r="AI21" s="46"/>
      <c r="AJ21" s="46"/>
      <c r="AK21" s="47"/>
    </row>
    <row r="22" spans="1:37" x14ac:dyDescent="0.25">
      <c r="A22" s="49" t="s">
        <v>49</v>
      </c>
      <c r="B22" s="46"/>
      <c r="C22" s="46"/>
      <c r="D22" s="46"/>
      <c r="E22" s="46"/>
      <c r="F22" s="46"/>
      <c r="G22" s="46"/>
      <c r="H22" s="46"/>
      <c r="I22" s="46"/>
      <c r="J22" s="47"/>
      <c r="K22" s="46"/>
      <c r="L22" s="46"/>
      <c r="M22" s="46"/>
      <c r="N22" s="46"/>
      <c r="O22" s="46"/>
      <c r="P22" s="46"/>
      <c r="Q22" s="46"/>
      <c r="R22" s="46"/>
      <c r="S22" s="47"/>
      <c r="T22" s="46"/>
      <c r="U22" s="46"/>
      <c r="V22" s="46"/>
      <c r="W22" s="46"/>
      <c r="X22" s="46"/>
      <c r="Y22" s="46"/>
      <c r="Z22" s="46"/>
      <c r="AA22" s="46"/>
      <c r="AB22" s="47"/>
      <c r="AC22" s="46"/>
      <c r="AD22" s="46"/>
      <c r="AE22" s="46"/>
      <c r="AF22" s="46"/>
      <c r="AG22" s="46"/>
      <c r="AH22" s="46"/>
      <c r="AI22" s="46"/>
      <c r="AJ22" s="46"/>
      <c r="AK22" s="47"/>
    </row>
    <row r="23" spans="1:37" x14ac:dyDescent="0.25">
      <c r="A23" s="50" t="s">
        <v>50</v>
      </c>
      <c r="B23" s="46"/>
      <c r="C23" s="46"/>
      <c r="D23" s="46"/>
      <c r="E23" s="46"/>
      <c r="F23" s="46"/>
      <c r="G23" s="46"/>
      <c r="H23" s="46"/>
      <c r="I23" s="46"/>
      <c r="J23" s="47"/>
      <c r="K23" s="46"/>
      <c r="L23" s="46"/>
      <c r="M23" s="46"/>
      <c r="N23" s="46"/>
      <c r="O23" s="46"/>
      <c r="P23" s="46"/>
      <c r="Q23" s="46"/>
      <c r="R23" s="46"/>
      <c r="S23" s="47"/>
      <c r="T23" s="46"/>
      <c r="U23" s="46"/>
      <c r="V23" s="46"/>
      <c r="W23" s="46"/>
      <c r="X23" s="46"/>
      <c r="Y23" s="46"/>
      <c r="Z23" s="46"/>
      <c r="AA23" s="46"/>
      <c r="AB23" s="47"/>
      <c r="AC23" s="46"/>
      <c r="AD23" s="46"/>
      <c r="AE23" s="46"/>
      <c r="AF23" s="46"/>
      <c r="AG23" s="46"/>
      <c r="AH23" s="46"/>
      <c r="AI23" s="46"/>
      <c r="AJ23" s="46"/>
      <c r="AK23" s="47"/>
    </row>
    <row r="24" spans="1:37" x14ac:dyDescent="0.25">
      <c r="A24" s="68" t="s">
        <v>51</v>
      </c>
      <c r="B24" s="67">
        <v>-488844.15384615387</v>
      </c>
      <c r="C24" s="67">
        <v>-488844.15384615387</v>
      </c>
      <c r="D24" s="67">
        <v>0</v>
      </c>
      <c r="E24" s="67">
        <v>-488844.15384615387</v>
      </c>
      <c r="F24" s="67">
        <v>-8464.5809459231168</v>
      </c>
      <c r="G24" s="67">
        <v>-480379.57290023076</v>
      </c>
      <c r="H24" s="67">
        <v>0</v>
      </c>
      <c r="I24" s="67">
        <v>-480379.57290023076</v>
      </c>
      <c r="J24" s="69">
        <v>0.98268449999999996</v>
      </c>
      <c r="K24" s="67">
        <v>-953150.07692307688</v>
      </c>
      <c r="L24" s="67">
        <v>-953150.07692307688</v>
      </c>
      <c r="M24" s="67">
        <v>0</v>
      </c>
      <c r="N24" s="67">
        <v>-953150.07692307688</v>
      </c>
      <c r="O24" s="67">
        <v>-16504.270156961633</v>
      </c>
      <c r="P24" s="67">
        <v>-936645.80676611525</v>
      </c>
      <c r="Q24" s="67">
        <v>0</v>
      </c>
      <c r="R24" s="67">
        <v>-936645.80676611525</v>
      </c>
      <c r="S24" s="69">
        <v>0.98268449999999996</v>
      </c>
      <c r="T24" s="67">
        <v>-1023218.9230769231</v>
      </c>
      <c r="U24" s="67">
        <v>-1023218.9230769231</v>
      </c>
      <c r="V24" s="67">
        <v>0</v>
      </c>
      <c r="W24" s="67">
        <v>-1023218.9230769231</v>
      </c>
      <c r="X24" s="67">
        <v>-31736.604713853565</v>
      </c>
      <c r="Y24" s="67">
        <v>-991482.31836306956</v>
      </c>
      <c r="Z24" s="67">
        <v>0</v>
      </c>
      <c r="AA24" s="67">
        <v>-991482.31836306956</v>
      </c>
      <c r="AB24" s="69">
        <v>0.96898356353846704</v>
      </c>
      <c r="AC24" s="67">
        <v>-1070390.3846153845</v>
      </c>
      <c r="AD24" s="67">
        <v>-1070390.3846153845</v>
      </c>
      <c r="AE24" s="67">
        <v>0</v>
      </c>
      <c r="AF24" s="67">
        <v>-1070390.3846153845</v>
      </c>
      <c r="AG24" s="67">
        <v>-33051.326834019623</v>
      </c>
      <c r="AH24" s="67">
        <v>-1037339.0577813649</v>
      </c>
      <c r="AI24" s="67">
        <v>0</v>
      </c>
      <c r="AJ24" s="67">
        <v>-1037339.0577813649</v>
      </c>
      <c r="AK24" s="69">
        <v>0.96912217513435928</v>
      </c>
    </row>
    <row r="25" spans="1:37" ht="15.75" thickBot="1" x14ac:dyDescent="0.3"/>
    <row r="26" spans="1:37" x14ac:dyDescent="0.25">
      <c r="A26" s="53" t="s">
        <v>52</v>
      </c>
      <c r="B26" s="54">
        <f t="shared" ref="B26:I26" si="0">B19+B24</f>
        <v>2586899</v>
      </c>
      <c r="C26" s="54">
        <f t="shared" si="0"/>
        <v>2586899</v>
      </c>
      <c r="D26" s="54">
        <f t="shared" si="0"/>
        <v>-2586899</v>
      </c>
      <c r="E26" s="54">
        <f t="shared" si="0"/>
        <v>0</v>
      </c>
      <c r="F26" s="54">
        <f t="shared" si="0"/>
        <v>40426.509504669018</v>
      </c>
      <c r="G26" s="54">
        <f t="shared" si="0"/>
        <v>2546472.4904953307</v>
      </c>
      <c r="H26" s="54">
        <f t="shared" si="0"/>
        <v>-2545778.4295656998</v>
      </c>
      <c r="I26" s="54">
        <f t="shared" si="0"/>
        <v>694.06092963111587</v>
      </c>
      <c r="J26" s="47"/>
      <c r="K26" s="54">
        <f t="shared" ref="K26:R26" si="1">K19+K24</f>
        <v>2586899</v>
      </c>
      <c r="L26" s="54">
        <f t="shared" si="1"/>
        <v>2586899</v>
      </c>
      <c r="M26" s="54">
        <f t="shared" si="1"/>
        <v>-2586899</v>
      </c>
      <c r="N26" s="54">
        <f t="shared" si="1"/>
        <v>0</v>
      </c>
      <c r="O26" s="54">
        <f t="shared" si="1"/>
        <v>39767.287955084583</v>
      </c>
      <c r="P26" s="54">
        <f t="shared" si="1"/>
        <v>2547131.7120449157</v>
      </c>
      <c r="Q26" s="54">
        <f t="shared" si="1"/>
        <v>-2545778.4295657002</v>
      </c>
      <c r="R26" s="54">
        <f t="shared" si="1"/>
        <v>1353.2824792152969</v>
      </c>
      <c r="S26" s="47"/>
      <c r="T26" s="54">
        <f t="shared" ref="T26:AA26" si="2">T19+T24</f>
        <v>2586899</v>
      </c>
      <c r="U26" s="54">
        <f t="shared" si="2"/>
        <v>2586899</v>
      </c>
      <c r="V26" s="54">
        <f t="shared" si="2"/>
        <v>-2586899</v>
      </c>
      <c r="W26" s="54">
        <f t="shared" si="2"/>
        <v>0</v>
      </c>
      <c r="X26" s="54">
        <f t="shared" si="2"/>
        <v>77704.107209313079</v>
      </c>
      <c r="Y26" s="54">
        <f t="shared" si="2"/>
        <v>2509194.8927906868</v>
      </c>
      <c r="Z26" s="54">
        <f t="shared" si="2"/>
        <v>-2508477.1660694256</v>
      </c>
      <c r="AA26" s="54">
        <f t="shared" si="2"/>
        <v>717.72672126116231</v>
      </c>
      <c r="AB26" s="47"/>
      <c r="AC26" s="54">
        <f t="shared" ref="AC26:AJ26" si="3">AC19+AC24</f>
        <v>2586899</v>
      </c>
      <c r="AD26" s="54">
        <f t="shared" si="3"/>
        <v>2586899</v>
      </c>
      <c r="AE26" s="54">
        <f t="shared" si="3"/>
        <v>-2586899</v>
      </c>
      <c r="AF26" s="54">
        <f t="shared" si="3"/>
        <v>0</v>
      </c>
      <c r="AG26" s="54">
        <f t="shared" si="3"/>
        <v>78529.748564026901</v>
      </c>
      <c r="AH26" s="54">
        <f t="shared" si="3"/>
        <v>2508369.2514359732</v>
      </c>
      <c r="AI26" s="54">
        <f t="shared" si="3"/>
        <v>-2507974.7088076347</v>
      </c>
      <c r="AJ26" s="54">
        <f t="shared" si="3"/>
        <v>394.54262833844405</v>
      </c>
      <c r="AK26" s="47"/>
    </row>
    <row r="29" spans="1:37" x14ac:dyDescent="0.25">
      <c r="A29" s="74" t="s">
        <v>54</v>
      </c>
    </row>
    <row r="30" spans="1:37" x14ac:dyDescent="0.25">
      <c r="A30" s="45" t="s">
        <v>43</v>
      </c>
      <c r="B30" s="46"/>
      <c r="C30" s="46"/>
      <c r="D30" s="46"/>
      <c r="E30" s="46"/>
      <c r="F30" s="46"/>
      <c r="G30" s="46"/>
      <c r="H30" s="46"/>
      <c r="I30" s="46"/>
      <c r="J30" s="47"/>
      <c r="K30" s="46"/>
      <c r="L30" s="46"/>
      <c r="M30" s="46"/>
      <c r="N30" s="46"/>
      <c r="O30" s="46"/>
      <c r="P30" s="46"/>
      <c r="Q30" s="46"/>
      <c r="R30" s="46"/>
      <c r="S30" s="47"/>
      <c r="T30" s="46"/>
      <c r="U30" s="46"/>
      <c r="V30" s="46"/>
      <c r="W30" s="46"/>
      <c r="X30" s="46"/>
      <c r="Y30" s="46"/>
      <c r="Z30" s="46"/>
      <c r="AA30" s="46"/>
      <c r="AB30" s="47"/>
      <c r="AC30" s="46"/>
      <c r="AD30" s="46"/>
      <c r="AE30" s="46"/>
      <c r="AF30" s="46"/>
      <c r="AG30" s="46"/>
      <c r="AH30" s="46"/>
      <c r="AI30" s="46"/>
      <c r="AJ30" s="46"/>
      <c r="AK30" s="47"/>
    </row>
    <row r="31" spans="1:37" x14ac:dyDescent="0.25">
      <c r="A31" s="48" t="s">
        <v>44</v>
      </c>
      <c r="B31" s="46"/>
      <c r="C31" s="46"/>
      <c r="D31" s="46"/>
      <c r="E31" s="46"/>
      <c r="F31" s="46"/>
      <c r="G31" s="46"/>
      <c r="H31" s="46"/>
      <c r="I31" s="46"/>
      <c r="J31" s="47"/>
      <c r="K31" s="46"/>
      <c r="L31" s="46"/>
      <c r="M31" s="46"/>
      <c r="N31" s="46"/>
      <c r="O31" s="46"/>
      <c r="P31" s="46"/>
      <c r="Q31" s="46"/>
      <c r="R31" s="46"/>
      <c r="S31" s="47"/>
      <c r="T31" s="46"/>
      <c r="U31" s="46"/>
      <c r="V31" s="46"/>
      <c r="W31" s="46"/>
      <c r="X31" s="46"/>
      <c r="Y31" s="46"/>
      <c r="Z31" s="46"/>
      <c r="AA31" s="46"/>
      <c r="AB31" s="47"/>
      <c r="AC31" s="46"/>
      <c r="AD31" s="46"/>
      <c r="AE31" s="46"/>
      <c r="AF31" s="46"/>
      <c r="AG31" s="46"/>
      <c r="AH31" s="46"/>
      <c r="AI31" s="46"/>
      <c r="AJ31" s="46"/>
      <c r="AK31" s="47"/>
    </row>
    <row r="32" spans="1:37" x14ac:dyDescent="0.25">
      <c r="A32" s="49" t="s">
        <v>45</v>
      </c>
      <c r="B32" s="46"/>
      <c r="C32" s="46"/>
      <c r="D32" s="46"/>
      <c r="E32" s="46"/>
      <c r="F32" s="46"/>
      <c r="G32" s="46"/>
      <c r="H32" s="46"/>
      <c r="I32" s="46"/>
      <c r="J32" s="47"/>
      <c r="K32" s="46"/>
      <c r="L32" s="46"/>
      <c r="M32" s="46"/>
      <c r="N32" s="46"/>
      <c r="O32" s="46"/>
      <c r="P32" s="46"/>
      <c r="Q32" s="46"/>
      <c r="R32" s="46"/>
      <c r="S32" s="47"/>
      <c r="T32" s="46"/>
      <c r="U32" s="46"/>
      <c r="V32" s="46"/>
      <c r="W32" s="46"/>
      <c r="X32" s="46"/>
      <c r="Y32" s="46"/>
      <c r="Z32" s="46"/>
      <c r="AA32" s="46"/>
      <c r="AB32" s="47"/>
      <c r="AC32" s="46"/>
      <c r="AD32" s="46"/>
      <c r="AE32" s="46"/>
      <c r="AF32" s="46"/>
      <c r="AG32" s="46"/>
      <c r="AH32" s="46"/>
      <c r="AI32" s="46"/>
      <c r="AJ32" s="46"/>
      <c r="AK32" s="47"/>
    </row>
    <row r="33" spans="1:37" x14ac:dyDescent="0.25">
      <c r="A33" s="50" t="s">
        <v>46</v>
      </c>
      <c r="B33" s="46"/>
      <c r="C33" s="46"/>
      <c r="D33" s="46"/>
      <c r="E33" s="46"/>
      <c r="F33" s="46"/>
      <c r="G33" s="46"/>
      <c r="H33" s="46"/>
      <c r="I33" s="46"/>
      <c r="J33" s="47"/>
      <c r="K33" s="46"/>
      <c r="L33" s="46"/>
      <c r="M33" s="46"/>
      <c r="N33" s="46"/>
      <c r="O33" s="46"/>
      <c r="P33" s="46"/>
      <c r="Q33" s="46"/>
      <c r="R33" s="46"/>
      <c r="S33" s="47"/>
      <c r="T33" s="46"/>
      <c r="U33" s="46"/>
      <c r="V33" s="46"/>
      <c r="W33" s="46"/>
      <c r="X33" s="46"/>
      <c r="Y33" s="46"/>
      <c r="Z33" s="46"/>
      <c r="AA33" s="46"/>
      <c r="AB33" s="47"/>
      <c r="AC33" s="46"/>
      <c r="AD33" s="46"/>
      <c r="AE33" s="46"/>
      <c r="AF33" s="46"/>
      <c r="AG33" s="46"/>
      <c r="AH33" s="46"/>
      <c r="AI33" s="46"/>
      <c r="AJ33" s="46"/>
      <c r="AK33" s="47"/>
    </row>
    <row r="34" spans="1:37" x14ac:dyDescent="0.25">
      <c r="A34" s="51" t="s">
        <v>47</v>
      </c>
      <c r="B34" s="46">
        <f>B19</f>
        <v>3075743.153846154</v>
      </c>
      <c r="C34" s="46">
        <f t="shared" ref="C34:E34" si="4">C19</f>
        <v>3075743.153846154</v>
      </c>
      <c r="D34" s="46">
        <f t="shared" si="4"/>
        <v>-2586899</v>
      </c>
      <c r="E34" s="46">
        <f t="shared" si="4"/>
        <v>488844.15384615399</v>
      </c>
      <c r="F34" s="57">
        <f>B34-G34</f>
        <v>53258.030580423307</v>
      </c>
      <c r="G34" s="57">
        <f>B34*J34</f>
        <v>3022485.1232657307</v>
      </c>
      <c r="H34" s="57">
        <f>D34*J34</f>
        <v>-2542105.5503654997</v>
      </c>
      <c r="I34" s="57">
        <f>G34+H34</f>
        <v>480379.572900231</v>
      </c>
      <c r="J34" s="61">
        <f>J39</f>
        <v>0.98268449999999996</v>
      </c>
      <c r="K34" s="46">
        <f>K19</f>
        <v>3540049.076923077</v>
      </c>
      <c r="L34" s="46">
        <f t="shared" ref="L34:N34" si="5">L19</f>
        <v>3540049.076923077</v>
      </c>
      <c r="M34" s="46">
        <f t="shared" si="5"/>
        <v>-2586899</v>
      </c>
      <c r="N34" s="46">
        <f t="shared" si="5"/>
        <v>953150.07692307699</v>
      </c>
      <c r="O34" s="57">
        <f>K34-P34</f>
        <v>61297.719791461714</v>
      </c>
      <c r="P34" s="57">
        <f>K34*S34</f>
        <v>3478751.3571316153</v>
      </c>
      <c r="Q34" s="57">
        <f>M34*S34</f>
        <v>-2542105.5503654997</v>
      </c>
      <c r="R34" s="57">
        <f>P34+Q34</f>
        <v>936645.80676611559</v>
      </c>
      <c r="S34" s="61">
        <f>S39</f>
        <v>0.98268449999999996</v>
      </c>
      <c r="T34" s="46">
        <f>T19</f>
        <v>3610117.923076923</v>
      </c>
      <c r="U34" s="46">
        <f t="shared" ref="U34:W34" si="6">U19</f>
        <v>3610117.923076923</v>
      </c>
      <c r="V34" s="46">
        <f t="shared" si="6"/>
        <v>-2586899</v>
      </c>
      <c r="W34" s="46">
        <f t="shared" si="6"/>
        <v>1023218.923076923</v>
      </c>
      <c r="X34" s="57">
        <f>T34-Y34</f>
        <v>111972.99317975668</v>
      </c>
      <c r="Y34" s="57">
        <f>T34*AB34</f>
        <v>3498144.9298971663</v>
      </c>
      <c r="Z34" s="57">
        <f>V34*AB34</f>
        <v>-2506662.6115340968</v>
      </c>
      <c r="AA34" s="57">
        <f>Y34+Z34</f>
        <v>991482.31836306956</v>
      </c>
      <c r="AB34" s="61">
        <f>AB39</f>
        <v>0.96898356353846704</v>
      </c>
      <c r="AC34" s="46">
        <f>AC19</f>
        <v>3657289.3846153845</v>
      </c>
      <c r="AD34" s="46">
        <f t="shared" ref="AD34:AF34" si="7">AD19</f>
        <v>3657289.3846153845</v>
      </c>
      <c r="AE34" s="46">
        <f t="shared" si="7"/>
        <v>-2586899</v>
      </c>
      <c r="AF34" s="46">
        <f t="shared" si="7"/>
        <v>1070390.3846153845</v>
      </c>
      <c r="AG34" s="57">
        <f>AC34-AH34</f>
        <v>112929.14110112097</v>
      </c>
      <c r="AH34" s="57">
        <f>AC34*AK34</f>
        <v>3544360.2435142635</v>
      </c>
      <c r="AI34" s="57">
        <f>AE34*AK34</f>
        <v>-2507021.1857328988</v>
      </c>
      <c r="AJ34" s="57">
        <f>AH34+AI34</f>
        <v>1037339.0577813648</v>
      </c>
      <c r="AK34" s="61">
        <f>AK39</f>
        <v>0.96912217513435928</v>
      </c>
    </row>
    <row r="36" spans="1:37" x14ac:dyDescent="0.25">
      <c r="A36" s="48" t="s">
        <v>48</v>
      </c>
      <c r="B36" s="46"/>
      <c r="C36" s="46"/>
      <c r="D36" s="46"/>
      <c r="E36" s="46"/>
      <c r="F36" s="46"/>
      <c r="G36" s="46"/>
      <c r="H36" s="46"/>
      <c r="I36" s="46"/>
      <c r="J36" s="47"/>
      <c r="K36" s="46"/>
      <c r="L36" s="46"/>
      <c r="M36" s="46"/>
      <c r="N36" s="46"/>
      <c r="O36" s="46"/>
      <c r="P36" s="46"/>
      <c r="Q36" s="46"/>
      <c r="R36" s="46"/>
      <c r="S36" s="47"/>
      <c r="T36" s="46"/>
      <c r="U36" s="46"/>
      <c r="V36" s="46"/>
      <c r="W36" s="46"/>
      <c r="X36" s="46"/>
      <c r="Y36" s="46"/>
      <c r="Z36" s="46"/>
      <c r="AA36" s="46"/>
      <c r="AB36" s="47"/>
      <c r="AC36" s="46"/>
      <c r="AD36" s="46"/>
      <c r="AE36" s="46"/>
      <c r="AF36" s="46"/>
      <c r="AG36" s="46"/>
      <c r="AH36" s="46"/>
      <c r="AI36" s="46"/>
      <c r="AJ36" s="46"/>
      <c r="AK36" s="47"/>
    </row>
    <row r="37" spans="1:37" x14ac:dyDescent="0.25">
      <c r="A37" s="49" t="s">
        <v>49</v>
      </c>
      <c r="B37" s="46"/>
      <c r="C37" s="46"/>
      <c r="D37" s="46"/>
      <c r="E37" s="46"/>
      <c r="F37" s="46"/>
      <c r="G37" s="46"/>
      <c r="H37" s="46"/>
      <c r="I37" s="46"/>
      <c r="J37" s="47"/>
      <c r="K37" s="46"/>
      <c r="L37" s="46"/>
      <c r="M37" s="46"/>
      <c r="N37" s="46"/>
      <c r="O37" s="46"/>
      <c r="P37" s="46"/>
      <c r="Q37" s="46"/>
      <c r="R37" s="46"/>
      <c r="S37" s="47"/>
      <c r="T37" s="46"/>
      <c r="U37" s="46"/>
      <c r="V37" s="46"/>
      <c r="W37" s="46"/>
      <c r="X37" s="46"/>
      <c r="Y37" s="46"/>
      <c r="Z37" s="46"/>
      <c r="AA37" s="46"/>
      <c r="AB37" s="47"/>
      <c r="AC37" s="46"/>
      <c r="AD37" s="46"/>
      <c r="AE37" s="46"/>
      <c r="AF37" s="46"/>
      <c r="AG37" s="46"/>
      <c r="AH37" s="46"/>
      <c r="AI37" s="46"/>
      <c r="AJ37" s="46"/>
      <c r="AK37" s="47"/>
    </row>
    <row r="38" spans="1:37" x14ac:dyDescent="0.25">
      <c r="A38" s="50" t="s">
        <v>50</v>
      </c>
      <c r="B38" s="46"/>
      <c r="C38" s="46"/>
      <c r="D38" s="46"/>
      <c r="E38" s="46"/>
      <c r="F38" s="46"/>
      <c r="G38" s="46"/>
      <c r="H38" s="46"/>
      <c r="I38" s="46"/>
      <c r="J38" s="47"/>
      <c r="K38" s="46"/>
      <c r="L38" s="46"/>
      <c r="M38" s="46"/>
      <c r="N38" s="46"/>
      <c r="O38" s="46"/>
      <c r="P38" s="46"/>
      <c r="Q38" s="46"/>
      <c r="R38" s="46"/>
      <c r="S38" s="47"/>
      <c r="T38" s="46"/>
      <c r="U38" s="46"/>
      <c r="V38" s="46"/>
      <c r="W38" s="46"/>
      <c r="X38" s="46"/>
      <c r="Y38" s="46"/>
      <c r="Z38" s="46"/>
      <c r="AA38" s="46"/>
      <c r="AB38" s="47"/>
      <c r="AC38" s="46"/>
      <c r="AD38" s="46"/>
      <c r="AE38" s="46"/>
      <c r="AF38" s="46"/>
      <c r="AG38" s="46"/>
      <c r="AH38" s="46"/>
      <c r="AI38" s="46"/>
      <c r="AJ38" s="46"/>
      <c r="AK38" s="47"/>
    </row>
    <row r="39" spans="1:37" x14ac:dyDescent="0.25">
      <c r="A39" s="51" t="s">
        <v>51</v>
      </c>
      <c r="B39" s="46">
        <f>B24</f>
        <v>-488844.15384615387</v>
      </c>
      <c r="C39" s="46">
        <f t="shared" ref="C39:AK39" si="8">C24</f>
        <v>-488844.15384615387</v>
      </c>
      <c r="D39" s="46">
        <f t="shared" si="8"/>
        <v>0</v>
      </c>
      <c r="E39" s="46">
        <f t="shared" si="8"/>
        <v>-488844.15384615387</v>
      </c>
      <c r="F39" s="46">
        <f t="shared" si="8"/>
        <v>-8464.5809459231168</v>
      </c>
      <c r="G39" s="46">
        <f t="shared" si="8"/>
        <v>-480379.57290023076</v>
      </c>
      <c r="H39" s="46">
        <f t="shared" si="8"/>
        <v>0</v>
      </c>
      <c r="I39" s="46">
        <f t="shared" si="8"/>
        <v>-480379.57290023076</v>
      </c>
      <c r="J39" s="52">
        <f t="shared" si="8"/>
        <v>0.98268449999999996</v>
      </c>
      <c r="K39" s="46">
        <f t="shared" si="8"/>
        <v>-953150.07692307688</v>
      </c>
      <c r="L39" s="46">
        <f t="shared" si="8"/>
        <v>-953150.07692307688</v>
      </c>
      <c r="M39" s="46">
        <f t="shared" si="8"/>
        <v>0</v>
      </c>
      <c r="N39" s="46">
        <f t="shared" si="8"/>
        <v>-953150.07692307688</v>
      </c>
      <c r="O39" s="46">
        <f t="shared" si="8"/>
        <v>-16504.270156961633</v>
      </c>
      <c r="P39" s="46">
        <f t="shared" si="8"/>
        <v>-936645.80676611525</v>
      </c>
      <c r="Q39" s="46">
        <f t="shared" si="8"/>
        <v>0</v>
      </c>
      <c r="R39" s="46">
        <f t="shared" si="8"/>
        <v>-936645.80676611525</v>
      </c>
      <c r="S39" s="52">
        <f t="shared" si="8"/>
        <v>0.98268449999999996</v>
      </c>
      <c r="T39" s="46">
        <f t="shared" si="8"/>
        <v>-1023218.9230769231</v>
      </c>
      <c r="U39" s="46">
        <f t="shared" si="8"/>
        <v>-1023218.9230769231</v>
      </c>
      <c r="V39" s="46">
        <f t="shared" si="8"/>
        <v>0</v>
      </c>
      <c r="W39" s="46">
        <f t="shared" si="8"/>
        <v>-1023218.9230769231</v>
      </c>
      <c r="X39" s="46">
        <f t="shared" si="8"/>
        <v>-31736.604713853565</v>
      </c>
      <c r="Y39" s="46">
        <f t="shared" si="8"/>
        <v>-991482.31836306956</v>
      </c>
      <c r="Z39" s="46">
        <f t="shared" si="8"/>
        <v>0</v>
      </c>
      <c r="AA39" s="46">
        <f t="shared" si="8"/>
        <v>-991482.31836306956</v>
      </c>
      <c r="AB39" s="52">
        <f t="shared" si="8"/>
        <v>0.96898356353846704</v>
      </c>
      <c r="AC39" s="46">
        <f t="shared" si="8"/>
        <v>-1070390.3846153845</v>
      </c>
      <c r="AD39" s="46">
        <f t="shared" si="8"/>
        <v>-1070390.3846153845</v>
      </c>
      <c r="AE39" s="46">
        <f t="shared" si="8"/>
        <v>0</v>
      </c>
      <c r="AF39" s="46">
        <f t="shared" si="8"/>
        <v>-1070390.3846153845</v>
      </c>
      <c r="AG39" s="46">
        <f t="shared" si="8"/>
        <v>-33051.326834019623</v>
      </c>
      <c r="AH39" s="46">
        <f t="shared" si="8"/>
        <v>-1037339.0577813649</v>
      </c>
      <c r="AI39" s="46">
        <f t="shared" si="8"/>
        <v>0</v>
      </c>
      <c r="AJ39" s="46">
        <f t="shared" si="8"/>
        <v>-1037339.0577813649</v>
      </c>
      <c r="AK39" s="52">
        <f t="shared" si="8"/>
        <v>0.96912217513435928</v>
      </c>
    </row>
    <row r="40" spans="1:37" ht="15.75" thickBot="1" x14ac:dyDescent="0.3"/>
    <row r="41" spans="1:37" x14ac:dyDescent="0.25">
      <c r="A41" s="53" t="s">
        <v>52</v>
      </c>
      <c r="B41" s="54">
        <f t="shared" ref="B41:I41" si="9">B34+B39</f>
        <v>2586899</v>
      </c>
      <c r="C41" s="54">
        <f t="shared" si="9"/>
        <v>2586899</v>
      </c>
      <c r="D41" s="54">
        <f t="shared" si="9"/>
        <v>-2586899</v>
      </c>
      <c r="E41" s="54">
        <f t="shared" si="9"/>
        <v>0</v>
      </c>
      <c r="F41" s="54">
        <f t="shared" si="9"/>
        <v>44793.44963450019</v>
      </c>
      <c r="G41" s="54">
        <f t="shared" si="9"/>
        <v>2542105.5503655002</v>
      </c>
      <c r="H41" s="54">
        <f t="shared" si="9"/>
        <v>-2542105.5503654997</v>
      </c>
      <c r="I41" s="54">
        <f t="shared" si="9"/>
        <v>0</v>
      </c>
      <c r="J41" s="47"/>
      <c r="K41" s="54">
        <f t="shared" ref="K41:R41" si="10">K34+K39</f>
        <v>2586899</v>
      </c>
      <c r="L41" s="54">
        <f t="shared" si="10"/>
        <v>2586899</v>
      </c>
      <c r="M41" s="54">
        <f t="shared" si="10"/>
        <v>-2586899</v>
      </c>
      <c r="N41" s="54">
        <f t="shared" si="10"/>
        <v>0</v>
      </c>
      <c r="O41" s="54">
        <f t="shared" si="10"/>
        <v>44793.449634500081</v>
      </c>
      <c r="P41" s="54">
        <f t="shared" si="10"/>
        <v>2542105.5503655002</v>
      </c>
      <c r="Q41" s="54">
        <f t="shared" si="10"/>
        <v>-2542105.5503654997</v>
      </c>
      <c r="R41" s="54">
        <f t="shared" si="10"/>
        <v>0</v>
      </c>
      <c r="S41" s="47"/>
      <c r="T41" s="54">
        <f t="shared" ref="T41:AA41" si="11">T34+T39</f>
        <v>2586899</v>
      </c>
      <c r="U41" s="54">
        <f t="shared" si="11"/>
        <v>2586899</v>
      </c>
      <c r="V41" s="54">
        <f t="shared" si="11"/>
        <v>-2586899</v>
      </c>
      <c r="W41" s="54">
        <f t="shared" si="11"/>
        <v>0</v>
      </c>
      <c r="X41" s="54">
        <f t="shared" si="11"/>
        <v>80236.388465903117</v>
      </c>
      <c r="Y41" s="54">
        <f t="shared" si="11"/>
        <v>2506662.6115340968</v>
      </c>
      <c r="Z41" s="54">
        <f t="shared" si="11"/>
        <v>-2506662.6115340968</v>
      </c>
      <c r="AA41" s="54">
        <f t="shared" si="11"/>
        <v>0</v>
      </c>
      <c r="AB41" s="47"/>
      <c r="AC41" s="54">
        <f t="shared" ref="AC41:AJ41" si="12">AC34+AC39</f>
        <v>2586899</v>
      </c>
      <c r="AD41" s="54">
        <f t="shared" si="12"/>
        <v>2586899</v>
      </c>
      <c r="AE41" s="54">
        <f t="shared" si="12"/>
        <v>-2586899</v>
      </c>
      <c r="AF41" s="54">
        <f t="shared" si="12"/>
        <v>0</v>
      </c>
      <c r="AG41" s="54">
        <f t="shared" si="12"/>
        <v>79877.814267101348</v>
      </c>
      <c r="AH41" s="54">
        <f t="shared" si="12"/>
        <v>2507021.1857328988</v>
      </c>
      <c r="AI41" s="54">
        <f t="shared" si="12"/>
        <v>-2507021.1857328988</v>
      </c>
      <c r="AJ41" s="54">
        <f t="shared" si="12"/>
        <v>0</v>
      </c>
      <c r="AK41" s="47"/>
    </row>
    <row r="43" spans="1:37" x14ac:dyDescent="0.25">
      <c r="F43" s="55"/>
    </row>
    <row r="45" spans="1:37" x14ac:dyDescent="0.25">
      <c r="A45" s="74" t="s">
        <v>11</v>
      </c>
    </row>
    <row r="46" spans="1:37" x14ac:dyDescent="0.25">
      <c r="A46" s="45" t="s">
        <v>43</v>
      </c>
      <c r="B46" s="46"/>
      <c r="C46" s="46"/>
      <c r="D46" s="46"/>
      <c r="E46" s="46"/>
      <c r="F46" s="46"/>
      <c r="G46" s="46"/>
      <c r="H46" s="46"/>
      <c r="I46" s="46"/>
      <c r="J46" s="47"/>
      <c r="K46" s="46"/>
      <c r="L46" s="46"/>
      <c r="M46" s="46"/>
      <c r="N46" s="46"/>
      <c r="O46" s="46"/>
      <c r="P46" s="46"/>
      <c r="Q46" s="46"/>
      <c r="R46" s="46"/>
      <c r="S46" s="47"/>
      <c r="T46" s="46"/>
      <c r="U46" s="46"/>
      <c r="V46" s="46"/>
      <c r="W46" s="46"/>
      <c r="X46" s="46"/>
      <c r="Y46" s="46"/>
      <c r="Z46" s="46"/>
      <c r="AA46" s="46"/>
      <c r="AB46" s="47"/>
      <c r="AC46" s="46"/>
      <c r="AD46" s="46"/>
      <c r="AE46" s="46"/>
      <c r="AF46" s="46"/>
      <c r="AG46" s="46"/>
      <c r="AH46" s="46"/>
      <c r="AI46" s="46"/>
      <c r="AJ46" s="46"/>
      <c r="AK46" s="47"/>
    </row>
    <row r="47" spans="1:37" x14ac:dyDescent="0.25">
      <c r="A47" s="48" t="s">
        <v>44</v>
      </c>
      <c r="B47" s="46"/>
      <c r="C47" s="46"/>
      <c r="D47" s="46"/>
      <c r="E47" s="46"/>
      <c r="F47" s="46"/>
      <c r="G47" s="46"/>
      <c r="H47" s="46"/>
      <c r="I47" s="46"/>
      <c r="J47" s="47"/>
      <c r="K47" s="46"/>
      <c r="L47" s="46"/>
      <c r="M47" s="46"/>
      <c r="N47" s="46"/>
      <c r="O47" s="46"/>
      <c r="P47" s="46"/>
      <c r="Q47" s="46"/>
      <c r="R47" s="46"/>
      <c r="S47" s="47"/>
      <c r="T47" s="46"/>
      <c r="U47" s="46"/>
      <c r="V47" s="46"/>
      <c r="W47" s="46"/>
      <c r="X47" s="46"/>
      <c r="Y47" s="46"/>
      <c r="Z47" s="46"/>
      <c r="AA47" s="46"/>
      <c r="AB47" s="47"/>
      <c r="AC47" s="46"/>
      <c r="AD47" s="46"/>
      <c r="AE47" s="46"/>
      <c r="AF47" s="46"/>
      <c r="AG47" s="46"/>
      <c r="AH47" s="46"/>
      <c r="AI47" s="46"/>
      <c r="AJ47" s="46"/>
      <c r="AK47" s="47"/>
    </row>
    <row r="48" spans="1:37" x14ac:dyDescent="0.25">
      <c r="A48" s="49" t="s">
        <v>45</v>
      </c>
      <c r="B48" s="46"/>
      <c r="C48" s="46"/>
      <c r="D48" s="46"/>
      <c r="E48" s="46"/>
      <c r="F48" s="46"/>
      <c r="G48" s="46"/>
      <c r="H48" s="46"/>
      <c r="I48" s="46"/>
      <c r="J48" s="47"/>
      <c r="K48" s="46"/>
      <c r="L48" s="46"/>
      <c r="M48" s="46"/>
      <c r="N48" s="46"/>
      <c r="O48" s="46"/>
      <c r="P48" s="46"/>
      <c r="Q48" s="46"/>
      <c r="R48" s="46"/>
      <c r="S48" s="47"/>
      <c r="T48" s="46"/>
      <c r="U48" s="46"/>
      <c r="V48" s="46"/>
      <c r="W48" s="46"/>
      <c r="X48" s="46"/>
      <c r="Y48" s="46"/>
      <c r="Z48" s="46"/>
      <c r="AA48" s="46"/>
      <c r="AB48" s="47"/>
      <c r="AC48" s="46"/>
      <c r="AD48" s="46"/>
      <c r="AE48" s="46"/>
      <c r="AF48" s="46"/>
      <c r="AG48" s="46"/>
      <c r="AH48" s="46"/>
      <c r="AI48" s="46"/>
      <c r="AJ48" s="46"/>
      <c r="AK48" s="47"/>
    </row>
    <row r="49" spans="1:37" x14ac:dyDescent="0.25">
      <c r="A49" s="50" t="s">
        <v>46</v>
      </c>
      <c r="B49" s="46"/>
      <c r="C49" s="46"/>
      <c r="D49" s="46"/>
      <c r="E49" s="46"/>
      <c r="F49" s="46"/>
      <c r="G49" s="46"/>
      <c r="H49" s="46"/>
      <c r="I49" s="46"/>
      <c r="J49" s="47"/>
      <c r="K49" s="46"/>
      <c r="L49" s="46"/>
      <c r="M49" s="46"/>
      <c r="N49" s="46"/>
      <c r="O49" s="46"/>
      <c r="P49" s="46"/>
      <c r="Q49" s="46"/>
      <c r="R49" s="46"/>
      <c r="S49" s="47"/>
      <c r="T49" s="46"/>
      <c r="U49" s="46"/>
      <c r="V49" s="46"/>
      <c r="W49" s="46"/>
      <c r="X49" s="46"/>
      <c r="Y49" s="46"/>
      <c r="Z49" s="46"/>
      <c r="AA49" s="46"/>
      <c r="AB49" s="47"/>
      <c r="AC49" s="46"/>
      <c r="AD49" s="46"/>
      <c r="AE49" s="46"/>
      <c r="AF49" s="46"/>
      <c r="AG49" s="46"/>
      <c r="AH49" s="46"/>
      <c r="AI49" s="46"/>
      <c r="AJ49" s="46"/>
      <c r="AK49" s="47"/>
    </row>
    <row r="50" spans="1:37" x14ac:dyDescent="0.25">
      <c r="A50" s="51" t="s">
        <v>47</v>
      </c>
      <c r="B50" s="46">
        <f>B34-B19</f>
        <v>0</v>
      </c>
      <c r="C50" s="46">
        <f t="shared" ref="C50:AJ50" si="13">C34-C19</f>
        <v>0</v>
      </c>
      <c r="D50" s="46">
        <f t="shared" si="13"/>
        <v>0</v>
      </c>
      <c r="E50" s="46">
        <f t="shared" si="13"/>
        <v>0</v>
      </c>
      <c r="F50" s="57">
        <f t="shared" si="13"/>
        <v>4366.9401298311714</v>
      </c>
      <c r="G50" s="57">
        <f t="shared" si="13"/>
        <v>-4366.9401298309676</v>
      </c>
      <c r="H50" s="57">
        <f t="shared" si="13"/>
        <v>3672.8792002000846</v>
      </c>
      <c r="I50" s="57">
        <f t="shared" si="13"/>
        <v>-694.06092963088304</v>
      </c>
      <c r="J50" s="47"/>
      <c r="K50" s="46">
        <f t="shared" si="13"/>
        <v>0</v>
      </c>
      <c r="L50" s="46">
        <f t="shared" si="13"/>
        <v>0</v>
      </c>
      <c r="M50" s="46">
        <f t="shared" si="13"/>
        <v>0</v>
      </c>
      <c r="N50" s="46">
        <f t="shared" si="13"/>
        <v>0</v>
      </c>
      <c r="O50" s="57">
        <f t="shared" si="13"/>
        <v>5026.1616794154979</v>
      </c>
      <c r="P50" s="57">
        <f t="shared" si="13"/>
        <v>-5026.1616794154979</v>
      </c>
      <c r="Q50" s="57">
        <f t="shared" si="13"/>
        <v>3672.8792002005503</v>
      </c>
      <c r="R50" s="57">
        <f t="shared" si="13"/>
        <v>-1353.2824792149477</v>
      </c>
      <c r="S50" s="47"/>
      <c r="T50" s="46">
        <f t="shared" si="13"/>
        <v>0</v>
      </c>
      <c r="U50" s="46">
        <f t="shared" si="13"/>
        <v>0</v>
      </c>
      <c r="V50" s="46">
        <f t="shared" si="13"/>
        <v>0</v>
      </c>
      <c r="W50" s="46">
        <f t="shared" si="13"/>
        <v>0</v>
      </c>
      <c r="X50" s="57">
        <f t="shared" si="13"/>
        <v>2532.2812565900385</v>
      </c>
      <c r="Y50" s="57">
        <f t="shared" si="13"/>
        <v>-2532.2812565900385</v>
      </c>
      <c r="Z50" s="57">
        <f t="shared" si="13"/>
        <v>1814.5545353288762</v>
      </c>
      <c r="AA50" s="57">
        <f t="shared" si="13"/>
        <v>-717.72672126116231</v>
      </c>
      <c r="AB50" s="47"/>
      <c r="AC50" s="46">
        <f t="shared" si="13"/>
        <v>0</v>
      </c>
      <c r="AD50" s="46">
        <f t="shared" si="13"/>
        <v>0</v>
      </c>
      <c r="AE50" s="46">
        <f t="shared" si="13"/>
        <v>0</v>
      </c>
      <c r="AF50" s="46">
        <f t="shared" si="13"/>
        <v>0</v>
      </c>
      <c r="AG50" s="57">
        <f t="shared" si="13"/>
        <v>1348.0657030744478</v>
      </c>
      <c r="AH50" s="57">
        <f t="shared" si="13"/>
        <v>-1348.0657030744478</v>
      </c>
      <c r="AI50" s="57">
        <f t="shared" si="13"/>
        <v>953.52307473588735</v>
      </c>
      <c r="AJ50" s="57">
        <f t="shared" si="13"/>
        <v>-394.54262833856046</v>
      </c>
      <c r="AK50" s="47"/>
    </row>
    <row r="51" spans="1:37" x14ac:dyDescent="0.25">
      <c r="AK51" s="47"/>
    </row>
    <row r="52" spans="1:37" x14ac:dyDescent="0.25">
      <c r="A52" s="48" t="s">
        <v>48</v>
      </c>
      <c r="B52" s="46"/>
      <c r="C52" s="46"/>
      <c r="D52" s="46"/>
      <c r="E52" s="46"/>
      <c r="F52" s="46"/>
      <c r="G52" s="46"/>
      <c r="H52" s="46"/>
      <c r="I52" s="46"/>
      <c r="J52" s="47"/>
      <c r="K52" s="46"/>
      <c r="L52" s="46"/>
      <c r="M52" s="46"/>
      <c r="N52" s="46"/>
      <c r="O52" s="46"/>
      <c r="P52" s="46"/>
      <c r="Q52" s="46"/>
      <c r="R52" s="46"/>
      <c r="S52" s="47"/>
      <c r="T52" s="46"/>
      <c r="U52" s="46"/>
      <c r="V52" s="46"/>
      <c r="W52" s="46"/>
      <c r="X52" s="46"/>
      <c r="Y52" s="46"/>
      <c r="Z52" s="46"/>
      <c r="AA52" s="46"/>
      <c r="AB52" s="47"/>
      <c r="AC52" s="46"/>
      <c r="AD52" s="46"/>
      <c r="AE52" s="46"/>
      <c r="AF52" s="46"/>
      <c r="AG52" s="46"/>
      <c r="AH52" s="46"/>
      <c r="AI52" s="46"/>
      <c r="AJ52" s="46"/>
      <c r="AK52" s="47"/>
    </row>
    <row r="53" spans="1:37" x14ac:dyDescent="0.25">
      <c r="A53" s="49" t="s">
        <v>49</v>
      </c>
      <c r="B53" s="46"/>
      <c r="C53" s="46"/>
      <c r="D53" s="46"/>
      <c r="E53" s="46"/>
      <c r="F53" s="46"/>
      <c r="G53" s="46"/>
      <c r="H53" s="46"/>
      <c r="I53" s="46"/>
      <c r="J53" s="47"/>
      <c r="K53" s="46"/>
      <c r="L53" s="46"/>
      <c r="M53" s="46"/>
      <c r="N53" s="46"/>
      <c r="O53" s="46"/>
      <c r="P53" s="46"/>
      <c r="Q53" s="46"/>
      <c r="R53" s="46"/>
      <c r="S53" s="47"/>
      <c r="T53" s="46"/>
      <c r="U53" s="46"/>
      <c r="V53" s="46"/>
      <c r="W53" s="46"/>
      <c r="X53" s="46"/>
      <c r="Y53" s="46"/>
      <c r="Z53" s="46"/>
      <c r="AA53" s="46"/>
      <c r="AB53" s="47"/>
      <c r="AC53" s="46"/>
      <c r="AD53" s="46"/>
      <c r="AE53" s="46"/>
      <c r="AF53" s="46"/>
      <c r="AG53" s="46"/>
      <c r="AH53" s="46"/>
      <c r="AI53" s="46"/>
      <c r="AJ53" s="46"/>
      <c r="AK53" s="47"/>
    </row>
    <row r="54" spans="1:37" x14ac:dyDescent="0.25">
      <c r="A54" s="50" t="s">
        <v>50</v>
      </c>
      <c r="B54" s="46"/>
      <c r="C54" s="46"/>
      <c r="D54" s="46"/>
      <c r="E54" s="46"/>
      <c r="F54" s="46"/>
      <c r="G54" s="46"/>
      <c r="H54" s="46"/>
      <c r="I54" s="46"/>
      <c r="J54" s="47"/>
      <c r="K54" s="46"/>
      <c r="L54" s="46"/>
      <c r="M54" s="46"/>
      <c r="N54" s="46"/>
      <c r="O54" s="46"/>
      <c r="P54" s="46"/>
      <c r="Q54" s="46"/>
      <c r="R54" s="46"/>
      <c r="S54" s="47"/>
      <c r="T54" s="46"/>
      <c r="U54" s="46"/>
      <c r="V54" s="46"/>
      <c r="W54" s="46"/>
      <c r="X54" s="46"/>
      <c r="Y54" s="46"/>
      <c r="Z54" s="46"/>
      <c r="AA54" s="46"/>
      <c r="AB54" s="47"/>
      <c r="AC54" s="46"/>
      <c r="AD54" s="46"/>
      <c r="AE54" s="46"/>
      <c r="AF54" s="46"/>
      <c r="AG54" s="46"/>
      <c r="AH54" s="46"/>
      <c r="AI54" s="46"/>
      <c r="AJ54" s="46"/>
      <c r="AK54" s="47"/>
    </row>
    <row r="55" spans="1:37" x14ac:dyDescent="0.25">
      <c r="A55" s="51" t="s">
        <v>51</v>
      </c>
      <c r="B55" s="46">
        <f>B39-B24</f>
        <v>0</v>
      </c>
      <c r="C55" s="46">
        <f t="shared" ref="C55:AJ55" si="14">C39-C24</f>
        <v>0</v>
      </c>
      <c r="D55" s="46">
        <f t="shared" si="14"/>
        <v>0</v>
      </c>
      <c r="E55" s="46">
        <f t="shared" si="14"/>
        <v>0</v>
      </c>
      <c r="F55" s="46">
        <f t="shared" si="14"/>
        <v>0</v>
      </c>
      <c r="G55" s="46">
        <f t="shared" si="14"/>
        <v>0</v>
      </c>
      <c r="H55" s="46">
        <f t="shared" si="14"/>
        <v>0</v>
      </c>
      <c r="I55" s="46">
        <f t="shared" si="14"/>
        <v>0</v>
      </c>
      <c r="J55" s="46"/>
      <c r="K55" s="46">
        <f t="shared" si="14"/>
        <v>0</v>
      </c>
      <c r="L55" s="46">
        <f t="shared" si="14"/>
        <v>0</v>
      </c>
      <c r="M55" s="46">
        <f t="shared" si="14"/>
        <v>0</v>
      </c>
      <c r="N55" s="46">
        <f t="shared" si="14"/>
        <v>0</v>
      </c>
      <c r="O55" s="46">
        <f t="shared" si="14"/>
        <v>0</v>
      </c>
      <c r="P55" s="46">
        <f t="shared" si="14"/>
        <v>0</v>
      </c>
      <c r="Q55" s="46">
        <f t="shared" si="14"/>
        <v>0</v>
      </c>
      <c r="R55" s="46">
        <f t="shared" si="14"/>
        <v>0</v>
      </c>
      <c r="S55" s="46"/>
      <c r="T55" s="46">
        <f t="shared" si="14"/>
        <v>0</v>
      </c>
      <c r="U55" s="46">
        <f t="shared" si="14"/>
        <v>0</v>
      </c>
      <c r="V55" s="46">
        <f t="shared" si="14"/>
        <v>0</v>
      </c>
      <c r="W55" s="46">
        <f t="shared" si="14"/>
        <v>0</v>
      </c>
      <c r="X55" s="46">
        <f t="shared" si="14"/>
        <v>0</v>
      </c>
      <c r="Y55" s="46">
        <f t="shared" si="14"/>
        <v>0</v>
      </c>
      <c r="Z55" s="46">
        <f t="shared" si="14"/>
        <v>0</v>
      </c>
      <c r="AA55" s="46">
        <f t="shared" si="14"/>
        <v>0</v>
      </c>
      <c r="AB55" s="46"/>
      <c r="AC55" s="46">
        <f t="shared" si="14"/>
        <v>0</v>
      </c>
      <c r="AD55" s="46">
        <f t="shared" si="14"/>
        <v>0</v>
      </c>
      <c r="AE55" s="46">
        <f t="shared" si="14"/>
        <v>0</v>
      </c>
      <c r="AF55" s="46">
        <f t="shared" si="14"/>
        <v>0</v>
      </c>
      <c r="AG55" s="46">
        <f t="shared" si="14"/>
        <v>0</v>
      </c>
      <c r="AH55" s="46">
        <f t="shared" si="14"/>
        <v>0</v>
      </c>
      <c r="AI55" s="46">
        <f t="shared" si="14"/>
        <v>0</v>
      </c>
      <c r="AJ55" s="46">
        <f t="shared" si="14"/>
        <v>0</v>
      </c>
      <c r="AK55" s="47"/>
    </row>
    <row r="56" spans="1:37" ht="15.75" thickBot="1" x14ac:dyDescent="0.3">
      <c r="AK56" s="47"/>
    </row>
    <row r="57" spans="1:37" x14ac:dyDescent="0.25">
      <c r="A57" s="53" t="s">
        <v>52</v>
      </c>
      <c r="B57" s="54">
        <f>B50+B55</f>
        <v>0</v>
      </c>
      <c r="C57" s="54">
        <f t="shared" ref="C57:I57" si="15">C50+C55</f>
        <v>0</v>
      </c>
      <c r="D57" s="54">
        <f t="shared" si="15"/>
        <v>0</v>
      </c>
      <c r="E57" s="54">
        <f t="shared" si="15"/>
        <v>0</v>
      </c>
      <c r="F57" s="54">
        <f t="shared" si="15"/>
        <v>4366.9401298311714</v>
      </c>
      <c r="G57" s="54">
        <f t="shared" si="15"/>
        <v>-4366.9401298309676</v>
      </c>
      <c r="H57" s="54">
        <f t="shared" si="15"/>
        <v>3672.8792002000846</v>
      </c>
      <c r="I57" s="54">
        <f t="shared" si="15"/>
        <v>-694.06092963088304</v>
      </c>
      <c r="J57" s="47"/>
      <c r="K57" s="54">
        <f>K50+K55</f>
        <v>0</v>
      </c>
      <c r="L57" s="54">
        <f t="shared" ref="L57:R57" si="16">L50+L55</f>
        <v>0</v>
      </c>
      <c r="M57" s="54">
        <f t="shared" si="16"/>
        <v>0</v>
      </c>
      <c r="N57" s="54">
        <f t="shared" si="16"/>
        <v>0</v>
      </c>
      <c r="O57" s="54">
        <f t="shared" si="16"/>
        <v>5026.1616794154979</v>
      </c>
      <c r="P57" s="54">
        <f t="shared" si="16"/>
        <v>-5026.1616794154979</v>
      </c>
      <c r="Q57" s="54">
        <f t="shared" si="16"/>
        <v>3672.8792002005503</v>
      </c>
      <c r="R57" s="54">
        <f t="shared" si="16"/>
        <v>-1353.2824792149477</v>
      </c>
      <c r="S57" s="47"/>
      <c r="T57" s="54">
        <f>T50+T55</f>
        <v>0</v>
      </c>
      <c r="U57" s="54">
        <f t="shared" ref="U57:AA57" si="17">U50+U55</f>
        <v>0</v>
      </c>
      <c r="V57" s="54">
        <f t="shared" si="17"/>
        <v>0</v>
      </c>
      <c r="W57" s="54">
        <f t="shared" si="17"/>
        <v>0</v>
      </c>
      <c r="X57" s="54">
        <f t="shared" si="17"/>
        <v>2532.2812565900385</v>
      </c>
      <c r="Y57" s="54">
        <f t="shared" si="17"/>
        <v>-2532.2812565900385</v>
      </c>
      <c r="Z57" s="54">
        <f t="shared" si="17"/>
        <v>1814.5545353288762</v>
      </c>
      <c r="AA57" s="54">
        <f t="shared" si="17"/>
        <v>-717.72672126116231</v>
      </c>
      <c r="AB57" s="47"/>
      <c r="AC57" s="54">
        <f>AC50+AC55</f>
        <v>0</v>
      </c>
      <c r="AD57" s="54">
        <f t="shared" ref="AD57:AJ57" si="18">AD50+AD55</f>
        <v>0</v>
      </c>
      <c r="AE57" s="54">
        <f t="shared" si="18"/>
        <v>0</v>
      </c>
      <c r="AF57" s="54">
        <f t="shared" si="18"/>
        <v>0</v>
      </c>
      <c r="AG57" s="54">
        <f t="shared" si="18"/>
        <v>1348.0657030744478</v>
      </c>
      <c r="AH57" s="54">
        <f t="shared" si="18"/>
        <v>-1348.0657030744478</v>
      </c>
      <c r="AI57" s="54">
        <f t="shared" si="18"/>
        <v>953.52307473588735</v>
      </c>
      <c r="AJ57" s="54">
        <f t="shared" si="18"/>
        <v>-394.54262833856046</v>
      </c>
      <c r="AK57" s="47"/>
    </row>
    <row r="58" spans="1:37" x14ac:dyDescent="0.25">
      <c r="AK58" s="47"/>
    </row>
    <row r="59" spans="1:37" x14ac:dyDescent="0.25">
      <c r="AK59" s="47"/>
    </row>
  </sheetData>
  <mergeCells count="5">
    <mergeCell ref="A12:A13"/>
    <mergeCell ref="B12:J12"/>
    <mergeCell ref="K12:S12"/>
    <mergeCell ref="T12:AB12"/>
    <mergeCell ref="AC12:AK1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Pgs xmlns="C2952A52-8A0A-49DD-9489-84516BF5EFD0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 xsi:nil="true"/>
    <SRCH_DRSetNumber xmlns="8b86ae58-4ff9-4300-8876-bb89783e485c" xsi:nil="true"/>
    <SRCH_DocketId xmlns="8b86ae58-4ff9-4300-8876-bb89783e485c" xsi:nil="true"/>
    <CaseType xmlns="8b86ae58-4ff9-4300-8876-bb89783e485c" xsi:nil="true"/>
    <Sequence_x0020_Number xmlns="C2952A52-8A0A-49DD-9489-84516BF5EFD0" xsi:nil="true"/>
    <Document_x0020_Type xmlns="c85253b9-0a55-49a1-98ad-b5b6252d7079">Question</Document_x0020_Type>
    <CasePracticeArea xmlns="8b86ae58-4ff9-4300-8876-bb89783e485c" xsi:nil="true"/>
    <MB xmlns="C2952A52-8A0A-49DD-9489-84516BF5EFD0" xsi:nil="true"/>
    <SRCH_DrSiteId xmlns="8b86ae58-4ff9-4300-8876-bb89783e485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71B695E64A9C42AC39FC4338BD253D" ma:contentTypeVersion="" ma:contentTypeDescription="Create a new document." ma:contentTypeScope="" ma:versionID="736d78c158eb5ad755fab9e1e81e2fe2">
  <xsd:schema xmlns:xsd="http://www.w3.org/2001/XMLSchema" xmlns:xs="http://www.w3.org/2001/XMLSchema" xmlns:p="http://schemas.microsoft.com/office/2006/metadata/properties" xmlns:ns2="c85253b9-0a55-49a1-98ad-b5b6252d7079" xmlns:ns3="C2952A52-8A0A-49DD-9489-84516BF5EFD0" xmlns:ns4="8b86ae58-4ff9-4300-8876-bb89783e485c" xmlns:ns5="3a6ed07f-74d3-4d6b-b2d6-faf8761c8676" targetNamespace="http://schemas.microsoft.com/office/2006/metadata/properties" ma:root="true" ma:fieldsID="4a65ee71c1f91ac67c46d372be99d2a6" ns2:_="" ns3:_="" ns4:_="" ns5:_="">
    <xsd:import namespace="c85253b9-0a55-49a1-98ad-b5b6252d7079"/>
    <xsd:import namespace="C2952A52-8A0A-49DD-9489-84516BF5EFD0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52A52-8A0A-49DD-9489-84516BF5EFD0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A31759-800E-4E6C-9DAA-B36FABA83E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4F8511-CCED-4D9F-BE8B-2E8D2F68A014}">
  <ds:schemaRefs>
    <ds:schemaRef ds:uri="http://purl.org/dc/terms/"/>
    <ds:schemaRef ds:uri="8b86ae58-4ff9-4300-8876-bb89783e485c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a6ed07f-74d3-4d6b-b2d6-faf8761c8676"/>
    <ds:schemaRef ds:uri="C2952A52-8A0A-49DD-9489-84516BF5EFD0"/>
    <ds:schemaRef ds:uri="c85253b9-0a55-49a1-98ad-b5b6252d7079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1541E04-8A8E-4A1A-9F25-F0EBC5F447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C2952A52-8A0A-49DD-9489-84516BF5EFD0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1. Company Adjs</vt:lpstr>
      <vt:lpstr>2a. Gulf Standalone - SFAS 158</vt:lpstr>
      <vt:lpstr>2b. FPL Combined - SFAS 158</vt:lpstr>
      <vt:lpstr>'1. Company Adjs'!Print_Titles</vt:lpstr>
    </vt:vector>
  </TitlesOfParts>
  <Company>NexteraEnergy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Laney, Ina</dc:creator>
  <cp:lastModifiedBy>Adams, Starr</cp:lastModifiedBy>
  <dcterms:created xsi:type="dcterms:W3CDTF">2021-03-17T16:40:20Z</dcterms:created>
  <dcterms:modified xsi:type="dcterms:W3CDTF">2021-05-07T16:30:28Z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0x0101006B71B695E64A9C42AC39FC4338BD253D</vt:lpwstr>
  </property>
</Properties>
</file>