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POD 1-59\Filing\"/>
    </mc:Choice>
  </mc:AlternateContent>
  <bookViews>
    <workbookView xWindow="0" yWindow="0" windowWidth="25200" windowHeight="11850"/>
  </bookViews>
  <sheets>
    <sheet name="LTD detail - CU R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localSheetId="0" hidden="1">'[2]BUDGET CASH 2002'!#REF!</definedName>
    <definedName name="__123Graph_X" hidden="1">'[2]BUDGET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[3]Template!$A$1:$R$48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[4]FxdChg!#REF!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[5]Main!$H$8:$S$56,[5]Main!$H$16:$S$132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'[6]2002'!$A$1:$O$101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'[7]Cost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'[8]Corporate Model'!$A$190</definedName>
    <definedName name="COSBYCLASS2">#REF!</definedName>
    <definedName name="costdebtfirm">#REF!</definedName>
    <definedName name="costequity">'[9]DCF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[10]DCEInputs!$A$25</definedName>
    <definedName name="Current_Price">[11]Inputs!$B$4</definedName>
    <definedName name="Current_Price2">[12]Inputs!$B$31</definedName>
    <definedName name="cutoff">'[13]Summary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[14]Inputs!$B$2</definedName>
    <definedName name="Data">[15]Data!$A$1:$DY$75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[16]Fin_Assumptions!#REF!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[16]Fin_Assumptions!#REF!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[18]DeprCoDetail:DeprSum!$A$1:$G$36</definedName>
    <definedName name="DETAILHESTER">#REF!</definedName>
    <definedName name="dfdfdf" hidden="1">[4]FxdChg!#REF!</definedName>
    <definedName name="DIR">[19]Inputs!#REF!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'[20]Dollar for Dollar'!#REF!</definedName>
    <definedName name="downside">[21]Transaction!#REF!</definedName>
    <definedName name="DP">[22]Schedules!#REF!</definedName>
    <definedName name="DRAFT">#REF!</definedName>
    <definedName name="DUMMY">#REF!</definedName>
    <definedName name="e_cust">[23]Lookups!#REF!</definedName>
    <definedName name="e_gen">[23]Lookups!#REF!</definedName>
    <definedName name="e_labor">[23]Lookups!#REF!</definedName>
    <definedName name="e_mat">[23]Lookups!#REF!</definedName>
    <definedName name="e_ohead">[23]Lookups!#REF!</definedName>
    <definedName name="e_sell">[23]Lookups!#REF!</definedName>
    <definedName name="e_sell2">[23]Lookups!#REF!</definedName>
    <definedName name="earn">#REF!</definedName>
    <definedName name="ebsens">'[24]Trans Assump'!$G$56</definedName>
    <definedName name="em_sales">[23]Lookups!#REF!</definedName>
    <definedName name="EMINTOPGAS">#REF!</definedName>
    <definedName name="ENVIRO">#REF!</definedName>
    <definedName name="equity">'[25]LBO Analysis'!$AB$23</definedName>
    <definedName name="euro">[26]BRKT!$C$11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[16]Fin_Assumptions!#REF!</definedName>
    <definedName name="EXCHANGE">[16]Fin_Assumptions!#REF!</definedName>
    <definedName name="exchangerate">[10]DCEInputs!$I$8</definedName>
    <definedName name="excl_data">#REF!</definedName>
    <definedName name="EXDATE">#REF!</definedName>
    <definedName name="exit">#REF!</definedName>
    <definedName name="exit_own">'[27]Deal Summary'!#REF!</definedName>
    <definedName name="exitentvalue">[28]Transaction!#REF!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'[29]DCF Matrix'!#REF!</definedName>
    <definedName name="fds">'[30]FRCT INPUT-CFG'!$D$41:$H$41</definedName>
    <definedName name="FERNCUST">#REF!</definedName>
    <definedName name="FERNINC">#REF!</definedName>
    <definedName name="FERNUNIT">#REF!</definedName>
    <definedName name="FileName">[31]Sheet1!$D$2</definedName>
    <definedName name="FINAL">#REF!</definedName>
    <definedName name="financialcase">[7]Model!$D$8</definedName>
    <definedName name="Fincase">#REF!</definedName>
    <definedName name="finfees?">#REF!</definedName>
    <definedName name="fix">#REF!</definedName>
    <definedName name="fixed">[16]Controls!#REF!</definedName>
    <definedName name="fixedmargin">[7]Model!$AA$178</definedName>
    <definedName name="FLO" localSheetId="0">#REF!</definedName>
    <definedName name="FLO">#REF!</definedName>
    <definedName name="FNAME">[19]Inputs!#REF!</definedName>
    <definedName name="FPUC_10_year">#REF!</definedName>
    <definedName name="FPUINC">[32]FPUINC!#REF!</definedName>
    <definedName name="FPUP1R">#REF!</definedName>
    <definedName name="FPUP2AL">#REF!</definedName>
    <definedName name="FPUP2L">#REF!</definedName>
    <definedName name="FROM_MERGER">[19]Inputs!#REF!</definedName>
    <definedName name="ftdexit">#REF!</definedName>
    <definedName name="ftdlev">[21]Transaction!#REF!</definedName>
    <definedName name="ftdpm">[21]Transaction!#REF!</definedName>
    <definedName name="ftdprice">[21]Transaction!#REF!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'[33]FRCT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[7]Model!$D$11</definedName>
    <definedName name="GRAPH">#REF!</definedName>
    <definedName name="growth">[10]DCEInputs!$I$24</definedName>
    <definedName name="h10IRR">[34]Model!#REF!</definedName>
    <definedName name="hdebtserv">[27]Rolex!#REF!</definedName>
    <definedName name="HedgeType">'[35]Financing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[19]Inputs!#REF!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[36]TRANSACTION!#REF!</definedName>
    <definedName name="inflation">'[7]Cost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[22]Schedules!#REF!</definedName>
    <definedName name="interco">[36]TRANSACTION!#REF!</definedName>
    <definedName name="Intref">'[25]LBO FINS'!$E$216</definedName>
    <definedName name="Intsub">'[25]LBO Analysis'!$J$10</definedName>
    <definedName name="ipocase">[7]Model!$D$41</definedName>
    <definedName name="ipoyear">[7]Model!$D$49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'[8]JRM Model'!$A$191</definedName>
    <definedName name="jv">#REF!</definedName>
    <definedName name="k">#REF!</definedName>
    <definedName name="KDATE">#REF!</definedName>
    <definedName name="KKR_Deal_Fee">[37]Triggers!$E$23</definedName>
    <definedName name="l">[38]DE!#REF!</definedName>
    <definedName name="lbo">[39]LBOSourceUse!$D$7</definedName>
    <definedName name="LBO_MODEL">[40]TRANS!$D$10</definedName>
    <definedName name="LBO_PR1">#REF!</definedName>
    <definedName name="LBO_PR2">#REF!</definedName>
    <definedName name="LBO_PR4">#REF!</definedName>
    <definedName name="LBO_PR5">#REF!</definedName>
    <definedName name="LBO_PRICE">'[27]Trans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[41]Inputs!$P$27</definedName>
    <definedName name="legend">#REF!</definedName>
    <definedName name="lev">#REF!</definedName>
    <definedName name="levstep">#REF!</definedName>
    <definedName name="Lfdshares">[41]Inputs!$P$24</definedName>
    <definedName name="ListSheetsMacroButton">#REF!</definedName>
    <definedName name="Lmin">[41]Inputs!$P$29</definedName>
    <definedName name="Long_Term_Debt">[11]Inputs!$B$8</definedName>
    <definedName name="LOOP">#REF!</definedName>
    <definedName name="Lpref">[41]Inputs!$P$30</definedName>
    <definedName name="LTDEBT">#REF!</definedName>
    <definedName name="LTM">#REF!</definedName>
    <definedName name="LTM_EBITDA">[11]Inputs!$B$21</definedName>
    <definedName name="LTM_EBITDAR">[11]Inputs!$B$20</definedName>
    <definedName name="LTM_REVENUES">[11]Inputs!$B$19</definedName>
    <definedName name="Ltotdebt">[41]Inputs!$P$28</definedName>
    <definedName name="m_gen">[23]Lookups!#REF!</definedName>
    <definedName name="m_labor">[23]Lookups!#REF!</definedName>
    <definedName name="m_maniuf">[23]Lookups!#REF!</definedName>
    <definedName name="m_manuf">[23]Lookups!#REF!</definedName>
    <definedName name="m_mat">[23]Lookups!#REF!</definedName>
    <definedName name="m_ohead">[23]Lookups!#REF!</definedName>
    <definedName name="m_sell">[23]Lookups!#REF!</definedName>
    <definedName name="m_var">[23]Lookups!#REF!</definedName>
    <definedName name="Macro4">[42]!Macro4</definedName>
    <definedName name="MACROS">#REF!</definedName>
    <definedName name="mapping">[43]mapping!$A$2:$H$1143</definedName>
    <definedName name="MARCUST">#REF!</definedName>
    <definedName name="margin">[7]Model!$AA$180</definedName>
    <definedName name="MARINC">#REF!</definedName>
    <definedName name="Market_Equity">#REF!</definedName>
    <definedName name="MARUNIT">#REF!</definedName>
    <definedName name="master">[44]conrol!$B$11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[16]Fin_Assumptions!#REF!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[45]MODEL!$L$22</definedName>
    <definedName name="Minumum_Cash">#REF!</definedName>
    <definedName name="MKT_TEMP_DIR">[19]Inputs!#REF!</definedName>
    <definedName name="MKT_TEMP_FNAME">[19]Inputs!#REF!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[40]TRANS!$D$14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[27]Timex!#REF!</definedName>
    <definedName name="MULT_CHOICE">'[27]Trans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[11]Inputs!$B$14</definedName>
    <definedName name="NAME">[46]INPUT!$A$13:$B$30</definedName>
    <definedName name="NAMES">[19]Inputs!#REF!</definedName>
    <definedName name="NDC_TRAN_LOG" localSheetId="0">#REF!</definedName>
    <definedName name="NDC_TRAN_LOG">#REF!</definedName>
    <definedName name="NDCFORM">#REF!</definedName>
    <definedName name="Net_Debt">#REF!</definedName>
    <definedName name="NEW_GW_LIFE">'[27]Trans Assump'!#REF!</definedName>
    <definedName name="NEW_GW_TAX">'[27]Trans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l">[16]Fin_Assumptions!#REF!</definedName>
    <definedName name="nol?">[21]Transaction!#REF!</definedName>
    <definedName name="note">[36]TRANSACTION!#REF!</definedName>
    <definedName name="NOTES" localSheetId="0">#REF!</definedName>
    <definedName name="NOTES">#REF!</definedName>
    <definedName name="novjv">#REF!</definedName>
    <definedName name="NumQtrs">#REF!</definedName>
    <definedName name="offer">'[39]Sources &amp; Uses'!$D$7</definedName>
    <definedName name="OFFER_PRICE">[19]Transinputs!$U$7</definedName>
    <definedName name="OLDGW">[19]Target!#REF!</definedName>
    <definedName name="opcase">#REF!</definedName>
    <definedName name="OPT_PROC">#REF!</definedName>
    <definedName name="Options">#REF!</definedName>
    <definedName name="OTA">#REF!</definedName>
    <definedName name="other_expense">[36]TRANSACTION!#REF!</definedName>
    <definedName name="OTHERTHANZONE6">#REF!</definedName>
    <definedName name="OUT_INT">#REF!</definedName>
    <definedName name="OUTPUTS">#REF!</definedName>
    <definedName name="ownership">[7]Model!$C$22</definedName>
    <definedName name="PAGE11">[47]Prepayments!#REF!</definedName>
    <definedName name="PAGE12">[47]Prepayments!#REF!</definedName>
    <definedName name="PAGE13">[47]Prepayments!#REF!</definedName>
    <definedName name="PAGE14">#REF!</definedName>
    <definedName name="PAGE15">[47]RateBase!#REF!</definedName>
    <definedName name="PAGE4">[19]Calcs:tainted!$B$57:$L$73</definedName>
    <definedName name="PATHNAME">#REF!</definedName>
    <definedName name="payment">[16]Controls!#REF!</definedName>
    <definedName name="PD">[22]Schedules!#REF!</definedName>
    <definedName name="pdate">[10]DCEInputs!$I$6</definedName>
    <definedName name="PERF">#REF!</definedName>
    <definedName name="PERFORMANCE">#REF!</definedName>
    <definedName name="pfbal">[27]Rolex!#REF!</definedName>
    <definedName name="PFFINGRAPH">#REF!</definedName>
    <definedName name="PIKK">'[48]Trans Assump'!$U$18</definedName>
    <definedName name="PIPELINE_INPUT">'[49]FPL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[19]Summary!#REF!</definedName>
    <definedName name="PP">#REF!</definedName>
    <definedName name="pprice">[37]Triggers!$E$13</definedName>
    <definedName name="pprice2">'[27]Deal Summary'!#REF!</definedName>
    <definedName name="PR_2006VS2005">#REF!</definedName>
    <definedName name="PR_CUR_QTR">#REF!</definedName>
    <definedName name="PR_YTD">#REF!</definedName>
    <definedName name="Preferred_Stock">[11]Inputs!$B$7</definedName>
    <definedName name="premium">[19]Transinputs!$U$13</definedName>
    <definedName name="PRICE_SENSE">#REF!</definedName>
    <definedName name="PRICE_SENSE2">#REF!</definedName>
    <definedName name="pricecase">[41]Buildup!$Z$374</definedName>
    <definedName name="PRINT">#REF!</definedName>
    <definedName name="_xlnm.Print_Area" localSheetId="0">'LTD detail - CU Reg'!$A$1:$V$175</definedName>
    <definedName name="_xlnm.Print_Area">#REF!</definedName>
    <definedName name="PRINT_EXPLANATI">#REF!</definedName>
    <definedName name="Print_HardRock">[20]!Print_HardRock</definedName>
    <definedName name="PRINT_MENU">#REF!</definedName>
    <definedName name="_xlnm.Print_Titles">#REF!</definedName>
    <definedName name="Print_Valmax">[50]!Print_Valmax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[39]Inputs!$D$5</definedName>
    <definedName name="Project_Name">[11]Inputs!$E$1</definedName>
    <definedName name="ProjectName">{"Client Name or Project Name"}</definedName>
    <definedName name="PROJGRAPH">#REF!</definedName>
    <definedName name="PROJNAME">'[51]Transaction Inputs'!$E$15</definedName>
    <definedName name="PRYTD">#REF!</definedName>
    <definedName name="Public">#REF!</definedName>
    <definedName name="pur">[14]Snow_recap!$R$9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[19]Acquiror!#REF!</definedName>
    <definedName name="qtrvsprqtr">#REF!</definedName>
    <definedName name="R_TableTotals">'[52]MA Comps'!#REF!</definedName>
    <definedName name="range">#REF!</definedName>
    <definedName name="RAS" hidden="1">[53]FxdChg!#REF!</definedName>
    <definedName name="rate">#REF!</definedName>
    <definedName name="raw">[36]TRANSACTION!#REF!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[16]Controls!$E$8</definedName>
    <definedName name="relevered_beta">'[9]DCF Model'!#REF!</definedName>
    <definedName name="RELIEF">#REF!</definedName>
    <definedName name="residmult">[34]Model!#REF!</definedName>
    <definedName name="RET">#REF!</definedName>
    <definedName name="RET_BY_DIST">#REF!</definedName>
    <definedName name="rhtcase">#REF!</definedName>
    <definedName name="rhtoffer">#REF!</definedName>
    <definedName name="rhtprice">[54]Overview!$D$8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[16]Controls!#REF!</definedName>
    <definedName name="RUN">'[29]DCF Inputs'!#REF!</definedName>
    <definedName name="RUNTIME">#REF!</definedName>
    <definedName name="s">Word</definedName>
    <definedName name="SALE">[16]Fin_Assumptions!#REF!</definedName>
    <definedName name="SANCUST">#REF!</definedName>
    <definedName name="SANINC">#REF!</definedName>
    <definedName name="SANUNIT">#REF!</definedName>
    <definedName name="scenario">'[27]Deal Summary'!#REF!</definedName>
    <definedName name="SCH5GAS">#REF!</definedName>
    <definedName name="sdfsdf">#REF!</definedName>
    <definedName name="sdfsdfsd">#REF!</definedName>
    <definedName name="secondary1">[7]Model!$D$56</definedName>
    <definedName name="secondary2">[7]Model!$D$59</definedName>
    <definedName name="secondary3">[7]Model!$D$62</definedName>
    <definedName name="secondarydiscount">[7]Model!$D$50</definedName>
    <definedName name="secondarymultiple">[7]Model!$D$51</definedName>
    <definedName name="secondarytiming">[7]Model!$D$45</definedName>
    <definedName name="seller_note_sweep">[36]TRANSACTION!#REF!</definedName>
    <definedName name="sellerfinancerate">[7]Model!$I$8</definedName>
    <definedName name="seniorcoupon">#REF!</definedName>
    <definedName name="SENSEPOOL">[19]Calcs:Summary!$M$34:$AI$122</definedName>
    <definedName name="SENSITIVE">#REF!</definedName>
    <definedName name="Sensitivity">#REF!</definedName>
    <definedName name="servdebt">[27]Earnings!#REF!</definedName>
    <definedName name="servicesconvention">#REF!</definedName>
    <definedName name="SET_ISS_PRICE">#REF!</definedName>
    <definedName name="SET_OFF_PRICE">#REF!</definedName>
    <definedName name="set_price">'[27]Deal Summary'!#REF!</definedName>
    <definedName name="shares">[55]DCEInputs!$M$13</definedName>
    <definedName name="Shares_Outstanding">[11]Inputs!$B$5</definedName>
    <definedName name="SHDATE">#REF!</definedName>
    <definedName name="Short_Term_Debt">[11]Inputs!$B$9</definedName>
    <definedName name="signcont">#REF!</definedName>
    <definedName name="signcontOther">#REF!</definedName>
    <definedName name="srecap">[37]Triggers!$E$21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'[56]DEL-updated'!$A$11:$T$372</definedName>
    <definedName name="support_A">#REF!</definedName>
    <definedName name="support_B">#REF!</definedName>
    <definedName name="support_C">#REF!</definedName>
    <definedName name="switch">[14]conrol!$B$16</definedName>
    <definedName name="syn">'[52]DCF - Ed'!#REF!</definedName>
    <definedName name="SYN_ON">'[27]Trans Assump'!#REF!</definedName>
    <definedName name="SYNOFF">'[29]DCF Inputs'!#REF!</definedName>
    <definedName name="SYNON">'[29]DCF Inputs'!#REF!</definedName>
    <definedName name="t1book">'[51]Target 1'!$W$26</definedName>
    <definedName name="t1cash">'[51]Target 1'!$W$8</definedName>
    <definedName name="t1debt">'[51]Target 1'!$W$22</definedName>
    <definedName name="t1ebitda">'[51]Target 1'!$G$25</definedName>
    <definedName name="T1RENTS">'[51]Target 1'!$G$23</definedName>
    <definedName name="t1revs">'[51]Target 1'!$G$20</definedName>
    <definedName name="t1shares">'[51]Share Calculations'!$K$29</definedName>
    <definedName name="Tar00Est">#REF!</definedName>
    <definedName name="Tar01Est">#REF!</definedName>
    <definedName name="Tar99Est">#REF!</definedName>
    <definedName name="targ1fy97">'[51]Target 1'!$E$11</definedName>
    <definedName name="targ1fy98">'[51]Target 1'!$E$11</definedName>
    <definedName name="targ1price">'[51]Transaction Calculations'!$I$22</definedName>
    <definedName name="targ1shares">'[51]Transaction Calculations'!$I$29</definedName>
    <definedName name="Targ52High">[57]Input!$K$63</definedName>
    <definedName name="Targ52Low">[57]Input!$K$64</definedName>
    <definedName name="TargCalEPS1">[57]Input!$K$68</definedName>
    <definedName name="TargCalEPS2">[57]Input!$K$69</definedName>
    <definedName name="TargCalEPS3">[57]Input!$K$70</definedName>
    <definedName name="TargEBITDA">[57]Input!$K$47</definedName>
    <definedName name="TARGET_NAME">[19]Target!#REF!</definedName>
    <definedName name="Target1">'[51]Transaction Inputs'!$E$19</definedName>
    <definedName name="TargetDebt">[57]Input!$K$54</definedName>
    <definedName name="tax">#REF!</definedName>
    <definedName name="Tax_Rate">#REF!</definedName>
    <definedName name="taxasset?">[21]Transaction!#REF!</definedName>
    <definedName name="taxassetswitch">[21]Transaction!#REF!</definedName>
    <definedName name="taxrate">#REF!</definedName>
    <definedName name="tbl">{2}</definedName>
    <definedName name="TEMPLATE_FILE">[19]Inputs!#REF!</definedName>
    <definedName name="tender">'[58]Trans Assump'!#REF!</definedName>
    <definedName name="ticker">'[10]SumComp-Nortel'!$D$1</definedName>
    <definedName name="ticker2">'[39]Side by Side'!#REF!</definedName>
    <definedName name="timepeiece">[57]Input!$E$9</definedName>
    <definedName name="Title">[22]Cases!$A$4</definedName>
    <definedName name="TOTAL_ACQ">'[59]Units Sold Data'!$B$123:$J$123</definedName>
    <definedName name="TOTAL_AUS">'[59]Units Sold Data'!$B$69:$J$69</definedName>
    <definedName name="TOTAL_CAN">'[59]Units Sold Data'!$B$87:$J$87</definedName>
    <definedName name="TOTAL_FM">'[60]Total Products - FM'!$B$17:$J$17</definedName>
    <definedName name="TOTAL_NAT_L">'[59]Units Sold Data'!$B$105:$J$105</definedName>
    <definedName name="TOTAL_UK">'[59]Units Sold Data'!$B$51:$J$51</definedName>
    <definedName name="TOTAL_US">'[59]Units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[19]Target!#REF!</definedName>
    <definedName name="UNAMORT">#REF!</definedName>
    <definedName name="UNDER">#REF!</definedName>
    <definedName name="units">[44]conrol!$C$8</definedName>
    <definedName name="UPDATE">#REF!</definedName>
    <definedName name="UPDATE_MKT">#REF!</definedName>
    <definedName name="us_cpi">#REF!</definedName>
    <definedName name="USE_TEMP">[19]Inputs!#REF!</definedName>
    <definedName name="Useful_Life_of_Depreciable_PP_E">"PPElife"</definedName>
    <definedName name="usprice">[10]DCEInputs!$I$5</definedName>
    <definedName name="varyr1">'[61]var 10 11'!#REF!</definedName>
    <definedName name="VAT">#REF!</definedName>
    <definedName name="VCA">#REF!</definedName>
    <definedName name="w_sales">[23]Lookups!#REF!</definedName>
    <definedName name="wacc">#REF!</definedName>
    <definedName name="WATINC">#REF!</definedName>
    <definedName name="Weight_of_Equity">'[17]B&amp;W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[16]Fin_Assumptions!#REF!</definedName>
    <definedName name="yr1b">#REF!</definedName>
    <definedName name="z_Clear">#REF!,#REF!,#REF!,#REF!,#REF!,#REF!,#REF!,#REF!,#REF!,#REF!,#REF!,#REF!</definedName>
    <definedName name="z_Col10">[5]Main!$P$5:$P$56,[5]Main!$P$16:$P$132,[5]Main!$P$145:$P$199,[5]Main!$P$213:$P$234</definedName>
    <definedName name="z_Col11">[5]Main!$P$5:$P$56,[5]Main!$P$16:$P$132,[5]Main!$P$145:$P$199,[5]Main!$P$213:$P$234</definedName>
    <definedName name="z_Col12">[5]Main!$P$5:$P$56,[5]Main!$P$16:$P$132,[5]Main!$P$145:$P$199,[5]Main!$P$213:$P$234</definedName>
    <definedName name="z_Col13">[5]Main!$P$5:$P$56,[5]Main!$P$16:$P$132,[5]Main!$P$145:$P$199,[5]Main!$P$213:$P$234</definedName>
    <definedName name="z_Col14">[5]Main!$P$5:$P$56,[5]Main!$P$16:$P$132,[5]Main!$P$145:$P$199,[5]Main!$P$213:$P$234</definedName>
    <definedName name="z_Col5">[5]Main!$J$5:$O$56,[5]Main!$J$16:$O$132,[5]Main!$J$145:$O$199,[5]Main!$J$213:$O$234</definedName>
    <definedName name="z_Col6">[5]Main!$N$4:$O$56,[5]Main!$N$16:$O$132,[5]Main!$N$145:$O$199,[5]Main!$N$213:$O$234</definedName>
    <definedName name="z_Col7">[5]Main!#REF!,[5]Main!#REF!,[5]Main!#REF!,[5]Main!#REF!</definedName>
    <definedName name="z_Col9">[5]Main!$P$5:$P$56,[5]Main!$P$16:$P$132,[5]Main!$P$145:$P$199,[5]Main!$P$213:$P$234</definedName>
    <definedName name="z_DelOne">#REF!</definedName>
    <definedName name="z_DelTwo">#REF!</definedName>
    <definedName name="z_End">#REF!</definedName>
    <definedName name="z_End1">[5]Main!#REF!</definedName>
    <definedName name="z_EndA">[5]Main!#REF!</definedName>
    <definedName name="z_Endp1">[5]Main!#REF!</definedName>
    <definedName name="z_EndP2">[5]Main!#REF!</definedName>
    <definedName name="z_Industry">[5]Main!#REF!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[5]Main!$H$8:$S$56,[5]Main!$H$16:$S$132</definedName>
    <definedName name="z_Project_Name">[5]Main!#REF!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2" i="1" l="1"/>
  <c r="P160" i="1"/>
  <c r="H160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S158" i="1" s="1"/>
  <c r="Q157" i="1"/>
  <c r="P157" i="1"/>
  <c r="O157" i="1"/>
  <c r="N157" i="1"/>
  <c r="M157" i="1"/>
  <c r="L157" i="1"/>
  <c r="K157" i="1"/>
  <c r="J157" i="1"/>
  <c r="I157" i="1"/>
  <c r="H157" i="1"/>
  <c r="G157" i="1"/>
  <c r="F157" i="1"/>
  <c r="S157" i="1" s="1"/>
  <c r="Q156" i="1"/>
  <c r="P156" i="1"/>
  <c r="O156" i="1"/>
  <c r="N156" i="1"/>
  <c r="M156" i="1"/>
  <c r="L156" i="1"/>
  <c r="K156" i="1"/>
  <c r="J156" i="1"/>
  <c r="I156" i="1"/>
  <c r="H156" i="1"/>
  <c r="G156" i="1"/>
  <c r="F156" i="1"/>
  <c r="S156" i="1" s="1"/>
  <c r="Q155" i="1"/>
  <c r="P155" i="1"/>
  <c r="O155" i="1"/>
  <c r="N155" i="1"/>
  <c r="M155" i="1"/>
  <c r="L155" i="1"/>
  <c r="K155" i="1"/>
  <c r="J155" i="1"/>
  <c r="I155" i="1"/>
  <c r="H155" i="1"/>
  <c r="G155" i="1"/>
  <c r="F155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S154" i="1" s="1"/>
  <c r="Q153" i="1"/>
  <c r="P153" i="1"/>
  <c r="O153" i="1"/>
  <c r="N153" i="1"/>
  <c r="M153" i="1"/>
  <c r="L153" i="1"/>
  <c r="K153" i="1"/>
  <c r="J153" i="1"/>
  <c r="I153" i="1"/>
  <c r="H153" i="1"/>
  <c r="G153" i="1"/>
  <c r="F153" i="1"/>
  <c r="S153" i="1" s="1"/>
  <c r="Q152" i="1"/>
  <c r="P152" i="1"/>
  <c r="O152" i="1"/>
  <c r="N152" i="1"/>
  <c r="M152" i="1"/>
  <c r="L152" i="1"/>
  <c r="K152" i="1"/>
  <c r="J152" i="1"/>
  <c r="I152" i="1"/>
  <c r="H152" i="1"/>
  <c r="G152" i="1"/>
  <c r="F152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S150" i="1" s="1"/>
  <c r="Q149" i="1"/>
  <c r="P149" i="1"/>
  <c r="O149" i="1"/>
  <c r="N149" i="1"/>
  <c r="M149" i="1"/>
  <c r="L149" i="1"/>
  <c r="K149" i="1"/>
  <c r="J149" i="1"/>
  <c r="I149" i="1"/>
  <c r="H149" i="1"/>
  <c r="G149" i="1"/>
  <c r="F149" i="1"/>
  <c r="S149" i="1" s="1"/>
  <c r="Q148" i="1"/>
  <c r="P148" i="1"/>
  <c r="O148" i="1"/>
  <c r="N148" i="1"/>
  <c r="M148" i="1"/>
  <c r="L148" i="1"/>
  <c r="K148" i="1"/>
  <c r="J148" i="1"/>
  <c r="I148" i="1"/>
  <c r="H148" i="1"/>
  <c r="G148" i="1"/>
  <c r="F148" i="1"/>
  <c r="S148" i="1" s="1"/>
  <c r="Q147" i="1"/>
  <c r="P147" i="1"/>
  <c r="O147" i="1"/>
  <c r="N147" i="1"/>
  <c r="M147" i="1"/>
  <c r="L147" i="1"/>
  <c r="K147" i="1"/>
  <c r="J147" i="1"/>
  <c r="I147" i="1"/>
  <c r="H147" i="1"/>
  <c r="G147" i="1"/>
  <c r="F147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S146" i="1" s="1"/>
  <c r="Q145" i="1"/>
  <c r="P145" i="1"/>
  <c r="O145" i="1"/>
  <c r="N145" i="1"/>
  <c r="M145" i="1"/>
  <c r="L145" i="1"/>
  <c r="K145" i="1"/>
  <c r="J145" i="1"/>
  <c r="I145" i="1"/>
  <c r="H145" i="1"/>
  <c r="G145" i="1"/>
  <c r="F145" i="1"/>
  <c r="S145" i="1" s="1"/>
  <c r="Q144" i="1"/>
  <c r="P144" i="1"/>
  <c r="O144" i="1"/>
  <c r="N144" i="1"/>
  <c r="M144" i="1"/>
  <c r="L144" i="1"/>
  <c r="K144" i="1"/>
  <c r="J144" i="1"/>
  <c r="I144" i="1"/>
  <c r="H144" i="1"/>
  <c r="G144" i="1"/>
  <c r="F144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S142" i="1" s="1"/>
  <c r="Q141" i="1"/>
  <c r="P141" i="1"/>
  <c r="O141" i="1"/>
  <c r="N141" i="1"/>
  <c r="M141" i="1"/>
  <c r="L141" i="1"/>
  <c r="K141" i="1"/>
  <c r="J141" i="1"/>
  <c r="I141" i="1"/>
  <c r="H141" i="1"/>
  <c r="G141" i="1"/>
  <c r="F141" i="1"/>
  <c r="S141" i="1" s="1"/>
  <c r="Q140" i="1"/>
  <c r="Q160" i="1" s="1"/>
  <c r="P140" i="1"/>
  <c r="O140" i="1"/>
  <c r="O160" i="1" s="1"/>
  <c r="N140" i="1"/>
  <c r="M140" i="1"/>
  <c r="M160" i="1" s="1"/>
  <c r="L140" i="1"/>
  <c r="L160" i="1" s="1"/>
  <c r="K140" i="1"/>
  <c r="K160" i="1" s="1"/>
  <c r="J140" i="1"/>
  <c r="I140" i="1"/>
  <c r="I160" i="1" s="1"/>
  <c r="H140" i="1"/>
  <c r="G140" i="1"/>
  <c r="G160" i="1" s="1"/>
  <c r="F140" i="1"/>
  <c r="P139" i="1"/>
  <c r="H139" i="1"/>
  <c r="Q136" i="1"/>
  <c r="P136" i="1"/>
  <c r="O136" i="1"/>
  <c r="K129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26" i="1" s="1"/>
  <c r="S108" i="1"/>
  <c r="S107" i="1"/>
  <c r="Q106" i="1"/>
  <c r="P106" i="1"/>
  <c r="M106" i="1"/>
  <c r="I106" i="1"/>
  <c r="H106" i="1"/>
  <c r="E106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S103" i="1" s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P85" i="1"/>
  <c r="H85" i="1"/>
  <c r="R82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Q76" i="1"/>
  <c r="P76" i="1"/>
  <c r="O76" i="1"/>
  <c r="N76" i="1"/>
  <c r="M76" i="1"/>
  <c r="L76" i="1"/>
  <c r="K76" i="1"/>
  <c r="J76" i="1"/>
  <c r="I76" i="1"/>
  <c r="H76" i="1"/>
  <c r="G76" i="1"/>
  <c r="F76" i="1"/>
  <c r="S76" i="1" s="1"/>
  <c r="E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Q74" i="1"/>
  <c r="P74" i="1"/>
  <c r="O74" i="1"/>
  <c r="N74" i="1"/>
  <c r="M74" i="1"/>
  <c r="L74" i="1"/>
  <c r="K74" i="1"/>
  <c r="J74" i="1"/>
  <c r="I74" i="1"/>
  <c r="H74" i="1"/>
  <c r="G74" i="1"/>
  <c r="F74" i="1"/>
  <c r="S74" i="1" s="1"/>
  <c r="E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S73" i="1" s="1"/>
  <c r="Q72" i="1"/>
  <c r="P72" i="1"/>
  <c r="O72" i="1"/>
  <c r="N72" i="1"/>
  <c r="M72" i="1"/>
  <c r="L72" i="1"/>
  <c r="K72" i="1"/>
  <c r="J72" i="1"/>
  <c r="I72" i="1"/>
  <c r="H72" i="1"/>
  <c r="G72" i="1"/>
  <c r="F72" i="1"/>
  <c r="S72" i="1" s="1"/>
  <c r="E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N70" i="1"/>
  <c r="M70" i="1"/>
  <c r="L70" i="1"/>
  <c r="K70" i="1"/>
  <c r="J70" i="1"/>
  <c r="I70" i="1"/>
  <c r="H70" i="1"/>
  <c r="G70" i="1"/>
  <c r="F70" i="1"/>
  <c r="E70" i="1"/>
  <c r="Q69" i="1"/>
  <c r="P69" i="1"/>
  <c r="O69" i="1"/>
  <c r="N69" i="1"/>
  <c r="M69" i="1"/>
  <c r="L69" i="1"/>
  <c r="J69" i="1"/>
  <c r="I69" i="1"/>
  <c r="H69" i="1"/>
  <c r="G69" i="1"/>
  <c r="F69" i="1"/>
  <c r="E69" i="1"/>
  <c r="H68" i="1"/>
  <c r="G68" i="1"/>
  <c r="F68" i="1"/>
  <c r="E68" i="1"/>
  <c r="Q67" i="1"/>
  <c r="P67" i="1"/>
  <c r="O67" i="1"/>
  <c r="N67" i="1"/>
  <c r="M67" i="1"/>
  <c r="L67" i="1"/>
  <c r="J67" i="1"/>
  <c r="I67" i="1"/>
  <c r="H67" i="1"/>
  <c r="G67" i="1"/>
  <c r="F67" i="1"/>
  <c r="E67" i="1"/>
  <c r="Q66" i="1"/>
  <c r="P66" i="1"/>
  <c r="O66" i="1"/>
  <c r="N66" i="1"/>
  <c r="M66" i="1"/>
  <c r="L66" i="1"/>
  <c r="K66" i="1"/>
  <c r="J66" i="1"/>
  <c r="I66" i="1"/>
  <c r="H66" i="1"/>
  <c r="G66" i="1"/>
  <c r="F66" i="1"/>
  <c r="S66" i="1" s="1"/>
  <c r="E66" i="1"/>
  <c r="Q65" i="1"/>
  <c r="P65" i="1"/>
  <c r="O65" i="1"/>
  <c r="N65" i="1"/>
  <c r="M65" i="1"/>
  <c r="L65" i="1"/>
  <c r="H65" i="1"/>
  <c r="G65" i="1"/>
  <c r="F65" i="1"/>
  <c r="E65" i="1"/>
  <c r="Q64" i="1"/>
  <c r="P64" i="1"/>
  <c r="O64" i="1"/>
  <c r="N64" i="1"/>
  <c r="M64" i="1"/>
  <c r="L64" i="1"/>
  <c r="K64" i="1"/>
  <c r="J64" i="1"/>
  <c r="I64" i="1"/>
  <c r="H64" i="1"/>
  <c r="G64" i="1"/>
  <c r="F64" i="1"/>
  <c r="S64" i="1" s="1"/>
  <c r="E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S63" i="1" s="1"/>
  <c r="Q62" i="1"/>
  <c r="P62" i="1"/>
  <c r="O62" i="1"/>
  <c r="N62" i="1"/>
  <c r="M62" i="1"/>
  <c r="L62" i="1"/>
  <c r="K62" i="1"/>
  <c r="J62" i="1"/>
  <c r="I62" i="1"/>
  <c r="H62" i="1"/>
  <c r="G62" i="1"/>
  <c r="G81" i="1" s="1"/>
  <c r="F62" i="1"/>
  <c r="F81" i="1" s="1"/>
  <c r="F82" i="1" s="1"/>
  <c r="E62" i="1"/>
  <c r="Q61" i="1"/>
  <c r="P61" i="1"/>
  <c r="O61" i="1"/>
  <c r="N61" i="1"/>
  <c r="M61" i="1"/>
  <c r="L61" i="1"/>
  <c r="K61" i="1"/>
  <c r="J61" i="1"/>
  <c r="I61" i="1"/>
  <c r="H61" i="1"/>
  <c r="H81" i="1" s="1"/>
  <c r="G61" i="1"/>
  <c r="F61" i="1"/>
  <c r="E61" i="1"/>
  <c r="Q60" i="1"/>
  <c r="M60" i="1"/>
  <c r="I60" i="1"/>
  <c r="E60" i="1"/>
  <c r="H57" i="1"/>
  <c r="G57" i="1"/>
  <c r="F57" i="1"/>
  <c r="E57" i="1"/>
  <c r="S55" i="1"/>
  <c r="S54" i="1"/>
  <c r="P53" i="1"/>
  <c r="O53" i="1"/>
  <c r="S52" i="1"/>
  <c r="I51" i="1"/>
  <c r="S50" i="1"/>
  <c r="S49" i="1"/>
  <c r="S48" i="1"/>
  <c r="S47" i="1"/>
  <c r="Q46" i="1"/>
  <c r="M46" i="1"/>
  <c r="J46" i="1"/>
  <c r="I46" i="1"/>
  <c r="E46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Q25" i="1"/>
  <c r="M25" i="1"/>
  <c r="I25" i="1"/>
  <c r="G25" i="1"/>
  <c r="E25" i="1"/>
  <c r="Q22" i="1"/>
  <c r="P22" i="1"/>
  <c r="O22" i="1"/>
  <c r="N22" i="1"/>
  <c r="M22" i="1"/>
  <c r="L22" i="1"/>
  <c r="H22" i="1"/>
  <c r="G22" i="1"/>
  <c r="G82" i="1" s="1"/>
  <c r="F22" i="1"/>
  <c r="E22" i="1"/>
  <c r="S21" i="1"/>
  <c r="S20" i="1"/>
  <c r="S19" i="1"/>
  <c r="S18" i="1"/>
  <c r="S17" i="1"/>
  <c r="S16" i="1"/>
  <c r="S15" i="1"/>
  <c r="S14" i="1"/>
  <c r="K13" i="1"/>
  <c r="K69" i="1" s="1"/>
  <c r="J13" i="1"/>
  <c r="S12" i="1"/>
  <c r="K11" i="1"/>
  <c r="K67" i="1" s="1"/>
  <c r="J11" i="1"/>
  <c r="S10" i="1"/>
  <c r="K10" i="1"/>
  <c r="J9" i="1"/>
  <c r="I9" i="1"/>
  <c r="I65" i="1" s="1"/>
  <c r="S8" i="1"/>
  <c r="Q139" i="1"/>
  <c r="M139" i="1"/>
  <c r="L139" i="1"/>
  <c r="K139" i="1"/>
  <c r="I139" i="1"/>
  <c r="E139" i="1"/>
  <c r="I164" i="1" l="1"/>
  <c r="I166" i="1" s="1"/>
  <c r="G164" i="1"/>
  <c r="G166" i="1" s="1"/>
  <c r="S67" i="1"/>
  <c r="F139" i="1"/>
  <c r="F129" i="1"/>
  <c r="F85" i="1"/>
  <c r="F106" i="1"/>
  <c r="J139" i="1"/>
  <c r="J129" i="1"/>
  <c r="J85" i="1"/>
  <c r="J106" i="1"/>
  <c r="N139" i="1"/>
  <c r="N129" i="1"/>
  <c r="N85" i="1"/>
  <c r="N106" i="1"/>
  <c r="S11" i="1"/>
  <c r="S13" i="1"/>
  <c r="H82" i="1"/>
  <c r="N25" i="1"/>
  <c r="J60" i="1"/>
  <c r="E81" i="1"/>
  <c r="S61" i="1"/>
  <c r="I81" i="1"/>
  <c r="S69" i="1"/>
  <c r="S71" i="1"/>
  <c r="K85" i="1"/>
  <c r="L129" i="1"/>
  <c r="F160" i="1"/>
  <c r="F164" i="1" s="1"/>
  <c r="F166" i="1" s="1"/>
  <c r="J160" i="1"/>
  <c r="N160" i="1"/>
  <c r="S147" i="1"/>
  <c r="S155" i="1"/>
  <c r="G106" i="1"/>
  <c r="G60" i="1"/>
  <c r="G46" i="1"/>
  <c r="K106" i="1"/>
  <c r="K60" i="1"/>
  <c r="K46" i="1"/>
  <c r="O106" i="1"/>
  <c r="O60" i="1"/>
  <c r="O46" i="1"/>
  <c r="O25" i="1"/>
  <c r="E82" i="1"/>
  <c r="I22" i="1"/>
  <c r="I82" i="1" s="1"/>
  <c r="J25" i="1"/>
  <c r="F46" i="1"/>
  <c r="N46" i="1"/>
  <c r="S77" i="1"/>
  <c r="L85" i="1"/>
  <c r="L106" i="1"/>
  <c r="G129" i="1"/>
  <c r="O129" i="1"/>
  <c r="I68" i="1"/>
  <c r="I57" i="1"/>
  <c r="J51" i="1"/>
  <c r="H164" i="1"/>
  <c r="H166" i="1" s="1"/>
  <c r="H60" i="1"/>
  <c r="H46" i="1"/>
  <c r="H25" i="1"/>
  <c r="L60" i="1"/>
  <c r="L46" i="1"/>
  <c r="L25" i="1"/>
  <c r="P60" i="1"/>
  <c r="P46" i="1"/>
  <c r="P25" i="1"/>
  <c r="J22" i="1"/>
  <c r="K9" i="1"/>
  <c r="J65" i="1"/>
  <c r="F25" i="1"/>
  <c r="K25" i="1"/>
  <c r="S43" i="1"/>
  <c r="P70" i="1"/>
  <c r="Q53" i="1"/>
  <c r="Q70" i="1" s="1"/>
  <c r="F60" i="1"/>
  <c r="N60" i="1"/>
  <c r="S62" i="1"/>
  <c r="O70" i="1"/>
  <c r="S70" i="1" s="1"/>
  <c r="S75" i="1"/>
  <c r="G85" i="1"/>
  <c r="O85" i="1"/>
  <c r="H129" i="1"/>
  <c r="P129" i="1"/>
  <c r="G139" i="1"/>
  <c r="O139" i="1"/>
  <c r="S143" i="1"/>
  <c r="S144" i="1"/>
  <c r="S151" i="1"/>
  <c r="S152" i="1"/>
  <c r="S159" i="1"/>
  <c r="E85" i="1"/>
  <c r="I85" i="1"/>
  <c r="M85" i="1"/>
  <c r="Q85" i="1"/>
  <c r="E129" i="1"/>
  <c r="I129" i="1"/>
  <c r="M129" i="1"/>
  <c r="Q129" i="1"/>
  <c r="S140" i="1"/>
  <c r="J57" i="1" l="1"/>
  <c r="J82" i="1" s="1"/>
  <c r="K51" i="1"/>
  <c r="J68" i="1"/>
  <c r="J81" i="1" s="1"/>
  <c r="S53" i="1"/>
  <c r="S160" i="1"/>
  <c r="K65" i="1"/>
  <c r="K22" i="1"/>
  <c r="S9" i="1"/>
  <c r="E164" i="1"/>
  <c r="E166" i="1" s="1"/>
  <c r="J164" i="1" l="1"/>
  <c r="J166" i="1" s="1"/>
  <c r="S175" i="1"/>
  <c r="S65" i="1"/>
  <c r="K57" i="1"/>
  <c r="K82" i="1" s="1"/>
  <c r="K68" i="1"/>
  <c r="K81" i="1" s="1"/>
  <c r="L51" i="1"/>
  <c r="S22" i="1"/>
  <c r="K164" i="1" l="1"/>
  <c r="K166" i="1" s="1"/>
  <c r="L68" i="1"/>
  <c r="L81" i="1" s="1"/>
  <c r="L164" i="1" s="1"/>
  <c r="L166" i="1" s="1"/>
  <c r="L57" i="1"/>
  <c r="M51" i="1"/>
  <c r="M68" i="1" l="1"/>
  <c r="M81" i="1" s="1"/>
  <c r="M164" i="1" s="1"/>
  <c r="M166" i="1" s="1"/>
  <c r="M57" i="1"/>
  <c r="M82" i="1" s="1"/>
  <c r="N51" i="1"/>
  <c r="L82" i="1"/>
  <c r="N57" i="1" l="1"/>
  <c r="O51" i="1"/>
  <c r="N68" i="1"/>
  <c r="N81" i="1" s="1"/>
  <c r="N164" i="1" l="1"/>
  <c r="N166" i="1" s="1"/>
  <c r="O68" i="1"/>
  <c r="O81" i="1" s="1"/>
  <c r="O164" i="1" s="1"/>
  <c r="O166" i="1" s="1"/>
  <c r="P51" i="1"/>
  <c r="O57" i="1"/>
  <c r="N82" i="1"/>
  <c r="P68" i="1" l="1"/>
  <c r="P81" i="1" s="1"/>
  <c r="P164" i="1" s="1"/>
  <c r="P166" i="1" s="1"/>
  <c r="Q51" i="1"/>
  <c r="P57" i="1"/>
  <c r="P82" i="1" s="1"/>
  <c r="O82" i="1"/>
  <c r="Q68" i="1" l="1"/>
  <c r="Q57" i="1"/>
  <c r="S51" i="1"/>
  <c r="S57" i="1" s="1"/>
  <c r="Q81" i="1" l="1"/>
  <c r="S68" i="1"/>
  <c r="Q164" i="1" l="1"/>
  <c r="Q166" i="1" s="1"/>
  <c r="U81" i="1"/>
  <c r="S81" i="1"/>
  <c r="Q82" i="1"/>
  <c r="V81" i="1" l="1"/>
  <c r="S82" i="1"/>
</calcChain>
</file>

<file path=xl/comments1.xml><?xml version="1.0" encoding="utf-8"?>
<comments xmlns="http://schemas.openxmlformats.org/spreadsheetml/2006/main">
  <authors>
    <author>Welch, Kathy</author>
  </authors>
  <commentList>
    <comment ref="B96" authorId="0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Removed interest related to and included in storm.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Removed interest related to and included in storm.</t>
        </r>
      </text>
    </comment>
  </commentList>
</comments>
</file>

<file path=xl/sharedStrings.xml><?xml version="1.0" encoding="utf-8"?>
<sst xmlns="http://schemas.openxmlformats.org/spreadsheetml/2006/main" count="258" uniqueCount="92">
  <si>
    <t>BONDS</t>
  </si>
  <si>
    <t>Interest</t>
  </si>
  <si>
    <t>Note</t>
  </si>
  <si>
    <t>FPU Unamort Debt</t>
  </si>
  <si>
    <t>37I_</t>
  </si>
  <si>
    <t>Senior Note 7</t>
  </si>
  <si>
    <t>N7</t>
  </si>
  <si>
    <t>Senior Note 8</t>
  </si>
  <si>
    <t>N8</t>
  </si>
  <si>
    <t>Senior Note 9</t>
  </si>
  <si>
    <t>N9</t>
  </si>
  <si>
    <t>Senior Note 10</t>
  </si>
  <si>
    <t>N0</t>
  </si>
  <si>
    <t>Senior Note 11</t>
  </si>
  <si>
    <t>N1</t>
  </si>
  <si>
    <t>Senior Note 12</t>
  </si>
  <si>
    <t>N2</t>
  </si>
  <si>
    <t>Senior Note 13</t>
  </si>
  <si>
    <t>T1</t>
  </si>
  <si>
    <t>Senior Note 14</t>
  </si>
  <si>
    <t>T2</t>
  </si>
  <si>
    <t>Senior Note 15</t>
  </si>
  <si>
    <t>T3</t>
  </si>
  <si>
    <t>Senior Note 16</t>
  </si>
  <si>
    <t>N3</t>
  </si>
  <si>
    <t>Senior Note 17</t>
  </si>
  <si>
    <t>N4</t>
  </si>
  <si>
    <t>Senior Note 18</t>
  </si>
  <si>
    <t>M1</t>
  </si>
  <si>
    <t>Senior Note 19</t>
  </si>
  <si>
    <t>B1</t>
  </si>
  <si>
    <t>Unamort Debt</t>
  </si>
  <si>
    <t>FC 1799-1890</t>
  </si>
  <si>
    <t>LTD Met Life Shelf Agreement</t>
  </si>
  <si>
    <t>L2</t>
  </si>
  <si>
    <t>LTD NYL Shelf Agreement</t>
  </si>
  <si>
    <t>L3</t>
  </si>
  <si>
    <t>LTD Shelf Unamort Debt</t>
  </si>
  <si>
    <t>LF</t>
  </si>
  <si>
    <t>Current Portion of LTD</t>
  </si>
  <si>
    <t>2010.2310</t>
  </si>
  <si>
    <t>1799-1890</t>
  </si>
  <si>
    <t>ITN_</t>
  </si>
  <si>
    <t>Year End</t>
  </si>
  <si>
    <t>Average</t>
  </si>
  <si>
    <t>Net L-T-D</t>
  </si>
  <si>
    <t>Net Amount</t>
  </si>
  <si>
    <t>13 mo. Avg</t>
  </si>
  <si>
    <t>Cost rates</t>
  </si>
  <si>
    <t>CHECK TOTAL</t>
  </si>
  <si>
    <t>Int on L-T-D</t>
  </si>
  <si>
    <t>87__-4270</t>
  </si>
  <si>
    <t>Interim Note 1</t>
  </si>
  <si>
    <t>I1</t>
  </si>
  <si>
    <t>Interim Note 2</t>
  </si>
  <si>
    <t>I2</t>
  </si>
  <si>
    <t>Senior Note 2</t>
  </si>
  <si>
    <t>Senior Note 3</t>
  </si>
  <si>
    <t>Senior Note 4</t>
  </si>
  <si>
    <t>Master Agreement 1</t>
  </si>
  <si>
    <t>19L_SHELF AGREEMENT</t>
  </si>
  <si>
    <t>Tranch Bond 1</t>
  </si>
  <si>
    <t>Tranch Bond 2</t>
  </si>
  <si>
    <t>Tranch Bond 3</t>
  </si>
  <si>
    <t>Senior Note 5</t>
  </si>
  <si>
    <t>N5</t>
  </si>
  <si>
    <t>Bond Payable B1</t>
  </si>
  <si>
    <t>N6</t>
  </si>
  <si>
    <t>Amort of Loss</t>
  </si>
  <si>
    <t>87__-4280</t>
  </si>
  <si>
    <t>FC-4281</t>
  </si>
  <si>
    <t>SHELF AGREEMENT 2</t>
  </si>
  <si>
    <t>SHELF AGREEMENT 3</t>
  </si>
  <si>
    <t>19L_ SHELF AGREEMENT</t>
  </si>
  <si>
    <t>Amort of Debt Disc.</t>
  </si>
  <si>
    <t>100.4280.2</t>
  </si>
  <si>
    <t>Total</t>
  </si>
  <si>
    <t>12 mo. total</t>
  </si>
  <si>
    <t>Revolving line of credit</t>
  </si>
  <si>
    <t>RC</t>
  </si>
  <si>
    <t>Tranche Bond 1</t>
  </si>
  <si>
    <t>Tranche Bond 2</t>
  </si>
  <si>
    <t>Tranche Bond 3</t>
  </si>
  <si>
    <t>SHELF AGREEMENT 1</t>
  </si>
  <si>
    <t>Monthly</t>
  </si>
  <si>
    <t>Annual</t>
  </si>
  <si>
    <t>INPUT THE FOLLOWING TO VERIFY TOTALS:</t>
  </si>
  <si>
    <t>IN EPICOR, SELECT CU% SEG. 3 87%, 4270 FOR THE 12-MONTHS OF INTEREST EXPENSE IN THE PERIOD.  DO A PIVOT BY DESCRIPTION AND INPUT THE ACCRUE LT INTEREST AMOUNT</t>
  </si>
  <si>
    <t>IN EPICOR, SELECT CU% SEG. 3 87%, 4280 FOR THE 12-MONTHS OF INTEREST EXPENSE IN THE PERIOD.  DO A PIVOT BY DESCRIPTION AND INPUT THE AMORTIZE DD&amp;E AMOUNT</t>
  </si>
  <si>
    <t>IN EPICORE, SELECT FC% SEG. 4 4281 FOR THE 12-MONTHS OF INTEREST EXPENSE IN THE PERIOD.  DO A PIVOT BY DESCRIPTION AND INPUT THE AMORTIZE DD&amp;E AMOUNT</t>
  </si>
  <si>
    <t xml:space="preserve">IN EPICORE, SELECT CU% SEG. 3 8720 and 87RC AND SEG 4 4280 FOR THE 12-MONTHS OF INTEREST EXPENSE IN THE PERIOD.  </t>
  </si>
  <si>
    <t xml:space="preserve">CHECK TOTAL-IF OVER $10 ROUNDING, INVESTIGATE.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</si>
</sst>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 yyyy;@"/>
    <numFmt numFmtId="165" formatCode="#,###,##0;\(#,###,##0\)"/>
    <numFmt numFmtId="166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8"/>
      <color indexed="17"/>
      <name val="Arial"/>
      <family val="2"/>
    </font>
    <font>
      <sz val="10"/>
      <color rgb="FF0000FF"/>
      <name val="Arial"/>
      <family val="2"/>
    </font>
    <font>
      <sz val="10"/>
      <color indexed="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4" fillId="0" borderId="0"/>
    <xf numFmtId="0" fontId="1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64" fontId="2" fillId="0" borderId="2" xfId="2" applyNumberFormat="1" applyFont="1" applyFill="1" applyBorder="1" applyAlignment="1">
      <alignment horizontal="center"/>
    </xf>
    <xf numFmtId="0" fontId="1" fillId="0" borderId="0" xfId="0" applyFont="1" applyFill="1"/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37" fontId="3" fillId="0" borderId="3" xfId="0" applyNumberFormat="1" applyFont="1" applyFill="1" applyBorder="1"/>
    <xf numFmtId="37" fontId="3" fillId="0" borderId="0" xfId="0" applyNumberFormat="1" applyFont="1" applyFill="1"/>
    <xf numFmtId="37" fontId="0" fillId="0" borderId="0" xfId="0" applyNumberFormat="1" applyFill="1"/>
    <xf numFmtId="0" fontId="1" fillId="0" borderId="0" xfId="0" applyFont="1" applyFill="1" applyBorder="1" applyAlignment="1"/>
    <xf numFmtId="37" fontId="3" fillId="0" borderId="0" xfId="3" applyNumberFormat="1" applyFont="1" applyFill="1" applyBorder="1"/>
    <xf numFmtId="37" fontId="3" fillId="2" borderId="0" xfId="3" applyNumberFormat="1" applyFont="1" applyFill="1" applyBorder="1"/>
    <xf numFmtId="37" fontId="3" fillId="0" borderId="0" xfId="0" applyNumberFormat="1" applyFont="1" applyFill="1" applyBorder="1"/>
    <xf numFmtId="37" fontId="0" fillId="3" borderId="0" xfId="0" applyNumberFormat="1" applyFill="1"/>
    <xf numFmtId="0" fontId="1" fillId="0" borderId="0" xfId="0" applyFont="1" applyFill="1" applyAlignment="1"/>
    <xf numFmtId="37" fontId="3" fillId="2" borderId="0" xfId="0" applyNumberFormat="1" applyFont="1" applyFill="1" applyBorder="1"/>
    <xf numFmtId="0" fontId="1" fillId="0" borderId="0" xfId="3" applyFont="1" applyFill="1" applyBorder="1" applyAlignment="1"/>
    <xf numFmtId="37" fontId="0" fillId="0" borderId="3" xfId="0" applyNumberFormat="1" applyFill="1" applyBorder="1"/>
    <xf numFmtId="0" fontId="1" fillId="0" borderId="1" xfId="0" applyFont="1" applyFill="1" applyBorder="1"/>
    <xf numFmtId="2" fontId="1" fillId="0" borderId="0" xfId="0" applyNumberFormat="1" applyFont="1" applyFill="1" applyAlignment="1">
      <alignment horizontal="left"/>
    </xf>
    <xf numFmtId="37" fontId="3" fillId="2" borderId="0" xfId="0" applyNumberFormat="1" applyFont="1" applyFill="1"/>
    <xf numFmtId="10" fontId="1" fillId="0" borderId="0" xfId="4" applyNumberFormat="1" applyFont="1" applyFill="1" applyAlignment="1">
      <alignment horizontal="left"/>
    </xf>
    <xf numFmtId="0" fontId="1" fillId="0" borderId="0" xfId="3" applyFont="1" applyFill="1"/>
    <xf numFmtId="10" fontId="1" fillId="0" borderId="0" xfId="3" applyNumberFormat="1" applyFont="1" applyFill="1" applyAlignment="1">
      <alignment horizontal="left"/>
    </xf>
    <xf numFmtId="0" fontId="1" fillId="0" borderId="0" xfId="3" applyFont="1" applyFill="1" applyAlignment="1"/>
    <xf numFmtId="165" fontId="3" fillId="0" borderId="0" xfId="5" applyFont="1" applyFill="1"/>
    <xf numFmtId="165" fontId="3" fillId="2" borderId="0" xfId="5" applyFont="1" applyFill="1"/>
    <xf numFmtId="44" fontId="0" fillId="0" borderId="0" xfId="1" applyFont="1" applyFill="1"/>
    <xf numFmtId="0" fontId="1" fillId="0" borderId="0" xfId="0" applyFont="1" applyAlignment="1">
      <alignment horizontal="left"/>
    </xf>
    <xf numFmtId="37" fontId="0" fillId="0" borderId="0" xfId="0" applyNumberFormat="1" applyFill="1" applyBorder="1"/>
    <xf numFmtId="0" fontId="1" fillId="0" borderId="1" xfId="0" quotePrefix="1" applyFont="1" applyFill="1" applyBorder="1" applyAlignment="1">
      <alignment horizontal="center"/>
    </xf>
    <xf numFmtId="37" fontId="3" fillId="0" borderId="0" xfId="3" applyNumberFormat="1" applyFont="1" applyFill="1"/>
    <xf numFmtId="0" fontId="1" fillId="0" borderId="0" xfId="3" applyFill="1"/>
    <xf numFmtId="0" fontId="1" fillId="0" borderId="0" xfId="6" applyFill="1"/>
    <xf numFmtId="37" fontId="0" fillId="0" borderId="2" xfId="0" applyNumberFormat="1" applyFill="1" applyBorder="1"/>
    <xf numFmtId="164" fontId="2" fillId="0" borderId="0" xfId="2" quotePrefix="1" applyNumberFormat="1" applyFont="1" applyFill="1" applyBorder="1" applyAlignment="1">
      <alignment horizontal="center"/>
    </xf>
    <xf numFmtId="10" fontId="1" fillId="0" borderId="0" xfId="0" quotePrefix="1" applyNumberFormat="1" applyFont="1" applyFill="1"/>
    <xf numFmtId="10" fontId="0" fillId="0" borderId="0" xfId="0" applyNumberFormat="1" applyFill="1"/>
    <xf numFmtId="43" fontId="0" fillId="0" borderId="0" xfId="7" applyFont="1" applyFill="1" applyBorder="1"/>
    <xf numFmtId="10" fontId="1" fillId="0" borderId="0" xfId="3" applyNumberFormat="1" applyFill="1"/>
    <xf numFmtId="43" fontId="1" fillId="0" borderId="0" xfId="7" applyFont="1" applyFill="1" applyBorder="1"/>
    <xf numFmtId="166" fontId="1" fillId="0" borderId="0" xfId="7" applyNumberFormat="1" applyFont="1" applyFill="1"/>
    <xf numFmtId="166" fontId="1" fillId="0" borderId="0" xfId="7" applyNumberFormat="1" applyFont="1" applyFill="1" applyAlignment="1"/>
    <xf numFmtId="166" fontId="0" fillId="0" borderId="0" xfId="7" applyNumberFormat="1" applyFont="1" applyFill="1"/>
    <xf numFmtId="166" fontId="0" fillId="0" borderId="0" xfId="7" applyNumberFormat="1" applyFont="1" applyFill="1" applyBorder="1"/>
    <xf numFmtId="166" fontId="1" fillId="0" borderId="0" xfId="7" quotePrefix="1" applyNumberFormat="1" applyFont="1" applyFill="1"/>
    <xf numFmtId="166" fontId="1" fillId="0" borderId="0" xfId="7" applyNumberFormat="1" applyFont="1" applyFill="1" applyBorder="1"/>
    <xf numFmtId="10" fontId="0" fillId="0" borderId="0" xfId="4" applyNumberFormat="1" applyFont="1" applyFill="1"/>
    <xf numFmtId="10" fontId="1" fillId="0" borderId="0" xfId="0" quotePrefix="1" applyNumberFormat="1" applyFont="1" applyFill="1" applyBorder="1"/>
    <xf numFmtId="37" fontId="5" fillId="0" borderId="3" xfId="0" applyNumberFormat="1" applyFont="1" applyFill="1" applyBorder="1"/>
    <xf numFmtId="37" fontId="5" fillId="0" borderId="4" xfId="0" applyNumberFormat="1" applyFont="1" applyFill="1" applyBorder="1"/>
    <xf numFmtId="10" fontId="5" fillId="0" borderId="4" xfId="0" applyNumberFormat="1" applyFont="1" applyFill="1" applyBorder="1"/>
    <xf numFmtId="43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44" fontId="1" fillId="0" borderId="0" xfId="1" applyFill="1"/>
    <xf numFmtId="37" fontId="0" fillId="4" borderId="0" xfId="0" applyNumberFormat="1" applyFill="1"/>
    <xf numFmtId="37" fontId="0" fillId="5" borderId="0" xfId="0" applyNumberFormat="1" applyFill="1"/>
    <xf numFmtId="0" fontId="0" fillId="0" borderId="0" xfId="0" applyFont="1" applyFill="1" applyBorder="1"/>
    <xf numFmtId="166" fontId="3" fillId="0" borderId="0" xfId="7" applyNumberFormat="1" applyFont="1" applyFill="1"/>
    <xf numFmtId="37" fontId="0" fillId="5" borderId="5" xfId="0" applyNumberFormat="1" applyFill="1" applyBorder="1"/>
    <xf numFmtId="0" fontId="0" fillId="0" borderId="0" xfId="0" applyFill="1" applyAlignment="1"/>
    <xf numFmtId="0" fontId="0" fillId="0" borderId="0" xfId="0" applyFill="1" applyBorder="1"/>
    <xf numFmtId="0" fontId="0" fillId="0" borderId="5" xfId="0" applyFill="1" applyBorder="1"/>
    <xf numFmtId="0" fontId="1" fillId="0" borderId="5" xfId="0" quotePrefix="1" applyFont="1" applyFill="1" applyBorder="1"/>
    <xf numFmtId="37" fontId="1" fillId="0" borderId="0" xfId="3" applyNumberFormat="1" applyFill="1"/>
    <xf numFmtId="0" fontId="0" fillId="6" borderId="0" xfId="0" applyFill="1"/>
    <xf numFmtId="166" fontId="0" fillId="7" borderId="0" xfId="7" applyNumberFormat="1" applyFont="1" applyFill="1"/>
    <xf numFmtId="0" fontId="1" fillId="0" borderId="0" xfId="0" applyFont="1"/>
    <xf numFmtId="166" fontId="0" fillId="0" borderId="6" xfId="7" applyNumberFormat="1" applyFont="1" applyFill="1" applyBorder="1"/>
    <xf numFmtId="0" fontId="0" fillId="3" borderId="0" xfId="0" applyFill="1"/>
    <xf numFmtId="43" fontId="0" fillId="3" borderId="6" xfId="7" applyNumberFormat="1" applyFont="1" applyFill="1" applyBorder="1"/>
    <xf numFmtId="166" fontId="0" fillId="0" borderId="0" xfId="7" applyNumberFormat="1" applyFont="1"/>
  </cellXfs>
  <cellStyles count="8">
    <cellStyle name="Comma 10" xfId="7"/>
    <cellStyle name="Currency" xfId="1" builtinId="4"/>
    <cellStyle name="FRxAmtStyle 10 2" xfId="5"/>
    <cellStyle name="Normal" xfId="0" builtinId="0"/>
    <cellStyle name="Normal 11 11" xfId="3"/>
    <cellStyle name="Normal 11 2 3" xfId="6"/>
    <cellStyle name="Normal 2 3" xfId="2"/>
    <cellStyle name="Percent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theme" Target="theme/theme1.xml" Id="rId6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61.xml" Id="rId6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calcChain" Target="calcChain.xml" Id="rId66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sharedStrings" Target="sharedStrings.xml" Id="rId65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styles" Target="styles.xml" Id="rId64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FN/FPUC%20GAS%20ROR%20December%2031,%202021%20revised%205-4-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FC Common Alloc Per ROR"/>
      <sheetName val="Common Plant Allocation Factors"/>
      <sheetName val="FC Depreciation Expense"/>
      <sheetName val="Corporate and Skipack Alloc"/>
      <sheetName val="Work_cap"/>
      <sheetName val="BS-13MO"/>
      <sheetName val="FC PP Plant and AD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LTD detail - CU Reg"/>
      <sheetName val="CU Consolidated Equit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>
        <row r="14">
          <cell r="BA14">
            <v>24037.666666666668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2:Y177"/>
  <sheetViews>
    <sheetView tabSelected="1" zoomScaleNormal="100" zoomScaleSheetLayoutView="80" workbookViewId="0">
      <pane xSplit="3" ySplit="7" topLeftCell="F51" activePane="bottomRight" state="frozen"/>
      <selection activeCell="U3" sqref="U3"/>
      <selection pane="topRight" activeCell="U3" sqref="U3"/>
      <selection pane="bottomLeft" activeCell="U3" sqref="U3"/>
      <selection pane="bottomRight" activeCell="Q148" sqref="Q148"/>
    </sheetView>
  </sheetViews>
  <sheetFormatPr defaultColWidth="9.140625" defaultRowHeight="12.75" x14ac:dyDescent="0.2"/>
  <cols>
    <col min="1" max="1" width="1.5703125" style="1" customWidth="1"/>
    <col min="2" max="2" width="26.28515625" style="1" bestFit="1" customWidth="1"/>
    <col min="3" max="3" width="13.5703125" style="1" customWidth="1"/>
    <col min="4" max="4" width="8.28515625" style="1" customWidth="1"/>
    <col min="5" max="5" width="14" style="1" bestFit="1" customWidth="1"/>
    <col min="6" max="6" width="13.42578125" style="1" customWidth="1"/>
    <col min="7" max="17" width="12.7109375" style="1" customWidth="1"/>
    <col min="18" max="18" width="3.28515625" style="1" customWidth="1"/>
    <col min="19" max="19" width="15.5703125" style="1" bestFit="1" customWidth="1"/>
    <col min="20" max="20" width="2" style="1" customWidth="1"/>
    <col min="21" max="21" width="9.7109375" style="1" customWidth="1"/>
    <col min="22" max="22" width="9.5703125" style="1" customWidth="1"/>
    <col min="23" max="23" width="3.140625" style="1" customWidth="1"/>
    <col min="24" max="24" width="9.140625" style="1"/>
    <col min="25" max="25" width="16.140625" style="1" bestFit="1" customWidth="1"/>
    <col min="26" max="16384" width="9.140625" style="1"/>
  </cols>
  <sheetData>
    <row r="2" spans="2:19" hidden="1" x14ac:dyDescent="0.2"/>
    <row r="3" spans="2:19" hidden="1" x14ac:dyDescent="0.2"/>
    <row r="4" spans="2:19" hidden="1" x14ac:dyDescent="0.2"/>
    <row r="5" spans="2:19" hidden="1" x14ac:dyDescent="0.2"/>
    <row r="7" spans="2:19" x14ac:dyDescent="0.2">
      <c r="B7" s="2" t="s">
        <v>0</v>
      </c>
      <c r="C7" s="3" t="s">
        <v>1</v>
      </c>
      <c r="D7" s="2" t="s">
        <v>2</v>
      </c>
      <c r="E7" s="4">
        <v>44179</v>
      </c>
      <c r="F7" s="4">
        <v>44209</v>
      </c>
      <c r="G7" s="4">
        <v>44237</v>
      </c>
      <c r="H7" s="4">
        <v>44268</v>
      </c>
      <c r="I7" s="4">
        <v>44299</v>
      </c>
      <c r="J7" s="4">
        <v>44329</v>
      </c>
      <c r="K7" s="4">
        <v>44360</v>
      </c>
      <c r="L7" s="4">
        <v>44391</v>
      </c>
      <c r="M7" s="4">
        <v>44421</v>
      </c>
      <c r="N7" s="4">
        <v>44452</v>
      </c>
      <c r="O7" s="4">
        <v>44482</v>
      </c>
      <c r="P7" s="4">
        <v>44513</v>
      </c>
      <c r="Q7" s="4">
        <v>44544</v>
      </c>
    </row>
    <row r="8" spans="2:19" x14ac:dyDescent="0.2">
      <c r="B8" s="5" t="s">
        <v>3</v>
      </c>
      <c r="C8" s="6"/>
      <c r="D8" s="7" t="s">
        <v>4</v>
      </c>
      <c r="E8" s="8">
        <v>0</v>
      </c>
      <c r="F8" s="8"/>
      <c r="G8" s="8">
        <v>0</v>
      </c>
      <c r="H8" s="8">
        <v>0</v>
      </c>
      <c r="I8" s="8"/>
      <c r="J8" s="8">
        <v>0</v>
      </c>
      <c r="K8" s="8">
        <v>0</v>
      </c>
      <c r="L8" s="8"/>
      <c r="M8" s="8">
        <v>0</v>
      </c>
      <c r="N8" s="8">
        <v>0</v>
      </c>
      <c r="O8" s="8"/>
      <c r="P8" s="8">
        <v>0</v>
      </c>
      <c r="Q8" s="8">
        <v>0</v>
      </c>
      <c r="R8" s="9"/>
      <c r="S8" s="10">
        <f>SUM(E8:Q8)/13</f>
        <v>0</v>
      </c>
    </row>
    <row r="9" spans="2:19" x14ac:dyDescent="0.2">
      <c r="B9" s="1" t="s">
        <v>5</v>
      </c>
      <c r="C9" s="6">
        <v>5.9299999999999999E-2</v>
      </c>
      <c r="D9" s="11" t="s">
        <v>6</v>
      </c>
      <c r="E9" s="12">
        <v>6000000</v>
      </c>
      <c r="F9" s="12">
        <v>6000000</v>
      </c>
      <c r="G9" s="12">
        <v>6000000</v>
      </c>
      <c r="H9" s="13">
        <v>6000000</v>
      </c>
      <c r="I9" s="12">
        <f>6000000-1500000</f>
        <v>4500000</v>
      </c>
      <c r="J9" s="12">
        <f>I9</f>
        <v>4500000</v>
      </c>
      <c r="K9" s="12">
        <f>J9</f>
        <v>4500000</v>
      </c>
      <c r="L9" s="12">
        <v>4500000</v>
      </c>
      <c r="M9" s="12">
        <v>4500000</v>
      </c>
      <c r="N9" s="12">
        <v>4500000</v>
      </c>
      <c r="O9" s="12">
        <v>3000000</v>
      </c>
      <c r="P9" s="12">
        <v>3000000</v>
      </c>
      <c r="Q9" s="12">
        <v>3000000</v>
      </c>
      <c r="R9" s="14"/>
      <c r="S9" s="15">
        <f>SUM(E9:Q9)/13</f>
        <v>4615384.615384615</v>
      </c>
    </row>
    <row r="10" spans="2:19" x14ac:dyDescent="0.2">
      <c r="B10" s="1" t="s">
        <v>7</v>
      </c>
      <c r="C10" s="6">
        <v>5.6800000000000003E-2</v>
      </c>
      <c r="D10" s="11" t="s">
        <v>8</v>
      </c>
      <c r="E10" s="12">
        <v>14500000</v>
      </c>
      <c r="F10" s="12">
        <v>14500000</v>
      </c>
      <c r="G10" s="12">
        <v>14500000</v>
      </c>
      <c r="H10" s="13">
        <v>14500000</v>
      </c>
      <c r="I10" s="12">
        <v>14500000</v>
      </c>
      <c r="J10" s="12">
        <v>14500000</v>
      </c>
      <c r="K10" s="12">
        <f>14500000-2900000</f>
        <v>11600000</v>
      </c>
      <c r="L10" s="12">
        <v>11600000</v>
      </c>
      <c r="M10" s="12">
        <v>11600000</v>
      </c>
      <c r="N10" s="12">
        <v>11600000</v>
      </c>
      <c r="O10" s="12">
        <v>11600000</v>
      </c>
      <c r="P10" s="12">
        <v>11600000</v>
      </c>
      <c r="Q10" s="12">
        <v>11600000</v>
      </c>
      <c r="R10" s="14"/>
      <c r="S10" s="15">
        <f>SUM(E10:Q10)/13</f>
        <v>12938461.538461538</v>
      </c>
    </row>
    <row r="11" spans="2:19" x14ac:dyDescent="0.2">
      <c r="B11" s="1" t="s">
        <v>9</v>
      </c>
      <c r="C11" s="6">
        <v>6.4299999999999996E-2</v>
      </c>
      <c r="D11" s="11" t="s">
        <v>10</v>
      </c>
      <c r="E11" s="12">
        <v>4900000</v>
      </c>
      <c r="F11" s="12">
        <v>4900000</v>
      </c>
      <c r="G11" s="12">
        <v>4900000</v>
      </c>
      <c r="H11" s="13">
        <v>4900000</v>
      </c>
      <c r="I11" s="12">
        <v>4900000</v>
      </c>
      <c r="J11" s="12">
        <f>4900000-700000</f>
        <v>4200000</v>
      </c>
      <c r="K11" s="12">
        <f>J11</f>
        <v>4200000</v>
      </c>
      <c r="L11" s="12">
        <v>4200000</v>
      </c>
      <c r="M11" s="12">
        <v>4200000</v>
      </c>
      <c r="N11" s="12">
        <v>4200000</v>
      </c>
      <c r="O11" s="12">
        <v>4200000</v>
      </c>
      <c r="P11" s="12">
        <v>4200000</v>
      </c>
      <c r="Q11" s="12">
        <v>4200000</v>
      </c>
      <c r="R11" s="14"/>
      <c r="S11" s="15">
        <f>SUM(E11:Q11)/13</f>
        <v>4469230.769230769</v>
      </c>
    </row>
    <row r="12" spans="2:19" x14ac:dyDescent="0.2">
      <c r="B12" s="1" t="s">
        <v>11</v>
      </c>
      <c r="C12" s="6">
        <v>3.73E-2</v>
      </c>
      <c r="D12" s="11" t="s">
        <v>12</v>
      </c>
      <c r="E12" s="12">
        <v>14000000</v>
      </c>
      <c r="F12" s="12">
        <v>14000000</v>
      </c>
      <c r="G12" s="12">
        <v>14000000</v>
      </c>
      <c r="H12" s="13">
        <v>14000000</v>
      </c>
      <c r="I12" s="12">
        <v>14000000</v>
      </c>
      <c r="J12" s="12">
        <v>14000000</v>
      </c>
      <c r="K12" s="12">
        <v>14000000</v>
      </c>
      <c r="L12" s="12">
        <v>14000000</v>
      </c>
      <c r="M12" s="12">
        <v>14000000</v>
      </c>
      <c r="N12" s="12">
        <v>14000000</v>
      </c>
      <c r="O12" s="12">
        <v>14000000</v>
      </c>
      <c r="P12" s="12">
        <v>14000000</v>
      </c>
      <c r="Q12" s="12">
        <v>12000000</v>
      </c>
      <c r="R12" s="14"/>
      <c r="S12" s="15">
        <f t="shared" ref="S12:S22" si="0">SUM(E12:Q12)/13</f>
        <v>13846153.846153846</v>
      </c>
    </row>
    <row r="13" spans="2:19" x14ac:dyDescent="0.2">
      <c r="B13" s="1" t="s">
        <v>13</v>
      </c>
      <c r="C13" s="6">
        <v>3.8800000000000001E-2</v>
      </c>
      <c r="D13" s="11" t="s">
        <v>14</v>
      </c>
      <c r="E13" s="12">
        <v>40000000</v>
      </c>
      <c r="F13" s="12">
        <v>40000000</v>
      </c>
      <c r="G13" s="12">
        <v>40000000</v>
      </c>
      <c r="H13" s="13">
        <v>40000000</v>
      </c>
      <c r="I13" s="12">
        <v>40000000</v>
      </c>
      <c r="J13" s="12">
        <f>40000000-5000000</f>
        <v>35000000</v>
      </c>
      <c r="K13" s="12">
        <f>J13</f>
        <v>35000000</v>
      </c>
      <c r="L13" s="12">
        <v>35000000</v>
      </c>
      <c r="M13" s="12">
        <v>35000000</v>
      </c>
      <c r="N13" s="12">
        <v>35000000</v>
      </c>
      <c r="O13" s="12">
        <v>35000000</v>
      </c>
      <c r="P13" s="12">
        <v>35000000</v>
      </c>
      <c r="Q13" s="12">
        <v>35000000</v>
      </c>
      <c r="R13" s="14"/>
      <c r="S13" s="15">
        <f t="shared" si="0"/>
        <v>36923076.92307692</v>
      </c>
    </row>
    <row r="14" spans="2:19" x14ac:dyDescent="0.2">
      <c r="B14" s="1" t="s">
        <v>15</v>
      </c>
      <c r="C14" s="6">
        <v>3.2500000000000001E-2</v>
      </c>
      <c r="D14" s="11" t="s">
        <v>16</v>
      </c>
      <c r="E14" s="12">
        <v>70000000</v>
      </c>
      <c r="F14" s="12">
        <v>70000000</v>
      </c>
      <c r="G14" s="12">
        <v>70000000</v>
      </c>
      <c r="H14" s="13">
        <v>70000000</v>
      </c>
      <c r="I14" s="12">
        <v>70000000</v>
      </c>
      <c r="J14" s="12">
        <v>70000000</v>
      </c>
      <c r="K14" s="12">
        <v>70000000</v>
      </c>
      <c r="L14" s="12">
        <v>70000000</v>
      </c>
      <c r="M14" s="12">
        <v>68250000</v>
      </c>
      <c r="N14" s="12">
        <v>68250000</v>
      </c>
      <c r="O14" s="12">
        <v>66500000</v>
      </c>
      <c r="P14" s="12">
        <v>66500000</v>
      </c>
      <c r="Q14" s="12">
        <v>66500000</v>
      </c>
      <c r="R14" s="14"/>
      <c r="S14" s="15">
        <f t="shared" si="0"/>
        <v>68923076.923076928</v>
      </c>
    </row>
    <row r="15" spans="2:19" x14ac:dyDescent="0.2">
      <c r="B15" s="1" t="s">
        <v>17</v>
      </c>
      <c r="C15" s="6">
        <v>3.4799999999999998E-2</v>
      </c>
      <c r="D15" s="11" t="s">
        <v>18</v>
      </c>
      <c r="E15" s="12">
        <v>50000000</v>
      </c>
      <c r="F15" s="12">
        <v>50000000</v>
      </c>
      <c r="G15" s="12">
        <v>50000000</v>
      </c>
      <c r="H15" s="13">
        <v>50000000</v>
      </c>
      <c r="I15" s="12">
        <v>50000000</v>
      </c>
      <c r="J15" s="12">
        <v>50000000</v>
      </c>
      <c r="K15" s="12">
        <v>50000000</v>
      </c>
      <c r="L15" s="12">
        <v>50000000</v>
      </c>
      <c r="M15" s="12">
        <v>50000000</v>
      </c>
      <c r="N15" s="12">
        <v>50000000</v>
      </c>
      <c r="O15" s="12">
        <v>50000000</v>
      </c>
      <c r="P15" s="12">
        <v>50000000</v>
      </c>
      <c r="Q15" s="12">
        <v>50000000</v>
      </c>
      <c r="R15" s="14"/>
      <c r="S15" s="15">
        <f>SUM(E15:Q15)/13</f>
        <v>50000000</v>
      </c>
    </row>
    <row r="16" spans="2:19" x14ac:dyDescent="0.2">
      <c r="B16" s="5" t="s">
        <v>19</v>
      </c>
      <c r="C16" s="6">
        <v>3.5799999999999998E-2</v>
      </c>
      <c r="D16" s="16" t="s">
        <v>20</v>
      </c>
      <c r="E16" s="14">
        <v>50000000</v>
      </c>
      <c r="F16" s="14">
        <v>50000000</v>
      </c>
      <c r="G16" s="14">
        <v>50000000</v>
      </c>
      <c r="H16" s="17">
        <v>50000000</v>
      </c>
      <c r="I16" s="14">
        <v>50000000</v>
      </c>
      <c r="J16" s="14">
        <v>50000000</v>
      </c>
      <c r="K16" s="14">
        <v>50000000</v>
      </c>
      <c r="L16" s="14">
        <v>50000000</v>
      </c>
      <c r="M16" s="14">
        <v>50000000</v>
      </c>
      <c r="N16" s="14">
        <v>50000000</v>
      </c>
      <c r="O16" s="14">
        <v>50000000</v>
      </c>
      <c r="P16" s="14">
        <v>50000000</v>
      </c>
      <c r="Q16" s="14">
        <v>50000000</v>
      </c>
      <c r="R16" s="9"/>
      <c r="S16" s="15">
        <f>SUM(E16:Q16)/13</f>
        <v>50000000</v>
      </c>
    </row>
    <row r="17" spans="2:21" x14ac:dyDescent="0.2">
      <c r="B17" s="5" t="s">
        <v>21</v>
      </c>
      <c r="C17" s="6">
        <v>3.9800000000000002E-2</v>
      </c>
      <c r="D17" s="16" t="s">
        <v>22</v>
      </c>
      <c r="E17" s="14">
        <v>100000000</v>
      </c>
      <c r="F17" s="14">
        <v>100000000</v>
      </c>
      <c r="G17" s="14">
        <v>100000000</v>
      </c>
      <c r="H17" s="17">
        <v>100000000</v>
      </c>
      <c r="I17" s="14">
        <v>100000000</v>
      </c>
      <c r="J17" s="14">
        <v>100000000</v>
      </c>
      <c r="K17" s="14">
        <v>100000000</v>
      </c>
      <c r="L17" s="14">
        <v>100000000</v>
      </c>
      <c r="M17" s="14">
        <v>100000000</v>
      </c>
      <c r="N17" s="14">
        <v>100000000</v>
      </c>
      <c r="O17" s="14">
        <v>100000000</v>
      </c>
      <c r="P17" s="14">
        <v>100000000</v>
      </c>
      <c r="Q17" s="14">
        <v>100000000</v>
      </c>
      <c r="R17" s="9"/>
      <c r="S17" s="15">
        <f>SUM(E17:Q17)/13</f>
        <v>100000000</v>
      </c>
    </row>
    <row r="18" spans="2:21" x14ac:dyDescent="0.2">
      <c r="B18" s="5" t="s">
        <v>23</v>
      </c>
      <c r="C18" s="6">
        <v>2.98E-2</v>
      </c>
      <c r="D18" s="18" t="s">
        <v>24</v>
      </c>
      <c r="E18" s="12">
        <v>70000000</v>
      </c>
      <c r="F18" s="12">
        <v>70000000</v>
      </c>
      <c r="G18" s="12">
        <v>70000000</v>
      </c>
      <c r="H18" s="13">
        <v>70000000</v>
      </c>
      <c r="I18" s="12">
        <v>70000000</v>
      </c>
      <c r="J18" s="12">
        <v>70000000</v>
      </c>
      <c r="K18" s="12">
        <v>70000000</v>
      </c>
      <c r="L18" s="12">
        <v>70000000</v>
      </c>
      <c r="M18" s="12">
        <v>70000000</v>
      </c>
      <c r="N18" s="12">
        <v>70000000</v>
      </c>
      <c r="O18" s="12">
        <v>70000000</v>
      </c>
      <c r="P18" s="12">
        <v>70000000</v>
      </c>
      <c r="Q18" s="12">
        <v>70000000</v>
      </c>
      <c r="R18" s="9"/>
      <c r="S18" s="15">
        <f t="shared" ref="S18" si="1">SUM(E18:Q18)/13</f>
        <v>70000000</v>
      </c>
    </row>
    <row r="19" spans="2:21" x14ac:dyDescent="0.2">
      <c r="B19" s="5" t="s">
        <v>25</v>
      </c>
      <c r="C19" s="6">
        <v>0.03</v>
      </c>
      <c r="D19" s="16" t="s">
        <v>26</v>
      </c>
      <c r="E19" s="12">
        <v>50000000</v>
      </c>
      <c r="F19" s="12">
        <v>50000000</v>
      </c>
      <c r="G19" s="12">
        <v>50000000</v>
      </c>
      <c r="H19" s="13">
        <v>50000000</v>
      </c>
      <c r="I19" s="12">
        <v>50000000</v>
      </c>
      <c r="J19" s="12">
        <v>50000000</v>
      </c>
      <c r="K19" s="12">
        <v>50000000</v>
      </c>
      <c r="L19" s="12">
        <v>50000000</v>
      </c>
      <c r="M19" s="12">
        <v>50000000</v>
      </c>
      <c r="N19" s="12">
        <v>50000000</v>
      </c>
      <c r="O19" s="12">
        <v>50000000</v>
      </c>
      <c r="P19" s="12">
        <v>50000000</v>
      </c>
      <c r="Q19" s="12">
        <v>50000000</v>
      </c>
      <c r="R19" s="9"/>
      <c r="S19" s="15">
        <f t="shared" si="0"/>
        <v>50000000</v>
      </c>
    </row>
    <row r="20" spans="2:21" x14ac:dyDescent="0.2">
      <c r="B20" s="5" t="s">
        <v>27</v>
      </c>
      <c r="C20" s="6">
        <v>2.9600000000000001E-2</v>
      </c>
      <c r="D20" s="16" t="s">
        <v>28</v>
      </c>
      <c r="E20" s="12">
        <v>40000000</v>
      </c>
      <c r="F20" s="12">
        <v>40000000</v>
      </c>
      <c r="G20" s="12">
        <v>40000000</v>
      </c>
      <c r="H20" s="13">
        <v>40000000</v>
      </c>
      <c r="I20" s="12">
        <v>40000000</v>
      </c>
      <c r="J20" s="12">
        <v>40000000</v>
      </c>
      <c r="K20" s="12">
        <v>40000000</v>
      </c>
      <c r="L20" s="12">
        <v>40000000</v>
      </c>
      <c r="M20" s="12">
        <v>40000000</v>
      </c>
      <c r="N20" s="12">
        <v>40000000</v>
      </c>
      <c r="O20" s="12">
        <v>40000000</v>
      </c>
      <c r="P20" s="12">
        <v>40000000</v>
      </c>
      <c r="Q20" s="12">
        <v>40000000</v>
      </c>
      <c r="R20" s="9"/>
      <c r="S20" s="15">
        <f t="shared" si="0"/>
        <v>40000000</v>
      </c>
    </row>
    <row r="21" spans="2:21" x14ac:dyDescent="0.2">
      <c r="B21" s="5" t="s">
        <v>29</v>
      </c>
      <c r="C21" s="6">
        <v>2.4899999999999999E-2</v>
      </c>
      <c r="D21" s="11" t="s">
        <v>30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50000000</v>
      </c>
      <c r="R21" s="9"/>
      <c r="S21" s="15">
        <f t="shared" si="0"/>
        <v>3846153.846153846</v>
      </c>
    </row>
    <row r="22" spans="2:21" x14ac:dyDescent="0.2">
      <c r="E22" s="19">
        <f t="shared" ref="E22:Q22" si="2">SUM(E8:E21)</f>
        <v>509400000</v>
      </c>
      <c r="F22" s="19">
        <f t="shared" si="2"/>
        <v>509400000</v>
      </c>
      <c r="G22" s="19">
        <f t="shared" si="2"/>
        <v>509400000</v>
      </c>
      <c r="H22" s="19">
        <f t="shared" si="2"/>
        <v>509400000</v>
      </c>
      <c r="I22" s="19">
        <f t="shared" si="2"/>
        <v>507900000</v>
      </c>
      <c r="J22" s="19">
        <f t="shared" si="2"/>
        <v>502200000</v>
      </c>
      <c r="K22" s="19">
        <f t="shared" si="2"/>
        <v>499300000</v>
      </c>
      <c r="L22" s="19">
        <f t="shared" si="2"/>
        <v>499300000</v>
      </c>
      <c r="M22" s="19">
        <f t="shared" si="2"/>
        <v>497550000</v>
      </c>
      <c r="N22" s="19">
        <f t="shared" si="2"/>
        <v>497550000</v>
      </c>
      <c r="O22" s="19">
        <f t="shared" si="2"/>
        <v>494300000</v>
      </c>
      <c r="P22" s="19">
        <f t="shared" si="2"/>
        <v>494300000</v>
      </c>
      <c r="Q22" s="19">
        <f t="shared" si="2"/>
        <v>542300000</v>
      </c>
      <c r="S22" s="10">
        <f t="shared" si="0"/>
        <v>505561538.46153843</v>
      </c>
    </row>
    <row r="23" spans="2:21" x14ac:dyDescent="0.2">
      <c r="O23" s="10"/>
      <c r="Q23" s="10"/>
    </row>
    <row r="24" spans="2:21" x14ac:dyDescent="0.2">
      <c r="Q24" s="10"/>
    </row>
    <row r="25" spans="2:21" x14ac:dyDescent="0.2">
      <c r="B25" s="20" t="s">
        <v>31</v>
      </c>
      <c r="C25" s="3" t="s">
        <v>1</v>
      </c>
      <c r="D25" s="2" t="s">
        <v>2</v>
      </c>
      <c r="E25" s="4">
        <f>E$7</f>
        <v>44179</v>
      </c>
      <c r="F25" s="4">
        <f t="shared" ref="F25:Q25" si="3">F$7</f>
        <v>44209</v>
      </c>
      <c r="G25" s="4">
        <f t="shared" si="3"/>
        <v>44237</v>
      </c>
      <c r="H25" s="4">
        <f t="shared" si="3"/>
        <v>44268</v>
      </c>
      <c r="I25" s="4">
        <f t="shared" si="3"/>
        <v>44299</v>
      </c>
      <c r="J25" s="4">
        <f t="shared" si="3"/>
        <v>44329</v>
      </c>
      <c r="K25" s="4">
        <f t="shared" si="3"/>
        <v>44360</v>
      </c>
      <c r="L25" s="4">
        <f t="shared" si="3"/>
        <v>44391</v>
      </c>
      <c r="M25" s="4">
        <f t="shared" si="3"/>
        <v>44421</v>
      </c>
      <c r="N25" s="4">
        <f t="shared" si="3"/>
        <v>44452</v>
      </c>
      <c r="O25" s="4">
        <f t="shared" si="3"/>
        <v>44482</v>
      </c>
      <c r="P25" s="4">
        <f t="shared" si="3"/>
        <v>44513</v>
      </c>
      <c r="Q25" s="4">
        <f t="shared" si="3"/>
        <v>44544</v>
      </c>
      <c r="S25" s="15"/>
    </row>
    <row r="26" spans="2:21" x14ac:dyDescent="0.2">
      <c r="B26" s="5" t="s">
        <v>3</v>
      </c>
      <c r="C26" s="21" t="s">
        <v>32</v>
      </c>
      <c r="D26" s="16" t="s">
        <v>4</v>
      </c>
      <c r="E26" s="9">
        <v>795054.75</v>
      </c>
      <c r="F26" s="9">
        <v>788913</v>
      </c>
      <c r="G26" s="9">
        <v>782771.25</v>
      </c>
      <c r="H26" s="9">
        <v>776629.25</v>
      </c>
      <c r="I26" s="9">
        <v>770487.5</v>
      </c>
      <c r="J26" s="9">
        <v>764345.75</v>
      </c>
      <c r="K26" s="9">
        <v>758204</v>
      </c>
      <c r="L26" s="9">
        <v>752062.25</v>
      </c>
      <c r="M26" s="9">
        <v>745920.5</v>
      </c>
      <c r="N26" s="22">
        <v>739778.75</v>
      </c>
      <c r="O26" s="9">
        <v>733638</v>
      </c>
      <c r="P26" s="9">
        <v>727497</v>
      </c>
      <c r="Q26" s="9">
        <v>721355</v>
      </c>
      <c r="S26" s="15">
        <f t="shared" ref="S26:S42" si="4">SUM(E26:Q26)/13</f>
        <v>758204.38461538462</v>
      </c>
    </row>
    <row r="27" spans="2:21" x14ac:dyDescent="0.2">
      <c r="B27" s="1" t="s">
        <v>33</v>
      </c>
      <c r="C27" s="6"/>
      <c r="D27" s="16" t="s">
        <v>34</v>
      </c>
      <c r="E27" s="9">
        <v>25840</v>
      </c>
      <c r="F27" s="9">
        <v>25650</v>
      </c>
      <c r="G27" s="9">
        <v>25460</v>
      </c>
      <c r="H27" s="9">
        <v>25270</v>
      </c>
      <c r="I27" s="9">
        <v>25080</v>
      </c>
      <c r="J27" s="9">
        <v>24890</v>
      </c>
      <c r="K27" s="9">
        <v>24700</v>
      </c>
      <c r="L27" s="9">
        <v>24510</v>
      </c>
      <c r="M27" s="9">
        <v>24320</v>
      </c>
      <c r="N27" s="22">
        <v>24130</v>
      </c>
      <c r="O27" s="9">
        <v>23940</v>
      </c>
      <c r="P27" s="9">
        <v>23750</v>
      </c>
      <c r="Q27" s="9">
        <v>23560</v>
      </c>
      <c r="R27" s="9"/>
      <c r="S27" s="15">
        <f t="shared" si="4"/>
        <v>24700</v>
      </c>
    </row>
    <row r="28" spans="2:21" x14ac:dyDescent="0.2">
      <c r="B28" s="5" t="s">
        <v>35</v>
      </c>
      <c r="C28" s="5"/>
      <c r="D28" s="16" t="s">
        <v>36</v>
      </c>
      <c r="E28" s="9">
        <v>6528</v>
      </c>
      <c r="F28" s="9">
        <v>6480</v>
      </c>
      <c r="G28" s="9">
        <v>6432</v>
      </c>
      <c r="H28" s="9">
        <v>6384</v>
      </c>
      <c r="I28" s="9">
        <v>6336</v>
      </c>
      <c r="J28" s="9">
        <v>6288</v>
      </c>
      <c r="K28" s="9">
        <v>6240</v>
      </c>
      <c r="L28" s="9">
        <v>6192</v>
      </c>
      <c r="M28" s="9">
        <v>6144</v>
      </c>
      <c r="N28" s="22">
        <v>6096</v>
      </c>
      <c r="O28" s="9">
        <v>6048</v>
      </c>
      <c r="P28" s="9">
        <v>6000</v>
      </c>
      <c r="Q28" s="9">
        <v>5952</v>
      </c>
      <c r="R28" s="9"/>
      <c r="S28" s="15">
        <f t="shared" si="4"/>
        <v>6240</v>
      </c>
      <c r="U28" s="10"/>
    </row>
    <row r="29" spans="2:21" x14ac:dyDescent="0.2">
      <c r="B29" s="7" t="s">
        <v>37</v>
      </c>
      <c r="C29" s="23"/>
      <c r="D29" s="11" t="s">
        <v>38</v>
      </c>
      <c r="E29" s="9">
        <v>37791</v>
      </c>
      <c r="F29" s="9">
        <v>37468</v>
      </c>
      <c r="G29" s="9">
        <v>37145</v>
      </c>
      <c r="H29" s="9">
        <v>36822</v>
      </c>
      <c r="I29" s="9">
        <v>36499</v>
      </c>
      <c r="J29" s="9">
        <v>36176</v>
      </c>
      <c r="K29" s="9">
        <v>35853</v>
      </c>
      <c r="L29" s="9">
        <v>35530</v>
      </c>
      <c r="M29" s="9">
        <v>35207</v>
      </c>
      <c r="N29" s="22">
        <v>34884</v>
      </c>
      <c r="O29" s="9">
        <v>34561</v>
      </c>
      <c r="P29" s="9">
        <v>34238</v>
      </c>
      <c r="Q29" s="9">
        <v>33915</v>
      </c>
      <c r="R29" s="9"/>
      <c r="S29" s="15">
        <f>SUM(E29:Q29)/13</f>
        <v>35853</v>
      </c>
      <c r="U29" s="10"/>
    </row>
    <row r="30" spans="2:21" x14ac:dyDescent="0.2">
      <c r="B30" s="1" t="s">
        <v>5</v>
      </c>
      <c r="C30" s="6">
        <v>5.9299999999999999E-2</v>
      </c>
      <c r="D30" s="11" t="s">
        <v>6</v>
      </c>
      <c r="E30" s="9">
        <v>1992</v>
      </c>
      <c r="F30" s="9">
        <v>1897</v>
      </c>
      <c r="G30" s="9">
        <v>1802</v>
      </c>
      <c r="H30" s="9">
        <v>1707</v>
      </c>
      <c r="I30" s="9">
        <v>1613</v>
      </c>
      <c r="J30" s="9">
        <v>1518</v>
      </c>
      <c r="K30" s="9">
        <v>1423</v>
      </c>
      <c r="L30" s="9">
        <v>1328</v>
      </c>
      <c r="M30" s="9">
        <v>1233</v>
      </c>
      <c r="N30" s="22">
        <v>1138</v>
      </c>
      <c r="O30" s="9">
        <v>1075</v>
      </c>
      <c r="P30" s="9">
        <v>1012</v>
      </c>
      <c r="Q30" s="9">
        <v>949</v>
      </c>
      <c r="R30" s="9"/>
      <c r="S30" s="15">
        <f>SUM(E30:Q30)/13</f>
        <v>1437.4615384615386</v>
      </c>
      <c r="U30" s="10"/>
    </row>
    <row r="31" spans="2:21" x14ac:dyDescent="0.2">
      <c r="B31" s="1" t="s">
        <v>7</v>
      </c>
      <c r="C31" s="6">
        <v>5.6800000000000003E-2</v>
      </c>
      <c r="D31" s="11" t="s">
        <v>8</v>
      </c>
      <c r="E31" s="14">
        <v>5845</v>
      </c>
      <c r="F31" s="14">
        <v>5678</v>
      </c>
      <c r="G31" s="14">
        <v>5511</v>
      </c>
      <c r="H31" s="14">
        <v>5344</v>
      </c>
      <c r="I31" s="14">
        <v>5177</v>
      </c>
      <c r="J31" s="14">
        <v>5010</v>
      </c>
      <c r="K31" s="14">
        <v>4871</v>
      </c>
      <c r="L31" s="9">
        <v>4732</v>
      </c>
      <c r="M31" s="9">
        <v>4593</v>
      </c>
      <c r="N31" s="17">
        <v>4454</v>
      </c>
      <c r="O31" s="9">
        <v>4315</v>
      </c>
      <c r="P31" s="9">
        <v>4175</v>
      </c>
      <c r="Q31" s="14">
        <v>4036</v>
      </c>
      <c r="R31" s="14"/>
      <c r="S31" s="15">
        <f>SUM(E31:Q31)/13</f>
        <v>4903.1538461538457</v>
      </c>
      <c r="U31" s="10"/>
    </row>
    <row r="32" spans="2:21" x14ac:dyDescent="0.2">
      <c r="B32" s="1" t="s">
        <v>9</v>
      </c>
      <c r="C32" s="6">
        <v>6.4299999999999996E-2</v>
      </c>
      <c r="D32" s="11" t="s">
        <v>10</v>
      </c>
      <c r="E32" s="14">
        <v>3765</v>
      </c>
      <c r="F32" s="14">
        <v>3683</v>
      </c>
      <c r="G32" s="14">
        <v>3602</v>
      </c>
      <c r="H32" s="14">
        <v>3520</v>
      </c>
      <c r="I32" s="14">
        <v>3438</v>
      </c>
      <c r="J32" s="14">
        <v>3366</v>
      </c>
      <c r="K32" s="14">
        <v>3295</v>
      </c>
      <c r="L32" s="9">
        <v>3223</v>
      </c>
      <c r="M32" s="9">
        <v>3151</v>
      </c>
      <c r="N32" s="17">
        <v>3079</v>
      </c>
      <c r="O32" s="9">
        <v>3008</v>
      </c>
      <c r="P32" s="9">
        <v>2936</v>
      </c>
      <c r="Q32" s="14">
        <v>2865</v>
      </c>
      <c r="R32" s="14"/>
      <c r="S32" s="15">
        <f>SUM(E32:Q32)/13</f>
        <v>3302.3846153846152</v>
      </c>
      <c r="U32" s="10"/>
    </row>
    <row r="33" spans="2:21" x14ac:dyDescent="0.2">
      <c r="B33" s="24" t="s">
        <v>11</v>
      </c>
      <c r="C33" s="25">
        <v>3.73E-2</v>
      </c>
      <c r="D33" s="26" t="s">
        <v>12</v>
      </c>
      <c r="E33" s="27">
        <v>23335</v>
      </c>
      <c r="F33" s="27">
        <v>22895</v>
      </c>
      <c r="G33" s="27">
        <v>22454</v>
      </c>
      <c r="H33" s="27">
        <v>22014</v>
      </c>
      <c r="I33" s="27">
        <v>21574</v>
      </c>
      <c r="J33" s="27">
        <v>21134</v>
      </c>
      <c r="K33" s="27">
        <v>20693</v>
      </c>
      <c r="L33" s="9">
        <v>20253</v>
      </c>
      <c r="M33" s="9">
        <v>19813</v>
      </c>
      <c r="N33" s="28">
        <v>19373</v>
      </c>
      <c r="O33" s="9">
        <v>18932</v>
      </c>
      <c r="P33" s="9">
        <v>18492</v>
      </c>
      <c r="Q33" s="27">
        <v>18107</v>
      </c>
      <c r="R33" s="27"/>
      <c r="S33" s="15">
        <f t="shared" si="4"/>
        <v>20697.615384615383</v>
      </c>
      <c r="U33" s="10"/>
    </row>
    <row r="34" spans="2:21" x14ac:dyDescent="0.2">
      <c r="B34" s="24" t="s">
        <v>13</v>
      </c>
      <c r="C34" s="23">
        <v>3.8800000000000001E-2</v>
      </c>
      <c r="D34" s="26" t="s">
        <v>14</v>
      </c>
      <c r="E34" s="9">
        <v>72180</v>
      </c>
      <c r="F34" s="9">
        <v>70792</v>
      </c>
      <c r="G34" s="9">
        <v>69404</v>
      </c>
      <c r="H34" s="9">
        <v>68016</v>
      </c>
      <c r="I34" s="9">
        <v>66628</v>
      </c>
      <c r="J34" s="9">
        <v>65394</v>
      </c>
      <c r="K34" s="9">
        <v>64160</v>
      </c>
      <c r="L34" s="9">
        <v>62926</v>
      </c>
      <c r="M34" s="9">
        <v>61692</v>
      </c>
      <c r="N34" s="22">
        <v>60458</v>
      </c>
      <c r="O34" s="9">
        <v>59225</v>
      </c>
      <c r="P34" s="9">
        <v>57991</v>
      </c>
      <c r="Q34" s="9">
        <v>56757</v>
      </c>
      <c r="R34" s="9"/>
      <c r="S34" s="15">
        <f t="shared" si="4"/>
        <v>64278.692307692305</v>
      </c>
      <c r="U34" s="10"/>
    </row>
    <row r="35" spans="2:21" x14ac:dyDescent="0.2">
      <c r="B35" s="1" t="s">
        <v>15</v>
      </c>
      <c r="C35" s="6">
        <v>3.2500000000000001E-2</v>
      </c>
      <c r="D35" s="11" t="s">
        <v>16</v>
      </c>
      <c r="E35" s="9">
        <v>96023</v>
      </c>
      <c r="F35" s="9">
        <v>94784</v>
      </c>
      <c r="G35" s="9">
        <v>93545</v>
      </c>
      <c r="H35" s="9">
        <v>92306</v>
      </c>
      <c r="I35" s="9">
        <v>91067</v>
      </c>
      <c r="J35" s="9">
        <v>89828</v>
      </c>
      <c r="K35" s="9">
        <v>88589</v>
      </c>
      <c r="L35" s="9">
        <v>87350</v>
      </c>
      <c r="M35" s="9">
        <v>86111</v>
      </c>
      <c r="N35" s="22">
        <v>84872</v>
      </c>
      <c r="O35" s="9">
        <v>83633</v>
      </c>
      <c r="P35" s="9">
        <v>82394</v>
      </c>
      <c r="Q35" s="9">
        <v>81155</v>
      </c>
      <c r="S35" s="15">
        <f t="shared" si="4"/>
        <v>88589</v>
      </c>
      <c r="U35" s="29"/>
    </row>
    <row r="36" spans="2:21" x14ac:dyDescent="0.2">
      <c r="B36" s="5" t="s">
        <v>17</v>
      </c>
      <c r="C36" s="6">
        <v>3.4799999999999998E-2</v>
      </c>
      <c r="D36" s="11" t="s">
        <v>18</v>
      </c>
      <c r="E36" s="9">
        <v>82833</v>
      </c>
      <c r="F36" s="9">
        <v>82299</v>
      </c>
      <c r="G36" s="9">
        <v>81765</v>
      </c>
      <c r="H36" s="9">
        <v>81230</v>
      </c>
      <c r="I36" s="9">
        <v>80696</v>
      </c>
      <c r="J36" s="9">
        <v>80161</v>
      </c>
      <c r="K36" s="9">
        <v>79627</v>
      </c>
      <c r="L36" s="9">
        <v>79093</v>
      </c>
      <c r="M36" s="9">
        <v>78559</v>
      </c>
      <c r="N36" s="22">
        <v>78025</v>
      </c>
      <c r="O36" s="9">
        <v>77489</v>
      </c>
      <c r="P36" s="9">
        <v>76955</v>
      </c>
      <c r="Q36" s="9">
        <v>76421</v>
      </c>
      <c r="R36" s="9"/>
      <c r="S36" s="15">
        <f>SUM(E36:Q36)/13</f>
        <v>79627.153846153844</v>
      </c>
      <c r="U36" s="10"/>
    </row>
    <row r="37" spans="2:21" x14ac:dyDescent="0.2">
      <c r="B37" s="5" t="s">
        <v>19</v>
      </c>
      <c r="C37" s="6">
        <v>3.5799999999999998E-2</v>
      </c>
      <c r="D37" s="11" t="s">
        <v>20</v>
      </c>
      <c r="E37" s="9">
        <v>82363</v>
      </c>
      <c r="F37" s="9">
        <v>81856</v>
      </c>
      <c r="G37" s="9">
        <v>81349</v>
      </c>
      <c r="H37" s="9">
        <v>80842</v>
      </c>
      <c r="I37" s="9">
        <v>80335</v>
      </c>
      <c r="J37" s="9">
        <v>79829</v>
      </c>
      <c r="K37" s="9">
        <v>79322</v>
      </c>
      <c r="L37" s="9">
        <v>78815</v>
      </c>
      <c r="M37" s="9">
        <v>78308</v>
      </c>
      <c r="N37" s="22">
        <v>77801</v>
      </c>
      <c r="O37" s="9">
        <v>77294</v>
      </c>
      <c r="P37" s="9">
        <v>76787</v>
      </c>
      <c r="Q37" s="9">
        <v>76280</v>
      </c>
      <c r="R37" s="9"/>
      <c r="S37" s="15">
        <f>SUM(E37:Q37)/13</f>
        <v>79321.61538461539</v>
      </c>
      <c r="U37" s="10"/>
    </row>
    <row r="38" spans="2:21" x14ac:dyDescent="0.2">
      <c r="B38" s="5" t="s">
        <v>21</v>
      </c>
      <c r="C38" s="6">
        <v>3.9800000000000002E-2</v>
      </c>
      <c r="D38" s="11" t="s">
        <v>22</v>
      </c>
      <c r="E38" s="9">
        <v>153517</v>
      </c>
      <c r="F38" s="9">
        <v>152614</v>
      </c>
      <c r="G38" s="9">
        <v>151711</v>
      </c>
      <c r="H38" s="9">
        <v>150808</v>
      </c>
      <c r="I38" s="9">
        <v>149905</v>
      </c>
      <c r="J38" s="9">
        <v>149002</v>
      </c>
      <c r="K38" s="9">
        <v>148099</v>
      </c>
      <c r="L38" s="9">
        <v>147196</v>
      </c>
      <c r="M38" s="9">
        <v>146293</v>
      </c>
      <c r="N38" s="22">
        <v>145390</v>
      </c>
      <c r="O38" s="9">
        <v>144487</v>
      </c>
      <c r="P38" s="9">
        <v>143584</v>
      </c>
      <c r="Q38" s="9">
        <v>142681</v>
      </c>
      <c r="R38" s="9"/>
      <c r="S38" s="15">
        <f>SUM(E38:Q38)/13</f>
        <v>148099</v>
      </c>
      <c r="U38" s="10"/>
    </row>
    <row r="39" spans="2:21" x14ac:dyDescent="0.2">
      <c r="B39" s="5" t="s">
        <v>23</v>
      </c>
      <c r="C39" s="6">
        <v>2.98E-2</v>
      </c>
      <c r="D39" s="11" t="s">
        <v>24</v>
      </c>
      <c r="E39" s="9">
        <v>149868</v>
      </c>
      <c r="F39" s="9">
        <v>148553</v>
      </c>
      <c r="G39" s="9">
        <v>147238</v>
      </c>
      <c r="H39" s="9">
        <v>145924</v>
      </c>
      <c r="I39" s="9">
        <v>144609</v>
      </c>
      <c r="J39" s="9">
        <v>143294</v>
      </c>
      <c r="K39" s="9">
        <v>141980</v>
      </c>
      <c r="L39" s="9">
        <v>140665</v>
      </c>
      <c r="M39" s="9">
        <v>139350</v>
      </c>
      <c r="N39" s="22">
        <v>138035</v>
      </c>
      <c r="O39" s="9">
        <v>136721</v>
      </c>
      <c r="P39" s="9">
        <v>135407</v>
      </c>
      <c r="Q39" s="9">
        <v>134092</v>
      </c>
      <c r="R39" s="9"/>
      <c r="S39" s="15">
        <f>SUM(E39:Q39)/13</f>
        <v>141979.69230769231</v>
      </c>
      <c r="U39" s="10"/>
    </row>
    <row r="40" spans="2:21" x14ac:dyDescent="0.2">
      <c r="B40" s="5" t="s">
        <v>25</v>
      </c>
      <c r="C40" s="6">
        <v>0.03</v>
      </c>
      <c r="D40" s="16" t="s">
        <v>26</v>
      </c>
      <c r="E40" s="9">
        <v>88807</v>
      </c>
      <c r="F40" s="9">
        <v>88073</v>
      </c>
      <c r="G40" s="9">
        <v>87339</v>
      </c>
      <c r="H40" s="9">
        <v>86605</v>
      </c>
      <c r="I40" s="9">
        <v>85871</v>
      </c>
      <c r="J40" s="9">
        <v>85137</v>
      </c>
      <c r="K40" s="9">
        <v>84403</v>
      </c>
      <c r="L40" s="9">
        <v>83669</v>
      </c>
      <c r="M40" s="9">
        <v>82935</v>
      </c>
      <c r="N40" s="22">
        <v>82201</v>
      </c>
      <c r="O40" s="9">
        <v>81467</v>
      </c>
      <c r="P40" s="9">
        <v>80733</v>
      </c>
      <c r="Q40" s="9">
        <v>79999</v>
      </c>
      <c r="R40" s="9"/>
      <c r="S40" s="15">
        <f t="shared" si="4"/>
        <v>84403</v>
      </c>
      <c r="U40" s="10"/>
    </row>
    <row r="41" spans="2:21" x14ac:dyDescent="0.2">
      <c r="B41" s="5" t="s">
        <v>27</v>
      </c>
      <c r="C41" s="6">
        <v>2.9600000000000001E-2</v>
      </c>
      <c r="D41" s="30" t="s">
        <v>28</v>
      </c>
      <c r="E41" s="9">
        <v>70637</v>
      </c>
      <c r="F41" s="9">
        <v>70058</v>
      </c>
      <c r="G41" s="9">
        <v>69479</v>
      </c>
      <c r="H41" s="9">
        <v>68900</v>
      </c>
      <c r="I41" s="9">
        <v>68321</v>
      </c>
      <c r="J41" s="9">
        <v>67742</v>
      </c>
      <c r="K41" s="9">
        <v>67163</v>
      </c>
      <c r="L41" s="9">
        <v>66584</v>
      </c>
      <c r="M41" s="9">
        <v>66005</v>
      </c>
      <c r="N41" s="22">
        <v>65426</v>
      </c>
      <c r="O41" s="9">
        <v>64847</v>
      </c>
      <c r="P41" s="9">
        <v>64268</v>
      </c>
      <c r="Q41" s="9">
        <v>63689</v>
      </c>
      <c r="R41" s="9"/>
      <c r="S41" s="15">
        <f t="shared" si="4"/>
        <v>67163</v>
      </c>
      <c r="U41" s="10"/>
    </row>
    <row r="42" spans="2:21" x14ac:dyDescent="0.2">
      <c r="B42" s="5" t="s">
        <v>29</v>
      </c>
      <c r="C42" s="6">
        <v>2.4899999999999999E-2</v>
      </c>
      <c r="D42" s="11" t="s">
        <v>30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112375</v>
      </c>
      <c r="R42" s="9"/>
      <c r="S42" s="15">
        <f t="shared" si="4"/>
        <v>8644.2307692307695</v>
      </c>
      <c r="U42" s="10"/>
    </row>
    <row r="43" spans="2:21" x14ac:dyDescent="0.2">
      <c r="E43" s="19">
        <f t="shared" ref="E43:Q43" si="5">SUM(E26:E42)</f>
        <v>1696378.75</v>
      </c>
      <c r="F43" s="19">
        <f t="shared" si="5"/>
        <v>1681693</v>
      </c>
      <c r="G43" s="19">
        <f t="shared" si="5"/>
        <v>1667007.25</v>
      </c>
      <c r="H43" s="19">
        <f t="shared" si="5"/>
        <v>1652321.25</v>
      </c>
      <c r="I43" s="19">
        <f t="shared" si="5"/>
        <v>1637636.5</v>
      </c>
      <c r="J43" s="19">
        <f t="shared" si="5"/>
        <v>1623114.75</v>
      </c>
      <c r="K43" s="19">
        <f t="shared" si="5"/>
        <v>1608622</v>
      </c>
      <c r="L43" s="19">
        <f t="shared" si="5"/>
        <v>1594128.25</v>
      </c>
      <c r="M43" s="19">
        <f t="shared" si="5"/>
        <v>1579634.5</v>
      </c>
      <c r="N43" s="19">
        <f t="shared" si="5"/>
        <v>1565140.75</v>
      </c>
      <c r="O43" s="19">
        <f t="shared" si="5"/>
        <v>1550680</v>
      </c>
      <c r="P43" s="19">
        <f t="shared" si="5"/>
        <v>1536219</v>
      </c>
      <c r="Q43" s="19">
        <f t="shared" si="5"/>
        <v>1634188</v>
      </c>
      <c r="S43" s="31">
        <f>SUM(S26:S42)</f>
        <v>1617443.3846153845</v>
      </c>
    </row>
    <row r="44" spans="2:21" x14ac:dyDescent="0.2">
      <c r="Q44" s="10"/>
    </row>
    <row r="46" spans="2:21" x14ac:dyDescent="0.2">
      <c r="B46" s="20" t="s">
        <v>39</v>
      </c>
      <c r="C46" s="32" t="s">
        <v>40</v>
      </c>
      <c r="D46" s="2"/>
      <c r="E46" s="4">
        <f>E$7</f>
        <v>44179</v>
      </c>
      <c r="F46" s="4">
        <f t="shared" ref="F46:Q46" si="6">F$7</f>
        <v>44209</v>
      </c>
      <c r="G46" s="4">
        <f t="shared" si="6"/>
        <v>44237</v>
      </c>
      <c r="H46" s="4">
        <f t="shared" si="6"/>
        <v>44268</v>
      </c>
      <c r="I46" s="4">
        <f t="shared" si="6"/>
        <v>44299</v>
      </c>
      <c r="J46" s="4">
        <f t="shared" si="6"/>
        <v>44329</v>
      </c>
      <c r="K46" s="4">
        <f t="shared" si="6"/>
        <v>44360</v>
      </c>
      <c r="L46" s="4">
        <f t="shared" si="6"/>
        <v>44391</v>
      </c>
      <c r="M46" s="4">
        <f t="shared" si="6"/>
        <v>44421</v>
      </c>
      <c r="N46" s="4">
        <f t="shared" si="6"/>
        <v>44452</v>
      </c>
      <c r="O46" s="4">
        <f t="shared" si="6"/>
        <v>44482</v>
      </c>
      <c r="P46" s="4">
        <f t="shared" si="6"/>
        <v>44513</v>
      </c>
      <c r="Q46" s="4">
        <f t="shared" si="6"/>
        <v>44544</v>
      </c>
    </row>
    <row r="47" spans="2:21" x14ac:dyDescent="0.2">
      <c r="B47" s="5" t="s">
        <v>3</v>
      </c>
      <c r="C47" s="21" t="s">
        <v>41</v>
      </c>
      <c r="D47" s="16" t="s">
        <v>42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>
        <f t="shared" ref="S47:S55" si="7">SUM(E47:Q47)/13</f>
        <v>0</v>
      </c>
    </row>
    <row r="48" spans="2:21" x14ac:dyDescent="0.2">
      <c r="B48" s="1" t="s">
        <v>5</v>
      </c>
      <c r="C48" s="6">
        <v>5.9299999999999999E-2</v>
      </c>
      <c r="D48" s="11" t="s">
        <v>6</v>
      </c>
      <c r="E48" s="14">
        <v>3000000</v>
      </c>
      <c r="F48" s="14">
        <v>3000000</v>
      </c>
      <c r="G48" s="14">
        <v>3000000</v>
      </c>
      <c r="H48" s="14">
        <v>3000000</v>
      </c>
      <c r="I48" s="14">
        <v>3000000</v>
      </c>
      <c r="J48" s="14">
        <v>3000000</v>
      </c>
      <c r="K48" s="14">
        <v>3000000</v>
      </c>
      <c r="L48" s="14">
        <v>3000000</v>
      </c>
      <c r="M48" s="14">
        <v>3000000</v>
      </c>
      <c r="N48" s="14">
        <v>3000000</v>
      </c>
      <c r="O48" s="14">
        <v>3000000</v>
      </c>
      <c r="P48" s="14">
        <v>3000000</v>
      </c>
      <c r="Q48" s="14">
        <v>3000000</v>
      </c>
      <c r="R48" s="14"/>
      <c r="S48" s="10">
        <f>SUM(E48:Q48)/13</f>
        <v>3000000</v>
      </c>
    </row>
    <row r="49" spans="2:25" x14ac:dyDescent="0.2">
      <c r="B49" s="1" t="s">
        <v>7</v>
      </c>
      <c r="C49" s="6">
        <v>5.6800000000000003E-2</v>
      </c>
      <c r="D49" s="11" t="s">
        <v>8</v>
      </c>
      <c r="E49" s="14">
        <v>2900000</v>
      </c>
      <c r="F49" s="14">
        <v>2900000</v>
      </c>
      <c r="G49" s="14">
        <v>2900000</v>
      </c>
      <c r="H49" s="14">
        <v>2900000</v>
      </c>
      <c r="I49" s="14">
        <v>2900000</v>
      </c>
      <c r="J49" s="14">
        <v>2900000</v>
      </c>
      <c r="K49" s="14">
        <v>2900000</v>
      </c>
      <c r="L49" s="14">
        <v>2900000</v>
      </c>
      <c r="M49" s="14">
        <v>2900000</v>
      </c>
      <c r="N49" s="14">
        <v>2900000</v>
      </c>
      <c r="O49" s="14">
        <v>2900000</v>
      </c>
      <c r="P49" s="14">
        <v>2900000</v>
      </c>
      <c r="Q49" s="14">
        <v>2900000</v>
      </c>
      <c r="R49" s="14"/>
      <c r="S49" s="10">
        <f>SUM(E49:Q49)/13</f>
        <v>2900000</v>
      </c>
    </row>
    <row r="50" spans="2:25" x14ac:dyDescent="0.2">
      <c r="B50" s="1" t="s">
        <v>9</v>
      </c>
      <c r="C50" s="6">
        <v>6.4299999999999996E-2</v>
      </c>
      <c r="D50" s="11" t="s">
        <v>10</v>
      </c>
      <c r="E50" s="14">
        <v>700000</v>
      </c>
      <c r="F50" s="14">
        <v>700000</v>
      </c>
      <c r="G50" s="14">
        <v>700000</v>
      </c>
      <c r="H50" s="14">
        <v>700000</v>
      </c>
      <c r="I50" s="14">
        <v>700000</v>
      </c>
      <c r="J50" s="14">
        <v>700000</v>
      </c>
      <c r="K50" s="14">
        <v>700000</v>
      </c>
      <c r="L50" s="14">
        <v>700000</v>
      </c>
      <c r="M50" s="14">
        <v>700000</v>
      </c>
      <c r="N50" s="14">
        <v>700000</v>
      </c>
      <c r="O50" s="14">
        <v>700000</v>
      </c>
      <c r="P50" s="14">
        <v>700000</v>
      </c>
      <c r="Q50" s="14">
        <v>700000</v>
      </c>
      <c r="R50" s="14"/>
      <c r="S50" s="10">
        <f>SUM(E50:Q50)/13</f>
        <v>700000</v>
      </c>
    </row>
    <row r="51" spans="2:25" x14ac:dyDescent="0.2">
      <c r="B51" s="1" t="s">
        <v>11</v>
      </c>
      <c r="C51" s="6">
        <v>3.73E-2</v>
      </c>
      <c r="D51" s="11" t="s">
        <v>12</v>
      </c>
      <c r="E51" s="14">
        <v>2000000</v>
      </c>
      <c r="F51" s="14">
        <v>2000000</v>
      </c>
      <c r="G51" s="14">
        <v>2000000</v>
      </c>
      <c r="H51" s="14">
        <v>2000000</v>
      </c>
      <c r="I51" s="14">
        <f>H51</f>
        <v>2000000</v>
      </c>
      <c r="J51" s="14">
        <f t="shared" ref="J51:K51" si="8">I51</f>
        <v>2000000</v>
      </c>
      <c r="K51" s="14">
        <f t="shared" si="8"/>
        <v>2000000</v>
      </c>
      <c r="L51" s="14">
        <f>K51</f>
        <v>2000000</v>
      </c>
      <c r="M51" s="14">
        <f t="shared" ref="M51:N51" si="9">L51</f>
        <v>2000000</v>
      </c>
      <c r="N51" s="14">
        <f t="shared" si="9"/>
        <v>2000000</v>
      </c>
      <c r="O51" s="14">
        <f>N51</f>
        <v>2000000</v>
      </c>
      <c r="P51" s="14">
        <f t="shared" ref="P51:Q51" si="10">O51</f>
        <v>2000000</v>
      </c>
      <c r="Q51" s="14">
        <f t="shared" si="10"/>
        <v>2000000</v>
      </c>
      <c r="R51" s="14"/>
      <c r="S51" s="10">
        <f t="shared" si="7"/>
        <v>2000000</v>
      </c>
    </row>
    <row r="52" spans="2:25" x14ac:dyDescent="0.2">
      <c r="B52" s="1" t="s">
        <v>13</v>
      </c>
      <c r="C52" s="6">
        <v>3.8800000000000001E-2</v>
      </c>
      <c r="D52" s="11" t="s">
        <v>14</v>
      </c>
      <c r="E52" s="14">
        <v>5000000</v>
      </c>
      <c r="F52" s="14">
        <v>5000000</v>
      </c>
      <c r="G52" s="14">
        <v>5000000</v>
      </c>
      <c r="H52" s="14">
        <v>5000000</v>
      </c>
      <c r="I52" s="14">
        <v>5000000</v>
      </c>
      <c r="J52" s="14">
        <v>5000000</v>
      </c>
      <c r="K52" s="14">
        <v>5000000</v>
      </c>
      <c r="L52" s="14">
        <v>5000000</v>
      </c>
      <c r="M52" s="14">
        <v>5000000</v>
      </c>
      <c r="N52" s="14">
        <v>5000000</v>
      </c>
      <c r="O52" s="14">
        <v>5000000</v>
      </c>
      <c r="P52" s="14">
        <v>5000000</v>
      </c>
      <c r="Q52" s="14">
        <v>5000000</v>
      </c>
      <c r="R52" s="14"/>
      <c r="S52" s="10">
        <f t="shared" si="7"/>
        <v>5000000</v>
      </c>
    </row>
    <row r="53" spans="2:25" x14ac:dyDescent="0.2">
      <c r="B53" s="1" t="s">
        <v>15</v>
      </c>
      <c r="C53" s="6">
        <v>3.2500000000000001E-2</v>
      </c>
      <c r="D53" s="11" t="s">
        <v>16</v>
      </c>
      <c r="E53" s="9"/>
      <c r="F53" s="9"/>
      <c r="G53" s="9"/>
      <c r="H53" s="9"/>
      <c r="I53" s="9"/>
      <c r="J53" s="9"/>
      <c r="K53" s="9"/>
      <c r="L53" s="9"/>
      <c r="M53" s="9">
        <v>1750000</v>
      </c>
      <c r="N53" s="9">
        <v>1750000</v>
      </c>
      <c r="O53" s="9">
        <f>N53+1750000</f>
        <v>3500000</v>
      </c>
      <c r="P53" s="9">
        <f>O53</f>
        <v>3500000</v>
      </c>
      <c r="Q53" s="9">
        <f>P53</f>
        <v>3500000</v>
      </c>
      <c r="R53" s="9"/>
      <c r="S53" s="10">
        <f>SUM(E53:Q53)/13</f>
        <v>1076923.076923077</v>
      </c>
    </row>
    <row r="54" spans="2:25" x14ac:dyDescent="0.2">
      <c r="B54" s="5"/>
      <c r="C54" s="6"/>
      <c r="D54" s="30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10">
        <f t="shared" si="7"/>
        <v>0</v>
      </c>
      <c r="T54" s="34"/>
      <c r="U54" s="34"/>
      <c r="V54" s="34"/>
      <c r="W54" s="35"/>
      <c r="X54" s="35"/>
      <c r="Y54" s="35"/>
    </row>
    <row r="55" spans="2:25" x14ac:dyDescent="0.2">
      <c r="B55" s="5"/>
      <c r="C55" s="6"/>
      <c r="D55" s="11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>
        <f t="shared" si="7"/>
        <v>0</v>
      </c>
    </row>
    <row r="56" spans="2:25" x14ac:dyDescent="0.2">
      <c r="B56" s="5"/>
      <c r="C56" s="6"/>
      <c r="D56" s="1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</row>
    <row r="57" spans="2:25" x14ac:dyDescent="0.2">
      <c r="E57" s="36">
        <f t="shared" ref="E57:Q57" si="11">SUM(E47:E55)</f>
        <v>13600000</v>
      </c>
      <c r="F57" s="36">
        <f t="shared" si="11"/>
        <v>13600000</v>
      </c>
      <c r="G57" s="36">
        <f t="shared" si="11"/>
        <v>13600000</v>
      </c>
      <c r="H57" s="36">
        <f t="shared" si="11"/>
        <v>13600000</v>
      </c>
      <c r="I57" s="36">
        <f t="shared" si="11"/>
        <v>13600000</v>
      </c>
      <c r="J57" s="36">
        <f t="shared" si="11"/>
        <v>13600000</v>
      </c>
      <c r="K57" s="36">
        <f t="shared" si="11"/>
        <v>13600000</v>
      </c>
      <c r="L57" s="36">
        <f t="shared" si="11"/>
        <v>13600000</v>
      </c>
      <c r="M57" s="36">
        <f t="shared" si="11"/>
        <v>15350000</v>
      </c>
      <c r="N57" s="36">
        <f t="shared" si="11"/>
        <v>15350000</v>
      </c>
      <c r="O57" s="36">
        <f t="shared" si="11"/>
        <v>17100000</v>
      </c>
      <c r="P57" s="36">
        <f t="shared" si="11"/>
        <v>17100000</v>
      </c>
      <c r="Q57" s="36">
        <f t="shared" si="11"/>
        <v>17100000</v>
      </c>
      <c r="S57" s="31">
        <f>SUM(S47:S55)</f>
        <v>14676923.076923076</v>
      </c>
    </row>
    <row r="58" spans="2:25" x14ac:dyDescent="0.2">
      <c r="H58" s="10"/>
      <c r="I58" s="10"/>
      <c r="L58" s="10"/>
      <c r="O58" s="10"/>
      <c r="Q58" s="10"/>
    </row>
    <row r="59" spans="2:25" x14ac:dyDescent="0.2">
      <c r="U59" s="5" t="s">
        <v>43</v>
      </c>
      <c r="V59" s="5" t="s">
        <v>44</v>
      </c>
    </row>
    <row r="60" spans="2:25" x14ac:dyDescent="0.2">
      <c r="B60" s="20" t="s">
        <v>45</v>
      </c>
      <c r="C60" s="3" t="s">
        <v>46</v>
      </c>
      <c r="D60" s="2"/>
      <c r="E60" s="4">
        <f>E$7</f>
        <v>44179</v>
      </c>
      <c r="F60" s="4">
        <f t="shared" ref="F60:Q60" si="12">F$7</f>
        <v>44209</v>
      </c>
      <c r="G60" s="4">
        <f t="shared" si="12"/>
        <v>44237</v>
      </c>
      <c r="H60" s="4">
        <f t="shared" si="12"/>
        <v>44268</v>
      </c>
      <c r="I60" s="4">
        <f t="shared" si="12"/>
        <v>44299</v>
      </c>
      <c r="J60" s="4">
        <f t="shared" si="12"/>
        <v>44329</v>
      </c>
      <c r="K60" s="4">
        <f t="shared" si="12"/>
        <v>44360</v>
      </c>
      <c r="L60" s="4">
        <f t="shared" si="12"/>
        <v>44391</v>
      </c>
      <c r="M60" s="4">
        <f t="shared" si="12"/>
        <v>44421</v>
      </c>
      <c r="N60" s="4">
        <f t="shared" si="12"/>
        <v>44452</v>
      </c>
      <c r="O60" s="4">
        <f t="shared" si="12"/>
        <v>44482</v>
      </c>
      <c r="P60" s="4">
        <f t="shared" si="12"/>
        <v>44513</v>
      </c>
      <c r="Q60" s="4">
        <f t="shared" si="12"/>
        <v>44544</v>
      </c>
      <c r="S60" s="37" t="s">
        <v>47</v>
      </c>
      <c r="U60" s="5" t="s">
        <v>48</v>
      </c>
      <c r="V60" s="5" t="s">
        <v>48</v>
      </c>
    </row>
    <row r="61" spans="2:25" x14ac:dyDescent="0.2">
      <c r="B61" s="5" t="s">
        <v>3</v>
      </c>
      <c r="C61" s="21" t="s">
        <v>32</v>
      </c>
      <c r="D61" s="16" t="s">
        <v>4</v>
      </c>
      <c r="E61" s="10">
        <f t="shared" ref="E61:Q61" si="13">E8-E26+E47</f>
        <v>-795054.75</v>
      </c>
      <c r="F61" s="10">
        <f t="shared" si="13"/>
        <v>-788913</v>
      </c>
      <c r="G61" s="10">
        <f t="shared" si="13"/>
        <v>-782771.25</v>
      </c>
      <c r="H61" s="10">
        <f t="shared" si="13"/>
        <v>-776629.25</v>
      </c>
      <c r="I61" s="10">
        <f t="shared" si="13"/>
        <v>-770487.5</v>
      </c>
      <c r="J61" s="10">
        <f t="shared" si="13"/>
        <v>-764345.75</v>
      </c>
      <c r="K61" s="10">
        <f t="shared" si="13"/>
        <v>-758204</v>
      </c>
      <c r="L61" s="10">
        <f t="shared" si="13"/>
        <v>-752062.25</v>
      </c>
      <c r="M61" s="10">
        <f t="shared" si="13"/>
        <v>-745920.5</v>
      </c>
      <c r="N61" s="10">
        <f t="shared" si="13"/>
        <v>-739778.75</v>
      </c>
      <c r="O61" s="10">
        <f t="shared" si="13"/>
        <v>-733638</v>
      </c>
      <c r="P61" s="10">
        <f t="shared" si="13"/>
        <v>-727497</v>
      </c>
      <c r="Q61" s="10">
        <f t="shared" si="13"/>
        <v>-721355</v>
      </c>
      <c r="S61" s="31">
        <f t="shared" ref="S61:S77" si="14">SUM(E61:Q61)/13</f>
        <v>-758204.38461538462</v>
      </c>
      <c r="U61" s="5"/>
      <c r="V61" s="5"/>
    </row>
    <row r="62" spans="2:25" x14ac:dyDescent="0.2">
      <c r="B62" s="1" t="s">
        <v>33</v>
      </c>
      <c r="C62" s="6"/>
      <c r="D62" s="16" t="s">
        <v>34</v>
      </c>
      <c r="E62" s="10">
        <f t="shared" ref="E62:Q64" si="15">-E27</f>
        <v>-25840</v>
      </c>
      <c r="F62" s="10">
        <f t="shared" si="15"/>
        <v>-25650</v>
      </c>
      <c r="G62" s="10">
        <f t="shared" si="15"/>
        <v>-25460</v>
      </c>
      <c r="H62" s="10">
        <f t="shared" si="15"/>
        <v>-25270</v>
      </c>
      <c r="I62" s="10">
        <f t="shared" si="15"/>
        <v>-25080</v>
      </c>
      <c r="J62" s="10">
        <f t="shared" si="15"/>
        <v>-24890</v>
      </c>
      <c r="K62" s="10">
        <f t="shared" si="15"/>
        <v>-24700</v>
      </c>
      <c r="L62" s="10">
        <f t="shared" si="15"/>
        <v>-24510</v>
      </c>
      <c r="M62" s="10">
        <f t="shared" si="15"/>
        <v>-24320</v>
      </c>
      <c r="N62" s="10">
        <f t="shared" si="15"/>
        <v>-24130</v>
      </c>
      <c r="O62" s="10">
        <f t="shared" si="15"/>
        <v>-23940</v>
      </c>
      <c r="P62" s="10">
        <f t="shared" si="15"/>
        <v>-23750</v>
      </c>
      <c r="Q62" s="10">
        <f t="shared" si="15"/>
        <v>-23560</v>
      </c>
      <c r="S62" s="31">
        <f t="shared" si="14"/>
        <v>-24700</v>
      </c>
      <c r="U62" s="38"/>
      <c r="V62" s="39"/>
      <c r="Y62" s="40"/>
    </row>
    <row r="63" spans="2:25" x14ac:dyDescent="0.2">
      <c r="B63" s="5" t="s">
        <v>35</v>
      </c>
      <c r="C63" s="5"/>
      <c r="D63" s="16" t="s">
        <v>36</v>
      </c>
      <c r="E63" s="10">
        <f t="shared" si="15"/>
        <v>-6528</v>
      </c>
      <c r="F63" s="10">
        <f t="shared" si="15"/>
        <v>-6480</v>
      </c>
      <c r="G63" s="10">
        <f t="shared" si="15"/>
        <v>-6432</v>
      </c>
      <c r="H63" s="10">
        <f t="shared" si="15"/>
        <v>-6384</v>
      </c>
      <c r="I63" s="10">
        <f t="shared" si="15"/>
        <v>-6336</v>
      </c>
      <c r="J63" s="10">
        <f t="shared" si="15"/>
        <v>-6288</v>
      </c>
      <c r="K63" s="10">
        <f t="shared" si="15"/>
        <v>-6240</v>
      </c>
      <c r="L63" s="10">
        <f t="shared" si="15"/>
        <v>-6192</v>
      </c>
      <c r="M63" s="10">
        <f t="shared" si="15"/>
        <v>-6144</v>
      </c>
      <c r="N63" s="10">
        <f t="shared" si="15"/>
        <v>-6096</v>
      </c>
      <c r="O63" s="10">
        <f t="shared" si="15"/>
        <v>-6048</v>
      </c>
      <c r="P63" s="10">
        <f t="shared" si="15"/>
        <v>-6000</v>
      </c>
      <c r="Q63" s="10">
        <f t="shared" si="15"/>
        <v>-5952</v>
      </c>
      <c r="S63" s="31">
        <f t="shared" si="14"/>
        <v>-6240</v>
      </c>
      <c r="U63" s="38"/>
      <c r="V63" s="39"/>
      <c r="Y63" s="40"/>
    </row>
    <row r="64" spans="2:25" x14ac:dyDescent="0.2">
      <c r="B64" s="7" t="s">
        <v>37</v>
      </c>
      <c r="C64" s="23"/>
      <c r="D64" s="11" t="s">
        <v>38</v>
      </c>
      <c r="E64" s="10">
        <f>-E29</f>
        <v>-37791</v>
      </c>
      <c r="F64" s="10">
        <f t="shared" si="15"/>
        <v>-37468</v>
      </c>
      <c r="G64" s="10">
        <f t="shared" si="15"/>
        <v>-37145</v>
      </c>
      <c r="H64" s="10">
        <f t="shared" si="15"/>
        <v>-36822</v>
      </c>
      <c r="I64" s="10">
        <f t="shared" si="15"/>
        <v>-36499</v>
      </c>
      <c r="J64" s="10">
        <f t="shared" si="15"/>
        <v>-36176</v>
      </c>
      <c r="K64" s="10">
        <f t="shared" si="15"/>
        <v>-35853</v>
      </c>
      <c r="L64" s="10">
        <f t="shared" si="15"/>
        <v>-35530</v>
      </c>
      <c r="M64" s="10">
        <f t="shared" si="15"/>
        <v>-35207</v>
      </c>
      <c r="N64" s="10">
        <f t="shared" si="15"/>
        <v>-34884</v>
      </c>
      <c r="O64" s="10">
        <f t="shared" si="15"/>
        <v>-34561</v>
      </c>
      <c r="P64" s="10">
        <f t="shared" si="15"/>
        <v>-34238</v>
      </c>
      <c r="Q64" s="10">
        <f t="shared" si="15"/>
        <v>-33915</v>
      </c>
      <c r="S64" s="31">
        <f t="shared" si="14"/>
        <v>-35853</v>
      </c>
      <c r="U64" s="38"/>
      <c r="V64" s="39"/>
      <c r="Y64" s="40"/>
    </row>
    <row r="65" spans="2:25" x14ac:dyDescent="0.2">
      <c r="B65" s="1" t="s">
        <v>5</v>
      </c>
      <c r="C65" s="6">
        <v>5.9299999999999999E-2</v>
      </c>
      <c r="D65" s="11" t="s">
        <v>6</v>
      </c>
      <c r="E65" s="10">
        <f t="shared" ref="E65:Q70" si="16">+E9-E30+E48</f>
        <v>8998008</v>
      </c>
      <c r="F65" s="10">
        <f t="shared" si="16"/>
        <v>8998103</v>
      </c>
      <c r="G65" s="10">
        <f t="shared" si="16"/>
        <v>8998198</v>
      </c>
      <c r="H65" s="10">
        <f t="shared" si="16"/>
        <v>8998293</v>
      </c>
      <c r="I65" s="10">
        <f t="shared" si="16"/>
        <v>7498387</v>
      </c>
      <c r="J65" s="10">
        <f t="shared" si="16"/>
        <v>7498482</v>
      </c>
      <c r="K65" s="10">
        <f t="shared" si="16"/>
        <v>7498577</v>
      </c>
      <c r="L65" s="10">
        <f t="shared" si="16"/>
        <v>7498672</v>
      </c>
      <c r="M65" s="10">
        <f t="shared" si="16"/>
        <v>7498767</v>
      </c>
      <c r="N65" s="10">
        <f t="shared" si="16"/>
        <v>7498862</v>
      </c>
      <c r="O65" s="10">
        <f t="shared" si="16"/>
        <v>5998925</v>
      </c>
      <c r="P65" s="10">
        <f t="shared" si="16"/>
        <v>5998988</v>
      </c>
      <c r="Q65" s="10">
        <f t="shared" si="16"/>
        <v>5999051</v>
      </c>
      <c r="S65" s="31">
        <f t="shared" si="14"/>
        <v>7613947.153846154</v>
      </c>
      <c r="U65" s="38"/>
      <c r="V65" s="39"/>
      <c r="Y65" s="40"/>
    </row>
    <row r="66" spans="2:25" x14ac:dyDescent="0.2">
      <c r="B66" s="1" t="s">
        <v>7</v>
      </c>
      <c r="C66" s="6">
        <v>5.6800000000000003E-2</v>
      </c>
      <c r="D66" s="11" t="s">
        <v>8</v>
      </c>
      <c r="E66" s="10">
        <f t="shared" si="16"/>
        <v>17394155</v>
      </c>
      <c r="F66" s="10">
        <f t="shared" si="16"/>
        <v>17394322</v>
      </c>
      <c r="G66" s="10">
        <f t="shared" si="16"/>
        <v>17394489</v>
      </c>
      <c r="H66" s="10">
        <f t="shared" si="16"/>
        <v>17394656</v>
      </c>
      <c r="I66" s="10">
        <f t="shared" si="16"/>
        <v>17394823</v>
      </c>
      <c r="J66" s="10">
        <f t="shared" si="16"/>
        <v>17394990</v>
      </c>
      <c r="K66" s="10">
        <f t="shared" si="16"/>
        <v>14495129</v>
      </c>
      <c r="L66" s="10">
        <f t="shared" si="16"/>
        <v>14495268</v>
      </c>
      <c r="M66" s="10">
        <f t="shared" si="16"/>
        <v>14495407</v>
      </c>
      <c r="N66" s="10">
        <f t="shared" si="16"/>
        <v>14495546</v>
      </c>
      <c r="O66" s="10">
        <f t="shared" si="16"/>
        <v>14495685</v>
      </c>
      <c r="P66" s="10">
        <f t="shared" si="16"/>
        <v>14495825</v>
      </c>
      <c r="Q66" s="10">
        <f t="shared" si="16"/>
        <v>14495964</v>
      </c>
      <c r="R66" s="34"/>
      <c r="S66" s="31">
        <f t="shared" si="14"/>
        <v>15833558.384615384</v>
      </c>
      <c r="T66" s="34"/>
      <c r="U66" s="38"/>
      <c r="V66" s="41"/>
      <c r="W66" s="35"/>
      <c r="X66" s="35"/>
      <c r="Y66" s="42"/>
    </row>
    <row r="67" spans="2:25" x14ac:dyDescent="0.2">
      <c r="B67" s="1" t="s">
        <v>9</v>
      </c>
      <c r="C67" s="6">
        <v>6.4299999999999996E-2</v>
      </c>
      <c r="D67" s="11" t="s">
        <v>10</v>
      </c>
      <c r="E67" s="10">
        <f t="shared" si="16"/>
        <v>5596235</v>
      </c>
      <c r="F67" s="10">
        <f t="shared" si="16"/>
        <v>5596317</v>
      </c>
      <c r="G67" s="10">
        <f t="shared" si="16"/>
        <v>5596398</v>
      </c>
      <c r="H67" s="10">
        <f t="shared" si="16"/>
        <v>5596480</v>
      </c>
      <c r="I67" s="10">
        <f t="shared" si="16"/>
        <v>5596562</v>
      </c>
      <c r="J67" s="10">
        <f t="shared" si="16"/>
        <v>4896634</v>
      </c>
      <c r="K67" s="10">
        <f t="shared" si="16"/>
        <v>4896705</v>
      </c>
      <c r="L67" s="10">
        <f t="shared" si="16"/>
        <v>4896777</v>
      </c>
      <c r="M67" s="10">
        <f t="shared" si="16"/>
        <v>4896849</v>
      </c>
      <c r="N67" s="10">
        <f t="shared" si="16"/>
        <v>4896921</v>
      </c>
      <c r="O67" s="10">
        <f t="shared" si="16"/>
        <v>4896992</v>
      </c>
      <c r="P67" s="10">
        <f t="shared" si="16"/>
        <v>4897064</v>
      </c>
      <c r="Q67" s="10">
        <f t="shared" si="16"/>
        <v>4897135</v>
      </c>
      <c r="R67" s="34"/>
      <c r="S67" s="31">
        <f t="shared" si="14"/>
        <v>5165928.384615385</v>
      </c>
      <c r="T67" s="34"/>
      <c r="U67" s="38"/>
      <c r="V67" s="41"/>
      <c r="W67" s="35"/>
      <c r="X67" s="35"/>
      <c r="Y67" s="42"/>
    </row>
    <row r="68" spans="2:25" s="45" customFormat="1" x14ac:dyDescent="0.2">
      <c r="B68" s="43" t="s">
        <v>11</v>
      </c>
      <c r="C68" s="25">
        <v>3.73E-2</v>
      </c>
      <c r="D68" s="44" t="s">
        <v>12</v>
      </c>
      <c r="E68" s="45">
        <f t="shared" si="16"/>
        <v>15976665</v>
      </c>
      <c r="F68" s="45">
        <f t="shared" si="16"/>
        <v>15977105</v>
      </c>
      <c r="G68" s="45">
        <f t="shared" si="16"/>
        <v>15977546</v>
      </c>
      <c r="H68" s="45">
        <f t="shared" si="16"/>
        <v>15977986</v>
      </c>
      <c r="I68" s="45">
        <f t="shared" si="16"/>
        <v>15978426</v>
      </c>
      <c r="J68" s="45">
        <f t="shared" si="16"/>
        <v>15978866</v>
      </c>
      <c r="K68" s="45">
        <f t="shared" si="16"/>
        <v>15979307</v>
      </c>
      <c r="L68" s="45">
        <f t="shared" si="16"/>
        <v>15979747</v>
      </c>
      <c r="M68" s="45">
        <f t="shared" si="16"/>
        <v>15980187</v>
      </c>
      <c r="N68" s="45">
        <f t="shared" si="16"/>
        <v>15980627</v>
      </c>
      <c r="O68" s="45">
        <f t="shared" si="16"/>
        <v>15981068</v>
      </c>
      <c r="P68" s="45">
        <f t="shared" si="16"/>
        <v>15981508</v>
      </c>
      <c r="Q68" s="45">
        <f t="shared" si="16"/>
        <v>13981893</v>
      </c>
      <c r="R68" s="43"/>
      <c r="S68" s="46">
        <f t="shared" si="14"/>
        <v>15825456.23076923</v>
      </c>
      <c r="T68" s="43"/>
      <c r="U68" s="47"/>
      <c r="V68" s="43"/>
      <c r="W68" s="43"/>
      <c r="X68" s="43"/>
      <c r="Y68" s="48"/>
    </row>
    <row r="69" spans="2:25" s="45" customFormat="1" x14ac:dyDescent="0.2">
      <c r="B69" s="43" t="s">
        <v>13</v>
      </c>
      <c r="C69" s="23">
        <v>3.8800000000000001E-2</v>
      </c>
      <c r="D69" s="44" t="s">
        <v>14</v>
      </c>
      <c r="E69" s="45">
        <f t="shared" si="16"/>
        <v>44927820</v>
      </c>
      <c r="F69" s="45">
        <f t="shared" si="16"/>
        <v>44929208</v>
      </c>
      <c r="G69" s="45">
        <f t="shared" si="16"/>
        <v>44930596</v>
      </c>
      <c r="H69" s="45">
        <f t="shared" si="16"/>
        <v>44931984</v>
      </c>
      <c r="I69" s="45">
        <f t="shared" si="16"/>
        <v>44933372</v>
      </c>
      <c r="J69" s="45">
        <f t="shared" si="16"/>
        <v>39934606</v>
      </c>
      <c r="K69" s="45">
        <f t="shared" si="16"/>
        <v>39935840</v>
      </c>
      <c r="L69" s="45">
        <f t="shared" si="16"/>
        <v>39937074</v>
      </c>
      <c r="M69" s="45">
        <f t="shared" si="16"/>
        <v>39938308</v>
      </c>
      <c r="N69" s="45">
        <f t="shared" si="16"/>
        <v>39939542</v>
      </c>
      <c r="O69" s="45">
        <f t="shared" si="16"/>
        <v>39940775</v>
      </c>
      <c r="P69" s="45">
        <f t="shared" si="16"/>
        <v>39942009</v>
      </c>
      <c r="Q69" s="45">
        <f t="shared" si="16"/>
        <v>39943243</v>
      </c>
      <c r="R69" s="43"/>
      <c r="S69" s="46">
        <f t="shared" si="14"/>
        <v>41858798.230769232</v>
      </c>
      <c r="T69" s="43"/>
      <c r="U69" s="47"/>
      <c r="V69" s="43"/>
      <c r="W69" s="43"/>
      <c r="X69" s="43"/>
      <c r="Y69" s="48"/>
    </row>
    <row r="70" spans="2:25" s="45" customFormat="1" x14ac:dyDescent="0.2">
      <c r="B70" s="43" t="s">
        <v>15</v>
      </c>
      <c r="C70" s="6">
        <v>3.2500000000000001E-2</v>
      </c>
      <c r="D70" s="44" t="s">
        <v>16</v>
      </c>
      <c r="E70" s="45">
        <f t="shared" si="16"/>
        <v>69903977</v>
      </c>
      <c r="F70" s="45">
        <f t="shared" si="16"/>
        <v>69905216</v>
      </c>
      <c r="G70" s="45">
        <f t="shared" si="16"/>
        <v>69906455</v>
      </c>
      <c r="H70" s="45">
        <f t="shared" si="16"/>
        <v>69907694</v>
      </c>
      <c r="I70" s="45">
        <f t="shared" si="16"/>
        <v>69908933</v>
      </c>
      <c r="J70" s="45">
        <f t="shared" si="16"/>
        <v>69910172</v>
      </c>
      <c r="K70" s="45">
        <f t="shared" si="16"/>
        <v>69911411</v>
      </c>
      <c r="L70" s="45">
        <f t="shared" si="16"/>
        <v>69912650</v>
      </c>
      <c r="M70" s="45">
        <f t="shared" si="16"/>
        <v>69913889</v>
      </c>
      <c r="N70" s="45">
        <f t="shared" si="16"/>
        <v>69915128</v>
      </c>
      <c r="O70" s="45">
        <f t="shared" si="16"/>
        <v>69916367</v>
      </c>
      <c r="P70" s="45">
        <f t="shared" si="16"/>
        <v>69917606</v>
      </c>
      <c r="Q70" s="45">
        <f t="shared" si="16"/>
        <v>69918845</v>
      </c>
      <c r="R70" s="43"/>
      <c r="S70" s="46">
        <f t="shared" si="14"/>
        <v>69911411</v>
      </c>
      <c r="T70" s="43"/>
      <c r="U70" s="47"/>
      <c r="V70" s="43"/>
      <c r="W70" s="43"/>
      <c r="X70" s="43"/>
      <c r="Y70" s="48"/>
    </row>
    <row r="71" spans="2:25" s="45" customFormat="1" x14ac:dyDescent="0.2">
      <c r="B71" s="43" t="s">
        <v>17</v>
      </c>
      <c r="C71" s="6">
        <v>3.4799999999999998E-2</v>
      </c>
      <c r="D71" s="44" t="s">
        <v>18</v>
      </c>
      <c r="E71" s="45">
        <f t="shared" ref="E71:Q77" si="17">+E15-E36</f>
        <v>49917167</v>
      </c>
      <c r="F71" s="45">
        <f t="shared" si="17"/>
        <v>49917701</v>
      </c>
      <c r="G71" s="45">
        <f t="shared" si="17"/>
        <v>49918235</v>
      </c>
      <c r="H71" s="45">
        <f t="shared" si="17"/>
        <v>49918770</v>
      </c>
      <c r="I71" s="45">
        <f t="shared" si="17"/>
        <v>49919304</v>
      </c>
      <c r="J71" s="45">
        <f t="shared" si="17"/>
        <v>49919839</v>
      </c>
      <c r="K71" s="45">
        <f t="shared" si="17"/>
        <v>49920373</v>
      </c>
      <c r="L71" s="45">
        <f t="shared" si="17"/>
        <v>49920907</v>
      </c>
      <c r="M71" s="45">
        <f t="shared" si="17"/>
        <v>49921441</v>
      </c>
      <c r="N71" s="45">
        <f t="shared" si="17"/>
        <v>49921975</v>
      </c>
      <c r="O71" s="45">
        <f t="shared" si="17"/>
        <v>49922511</v>
      </c>
      <c r="P71" s="45">
        <f t="shared" si="17"/>
        <v>49923045</v>
      </c>
      <c r="Q71" s="45">
        <f t="shared" si="17"/>
        <v>49923579</v>
      </c>
      <c r="R71" s="43"/>
      <c r="S71" s="46">
        <f t="shared" si="14"/>
        <v>49920372.846153848</v>
      </c>
      <c r="T71" s="43"/>
      <c r="U71" s="47"/>
      <c r="V71" s="43"/>
      <c r="W71" s="43"/>
      <c r="X71" s="43"/>
      <c r="Y71" s="48"/>
    </row>
    <row r="72" spans="2:25" s="45" customFormat="1" x14ac:dyDescent="0.2">
      <c r="B72" s="43" t="s">
        <v>19</v>
      </c>
      <c r="C72" s="6">
        <v>3.5799999999999998E-2</v>
      </c>
      <c r="D72" s="44" t="s">
        <v>20</v>
      </c>
      <c r="E72" s="45">
        <f t="shared" si="17"/>
        <v>49917637</v>
      </c>
      <c r="F72" s="45">
        <f t="shared" si="17"/>
        <v>49918144</v>
      </c>
      <c r="G72" s="45">
        <f t="shared" si="17"/>
        <v>49918651</v>
      </c>
      <c r="H72" s="45">
        <f t="shared" si="17"/>
        <v>49919158</v>
      </c>
      <c r="I72" s="45">
        <f t="shared" si="17"/>
        <v>49919665</v>
      </c>
      <c r="J72" s="45">
        <f t="shared" si="17"/>
        <v>49920171</v>
      </c>
      <c r="K72" s="45">
        <f t="shared" si="17"/>
        <v>49920678</v>
      </c>
      <c r="L72" s="45">
        <f t="shared" si="17"/>
        <v>49921185</v>
      </c>
      <c r="M72" s="45">
        <f t="shared" si="17"/>
        <v>49921692</v>
      </c>
      <c r="N72" s="45">
        <f t="shared" si="17"/>
        <v>49922199</v>
      </c>
      <c r="O72" s="45">
        <f t="shared" si="17"/>
        <v>49922706</v>
      </c>
      <c r="P72" s="45">
        <f t="shared" si="17"/>
        <v>49923213</v>
      </c>
      <c r="Q72" s="45">
        <f t="shared" si="17"/>
        <v>49923720</v>
      </c>
      <c r="R72" s="43"/>
      <c r="S72" s="46">
        <f t="shared" si="14"/>
        <v>49920678.384615384</v>
      </c>
      <c r="T72" s="43"/>
      <c r="U72" s="47"/>
      <c r="V72" s="43"/>
      <c r="W72" s="43"/>
      <c r="X72" s="43"/>
      <c r="Y72" s="48"/>
    </row>
    <row r="73" spans="2:25" s="45" customFormat="1" x14ac:dyDescent="0.2">
      <c r="B73" s="43" t="s">
        <v>21</v>
      </c>
      <c r="C73" s="6">
        <v>3.9800000000000002E-2</v>
      </c>
      <c r="D73" s="44" t="s">
        <v>22</v>
      </c>
      <c r="E73" s="45">
        <f t="shared" si="17"/>
        <v>99846483</v>
      </c>
      <c r="F73" s="45">
        <f t="shared" si="17"/>
        <v>99847386</v>
      </c>
      <c r="G73" s="45">
        <f t="shared" si="17"/>
        <v>99848289</v>
      </c>
      <c r="H73" s="45">
        <f t="shared" si="17"/>
        <v>99849192</v>
      </c>
      <c r="I73" s="45">
        <f t="shared" si="17"/>
        <v>99850095</v>
      </c>
      <c r="J73" s="45">
        <f t="shared" si="17"/>
        <v>99850998</v>
      </c>
      <c r="K73" s="45">
        <f t="shared" si="17"/>
        <v>99851901</v>
      </c>
      <c r="L73" s="45">
        <f t="shared" si="17"/>
        <v>99852804</v>
      </c>
      <c r="M73" s="45">
        <f t="shared" si="17"/>
        <v>99853707</v>
      </c>
      <c r="N73" s="45">
        <f t="shared" si="17"/>
        <v>99854610</v>
      </c>
      <c r="O73" s="45">
        <f t="shared" si="17"/>
        <v>99855513</v>
      </c>
      <c r="P73" s="45">
        <f t="shared" si="17"/>
        <v>99856416</v>
      </c>
      <c r="Q73" s="45">
        <f t="shared" si="17"/>
        <v>99857319</v>
      </c>
      <c r="R73" s="43"/>
      <c r="S73" s="46">
        <f t="shared" si="14"/>
        <v>99851901</v>
      </c>
      <c r="T73" s="43"/>
      <c r="U73" s="47"/>
      <c r="V73" s="43"/>
      <c r="W73" s="43"/>
      <c r="X73" s="43"/>
      <c r="Y73" s="48"/>
    </row>
    <row r="74" spans="2:25" s="45" customFormat="1" x14ac:dyDescent="0.2">
      <c r="B74" s="43" t="s">
        <v>23</v>
      </c>
      <c r="C74" s="6">
        <v>2.98E-2</v>
      </c>
      <c r="D74" s="44" t="s">
        <v>24</v>
      </c>
      <c r="E74" s="45">
        <f t="shared" si="17"/>
        <v>69850132</v>
      </c>
      <c r="F74" s="45">
        <f t="shared" si="17"/>
        <v>69851447</v>
      </c>
      <c r="G74" s="45">
        <f t="shared" si="17"/>
        <v>69852762</v>
      </c>
      <c r="H74" s="45">
        <f t="shared" si="17"/>
        <v>69854076</v>
      </c>
      <c r="I74" s="45">
        <f t="shared" si="17"/>
        <v>69855391</v>
      </c>
      <c r="J74" s="45">
        <f t="shared" si="17"/>
        <v>69856706</v>
      </c>
      <c r="K74" s="45">
        <f t="shared" si="17"/>
        <v>69858020</v>
      </c>
      <c r="L74" s="45">
        <f t="shared" si="17"/>
        <v>69859335</v>
      </c>
      <c r="M74" s="45">
        <f t="shared" si="17"/>
        <v>69860650</v>
      </c>
      <c r="N74" s="45">
        <f t="shared" si="17"/>
        <v>69861965</v>
      </c>
      <c r="O74" s="45">
        <f t="shared" si="17"/>
        <v>69863279</v>
      </c>
      <c r="P74" s="45">
        <f t="shared" si="17"/>
        <v>69864593</v>
      </c>
      <c r="Q74" s="45">
        <f t="shared" si="17"/>
        <v>69865908</v>
      </c>
      <c r="R74" s="43"/>
      <c r="S74" s="46">
        <f t="shared" si="14"/>
        <v>69858020.307692304</v>
      </c>
      <c r="T74" s="43"/>
      <c r="U74" s="47"/>
      <c r="V74" s="43"/>
      <c r="W74" s="43"/>
      <c r="X74" s="43"/>
      <c r="Y74" s="48"/>
    </row>
    <row r="75" spans="2:25" s="45" customFormat="1" x14ac:dyDescent="0.2">
      <c r="B75" s="43" t="s">
        <v>25</v>
      </c>
      <c r="C75" s="6">
        <v>0.03</v>
      </c>
      <c r="D75" s="44" t="s">
        <v>26</v>
      </c>
      <c r="E75" s="45">
        <f t="shared" si="17"/>
        <v>49911193</v>
      </c>
      <c r="F75" s="45">
        <f t="shared" si="17"/>
        <v>49911927</v>
      </c>
      <c r="G75" s="45">
        <f t="shared" si="17"/>
        <v>49912661</v>
      </c>
      <c r="H75" s="45">
        <f t="shared" si="17"/>
        <v>49913395</v>
      </c>
      <c r="I75" s="45">
        <f t="shared" si="17"/>
        <v>49914129</v>
      </c>
      <c r="J75" s="45">
        <f t="shared" si="17"/>
        <v>49914863</v>
      </c>
      <c r="K75" s="45">
        <f t="shared" si="17"/>
        <v>49915597</v>
      </c>
      <c r="L75" s="45">
        <f t="shared" si="17"/>
        <v>49916331</v>
      </c>
      <c r="M75" s="45">
        <f t="shared" si="17"/>
        <v>49917065</v>
      </c>
      <c r="N75" s="45">
        <f t="shared" si="17"/>
        <v>49917799</v>
      </c>
      <c r="O75" s="45">
        <f t="shared" si="17"/>
        <v>49918533</v>
      </c>
      <c r="P75" s="45">
        <f t="shared" si="17"/>
        <v>49919267</v>
      </c>
      <c r="Q75" s="45">
        <f t="shared" si="17"/>
        <v>49920001</v>
      </c>
      <c r="R75" s="43"/>
      <c r="S75" s="46">
        <f t="shared" si="14"/>
        <v>49915597</v>
      </c>
      <c r="T75" s="43"/>
      <c r="U75" s="47"/>
      <c r="V75" s="43"/>
      <c r="W75" s="43"/>
      <c r="X75" s="43"/>
      <c r="Y75" s="48"/>
    </row>
    <row r="76" spans="2:25" s="45" customFormat="1" x14ac:dyDescent="0.2">
      <c r="B76" s="43" t="s">
        <v>27</v>
      </c>
      <c r="C76" s="6">
        <v>2.9600000000000001E-2</v>
      </c>
      <c r="D76" s="44" t="s">
        <v>28</v>
      </c>
      <c r="E76" s="45">
        <f t="shared" si="17"/>
        <v>39929363</v>
      </c>
      <c r="F76" s="45">
        <f t="shared" si="17"/>
        <v>39929942</v>
      </c>
      <c r="G76" s="45">
        <f t="shared" si="17"/>
        <v>39930521</v>
      </c>
      <c r="H76" s="45">
        <f t="shared" si="17"/>
        <v>39931100</v>
      </c>
      <c r="I76" s="45">
        <f t="shared" si="17"/>
        <v>39931679</v>
      </c>
      <c r="J76" s="45">
        <f t="shared" si="17"/>
        <v>39932258</v>
      </c>
      <c r="K76" s="45">
        <f t="shared" si="17"/>
        <v>39932837</v>
      </c>
      <c r="L76" s="45">
        <f t="shared" si="17"/>
        <v>39933416</v>
      </c>
      <c r="M76" s="45">
        <f t="shared" si="17"/>
        <v>39933995</v>
      </c>
      <c r="N76" s="45">
        <f t="shared" si="17"/>
        <v>39934574</v>
      </c>
      <c r="O76" s="45">
        <f t="shared" si="17"/>
        <v>39935153</v>
      </c>
      <c r="P76" s="45">
        <f t="shared" si="17"/>
        <v>39935732</v>
      </c>
      <c r="Q76" s="45">
        <f t="shared" si="17"/>
        <v>39936311</v>
      </c>
      <c r="R76" s="43"/>
      <c r="S76" s="46">
        <f t="shared" si="14"/>
        <v>39932837</v>
      </c>
      <c r="T76" s="43"/>
      <c r="U76" s="47"/>
      <c r="V76" s="43"/>
      <c r="W76" s="43"/>
      <c r="X76" s="43"/>
      <c r="Y76" s="48"/>
    </row>
    <row r="77" spans="2:25" s="45" customFormat="1" x14ac:dyDescent="0.2">
      <c r="B77" s="43" t="s">
        <v>29</v>
      </c>
      <c r="C77" s="6">
        <v>2.4899999999999999E-2</v>
      </c>
      <c r="D77" s="44" t="s">
        <v>30</v>
      </c>
      <c r="E77" s="45">
        <f t="shared" si="17"/>
        <v>0</v>
      </c>
      <c r="F77" s="45">
        <f t="shared" si="17"/>
        <v>0</v>
      </c>
      <c r="G77" s="45">
        <f t="shared" si="17"/>
        <v>0</v>
      </c>
      <c r="H77" s="45">
        <f t="shared" si="17"/>
        <v>0</v>
      </c>
      <c r="I77" s="45">
        <f t="shared" si="17"/>
        <v>0</v>
      </c>
      <c r="J77" s="45">
        <f t="shared" si="17"/>
        <v>0</v>
      </c>
      <c r="K77" s="45">
        <f t="shared" si="17"/>
        <v>0</v>
      </c>
      <c r="L77" s="45">
        <f t="shared" si="17"/>
        <v>0</v>
      </c>
      <c r="M77" s="45">
        <f t="shared" si="17"/>
        <v>0</v>
      </c>
      <c r="N77" s="45">
        <f t="shared" si="17"/>
        <v>0</v>
      </c>
      <c r="O77" s="45">
        <f t="shared" si="17"/>
        <v>0</v>
      </c>
      <c r="P77" s="45">
        <f t="shared" si="17"/>
        <v>0</v>
      </c>
      <c r="Q77" s="45">
        <f t="shared" si="17"/>
        <v>49887625</v>
      </c>
      <c r="R77" s="43"/>
      <c r="S77" s="46">
        <f t="shared" si="14"/>
        <v>3837509.6153846155</v>
      </c>
      <c r="T77" s="43"/>
      <c r="U77" s="47"/>
      <c r="V77" s="43"/>
      <c r="W77" s="43"/>
      <c r="X77" s="43"/>
      <c r="Y77" s="48"/>
    </row>
    <row r="78" spans="2:25" x14ac:dyDescent="0.2">
      <c r="C78" s="6"/>
      <c r="D78" s="11"/>
      <c r="E78" s="31"/>
      <c r="F78" s="31"/>
      <c r="G78" s="31"/>
      <c r="H78" s="31"/>
      <c r="I78" s="31"/>
      <c r="J78" s="31"/>
      <c r="K78" s="31"/>
      <c r="L78" s="31"/>
      <c r="M78" s="31"/>
      <c r="N78" s="10"/>
      <c r="O78" s="10"/>
      <c r="P78" s="10"/>
      <c r="Q78" s="10"/>
      <c r="S78" s="31"/>
      <c r="U78" s="38"/>
      <c r="V78" s="49"/>
      <c r="Y78" s="40"/>
    </row>
    <row r="79" spans="2:25" x14ac:dyDescent="0.2">
      <c r="C79" s="6"/>
      <c r="D79" s="11"/>
      <c r="E79" s="31"/>
      <c r="F79" s="31"/>
      <c r="G79" s="31"/>
      <c r="H79" s="31"/>
      <c r="I79" s="31"/>
      <c r="J79" s="31"/>
      <c r="K79" s="31"/>
      <c r="L79" s="31"/>
      <c r="M79" s="31"/>
      <c r="N79" s="10"/>
      <c r="O79" s="10"/>
      <c r="P79" s="10"/>
      <c r="Q79" s="10"/>
      <c r="S79" s="31"/>
      <c r="U79" s="50"/>
      <c r="V79" s="49"/>
      <c r="Y79" s="40"/>
    </row>
    <row r="80" spans="2:25" ht="13.5" thickBot="1" x14ac:dyDescent="0.25">
      <c r="C80" s="6"/>
      <c r="D80" s="11"/>
      <c r="E80" s="31"/>
      <c r="F80" s="31"/>
      <c r="G80" s="31"/>
      <c r="H80" s="31"/>
      <c r="I80" s="31"/>
      <c r="J80" s="31"/>
      <c r="K80" s="31"/>
      <c r="L80" s="31"/>
      <c r="M80" s="31"/>
      <c r="N80" s="10"/>
      <c r="O80" s="10"/>
      <c r="P80" s="10"/>
      <c r="Q80" s="10"/>
      <c r="S80" s="31"/>
      <c r="U80" s="50"/>
      <c r="V80" s="49"/>
      <c r="Y80" s="40"/>
    </row>
    <row r="81" spans="1:25" ht="13.5" thickBot="1" x14ac:dyDescent="0.25">
      <c r="E81" s="19">
        <f>SUM(E61:E80)</f>
        <v>521303621.25</v>
      </c>
      <c r="F81" s="19">
        <f t="shared" ref="F81:P81" si="18">SUM(F61:F80)</f>
        <v>521318307</v>
      </c>
      <c r="G81" s="19">
        <f t="shared" si="18"/>
        <v>521332992.75</v>
      </c>
      <c r="H81" s="19">
        <f t="shared" si="18"/>
        <v>521347678.75</v>
      </c>
      <c r="I81" s="19">
        <f t="shared" si="18"/>
        <v>519862363.5</v>
      </c>
      <c r="J81" s="19">
        <f t="shared" si="18"/>
        <v>514176885.25</v>
      </c>
      <c r="K81" s="19">
        <f t="shared" si="18"/>
        <v>511291378</v>
      </c>
      <c r="L81" s="19">
        <f t="shared" si="18"/>
        <v>511305871.75</v>
      </c>
      <c r="M81" s="19">
        <f t="shared" si="18"/>
        <v>511320365.5</v>
      </c>
      <c r="N81" s="19">
        <f t="shared" si="18"/>
        <v>511334859.25</v>
      </c>
      <c r="O81" s="19">
        <f t="shared" si="18"/>
        <v>509849320</v>
      </c>
      <c r="P81" s="19">
        <f t="shared" si="18"/>
        <v>509863781</v>
      </c>
      <c r="Q81" s="51">
        <f>SUM(Q61:Q80)</f>
        <v>557765812</v>
      </c>
      <c r="S81" s="52">
        <f>SUM(E81:Q81)/13</f>
        <v>518621018.15384614</v>
      </c>
      <c r="U81" s="53">
        <f>S160/Q81</f>
        <v>3.3497432521016543E-2</v>
      </c>
      <c r="V81" s="53">
        <f>S160/S81</f>
        <v>3.6025772184299656E-2</v>
      </c>
      <c r="Y81" s="54"/>
    </row>
    <row r="82" spans="1:25" x14ac:dyDescent="0.2">
      <c r="A82" s="1" t="s">
        <v>49</v>
      </c>
      <c r="E82" s="10">
        <f t="shared" ref="E82:S82" si="19">E22-E43+E57-E81</f>
        <v>0</v>
      </c>
      <c r="F82" s="10">
        <f t="shared" si="19"/>
        <v>0</v>
      </c>
      <c r="G82" s="10">
        <f t="shared" si="19"/>
        <v>0</v>
      </c>
      <c r="H82" s="10">
        <f t="shared" si="19"/>
        <v>0</v>
      </c>
      <c r="I82" s="10">
        <f t="shared" si="19"/>
        <v>0</v>
      </c>
      <c r="J82" s="10">
        <f t="shared" si="19"/>
        <v>0</v>
      </c>
      <c r="K82" s="10">
        <f t="shared" si="19"/>
        <v>0</v>
      </c>
      <c r="L82" s="10">
        <f t="shared" si="19"/>
        <v>0</v>
      </c>
      <c r="M82" s="10">
        <f t="shared" si="19"/>
        <v>0</v>
      </c>
      <c r="N82" s="10">
        <f t="shared" si="19"/>
        <v>0</v>
      </c>
      <c r="O82" s="10">
        <f t="shared" si="19"/>
        <v>0</v>
      </c>
      <c r="P82" s="10">
        <f t="shared" si="19"/>
        <v>0</v>
      </c>
      <c r="Q82" s="10">
        <f t="shared" si="19"/>
        <v>0</v>
      </c>
      <c r="R82" s="10">
        <f t="shared" si="19"/>
        <v>0</v>
      </c>
      <c r="S82" s="10">
        <f t="shared" si="19"/>
        <v>0</v>
      </c>
    </row>
    <row r="83" spans="1:25" ht="13.5" customHeight="1" x14ac:dyDescent="0.2"/>
    <row r="85" spans="1:25" x14ac:dyDescent="0.2">
      <c r="B85" s="20" t="s">
        <v>50</v>
      </c>
      <c r="C85" s="3" t="s">
        <v>51</v>
      </c>
      <c r="D85" s="2"/>
      <c r="E85" s="4">
        <f>E$7</f>
        <v>44179</v>
      </c>
      <c r="F85" s="4">
        <f t="shared" ref="F85:Q85" si="20">F$7</f>
        <v>44209</v>
      </c>
      <c r="G85" s="4">
        <f t="shared" si="20"/>
        <v>44237</v>
      </c>
      <c r="H85" s="4">
        <f t="shared" si="20"/>
        <v>44268</v>
      </c>
      <c r="I85" s="4">
        <f t="shared" si="20"/>
        <v>44299</v>
      </c>
      <c r="J85" s="4">
        <f t="shared" si="20"/>
        <v>44329</v>
      </c>
      <c r="K85" s="4">
        <f t="shared" si="20"/>
        <v>44360</v>
      </c>
      <c r="L85" s="4">
        <f t="shared" si="20"/>
        <v>44391</v>
      </c>
      <c r="M85" s="4">
        <f t="shared" si="20"/>
        <v>44421</v>
      </c>
      <c r="N85" s="4">
        <f t="shared" si="20"/>
        <v>44452</v>
      </c>
      <c r="O85" s="4">
        <f t="shared" si="20"/>
        <v>44482</v>
      </c>
      <c r="P85" s="4">
        <f t="shared" si="20"/>
        <v>44513</v>
      </c>
      <c r="Q85" s="4">
        <f t="shared" si="20"/>
        <v>44544</v>
      </c>
    </row>
    <row r="86" spans="1:25" x14ac:dyDescent="0.2">
      <c r="B86" s="7" t="s">
        <v>52</v>
      </c>
      <c r="C86" s="55"/>
      <c r="D86" s="7" t="s">
        <v>53</v>
      </c>
      <c r="E86" s="56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S86" s="10">
        <f t="shared" ref="S86:S102" si="21">SUM(F86:Q86)</f>
        <v>0</v>
      </c>
    </row>
    <row r="87" spans="1:25" x14ac:dyDescent="0.2">
      <c r="B87" s="7" t="s">
        <v>54</v>
      </c>
      <c r="C87" s="55"/>
      <c r="D87" s="7" t="s">
        <v>55</v>
      </c>
      <c r="E87" s="56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S87" s="10">
        <f t="shared" si="21"/>
        <v>0</v>
      </c>
    </row>
    <row r="88" spans="1:25" x14ac:dyDescent="0.2">
      <c r="B88" s="5" t="s">
        <v>56</v>
      </c>
      <c r="C88" s="6">
        <v>8.2500000000000004E-2</v>
      </c>
      <c r="D88" s="16" t="s">
        <v>16</v>
      </c>
      <c r="E88" s="9"/>
      <c r="F88" s="9">
        <v>189583.33</v>
      </c>
      <c r="G88" s="9">
        <v>189583.33</v>
      </c>
      <c r="H88" s="9">
        <v>189583.33</v>
      </c>
      <c r="I88" s="9">
        <v>189583.33</v>
      </c>
      <c r="J88" s="9">
        <v>189583.33</v>
      </c>
      <c r="K88" s="9">
        <v>189583.33</v>
      </c>
      <c r="L88" s="9">
        <v>189583.33</v>
      </c>
      <c r="M88" s="9">
        <v>189583.33</v>
      </c>
      <c r="N88" s="9">
        <v>189583.33</v>
      </c>
      <c r="O88" s="9">
        <v>189583.33</v>
      </c>
      <c r="P88" s="9">
        <v>189583.33</v>
      </c>
      <c r="Q88" s="9">
        <v>189583.33</v>
      </c>
      <c r="R88" s="9"/>
      <c r="S88" s="15">
        <f t="shared" si="21"/>
        <v>2274999.9600000004</v>
      </c>
    </row>
    <row r="89" spans="1:25" x14ac:dyDescent="0.2">
      <c r="B89" s="24" t="s">
        <v>11</v>
      </c>
      <c r="C89" s="25">
        <v>3.73E-2</v>
      </c>
      <c r="D89" s="26" t="s">
        <v>12</v>
      </c>
      <c r="E89" s="33"/>
      <c r="F89" s="33">
        <v>49733.34</v>
      </c>
      <c r="G89" s="33">
        <v>49733.33</v>
      </c>
      <c r="H89" s="33">
        <v>49733.33</v>
      </c>
      <c r="I89" s="33">
        <v>49733.34</v>
      </c>
      <c r="J89" s="33">
        <v>49733.33</v>
      </c>
      <c r="K89" s="33">
        <v>49733.33</v>
      </c>
      <c r="L89" s="33">
        <v>49733.34</v>
      </c>
      <c r="M89" s="33">
        <v>49733.33</v>
      </c>
      <c r="N89" s="33">
        <v>49733.33</v>
      </c>
      <c r="O89" s="33">
        <v>49733.34</v>
      </c>
      <c r="P89" s="33">
        <v>49733.33</v>
      </c>
      <c r="Q89" s="33">
        <v>46624.99</v>
      </c>
      <c r="R89" s="33"/>
      <c r="S89" s="15">
        <f t="shared" si="21"/>
        <v>593691.65999999992</v>
      </c>
      <c r="T89" s="34"/>
      <c r="U89" s="34"/>
      <c r="V89" s="34"/>
      <c r="W89" s="35"/>
      <c r="X89" s="35"/>
      <c r="Y89" s="35"/>
    </row>
    <row r="90" spans="1:25" x14ac:dyDescent="0.2">
      <c r="A90" s="34"/>
      <c r="B90" s="24" t="s">
        <v>13</v>
      </c>
      <c r="C90" s="25">
        <v>3.8800000000000001E-2</v>
      </c>
      <c r="D90" s="26" t="s">
        <v>14</v>
      </c>
      <c r="E90" s="33"/>
      <c r="F90" s="33">
        <v>145500</v>
      </c>
      <c r="G90" s="33">
        <v>145500</v>
      </c>
      <c r="H90" s="33">
        <v>145500</v>
      </c>
      <c r="I90" s="33">
        <v>145500</v>
      </c>
      <c r="J90" s="33">
        <v>137416.67000000001</v>
      </c>
      <c r="K90" s="33">
        <v>129333.34</v>
      </c>
      <c r="L90" s="33">
        <v>129333.34</v>
      </c>
      <c r="M90" s="33">
        <v>129333.34</v>
      </c>
      <c r="N90" s="33">
        <v>129333.34</v>
      </c>
      <c r="O90" s="33">
        <v>129333.34</v>
      </c>
      <c r="P90" s="33">
        <v>129333.34</v>
      </c>
      <c r="Q90" s="33">
        <v>129333.34</v>
      </c>
      <c r="R90" s="33"/>
      <c r="S90" s="15">
        <f t="shared" si="21"/>
        <v>1624750.0500000003</v>
      </c>
      <c r="T90" s="34"/>
      <c r="U90" s="34"/>
      <c r="V90" s="34"/>
      <c r="W90" s="35"/>
      <c r="X90" s="35"/>
      <c r="Y90" s="35"/>
    </row>
    <row r="91" spans="1:25" x14ac:dyDescent="0.2">
      <c r="A91" s="34"/>
      <c r="B91" s="24" t="s">
        <v>57</v>
      </c>
      <c r="C91" s="6">
        <v>6.8500000000000005E-2</v>
      </c>
      <c r="D91" s="26" t="s">
        <v>24</v>
      </c>
      <c r="E91" s="33"/>
      <c r="F91" s="33">
        <v>173833.33</v>
      </c>
      <c r="G91" s="33">
        <v>173833.33</v>
      </c>
      <c r="H91" s="33">
        <v>173833.33</v>
      </c>
      <c r="I91" s="33">
        <v>173833.33</v>
      </c>
      <c r="J91" s="33">
        <v>173833.33</v>
      </c>
      <c r="K91" s="33">
        <v>173833.33</v>
      </c>
      <c r="L91" s="33">
        <v>173833.33</v>
      </c>
      <c r="M91" s="33">
        <v>173833.33</v>
      </c>
      <c r="N91" s="33">
        <v>173833.33</v>
      </c>
      <c r="O91" s="33">
        <v>173833.33</v>
      </c>
      <c r="P91" s="33">
        <v>173833.33</v>
      </c>
      <c r="Q91" s="33">
        <v>173833.33</v>
      </c>
      <c r="R91" s="34"/>
      <c r="S91" s="15">
        <f t="shared" ref="S91:S93" si="22">SUM(F91:Q91)</f>
        <v>2085999.9600000002</v>
      </c>
      <c r="T91" s="34"/>
      <c r="U91" s="57"/>
      <c r="V91" s="34"/>
      <c r="W91" s="35"/>
      <c r="X91" s="35"/>
      <c r="Y91" s="35"/>
    </row>
    <row r="92" spans="1:25" x14ac:dyDescent="0.2">
      <c r="A92" s="34"/>
      <c r="B92" s="5" t="s">
        <v>58</v>
      </c>
      <c r="C92" s="6">
        <v>7.8299999999999995E-2</v>
      </c>
      <c r="D92" s="26" t="s">
        <v>26</v>
      </c>
      <c r="E92" s="33"/>
      <c r="F92" s="33">
        <v>125000</v>
      </c>
      <c r="G92" s="33">
        <v>125000</v>
      </c>
      <c r="H92" s="33">
        <v>125000</v>
      </c>
      <c r="I92" s="33">
        <v>125000</v>
      </c>
      <c r="J92" s="33">
        <v>125000</v>
      </c>
      <c r="K92" s="33">
        <v>125000</v>
      </c>
      <c r="L92" s="33">
        <v>125000</v>
      </c>
      <c r="M92" s="33">
        <v>125000</v>
      </c>
      <c r="N92" s="33">
        <v>125000</v>
      </c>
      <c r="O92" s="33">
        <v>125000</v>
      </c>
      <c r="P92" s="33">
        <v>125000</v>
      </c>
      <c r="Q92" s="33">
        <v>125000</v>
      </c>
      <c r="R92" s="34"/>
      <c r="S92" s="15">
        <f t="shared" si="22"/>
        <v>1500000</v>
      </c>
      <c r="T92" s="34"/>
      <c r="U92" s="57"/>
      <c r="V92" s="34"/>
      <c r="W92" s="35"/>
      <c r="X92" s="35"/>
      <c r="Y92" s="35"/>
    </row>
    <row r="93" spans="1:25" x14ac:dyDescent="0.2">
      <c r="A93" s="34"/>
      <c r="B93" s="7" t="s">
        <v>59</v>
      </c>
      <c r="C93" s="25"/>
      <c r="D93" s="26" t="s">
        <v>28</v>
      </c>
      <c r="E93" s="33"/>
      <c r="F93" s="33">
        <v>98666.67</v>
      </c>
      <c r="G93" s="33">
        <v>98666.67</v>
      </c>
      <c r="H93" s="33">
        <v>98666.67</v>
      </c>
      <c r="I93" s="33">
        <v>98666.67</v>
      </c>
      <c r="J93" s="33">
        <v>98666.67</v>
      </c>
      <c r="K93" s="33">
        <v>98666.67</v>
      </c>
      <c r="L93" s="33">
        <v>98666.67</v>
      </c>
      <c r="M93" s="33">
        <v>98666.67</v>
      </c>
      <c r="N93" s="33">
        <v>101955.56</v>
      </c>
      <c r="O93" s="33">
        <v>98666.67</v>
      </c>
      <c r="P93" s="33">
        <v>98666.67</v>
      </c>
      <c r="Q93" s="33">
        <v>98666.67</v>
      </c>
      <c r="R93" s="34"/>
      <c r="S93" s="15">
        <f t="shared" si="22"/>
        <v>1187288.9300000002</v>
      </c>
      <c r="T93" s="34"/>
      <c r="U93" s="57"/>
      <c r="V93" s="34"/>
      <c r="W93" s="35"/>
      <c r="X93" s="35"/>
      <c r="Y93" s="35"/>
    </row>
    <row r="94" spans="1:25" x14ac:dyDescent="0.2">
      <c r="A94" s="34"/>
      <c r="B94" s="7" t="s">
        <v>60</v>
      </c>
      <c r="C94" s="25"/>
      <c r="D94" s="26" t="s">
        <v>38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10">
        <f t="shared" si="21"/>
        <v>0</v>
      </c>
    </row>
    <row r="95" spans="1:25" x14ac:dyDescent="0.2">
      <c r="B95" s="7" t="s">
        <v>61</v>
      </c>
      <c r="C95" s="25"/>
      <c r="D95" s="26" t="s">
        <v>18</v>
      </c>
      <c r="E95" s="9"/>
      <c r="F95" s="9">
        <v>145000</v>
      </c>
      <c r="G95" s="9">
        <v>145000</v>
      </c>
      <c r="H95" s="9">
        <v>145000</v>
      </c>
      <c r="I95" s="9">
        <v>145000</v>
      </c>
      <c r="J95" s="9">
        <v>145000</v>
      </c>
      <c r="K95" s="9">
        <v>145000</v>
      </c>
      <c r="L95" s="9">
        <v>145000</v>
      </c>
      <c r="M95" s="9">
        <v>145000</v>
      </c>
      <c r="N95" s="9">
        <v>145000</v>
      </c>
      <c r="O95" s="9">
        <v>145000</v>
      </c>
      <c r="P95" s="9">
        <v>145000</v>
      </c>
      <c r="Q95" s="9">
        <v>145000</v>
      </c>
      <c r="R95" s="9"/>
      <c r="S95" s="15">
        <f t="shared" si="21"/>
        <v>1740000</v>
      </c>
    </row>
    <row r="96" spans="1:25" x14ac:dyDescent="0.2">
      <c r="B96" s="7" t="s">
        <v>62</v>
      </c>
      <c r="C96" s="25"/>
      <c r="D96" s="26" t="s">
        <v>20</v>
      </c>
      <c r="E96" s="9"/>
      <c r="F96" s="9">
        <v>149166.67000000001</v>
      </c>
      <c r="G96" s="9">
        <v>149166.67000000001</v>
      </c>
      <c r="H96" s="9">
        <v>149166.67000000001</v>
      </c>
      <c r="I96" s="9">
        <v>149166.67000000001</v>
      </c>
      <c r="J96" s="9">
        <v>149166.67000000001</v>
      </c>
      <c r="K96" s="9">
        <v>149166.67000000001</v>
      </c>
      <c r="L96" s="9">
        <v>149166.67000000001</v>
      </c>
      <c r="M96" s="9">
        <v>149166.67000000001</v>
      </c>
      <c r="N96" s="9">
        <v>149166.67000000001</v>
      </c>
      <c r="O96" s="9">
        <v>149166.67000000001</v>
      </c>
      <c r="P96" s="9">
        <v>149166.67000000001</v>
      </c>
      <c r="Q96" s="9">
        <v>149166.67000000001</v>
      </c>
      <c r="R96" s="9"/>
      <c r="S96" s="15">
        <f t="shared" si="21"/>
        <v>1790000.0399999998</v>
      </c>
    </row>
    <row r="97" spans="2:19" x14ac:dyDescent="0.2">
      <c r="B97" s="7" t="s">
        <v>63</v>
      </c>
      <c r="C97" s="25"/>
      <c r="D97" s="26" t="s">
        <v>22</v>
      </c>
      <c r="E97" s="9"/>
      <c r="F97" s="9">
        <v>331666.67</v>
      </c>
      <c r="G97" s="9">
        <v>331666.67</v>
      </c>
      <c r="H97" s="9">
        <v>331666.67</v>
      </c>
      <c r="I97" s="9">
        <v>331666.67</v>
      </c>
      <c r="J97" s="9">
        <v>331666.67</v>
      </c>
      <c r="K97" s="9">
        <v>331666.67</v>
      </c>
      <c r="L97" s="9">
        <v>331666.67</v>
      </c>
      <c r="M97" s="9">
        <v>331666.67</v>
      </c>
      <c r="N97" s="9">
        <v>331666.67</v>
      </c>
      <c r="O97" s="9">
        <v>331666.67</v>
      </c>
      <c r="P97" s="9">
        <v>331666.67</v>
      </c>
      <c r="Q97" s="9">
        <v>331666.67</v>
      </c>
      <c r="R97" s="9"/>
      <c r="S97" s="15">
        <f t="shared" si="21"/>
        <v>3980000.0399999996</v>
      </c>
    </row>
    <row r="98" spans="2:19" x14ac:dyDescent="0.2">
      <c r="B98" s="1" t="s">
        <v>64</v>
      </c>
      <c r="C98" s="6">
        <v>6.6400000000000001E-2</v>
      </c>
      <c r="D98" s="16" t="s">
        <v>65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0">
        <f t="shared" si="21"/>
        <v>0</v>
      </c>
    </row>
    <row r="99" spans="2:19" x14ac:dyDescent="0.2">
      <c r="B99" s="1" t="s">
        <v>66</v>
      </c>
      <c r="C99" s="6">
        <v>2.4899999999999999E-2</v>
      </c>
      <c r="D99" s="11" t="s">
        <v>67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>
        <v>36814.47</v>
      </c>
      <c r="R99" s="9"/>
      <c r="S99" s="15">
        <f t="shared" si="21"/>
        <v>36814.47</v>
      </c>
    </row>
    <row r="100" spans="2:19" x14ac:dyDescent="0.2">
      <c r="B100" s="1" t="s">
        <v>5</v>
      </c>
      <c r="C100" s="6">
        <v>5.9299999999999999E-2</v>
      </c>
      <c r="D100" s="11" t="s">
        <v>6</v>
      </c>
      <c r="E100" s="33"/>
      <c r="F100" s="33">
        <v>44475</v>
      </c>
      <c r="G100" s="33">
        <v>44475</v>
      </c>
      <c r="H100" s="33">
        <v>44475</v>
      </c>
      <c r="I100" s="33">
        <v>44475</v>
      </c>
      <c r="J100" s="33">
        <v>37062.5</v>
      </c>
      <c r="K100" s="33">
        <v>37062.5</v>
      </c>
      <c r="L100" s="33">
        <v>37062.5</v>
      </c>
      <c r="M100" s="33">
        <v>37062.5</v>
      </c>
      <c r="N100" s="33">
        <v>37062.5</v>
      </c>
      <c r="O100" s="33">
        <v>37062.5</v>
      </c>
      <c r="P100" s="33">
        <v>29650</v>
      </c>
      <c r="Q100" s="33">
        <v>29650</v>
      </c>
      <c r="R100" s="14"/>
      <c r="S100" s="15">
        <f t="shared" si="21"/>
        <v>459575</v>
      </c>
    </row>
    <row r="101" spans="2:19" x14ac:dyDescent="0.2">
      <c r="B101" s="1" t="s">
        <v>7</v>
      </c>
      <c r="C101" s="6">
        <v>5.6800000000000003E-2</v>
      </c>
      <c r="D101" s="11" t="s">
        <v>8</v>
      </c>
      <c r="E101" s="33"/>
      <c r="F101" s="33">
        <v>82360</v>
      </c>
      <c r="G101" s="33">
        <v>82360</v>
      </c>
      <c r="H101" s="33">
        <v>82360</v>
      </c>
      <c r="I101" s="33">
        <v>82360</v>
      </c>
      <c r="J101" s="33">
        <v>82360</v>
      </c>
      <c r="K101" s="33">
        <v>82360</v>
      </c>
      <c r="L101" s="33">
        <v>68633.33</v>
      </c>
      <c r="M101" s="33">
        <v>68633.33</v>
      </c>
      <c r="N101" s="33">
        <v>68633.34</v>
      </c>
      <c r="O101" s="33">
        <v>68633.33</v>
      </c>
      <c r="P101" s="33">
        <v>68633.33</v>
      </c>
      <c r="Q101" s="33">
        <v>68633.34</v>
      </c>
      <c r="R101" s="14"/>
      <c r="S101" s="15">
        <f t="shared" si="21"/>
        <v>905959.99999999977</v>
      </c>
    </row>
    <row r="102" spans="2:19" x14ac:dyDescent="0.2">
      <c r="B102" s="1" t="s">
        <v>9</v>
      </c>
      <c r="C102" s="6">
        <v>6.4299999999999996E-2</v>
      </c>
      <c r="D102" s="11" t="s">
        <v>10</v>
      </c>
      <c r="E102" s="33"/>
      <c r="F102" s="33">
        <v>30006.67</v>
      </c>
      <c r="G102" s="33">
        <v>30006.67</v>
      </c>
      <c r="H102" s="33">
        <v>30006.67</v>
      </c>
      <c r="I102" s="33">
        <v>30006.67</v>
      </c>
      <c r="J102" s="33">
        <v>26255.83</v>
      </c>
      <c r="K102" s="33">
        <v>26255.83</v>
      </c>
      <c r="L102" s="33">
        <v>26255.83</v>
      </c>
      <c r="M102" s="33">
        <v>26255.83</v>
      </c>
      <c r="N102" s="33">
        <v>26255.83</v>
      </c>
      <c r="O102" s="33">
        <v>26255.83</v>
      </c>
      <c r="P102" s="33">
        <v>26255.83</v>
      </c>
      <c r="Q102" s="33">
        <v>26255.83</v>
      </c>
      <c r="R102" s="14"/>
      <c r="S102" s="15">
        <f t="shared" si="21"/>
        <v>330073.32000000012</v>
      </c>
    </row>
    <row r="103" spans="2:19" x14ac:dyDescent="0.2">
      <c r="E103" s="19"/>
      <c r="F103" s="19">
        <f t="shared" ref="F103:P103" si="23">SUM(F86:F102)</f>
        <v>1564991.68</v>
      </c>
      <c r="G103" s="19">
        <f t="shared" si="23"/>
        <v>1564991.67</v>
      </c>
      <c r="H103" s="19">
        <f t="shared" si="23"/>
        <v>1564991.67</v>
      </c>
      <c r="I103" s="19">
        <f t="shared" si="23"/>
        <v>1564991.68</v>
      </c>
      <c r="J103" s="19">
        <f t="shared" si="23"/>
        <v>1545745</v>
      </c>
      <c r="K103" s="19">
        <f t="shared" si="23"/>
        <v>1537661.67</v>
      </c>
      <c r="L103" s="19">
        <f t="shared" si="23"/>
        <v>1523935.01</v>
      </c>
      <c r="M103" s="19">
        <f t="shared" si="23"/>
        <v>1523935</v>
      </c>
      <c r="N103" s="19">
        <f t="shared" si="23"/>
        <v>1527223.9</v>
      </c>
      <c r="O103" s="19">
        <f t="shared" si="23"/>
        <v>1523935.01</v>
      </c>
      <c r="P103" s="19">
        <f t="shared" si="23"/>
        <v>1516522.5</v>
      </c>
      <c r="Q103" s="19">
        <f>SUM(Q86:Q102)</f>
        <v>1550228.6400000001</v>
      </c>
      <c r="S103" s="19">
        <f>SUM(F103:Q103)</f>
        <v>18509153.43</v>
      </c>
    </row>
    <row r="104" spans="2:19" x14ac:dyDescent="0.2">
      <c r="Q104" s="10"/>
    </row>
    <row r="106" spans="2:19" x14ac:dyDescent="0.2">
      <c r="B106" s="20" t="s">
        <v>68</v>
      </c>
      <c r="C106" s="3" t="s">
        <v>69</v>
      </c>
      <c r="D106" s="2"/>
      <c r="E106" s="4">
        <f>E$7</f>
        <v>44179</v>
      </c>
      <c r="F106" s="4">
        <f t="shared" ref="F106:Q106" si="24">F$7</f>
        <v>44209</v>
      </c>
      <c r="G106" s="4">
        <f t="shared" si="24"/>
        <v>44237</v>
      </c>
      <c r="H106" s="4">
        <f t="shared" si="24"/>
        <v>44268</v>
      </c>
      <c r="I106" s="4">
        <f t="shared" si="24"/>
        <v>44299</v>
      </c>
      <c r="J106" s="4">
        <f t="shared" si="24"/>
        <v>44329</v>
      </c>
      <c r="K106" s="4">
        <f t="shared" si="24"/>
        <v>44360</v>
      </c>
      <c r="L106" s="4">
        <f t="shared" si="24"/>
        <v>44391</v>
      </c>
      <c r="M106" s="4">
        <f t="shared" si="24"/>
        <v>44421</v>
      </c>
      <c r="N106" s="4">
        <f t="shared" si="24"/>
        <v>44452</v>
      </c>
      <c r="O106" s="4">
        <f t="shared" si="24"/>
        <v>44482</v>
      </c>
      <c r="P106" s="4">
        <f t="shared" si="24"/>
        <v>44513</v>
      </c>
      <c r="Q106" s="4">
        <f t="shared" si="24"/>
        <v>44544</v>
      </c>
    </row>
    <row r="107" spans="2:19" x14ac:dyDescent="0.2">
      <c r="B107" s="5" t="s">
        <v>3</v>
      </c>
      <c r="C107" s="55" t="s">
        <v>70</v>
      </c>
      <c r="D107" s="7"/>
      <c r="E107" s="9"/>
      <c r="F107" s="9">
        <v>6141.75</v>
      </c>
      <c r="G107" s="9">
        <v>6141.75</v>
      </c>
      <c r="H107" s="9">
        <v>6141.75</v>
      </c>
      <c r="I107" s="9">
        <v>6141.75</v>
      </c>
      <c r="J107" s="9">
        <v>6141.75</v>
      </c>
      <c r="K107" s="9">
        <v>6141.75</v>
      </c>
      <c r="L107" s="9">
        <v>6141.75</v>
      </c>
      <c r="M107" s="9">
        <v>6141.75</v>
      </c>
      <c r="N107" s="9">
        <v>6141.75</v>
      </c>
      <c r="O107" s="9">
        <v>6141.75</v>
      </c>
      <c r="P107" s="9">
        <v>6141.75</v>
      </c>
      <c r="Q107" s="9">
        <v>6141.75</v>
      </c>
      <c r="S107" s="58">
        <f t="shared" ref="S107:S125" si="25">SUM(F107:Q107)</f>
        <v>73701</v>
      </c>
    </row>
    <row r="108" spans="2:19" x14ac:dyDescent="0.2">
      <c r="B108" s="7" t="s">
        <v>54</v>
      </c>
      <c r="C108" s="55"/>
      <c r="D108" s="7" t="s">
        <v>55</v>
      </c>
      <c r="E108" s="56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S108" s="10">
        <f t="shared" si="25"/>
        <v>0</v>
      </c>
    </row>
    <row r="109" spans="2:19" x14ac:dyDescent="0.2">
      <c r="B109" s="5" t="s">
        <v>71</v>
      </c>
      <c r="C109" s="6"/>
      <c r="D109" s="16" t="s">
        <v>34</v>
      </c>
      <c r="E109" s="33"/>
      <c r="F109" s="33">
        <v>190</v>
      </c>
      <c r="G109" s="33">
        <v>190</v>
      </c>
      <c r="H109" s="33">
        <v>190</v>
      </c>
      <c r="I109" s="33">
        <v>190</v>
      </c>
      <c r="J109" s="33">
        <v>190</v>
      </c>
      <c r="K109" s="33">
        <v>190</v>
      </c>
      <c r="L109" s="33">
        <v>190</v>
      </c>
      <c r="M109" s="33">
        <v>190</v>
      </c>
      <c r="N109" s="33">
        <v>190</v>
      </c>
      <c r="O109" s="33">
        <v>190</v>
      </c>
      <c r="P109" s="33">
        <v>190</v>
      </c>
      <c r="Q109" s="33">
        <v>190</v>
      </c>
      <c r="R109" s="9"/>
      <c r="S109" s="59">
        <f t="shared" si="25"/>
        <v>2280</v>
      </c>
    </row>
    <row r="110" spans="2:19" x14ac:dyDescent="0.2">
      <c r="B110" s="5" t="s">
        <v>72</v>
      </c>
      <c r="C110" s="6"/>
      <c r="D110" s="16" t="s">
        <v>36</v>
      </c>
      <c r="E110" s="33"/>
      <c r="F110" s="33">
        <v>48</v>
      </c>
      <c r="G110" s="33">
        <v>48</v>
      </c>
      <c r="H110" s="33">
        <v>48</v>
      </c>
      <c r="I110" s="33">
        <v>48</v>
      </c>
      <c r="J110" s="33">
        <v>48</v>
      </c>
      <c r="K110" s="33">
        <v>48</v>
      </c>
      <c r="L110" s="33">
        <v>48</v>
      </c>
      <c r="M110" s="33">
        <v>48</v>
      </c>
      <c r="N110" s="33">
        <v>48</v>
      </c>
      <c r="O110" s="33">
        <v>48</v>
      </c>
      <c r="P110" s="33">
        <v>48</v>
      </c>
      <c r="Q110" s="33">
        <v>48</v>
      </c>
      <c r="R110" s="9"/>
      <c r="S110" s="59">
        <f t="shared" si="25"/>
        <v>576</v>
      </c>
    </row>
    <row r="111" spans="2:19" x14ac:dyDescent="0.2">
      <c r="B111" s="1" t="s">
        <v>11</v>
      </c>
      <c r="C111" s="6">
        <v>3.73E-2</v>
      </c>
      <c r="D111" s="16" t="s">
        <v>12</v>
      </c>
      <c r="E111" s="33"/>
      <c r="F111" s="33">
        <v>440.28</v>
      </c>
      <c r="G111" s="33">
        <v>440.28</v>
      </c>
      <c r="H111" s="33">
        <v>440.28</v>
      </c>
      <c r="I111" s="33">
        <v>440.28</v>
      </c>
      <c r="J111" s="33">
        <v>440.28</v>
      </c>
      <c r="K111" s="33">
        <v>440.28</v>
      </c>
      <c r="L111" s="33">
        <v>440.28</v>
      </c>
      <c r="M111" s="33">
        <v>440.28</v>
      </c>
      <c r="N111" s="33">
        <v>440.28</v>
      </c>
      <c r="O111" s="33">
        <v>440.28</v>
      </c>
      <c r="P111" s="33">
        <v>440.28</v>
      </c>
      <c r="Q111" s="33">
        <v>385.25</v>
      </c>
      <c r="R111" s="9"/>
      <c r="S111" s="59">
        <f t="shared" si="25"/>
        <v>5228.3299999999981</v>
      </c>
    </row>
    <row r="112" spans="2:19" x14ac:dyDescent="0.2">
      <c r="B112" s="24" t="s">
        <v>13</v>
      </c>
      <c r="C112" s="25">
        <v>3.8800000000000001E-2</v>
      </c>
      <c r="D112" s="26" t="s">
        <v>14</v>
      </c>
      <c r="E112" s="33"/>
      <c r="F112" s="33">
        <v>1388.09</v>
      </c>
      <c r="G112" s="33">
        <v>1388.09</v>
      </c>
      <c r="H112" s="33">
        <v>1388.09</v>
      </c>
      <c r="I112" s="33">
        <v>1388.09</v>
      </c>
      <c r="J112" s="33">
        <v>1233.8499999999999</v>
      </c>
      <c r="K112" s="33">
        <v>1233.8499999999999</v>
      </c>
      <c r="L112" s="33">
        <v>1233.8499999999999</v>
      </c>
      <c r="M112" s="33">
        <v>1233.8499999999999</v>
      </c>
      <c r="N112" s="33">
        <v>1233.8499999999999</v>
      </c>
      <c r="O112" s="33">
        <v>1233.8499999999999</v>
      </c>
      <c r="P112" s="33">
        <v>1233.8499999999999</v>
      </c>
      <c r="Q112" s="33">
        <v>1233.8499999999999</v>
      </c>
      <c r="R112" s="9"/>
      <c r="S112" s="59">
        <f t="shared" si="25"/>
        <v>15423.160000000002</v>
      </c>
    </row>
    <row r="113" spans="2:21" x14ac:dyDescent="0.2">
      <c r="B113" s="60" t="s">
        <v>58</v>
      </c>
      <c r="C113" s="25">
        <v>7.8299999999999995E-2</v>
      </c>
      <c r="D113" s="26" t="s">
        <v>26</v>
      </c>
      <c r="E113" s="33"/>
      <c r="F113" s="33">
        <v>734</v>
      </c>
      <c r="G113" s="33">
        <v>734</v>
      </c>
      <c r="H113" s="33">
        <v>734</v>
      </c>
      <c r="I113" s="33">
        <v>734</v>
      </c>
      <c r="J113" s="33">
        <v>734</v>
      </c>
      <c r="K113" s="33">
        <v>734</v>
      </c>
      <c r="L113" s="33">
        <v>734</v>
      </c>
      <c r="M113" s="33">
        <v>734</v>
      </c>
      <c r="N113" s="33">
        <v>734</v>
      </c>
      <c r="O113" s="33">
        <v>734</v>
      </c>
      <c r="P113" s="33">
        <v>734</v>
      </c>
      <c r="Q113" s="33">
        <v>734</v>
      </c>
      <c r="R113" s="9"/>
      <c r="S113" s="59">
        <f t="shared" si="25"/>
        <v>8808</v>
      </c>
    </row>
    <row r="114" spans="2:21" x14ac:dyDescent="0.2">
      <c r="B114" s="60" t="s">
        <v>59</v>
      </c>
      <c r="C114" s="25"/>
      <c r="D114" s="26" t="s">
        <v>28</v>
      </c>
      <c r="E114" s="33"/>
      <c r="F114" s="33">
        <v>579</v>
      </c>
      <c r="G114" s="33">
        <v>579</v>
      </c>
      <c r="H114" s="33">
        <v>579</v>
      </c>
      <c r="I114" s="33">
        <v>579</v>
      </c>
      <c r="J114" s="33">
        <v>579</v>
      </c>
      <c r="K114" s="33">
        <v>579</v>
      </c>
      <c r="L114" s="33">
        <v>579</v>
      </c>
      <c r="M114" s="33">
        <v>579</v>
      </c>
      <c r="N114" s="33">
        <v>579</v>
      </c>
      <c r="O114" s="33">
        <v>579</v>
      </c>
      <c r="P114" s="33">
        <v>579</v>
      </c>
      <c r="Q114" s="33">
        <v>579</v>
      </c>
      <c r="R114" s="9"/>
      <c r="S114" s="59">
        <f t="shared" si="25"/>
        <v>6948</v>
      </c>
    </row>
    <row r="115" spans="2:21" x14ac:dyDescent="0.2">
      <c r="B115" s="7" t="s">
        <v>73</v>
      </c>
      <c r="C115" s="25"/>
      <c r="D115" s="26" t="s">
        <v>38</v>
      </c>
      <c r="E115" s="33"/>
      <c r="F115" s="33">
        <v>323</v>
      </c>
      <c r="G115" s="33">
        <v>323</v>
      </c>
      <c r="H115" s="33">
        <v>323</v>
      </c>
      <c r="I115" s="33">
        <v>323</v>
      </c>
      <c r="J115" s="33">
        <v>323</v>
      </c>
      <c r="K115" s="33">
        <v>323</v>
      </c>
      <c r="L115" s="33">
        <v>323</v>
      </c>
      <c r="M115" s="33">
        <v>323</v>
      </c>
      <c r="N115" s="33">
        <v>323</v>
      </c>
      <c r="O115" s="33">
        <v>323</v>
      </c>
      <c r="P115" s="33">
        <v>323</v>
      </c>
      <c r="Q115" s="33">
        <v>323</v>
      </c>
      <c r="R115" s="9"/>
      <c r="S115" s="59">
        <f t="shared" si="25"/>
        <v>3876</v>
      </c>
    </row>
    <row r="116" spans="2:21" x14ac:dyDescent="0.2">
      <c r="B116" s="7" t="s">
        <v>61</v>
      </c>
      <c r="C116" s="25"/>
      <c r="D116" s="26" t="s">
        <v>18</v>
      </c>
      <c r="E116" s="33"/>
      <c r="F116" s="33">
        <v>534.41</v>
      </c>
      <c r="G116" s="33">
        <v>534.41</v>
      </c>
      <c r="H116" s="33">
        <v>534.41</v>
      </c>
      <c r="I116" s="33">
        <v>534.41</v>
      </c>
      <c r="J116" s="33">
        <v>534.41</v>
      </c>
      <c r="K116" s="33">
        <v>534.41</v>
      </c>
      <c r="L116" s="33">
        <v>534.41</v>
      </c>
      <c r="M116" s="33">
        <v>534.41</v>
      </c>
      <c r="N116" s="33">
        <v>534.41</v>
      </c>
      <c r="O116" s="33">
        <v>534.41</v>
      </c>
      <c r="P116" s="33">
        <v>534.41</v>
      </c>
      <c r="Q116" s="33">
        <v>534.41</v>
      </c>
      <c r="R116" s="9"/>
      <c r="S116" s="59">
        <f t="shared" si="25"/>
        <v>6412.9199999999992</v>
      </c>
    </row>
    <row r="117" spans="2:21" x14ac:dyDescent="0.2">
      <c r="B117" s="7" t="s">
        <v>62</v>
      </c>
      <c r="C117" s="25"/>
      <c r="D117" s="26" t="s">
        <v>20</v>
      </c>
      <c r="E117" s="33"/>
      <c r="F117" s="33">
        <v>506.91</v>
      </c>
      <c r="G117" s="33">
        <v>506.91</v>
      </c>
      <c r="H117" s="33">
        <v>506.91</v>
      </c>
      <c r="I117" s="33">
        <v>506.91</v>
      </c>
      <c r="J117" s="33">
        <v>506.91</v>
      </c>
      <c r="K117" s="33">
        <v>506.91</v>
      </c>
      <c r="L117" s="33">
        <v>506.91</v>
      </c>
      <c r="M117" s="33">
        <v>506.91</v>
      </c>
      <c r="N117" s="33">
        <v>506.91</v>
      </c>
      <c r="O117" s="33">
        <v>506.91</v>
      </c>
      <c r="P117" s="33">
        <v>506.91</v>
      </c>
      <c r="Q117" s="33">
        <v>506.91</v>
      </c>
      <c r="R117" s="9"/>
      <c r="S117" s="59">
        <f t="shared" si="25"/>
        <v>6082.9199999999992</v>
      </c>
    </row>
    <row r="118" spans="2:21" x14ac:dyDescent="0.2">
      <c r="B118" s="7" t="s">
        <v>63</v>
      </c>
      <c r="C118" s="25"/>
      <c r="D118" s="26" t="s">
        <v>22</v>
      </c>
      <c r="E118" s="33"/>
      <c r="F118" s="33">
        <v>903.04</v>
      </c>
      <c r="G118" s="33">
        <v>903.04</v>
      </c>
      <c r="H118" s="33">
        <v>903.04</v>
      </c>
      <c r="I118" s="33">
        <v>903.04</v>
      </c>
      <c r="J118" s="33">
        <v>903.04</v>
      </c>
      <c r="K118" s="33">
        <v>903.04</v>
      </c>
      <c r="L118" s="33">
        <v>903.04</v>
      </c>
      <c r="M118" s="33">
        <v>903.04</v>
      </c>
      <c r="N118" s="33">
        <v>903.04</v>
      </c>
      <c r="O118" s="33">
        <v>903.04</v>
      </c>
      <c r="P118" s="33">
        <v>903.04</v>
      </c>
      <c r="Q118" s="33">
        <v>903.04</v>
      </c>
      <c r="R118" s="9"/>
      <c r="S118" s="59">
        <f t="shared" si="25"/>
        <v>10836.48</v>
      </c>
    </row>
    <row r="119" spans="2:21" x14ac:dyDescent="0.2">
      <c r="B119" s="7" t="s">
        <v>56</v>
      </c>
      <c r="C119" s="6">
        <v>8.2500000000000004E-2</v>
      </c>
      <c r="D119" s="26" t="s">
        <v>16</v>
      </c>
      <c r="E119" s="33"/>
      <c r="F119" s="33">
        <v>1239</v>
      </c>
      <c r="G119" s="33">
        <v>1239</v>
      </c>
      <c r="H119" s="33">
        <v>1239</v>
      </c>
      <c r="I119" s="33">
        <v>1239</v>
      </c>
      <c r="J119" s="33">
        <v>1239</v>
      </c>
      <c r="K119" s="33">
        <v>1239</v>
      </c>
      <c r="L119" s="33">
        <v>1239</v>
      </c>
      <c r="M119" s="33">
        <v>1239</v>
      </c>
      <c r="N119" s="33">
        <v>1239</v>
      </c>
      <c r="O119" s="33">
        <v>1239</v>
      </c>
      <c r="P119" s="33">
        <v>1239</v>
      </c>
      <c r="Q119" s="33">
        <v>1239</v>
      </c>
      <c r="R119" s="9"/>
      <c r="S119" s="59">
        <f t="shared" si="25"/>
        <v>14868</v>
      </c>
    </row>
    <row r="120" spans="2:21" x14ac:dyDescent="0.2">
      <c r="B120" s="7" t="s">
        <v>57</v>
      </c>
      <c r="C120" s="6">
        <v>6.8500000000000005E-2</v>
      </c>
      <c r="D120" s="26" t="s">
        <v>24</v>
      </c>
      <c r="E120" s="33"/>
      <c r="F120" s="33">
        <v>1314.63</v>
      </c>
      <c r="G120" s="33">
        <v>1314.63</v>
      </c>
      <c r="H120" s="33">
        <v>1314.63</v>
      </c>
      <c r="I120" s="33">
        <v>1314.63</v>
      </c>
      <c r="J120" s="33">
        <v>1314.63</v>
      </c>
      <c r="K120" s="33">
        <v>1314.63</v>
      </c>
      <c r="L120" s="33">
        <v>1314.63</v>
      </c>
      <c r="M120" s="33">
        <v>1314.63</v>
      </c>
      <c r="N120" s="33">
        <v>1314.63</v>
      </c>
      <c r="O120" s="33">
        <v>1314.63</v>
      </c>
      <c r="P120" s="33">
        <v>1314.63</v>
      </c>
      <c r="Q120" s="33">
        <v>1314.63</v>
      </c>
      <c r="S120" s="59">
        <f t="shared" si="25"/>
        <v>15775.560000000005</v>
      </c>
      <c r="U120" s="29"/>
    </row>
    <row r="121" spans="2:21" x14ac:dyDescent="0.2">
      <c r="B121" s="1" t="s">
        <v>64</v>
      </c>
      <c r="C121" s="6">
        <v>6.6400000000000001E-2</v>
      </c>
      <c r="D121" s="16" t="s">
        <v>65</v>
      </c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9"/>
      <c r="S121" s="10">
        <f t="shared" si="25"/>
        <v>0</v>
      </c>
    </row>
    <row r="122" spans="2:21" x14ac:dyDescent="0.2">
      <c r="B122" s="1" t="s">
        <v>66</v>
      </c>
      <c r="C122" s="6">
        <v>2.4899999999999999E-2</v>
      </c>
      <c r="D122" s="11" t="s">
        <v>67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61"/>
      <c r="S122" s="10">
        <f t="shared" si="25"/>
        <v>0</v>
      </c>
    </row>
    <row r="123" spans="2:21" x14ac:dyDescent="0.2">
      <c r="B123" s="1" t="s">
        <v>5</v>
      </c>
      <c r="C123" s="6">
        <v>5.9299999999999999E-2</v>
      </c>
      <c r="D123" s="11" t="s">
        <v>6</v>
      </c>
      <c r="E123" s="33"/>
      <c r="F123" s="33">
        <v>94.84</v>
      </c>
      <c r="G123" s="33">
        <v>94.84</v>
      </c>
      <c r="H123" s="33">
        <v>94.84</v>
      </c>
      <c r="I123" s="33">
        <v>94.84</v>
      </c>
      <c r="J123" s="33">
        <v>94.84</v>
      </c>
      <c r="K123" s="33">
        <v>94.84</v>
      </c>
      <c r="L123" s="33">
        <v>94.84</v>
      </c>
      <c r="M123" s="33">
        <v>94.84</v>
      </c>
      <c r="N123" s="33">
        <v>94.84</v>
      </c>
      <c r="O123" s="33">
        <v>63.23</v>
      </c>
      <c r="P123" s="33">
        <v>63.23</v>
      </c>
      <c r="Q123" s="33">
        <v>63.23</v>
      </c>
      <c r="R123" s="14"/>
      <c r="S123" s="59">
        <f t="shared" si="25"/>
        <v>1043.2500000000002</v>
      </c>
    </row>
    <row r="124" spans="2:21" x14ac:dyDescent="0.2">
      <c r="B124" s="1" t="s">
        <v>7</v>
      </c>
      <c r="C124" s="6">
        <v>5.6800000000000003E-2</v>
      </c>
      <c r="D124" s="11" t="s">
        <v>8</v>
      </c>
      <c r="E124" s="33"/>
      <c r="F124" s="33">
        <v>167.01</v>
      </c>
      <c r="G124" s="33">
        <v>167.01</v>
      </c>
      <c r="H124" s="33">
        <v>167.01</v>
      </c>
      <c r="I124" s="33">
        <v>167.01</v>
      </c>
      <c r="J124" s="33">
        <v>167.01</v>
      </c>
      <c r="K124" s="33">
        <v>139.16999999999999</v>
      </c>
      <c r="L124" s="33">
        <v>139.16999999999999</v>
      </c>
      <c r="M124" s="33">
        <v>139.16999999999999</v>
      </c>
      <c r="N124" s="33">
        <v>139.16999999999999</v>
      </c>
      <c r="O124" s="33">
        <v>139.16999999999999</v>
      </c>
      <c r="P124" s="33">
        <v>139.16999999999999</v>
      </c>
      <c r="Q124" s="33">
        <v>139.16999999999999</v>
      </c>
      <c r="R124" s="14"/>
      <c r="S124" s="59">
        <f t="shared" si="25"/>
        <v>1809.2400000000002</v>
      </c>
    </row>
    <row r="125" spans="2:21" x14ac:dyDescent="0.2">
      <c r="B125" s="1" t="s">
        <v>9</v>
      </c>
      <c r="C125" s="6">
        <v>6.4299999999999996E-2</v>
      </c>
      <c r="D125" s="11" t="s">
        <v>10</v>
      </c>
      <c r="E125" s="33"/>
      <c r="F125" s="33">
        <v>81.849999999999994</v>
      </c>
      <c r="G125" s="33">
        <v>81.849999999999994</v>
      </c>
      <c r="H125" s="33">
        <v>81.849999999999994</v>
      </c>
      <c r="I125" s="33">
        <v>81.849999999999994</v>
      </c>
      <c r="J125" s="33">
        <v>71.62</v>
      </c>
      <c r="K125" s="33">
        <v>71.62</v>
      </c>
      <c r="L125" s="33">
        <v>71.62</v>
      </c>
      <c r="M125" s="33">
        <v>71.62</v>
      </c>
      <c r="N125" s="33">
        <v>71.62</v>
      </c>
      <c r="O125" s="33">
        <v>71.62</v>
      </c>
      <c r="P125" s="33">
        <v>71.62</v>
      </c>
      <c r="Q125" s="33">
        <v>71.62</v>
      </c>
      <c r="R125" s="14"/>
      <c r="S125" s="62">
        <f t="shared" si="25"/>
        <v>900.36</v>
      </c>
    </row>
    <row r="126" spans="2:21" x14ac:dyDescent="0.2">
      <c r="E126" s="19"/>
      <c r="F126" s="19">
        <f t="shared" ref="F126:P126" si="26">SUM(F107:F125)</f>
        <v>14685.810000000001</v>
      </c>
      <c r="G126" s="19">
        <f t="shared" si="26"/>
        <v>14685.810000000001</v>
      </c>
      <c r="H126" s="19">
        <f t="shared" si="26"/>
        <v>14685.810000000001</v>
      </c>
      <c r="I126" s="19">
        <f t="shared" si="26"/>
        <v>14685.810000000001</v>
      </c>
      <c r="J126" s="19">
        <f t="shared" si="26"/>
        <v>14521.34</v>
      </c>
      <c r="K126" s="19">
        <f t="shared" si="26"/>
        <v>14493.5</v>
      </c>
      <c r="L126" s="19">
        <f t="shared" si="26"/>
        <v>14493.5</v>
      </c>
      <c r="M126" s="19">
        <f t="shared" si="26"/>
        <v>14493.5</v>
      </c>
      <c r="N126" s="19">
        <f t="shared" si="26"/>
        <v>14493.5</v>
      </c>
      <c r="O126" s="19">
        <f t="shared" si="26"/>
        <v>14461.89</v>
      </c>
      <c r="P126" s="19">
        <f t="shared" si="26"/>
        <v>14461.89</v>
      </c>
      <c r="Q126" s="19">
        <f>SUM(Q107:Q125)</f>
        <v>14406.86</v>
      </c>
      <c r="S126" s="10">
        <f>SUM(S107:S125)</f>
        <v>174569.21999999997</v>
      </c>
    </row>
    <row r="129" spans="2:19" x14ac:dyDescent="0.2">
      <c r="B129" s="20" t="s">
        <v>74</v>
      </c>
      <c r="C129" s="3" t="s">
        <v>75</v>
      </c>
      <c r="D129" s="2"/>
      <c r="E129" s="4">
        <f>E$7</f>
        <v>44179</v>
      </c>
      <c r="F129" s="4">
        <f t="shared" ref="F129:Q129" si="27">F$7</f>
        <v>44209</v>
      </c>
      <c r="G129" s="4">
        <f t="shared" si="27"/>
        <v>44237</v>
      </c>
      <c r="H129" s="4">
        <f t="shared" si="27"/>
        <v>44268</v>
      </c>
      <c r="I129" s="4">
        <f t="shared" si="27"/>
        <v>44299</v>
      </c>
      <c r="J129" s="4">
        <f t="shared" si="27"/>
        <v>44329</v>
      </c>
      <c r="K129" s="4">
        <f t="shared" si="27"/>
        <v>44360</v>
      </c>
      <c r="L129" s="4">
        <f t="shared" si="27"/>
        <v>44391</v>
      </c>
      <c r="M129" s="4">
        <f t="shared" si="27"/>
        <v>44421</v>
      </c>
      <c r="N129" s="4">
        <f t="shared" si="27"/>
        <v>44452</v>
      </c>
      <c r="O129" s="4">
        <f t="shared" si="27"/>
        <v>44482</v>
      </c>
      <c r="P129" s="4">
        <f t="shared" si="27"/>
        <v>44513</v>
      </c>
      <c r="Q129" s="4">
        <f t="shared" si="27"/>
        <v>44544</v>
      </c>
    </row>
    <row r="130" spans="2:19" hidden="1" x14ac:dyDescent="0.2">
      <c r="C130" s="5"/>
      <c r="D130" s="63"/>
      <c r="E130" s="10"/>
      <c r="G130" s="10"/>
      <c r="H130" s="10"/>
      <c r="J130" s="10"/>
      <c r="K130" s="10"/>
      <c r="M130" s="10"/>
      <c r="N130" s="10"/>
      <c r="P130" s="10"/>
      <c r="Q130" s="10"/>
    </row>
    <row r="131" spans="2:19" hidden="1" x14ac:dyDescent="0.2">
      <c r="C131" s="5"/>
      <c r="D131" s="63"/>
      <c r="E131" s="10"/>
      <c r="G131" s="10"/>
      <c r="H131" s="10"/>
      <c r="J131" s="10"/>
      <c r="K131" s="10"/>
      <c r="M131" s="10"/>
      <c r="N131" s="10"/>
      <c r="P131" s="10"/>
      <c r="Q131" s="10"/>
    </row>
    <row r="132" spans="2:19" hidden="1" x14ac:dyDescent="0.2">
      <c r="C132" s="5"/>
      <c r="D132" s="63"/>
      <c r="E132" s="10"/>
      <c r="G132" s="10"/>
      <c r="H132" s="10"/>
      <c r="J132" s="10"/>
      <c r="K132" s="10"/>
      <c r="M132" s="10"/>
      <c r="N132" s="10"/>
      <c r="P132" s="10"/>
      <c r="Q132" s="10"/>
    </row>
    <row r="133" spans="2:19" hidden="1" x14ac:dyDescent="0.2">
      <c r="C133" s="5"/>
      <c r="D133" s="63"/>
    </row>
    <row r="134" spans="2:19" hidden="1" x14ac:dyDescent="0.2">
      <c r="C134" s="5"/>
      <c r="D134" s="63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</row>
    <row r="135" spans="2:19" x14ac:dyDescent="0.2">
      <c r="C135" s="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</row>
    <row r="136" spans="2:19" x14ac:dyDescent="0.2"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f t="shared" ref="O136:Q136" si="28">SUM(O130:O135)</f>
        <v>0</v>
      </c>
      <c r="P136" s="10">
        <f t="shared" si="28"/>
        <v>0</v>
      </c>
      <c r="Q136" s="10">
        <f t="shared" si="28"/>
        <v>0</v>
      </c>
    </row>
    <row r="139" spans="2:19" x14ac:dyDescent="0.2">
      <c r="B139" s="20" t="s">
        <v>76</v>
      </c>
      <c r="C139" s="3" t="s">
        <v>46</v>
      </c>
      <c r="D139" s="2"/>
      <c r="E139" s="4">
        <f>E$7</f>
        <v>44179</v>
      </c>
      <c r="F139" s="4">
        <f t="shared" ref="F139:Q139" si="29">F$7</f>
        <v>44209</v>
      </c>
      <c r="G139" s="4">
        <f t="shared" si="29"/>
        <v>44237</v>
      </c>
      <c r="H139" s="4">
        <f t="shared" si="29"/>
        <v>44268</v>
      </c>
      <c r="I139" s="4">
        <f t="shared" si="29"/>
        <v>44299</v>
      </c>
      <c r="J139" s="4">
        <f t="shared" si="29"/>
        <v>44329</v>
      </c>
      <c r="K139" s="4">
        <f t="shared" si="29"/>
        <v>44360</v>
      </c>
      <c r="L139" s="4">
        <f t="shared" si="29"/>
        <v>44391</v>
      </c>
      <c r="M139" s="4">
        <f t="shared" si="29"/>
        <v>44421</v>
      </c>
      <c r="N139" s="4">
        <f t="shared" si="29"/>
        <v>44452</v>
      </c>
      <c r="O139" s="4">
        <f t="shared" si="29"/>
        <v>44482</v>
      </c>
      <c r="P139" s="4">
        <f t="shared" si="29"/>
        <v>44513</v>
      </c>
      <c r="Q139" s="4">
        <f t="shared" si="29"/>
        <v>44544</v>
      </c>
      <c r="S139" s="66" t="s">
        <v>77</v>
      </c>
    </row>
    <row r="140" spans="2:19" x14ac:dyDescent="0.2">
      <c r="B140" s="5" t="s">
        <v>3</v>
      </c>
      <c r="C140" s="55"/>
      <c r="D140" s="7" t="s">
        <v>53</v>
      </c>
      <c r="E140" s="56"/>
      <c r="F140" s="10">
        <f t="shared" ref="F140:Q141" si="30">F86+F107</f>
        <v>6141.75</v>
      </c>
      <c r="G140" s="10">
        <f t="shared" si="30"/>
        <v>6141.75</v>
      </c>
      <c r="H140" s="10">
        <f t="shared" si="30"/>
        <v>6141.75</v>
      </c>
      <c r="I140" s="10">
        <f t="shared" si="30"/>
        <v>6141.75</v>
      </c>
      <c r="J140" s="10">
        <f t="shared" si="30"/>
        <v>6141.75</v>
      </c>
      <c r="K140" s="10">
        <f t="shared" si="30"/>
        <v>6141.75</v>
      </c>
      <c r="L140" s="10">
        <f t="shared" si="30"/>
        <v>6141.75</v>
      </c>
      <c r="M140" s="10">
        <f t="shared" si="30"/>
        <v>6141.75</v>
      </c>
      <c r="N140" s="10">
        <f t="shared" si="30"/>
        <v>6141.75</v>
      </c>
      <c r="O140" s="10">
        <f t="shared" si="30"/>
        <v>6141.75</v>
      </c>
      <c r="P140" s="10">
        <f t="shared" si="30"/>
        <v>6141.75</v>
      </c>
      <c r="Q140" s="10">
        <f>Q86+Q107</f>
        <v>6141.75</v>
      </c>
      <c r="S140" s="10">
        <f t="shared" ref="S140:S159" si="31">SUM(F140:R140)</f>
        <v>73701</v>
      </c>
    </row>
    <row r="141" spans="2:19" x14ac:dyDescent="0.2">
      <c r="B141" s="7" t="s">
        <v>54</v>
      </c>
      <c r="C141" s="55"/>
      <c r="D141" s="7" t="s">
        <v>55</v>
      </c>
      <c r="E141" s="56"/>
      <c r="F141" s="10">
        <f t="shared" si="30"/>
        <v>0</v>
      </c>
      <c r="G141" s="10">
        <f t="shared" si="30"/>
        <v>0</v>
      </c>
      <c r="H141" s="10">
        <f t="shared" si="30"/>
        <v>0</v>
      </c>
      <c r="I141" s="10">
        <f t="shared" si="30"/>
        <v>0</v>
      </c>
      <c r="J141" s="10">
        <f t="shared" si="30"/>
        <v>0</v>
      </c>
      <c r="K141" s="10">
        <f t="shared" si="30"/>
        <v>0</v>
      </c>
      <c r="L141" s="10">
        <f t="shared" si="30"/>
        <v>0</v>
      </c>
      <c r="M141" s="10">
        <f t="shared" si="30"/>
        <v>0</v>
      </c>
      <c r="N141" s="10">
        <f t="shared" si="30"/>
        <v>0</v>
      </c>
      <c r="O141" s="10">
        <f t="shared" si="30"/>
        <v>0</v>
      </c>
      <c r="P141" s="10">
        <f t="shared" si="30"/>
        <v>0</v>
      </c>
      <c r="Q141" s="10">
        <f t="shared" si="30"/>
        <v>0</v>
      </c>
      <c r="S141" s="10">
        <f t="shared" si="31"/>
        <v>0</v>
      </c>
    </row>
    <row r="142" spans="2:19" x14ac:dyDescent="0.2">
      <c r="B142" s="5" t="s">
        <v>71</v>
      </c>
      <c r="C142" s="6"/>
      <c r="D142" s="16" t="s">
        <v>34</v>
      </c>
      <c r="E142" s="10"/>
      <c r="F142" s="10">
        <f>F109</f>
        <v>190</v>
      </c>
      <c r="G142" s="10">
        <f t="shared" ref="G142:Q143" si="32">G109</f>
        <v>190</v>
      </c>
      <c r="H142" s="10">
        <f t="shared" si="32"/>
        <v>190</v>
      </c>
      <c r="I142" s="10">
        <f t="shared" si="32"/>
        <v>190</v>
      </c>
      <c r="J142" s="10">
        <f t="shared" si="32"/>
        <v>190</v>
      </c>
      <c r="K142" s="10">
        <f t="shared" si="32"/>
        <v>190</v>
      </c>
      <c r="L142" s="10">
        <f t="shared" si="32"/>
        <v>190</v>
      </c>
      <c r="M142" s="10">
        <f t="shared" si="32"/>
        <v>190</v>
      </c>
      <c r="N142" s="10">
        <f t="shared" si="32"/>
        <v>190</v>
      </c>
      <c r="O142" s="10">
        <f t="shared" si="32"/>
        <v>190</v>
      </c>
      <c r="P142" s="10">
        <f t="shared" si="32"/>
        <v>190</v>
      </c>
      <c r="Q142" s="10">
        <f t="shared" si="32"/>
        <v>190</v>
      </c>
      <c r="S142" s="10">
        <f t="shared" si="31"/>
        <v>2280</v>
      </c>
    </row>
    <row r="143" spans="2:19" x14ac:dyDescent="0.2">
      <c r="B143" s="5" t="s">
        <v>72</v>
      </c>
      <c r="C143" s="6"/>
      <c r="D143" s="16" t="s">
        <v>36</v>
      </c>
      <c r="E143" s="10"/>
      <c r="F143" s="10">
        <f>F110</f>
        <v>48</v>
      </c>
      <c r="G143" s="10">
        <f t="shared" si="32"/>
        <v>48</v>
      </c>
      <c r="H143" s="10">
        <f t="shared" si="32"/>
        <v>48</v>
      </c>
      <c r="I143" s="10">
        <f t="shared" si="32"/>
        <v>48</v>
      </c>
      <c r="J143" s="10">
        <f t="shared" si="32"/>
        <v>48</v>
      </c>
      <c r="K143" s="10">
        <f t="shared" si="32"/>
        <v>48</v>
      </c>
      <c r="L143" s="10">
        <f t="shared" si="32"/>
        <v>48</v>
      </c>
      <c r="M143" s="10">
        <f t="shared" si="32"/>
        <v>48</v>
      </c>
      <c r="N143" s="10">
        <f t="shared" si="32"/>
        <v>48</v>
      </c>
      <c r="O143" s="10">
        <f t="shared" si="32"/>
        <v>48</v>
      </c>
      <c r="P143" s="10">
        <f t="shared" si="32"/>
        <v>48</v>
      </c>
      <c r="Q143" s="10">
        <f t="shared" si="32"/>
        <v>48</v>
      </c>
      <c r="S143" s="10">
        <f t="shared" si="31"/>
        <v>576</v>
      </c>
    </row>
    <row r="144" spans="2:19" x14ac:dyDescent="0.2">
      <c r="B144" s="24" t="s">
        <v>11</v>
      </c>
      <c r="C144" s="25">
        <v>3.73E-2</v>
      </c>
      <c r="D144" s="26" t="s">
        <v>12</v>
      </c>
      <c r="E144" s="67"/>
      <c r="F144" s="67">
        <f>F89+F111</f>
        <v>50173.619999999995</v>
      </c>
      <c r="G144" s="67">
        <f t="shared" ref="G144:Q144" si="33">G89+G111</f>
        <v>50173.61</v>
      </c>
      <c r="H144" s="67">
        <f t="shared" si="33"/>
        <v>50173.61</v>
      </c>
      <c r="I144" s="67">
        <f t="shared" si="33"/>
        <v>50173.619999999995</v>
      </c>
      <c r="J144" s="67">
        <f t="shared" si="33"/>
        <v>50173.61</v>
      </c>
      <c r="K144" s="67">
        <f t="shared" si="33"/>
        <v>50173.61</v>
      </c>
      <c r="L144" s="67">
        <f t="shared" si="33"/>
        <v>50173.619999999995</v>
      </c>
      <c r="M144" s="67">
        <f t="shared" si="33"/>
        <v>50173.61</v>
      </c>
      <c r="N144" s="67">
        <f t="shared" si="33"/>
        <v>50173.61</v>
      </c>
      <c r="O144" s="67">
        <f t="shared" si="33"/>
        <v>50173.619999999995</v>
      </c>
      <c r="P144" s="67">
        <f t="shared" si="33"/>
        <v>50173.61</v>
      </c>
      <c r="Q144" s="67">
        <f t="shared" si="33"/>
        <v>47010.239999999998</v>
      </c>
      <c r="R144" s="34"/>
      <c r="S144" s="10">
        <f t="shared" si="31"/>
        <v>598919.99</v>
      </c>
    </row>
    <row r="145" spans="2:21" x14ac:dyDescent="0.2">
      <c r="B145" s="24" t="s">
        <v>13</v>
      </c>
      <c r="C145" s="25">
        <v>3.8800000000000001E-2</v>
      </c>
      <c r="D145" s="26" t="s">
        <v>14</v>
      </c>
      <c r="E145" s="10"/>
      <c r="F145" s="10">
        <f t="shared" ref="F145:Q145" si="34">+F90+F112+F130</f>
        <v>146888.09</v>
      </c>
      <c r="G145" s="10">
        <f t="shared" si="34"/>
        <v>146888.09</v>
      </c>
      <c r="H145" s="10">
        <f t="shared" si="34"/>
        <v>146888.09</v>
      </c>
      <c r="I145" s="10">
        <f t="shared" si="34"/>
        <v>146888.09</v>
      </c>
      <c r="J145" s="10">
        <f t="shared" si="34"/>
        <v>138650.52000000002</v>
      </c>
      <c r="K145" s="10">
        <f t="shared" si="34"/>
        <v>130567.19</v>
      </c>
      <c r="L145" s="10">
        <f t="shared" si="34"/>
        <v>130567.19</v>
      </c>
      <c r="M145" s="10">
        <f t="shared" si="34"/>
        <v>130567.19</v>
      </c>
      <c r="N145" s="10">
        <f t="shared" si="34"/>
        <v>130567.19</v>
      </c>
      <c r="O145" s="10">
        <f t="shared" si="34"/>
        <v>130567.19</v>
      </c>
      <c r="P145" s="10">
        <f t="shared" si="34"/>
        <v>130567.19</v>
      </c>
      <c r="Q145" s="10">
        <f t="shared" si="34"/>
        <v>130567.19</v>
      </c>
      <c r="S145" s="10">
        <f t="shared" si="31"/>
        <v>1640173.2099999997</v>
      </c>
    </row>
    <row r="146" spans="2:21" x14ac:dyDescent="0.2">
      <c r="B146" s="60" t="s">
        <v>58</v>
      </c>
      <c r="C146" s="25">
        <v>7.8299999999999995E-2</v>
      </c>
      <c r="D146" s="26" t="s">
        <v>26</v>
      </c>
      <c r="E146" s="10"/>
      <c r="F146" s="10">
        <f>F92+F113</f>
        <v>125734</v>
      </c>
      <c r="G146" s="10">
        <f t="shared" ref="G146:Q147" si="35">G92+G113</f>
        <v>125734</v>
      </c>
      <c r="H146" s="10">
        <f t="shared" si="35"/>
        <v>125734</v>
      </c>
      <c r="I146" s="10">
        <f t="shared" si="35"/>
        <v>125734</v>
      </c>
      <c r="J146" s="10">
        <f t="shared" si="35"/>
        <v>125734</v>
      </c>
      <c r="K146" s="10">
        <f t="shared" si="35"/>
        <v>125734</v>
      </c>
      <c r="L146" s="10">
        <f t="shared" si="35"/>
        <v>125734</v>
      </c>
      <c r="M146" s="10">
        <f t="shared" si="35"/>
        <v>125734</v>
      </c>
      <c r="N146" s="10">
        <f t="shared" si="35"/>
        <v>125734</v>
      </c>
      <c r="O146" s="10">
        <f t="shared" si="35"/>
        <v>125734</v>
      </c>
      <c r="P146" s="10">
        <f t="shared" si="35"/>
        <v>125734</v>
      </c>
      <c r="Q146" s="10">
        <f t="shared" si="35"/>
        <v>125734</v>
      </c>
      <c r="S146" s="10">
        <f t="shared" si="31"/>
        <v>1508808</v>
      </c>
    </row>
    <row r="147" spans="2:21" x14ac:dyDescent="0.2">
      <c r="B147" s="60" t="s">
        <v>59</v>
      </c>
      <c r="C147" s="25"/>
      <c r="D147" s="26" t="s">
        <v>28</v>
      </c>
      <c r="E147" s="10"/>
      <c r="F147" s="10">
        <f>F93+F114</f>
        <v>99245.67</v>
      </c>
      <c r="G147" s="10">
        <f t="shared" si="35"/>
        <v>99245.67</v>
      </c>
      <c r="H147" s="10">
        <f t="shared" si="35"/>
        <v>99245.67</v>
      </c>
      <c r="I147" s="10">
        <f t="shared" si="35"/>
        <v>99245.67</v>
      </c>
      <c r="J147" s="10">
        <f t="shared" si="35"/>
        <v>99245.67</v>
      </c>
      <c r="K147" s="10">
        <f t="shared" si="35"/>
        <v>99245.67</v>
      </c>
      <c r="L147" s="10">
        <f t="shared" si="35"/>
        <v>99245.67</v>
      </c>
      <c r="M147" s="10">
        <f t="shared" si="35"/>
        <v>99245.67</v>
      </c>
      <c r="N147" s="10">
        <f t="shared" si="35"/>
        <v>102534.56</v>
      </c>
      <c r="O147" s="10">
        <f t="shared" si="35"/>
        <v>99245.67</v>
      </c>
      <c r="P147" s="10">
        <f t="shared" si="35"/>
        <v>99245.67</v>
      </c>
      <c r="Q147" s="10">
        <f t="shared" si="35"/>
        <v>99245.67</v>
      </c>
      <c r="S147" s="10">
        <f t="shared" si="31"/>
        <v>1194236.9300000002</v>
      </c>
    </row>
    <row r="148" spans="2:21" x14ac:dyDescent="0.2">
      <c r="B148" s="24" t="s">
        <v>78</v>
      </c>
      <c r="C148" s="25"/>
      <c r="D148" s="26" t="s">
        <v>79</v>
      </c>
      <c r="E148" s="10"/>
      <c r="F148" s="10">
        <f>F94</f>
        <v>0</v>
      </c>
      <c r="G148" s="10">
        <f t="shared" ref="G148:Q148" si="36">G94</f>
        <v>0</v>
      </c>
      <c r="H148" s="10">
        <f t="shared" si="36"/>
        <v>0</v>
      </c>
      <c r="I148" s="10">
        <f t="shared" si="36"/>
        <v>0</v>
      </c>
      <c r="J148" s="10">
        <f t="shared" si="36"/>
        <v>0</v>
      </c>
      <c r="K148" s="10">
        <f t="shared" si="36"/>
        <v>0</v>
      </c>
      <c r="L148" s="10">
        <f t="shared" si="36"/>
        <v>0</v>
      </c>
      <c r="M148" s="10">
        <f t="shared" si="36"/>
        <v>0</v>
      </c>
      <c r="N148" s="10">
        <f t="shared" si="36"/>
        <v>0</v>
      </c>
      <c r="O148" s="10">
        <f t="shared" si="36"/>
        <v>0</v>
      </c>
      <c r="P148" s="10">
        <f t="shared" si="36"/>
        <v>0</v>
      </c>
      <c r="Q148" s="10">
        <f t="shared" si="36"/>
        <v>0</v>
      </c>
      <c r="S148" s="10">
        <f t="shared" si="31"/>
        <v>0</v>
      </c>
    </row>
    <row r="149" spans="2:21" x14ac:dyDescent="0.2">
      <c r="B149" s="24" t="s">
        <v>80</v>
      </c>
      <c r="C149" s="25"/>
      <c r="D149" s="26" t="s">
        <v>18</v>
      </c>
      <c r="E149" s="10"/>
      <c r="F149" s="10">
        <f>F95+F116</f>
        <v>145534.41</v>
      </c>
      <c r="G149" s="10">
        <f t="shared" ref="G149:Q150" si="37">G95+G116</f>
        <v>145534.41</v>
      </c>
      <c r="H149" s="10">
        <f t="shared" si="37"/>
        <v>145534.41</v>
      </c>
      <c r="I149" s="10">
        <f t="shared" si="37"/>
        <v>145534.41</v>
      </c>
      <c r="J149" s="10">
        <f t="shared" si="37"/>
        <v>145534.41</v>
      </c>
      <c r="K149" s="10">
        <f t="shared" si="37"/>
        <v>145534.41</v>
      </c>
      <c r="L149" s="10">
        <f t="shared" si="37"/>
        <v>145534.41</v>
      </c>
      <c r="M149" s="10">
        <f t="shared" si="37"/>
        <v>145534.41</v>
      </c>
      <c r="N149" s="10">
        <f t="shared" si="37"/>
        <v>145534.41</v>
      </c>
      <c r="O149" s="10">
        <f t="shared" si="37"/>
        <v>145534.41</v>
      </c>
      <c r="P149" s="10">
        <f t="shared" si="37"/>
        <v>145534.41</v>
      </c>
      <c r="Q149" s="10">
        <f t="shared" si="37"/>
        <v>145534.41</v>
      </c>
      <c r="S149" s="10">
        <f t="shared" si="31"/>
        <v>1746412.9199999997</v>
      </c>
    </row>
    <row r="150" spans="2:21" x14ac:dyDescent="0.2">
      <c r="B150" s="24" t="s">
        <v>81</v>
      </c>
      <c r="C150" s="25"/>
      <c r="D150" s="26" t="s">
        <v>20</v>
      </c>
      <c r="E150" s="10"/>
      <c r="F150" s="10">
        <f>F96+F117</f>
        <v>149673.58000000002</v>
      </c>
      <c r="G150" s="10">
        <f t="shared" si="37"/>
        <v>149673.58000000002</v>
      </c>
      <c r="H150" s="10">
        <f t="shared" si="37"/>
        <v>149673.58000000002</v>
      </c>
      <c r="I150" s="10">
        <f t="shared" si="37"/>
        <v>149673.58000000002</v>
      </c>
      <c r="J150" s="10">
        <f t="shared" si="37"/>
        <v>149673.58000000002</v>
      </c>
      <c r="K150" s="10">
        <f t="shared" si="37"/>
        <v>149673.58000000002</v>
      </c>
      <c r="L150" s="10">
        <f t="shared" si="37"/>
        <v>149673.58000000002</v>
      </c>
      <c r="M150" s="10">
        <f t="shared" si="37"/>
        <v>149673.58000000002</v>
      </c>
      <c r="N150" s="10">
        <f t="shared" si="37"/>
        <v>149673.58000000002</v>
      </c>
      <c r="O150" s="10">
        <f t="shared" si="37"/>
        <v>149673.58000000002</v>
      </c>
      <c r="P150" s="10">
        <f t="shared" si="37"/>
        <v>149673.58000000002</v>
      </c>
      <c r="Q150" s="10">
        <f t="shared" si="37"/>
        <v>149673.58000000002</v>
      </c>
      <c r="S150" s="10">
        <f t="shared" si="31"/>
        <v>1796082.9600000007</v>
      </c>
    </row>
    <row r="151" spans="2:21" x14ac:dyDescent="0.2">
      <c r="B151" s="24" t="s">
        <v>82</v>
      </c>
      <c r="C151" s="25"/>
      <c r="D151" s="26" t="s">
        <v>22</v>
      </c>
      <c r="E151" s="10"/>
      <c r="F151" s="10">
        <f>F118+F97</f>
        <v>332569.70999999996</v>
      </c>
      <c r="G151" s="10">
        <f t="shared" ref="G151:Q151" si="38">G118+G97</f>
        <v>332569.70999999996</v>
      </c>
      <c r="H151" s="10">
        <f t="shared" si="38"/>
        <v>332569.70999999996</v>
      </c>
      <c r="I151" s="10">
        <f t="shared" si="38"/>
        <v>332569.70999999996</v>
      </c>
      <c r="J151" s="10">
        <f t="shared" si="38"/>
        <v>332569.70999999996</v>
      </c>
      <c r="K151" s="10">
        <f t="shared" si="38"/>
        <v>332569.70999999996</v>
      </c>
      <c r="L151" s="10">
        <f t="shared" si="38"/>
        <v>332569.70999999996</v>
      </c>
      <c r="M151" s="10">
        <f t="shared" si="38"/>
        <v>332569.70999999996</v>
      </c>
      <c r="N151" s="10">
        <f t="shared" si="38"/>
        <v>332569.70999999996</v>
      </c>
      <c r="O151" s="10">
        <f t="shared" si="38"/>
        <v>332569.70999999996</v>
      </c>
      <c r="P151" s="10">
        <f t="shared" si="38"/>
        <v>332569.70999999996</v>
      </c>
      <c r="Q151" s="10">
        <f t="shared" si="38"/>
        <v>332569.70999999996</v>
      </c>
      <c r="S151" s="10">
        <f t="shared" si="31"/>
        <v>3990836.5199999996</v>
      </c>
    </row>
    <row r="152" spans="2:21" x14ac:dyDescent="0.2">
      <c r="B152" s="1" t="s">
        <v>83</v>
      </c>
      <c r="C152" s="6"/>
      <c r="D152" s="26" t="s">
        <v>38</v>
      </c>
      <c r="E152" s="10"/>
      <c r="F152" s="10">
        <f t="shared" ref="F152:Q152" si="39">+F115+F131</f>
        <v>323</v>
      </c>
      <c r="G152" s="10">
        <f t="shared" si="39"/>
        <v>323</v>
      </c>
      <c r="H152" s="10">
        <f t="shared" si="39"/>
        <v>323</v>
      </c>
      <c r="I152" s="10">
        <f t="shared" si="39"/>
        <v>323</v>
      </c>
      <c r="J152" s="10">
        <f t="shared" si="39"/>
        <v>323</v>
      </c>
      <c r="K152" s="10">
        <f t="shared" si="39"/>
        <v>323</v>
      </c>
      <c r="L152" s="10">
        <f t="shared" si="39"/>
        <v>323</v>
      </c>
      <c r="M152" s="10">
        <f t="shared" si="39"/>
        <v>323</v>
      </c>
      <c r="N152" s="10">
        <f t="shared" si="39"/>
        <v>323</v>
      </c>
      <c r="O152" s="10">
        <f t="shared" si="39"/>
        <v>323</v>
      </c>
      <c r="P152" s="10">
        <f t="shared" si="39"/>
        <v>323</v>
      </c>
      <c r="Q152" s="10">
        <f t="shared" si="39"/>
        <v>323</v>
      </c>
      <c r="S152" s="10">
        <f t="shared" si="31"/>
        <v>3876</v>
      </c>
    </row>
    <row r="153" spans="2:21" x14ac:dyDescent="0.2">
      <c r="B153" s="1" t="s">
        <v>56</v>
      </c>
      <c r="C153" s="6">
        <v>8.2500000000000004E-2</v>
      </c>
      <c r="D153" s="26" t="s">
        <v>16</v>
      </c>
      <c r="E153" s="10"/>
      <c r="F153" s="10">
        <f t="shared" ref="F153:Q153" si="40">F88+F119</f>
        <v>190822.33</v>
      </c>
      <c r="G153" s="10">
        <f t="shared" si="40"/>
        <v>190822.33</v>
      </c>
      <c r="H153" s="10">
        <f t="shared" si="40"/>
        <v>190822.33</v>
      </c>
      <c r="I153" s="10">
        <f t="shared" si="40"/>
        <v>190822.33</v>
      </c>
      <c r="J153" s="10">
        <f t="shared" si="40"/>
        <v>190822.33</v>
      </c>
      <c r="K153" s="10">
        <f t="shared" si="40"/>
        <v>190822.33</v>
      </c>
      <c r="L153" s="10">
        <f t="shared" si="40"/>
        <v>190822.33</v>
      </c>
      <c r="M153" s="10">
        <f t="shared" si="40"/>
        <v>190822.33</v>
      </c>
      <c r="N153" s="10">
        <f t="shared" si="40"/>
        <v>190822.33</v>
      </c>
      <c r="O153" s="10">
        <f t="shared" si="40"/>
        <v>190822.33</v>
      </c>
      <c r="P153" s="10">
        <f t="shared" si="40"/>
        <v>190822.33</v>
      </c>
      <c r="Q153" s="10">
        <f t="shared" si="40"/>
        <v>190822.33</v>
      </c>
      <c r="S153" s="10">
        <f t="shared" si="31"/>
        <v>2289867.9600000004</v>
      </c>
    </row>
    <row r="154" spans="2:21" x14ac:dyDescent="0.2">
      <c r="B154" s="1" t="s">
        <v>57</v>
      </c>
      <c r="C154" s="6">
        <v>6.8500000000000005E-2</v>
      </c>
      <c r="D154" s="16" t="s">
        <v>24</v>
      </c>
      <c r="E154" s="10"/>
      <c r="F154" s="10">
        <f>F91+F120</f>
        <v>175147.96</v>
      </c>
      <c r="G154" s="10">
        <f t="shared" ref="G154:Q154" si="41">G91+G120</f>
        <v>175147.96</v>
      </c>
      <c r="H154" s="10">
        <f t="shared" si="41"/>
        <v>175147.96</v>
      </c>
      <c r="I154" s="10">
        <f t="shared" si="41"/>
        <v>175147.96</v>
      </c>
      <c r="J154" s="10">
        <f t="shared" si="41"/>
        <v>175147.96</v>
      </c>
      <c r="K154" s="10">
        <f t="shared" si="41"/>
        <v>175147.96</v>
      </c>
      <c r="L154" s="10">
        <f t="shared" si="41"/>
        <v>175147.96</v>
      </c>
      <c r="M154" s="10">
        <f t="shared" si="41"/>
        <v>175147.96</v>
      </c>
      <c r="N154" s="10">
        <f t="shared" si="41"/>
        <v>175147.96</v>
      </c>
      <c r="O154" s="10">
        <f t="shared" si="41"/>
        <v>175147.96</v>
      </c>
      <c r="P154" s="10">
        <f t="shared" si="41"/>
        <v>175147.96</v>
      </c>
      <c r="Q154" s="10">
        <f t="shared" si="41"/>
        <v>175147.96</v>
      </c>
      <c r="S154" s="10">
        <f t="shared" si="31"/>
        <v>2101775.52</v>
      </c>
      <c r="U154" s="29"/>
    </row>
    <row r="155" spans="2:21" x14ac:dyDescent="0.2">
      <c r="B155" s="1" t="s">
        <v>64</v>
      </c>
      <c r="C155" s="6">
        <v>6.6400000000000001E-2</v>
      </c>
      <c r="D155" s="16" t="s">
        <v>65</v>
      </c>
      <c r="E155" s="10"/>
      <c r="F155" s="10">
        <f t="shared" ref="F155:Q158" si="42">+F98+F121+F132</f>
        <v>0</v>
      </c>
      <c r="G155" s="10">
        <f t="shared" si="42"/>
        <v>0</v>
      </c>
      <c r="H155" s="10">
        <f t="shared" si="42"/>
        <v>0</v>
      </c>
      <c r="I155" s="10">
        <f t="shared" si="42"/>
        <v>0</v>
      </c>
      <c r="J155" s="10">
        <f t="shared" si="42"/>
        <v>0</v>
      </c>
      <c r="K155" s="10">
        <f t="shared" si="42"/>
        <v>0</v>
      </c>
      <c r="L155" s="10">
        <f t="shared" si="42"/>
        <v>0</v>
      </c>
      <c r="M155" s="10">
        <f t="shared" si="42"/>
        <v>0</v>
      </c>
      <c r="N155" s="10">
        <f t="shared" si="42"/>
        <v>0</v>
      </c>
      <c r="O155" s="10">
        <f t="shared" si="42"/>
        <v>0</v>
      </c>
      <c r="P155" s="10">
        <f t="shared" si="42"/>
        <v>0</v>
      </c>
      <c r="Q155" s="10">
        <f t="shared" si="42"/>
        <v>0</v>
      </c>
      <c r="S155" s="10">
        <f t="shared" si="31"/>
        <v>0</v>
      </c>
    </row>
    <row r="156" spans="2:21" x14ac:dyDescent="0.2">
      <c r="B156" s="1" t="s">
        <v>66</v>
      </c>
      <c r="C156" s="6">
        <v>2.4899999999999999E-2</v>
      </c>
      <c r="D156" s="11" t="s">
        <v>67</v>
      </c>
      <c r="E156" s="10"/>
      <c r="F156" s="10">
        <f t="shared" si="42"/>
        <v>0</v>
      </c>
      <c r="G156" s="10">
        <f t="shared" si="42"/>
        <v>0</v>
      </c>
      <c r="H156" s="10">
        <f t="shared" si="42"/>
        <v>0</v>
      </c>
      <c r="I156" s="10">
        <f t="shared" si="42"/>
        <v>0</v>
      </c>
      <c r="J156" s="10">
        <f t="shared" si="42"/>
        <v>0</v>
      </c>
      <c r="K156" s="10">
        <f t="shared" si="42"/>
        <v>0</v>
      </c>
      <c r="L156" s="10">
        <f t="shared" si="42"/>
        <v>0</v>
      </c>
      <c r="M156" s="10">
        <f t="shared" si="42"/>
        <v>0</v>
      </c>
      <c r="N156" s="10">
        <f t="shared" si="42"/>
        <v>0</v>
      </c>
      <c r="O156" s="10">
        <f t="shared" si="42"/>
        <v>0</v>
      </c>
      <c r="P156" s="10">
        <f t="shared" si="42"/>
        <v>0</v>
      </c>
      <c r="Q156" s="10">
        <f t="shared" si="42"/>
        <v>36814.47</v>
      </c>
      <c r="S156" s="10">
        <f t="shared" si="31"/>
        <v>36814.47</v>
      </c>
    </row>
    <row r="157" spans="2:21" x14ac:dyDescent="0.2">
      <c r="B157" s="1" t="s">
        <v>5</v>
      </c>
      <c r="C157" s="6">
        <v>5.9299999999999999E-2</v>
      </c>
      <c r="D157" s="11" t="s">
        <v>6</v>
      </c>
      <c r="E157" s="31"/>
      <c r="F157" s="31">
        <f t="shared" si="42"/>
        <v>44569.84</v>
      </c>
      <c r="G157" s="31">
        <f t="shared" si="42"/>
        <v>44569.84</v>
      </c>
      <c r="H157" s="31">
        <f t="shared" si="42"/>
        <v>44569.84</v>
      </c>
      <c r="I157" s="31">
        <f t="shared" si="42"/>
        <v>44569.84</v>
      </c>
      <c r="J157" s="31">
        <f t="shared" si="42"/>
        <v>37157.339999999997</v>
      </c>
      <c r="K157" s="31">
        <f t="shared" si="42"/>
        <v>37157.339999999997</v>
      </c>
      <c r="L157" s="31">
        <f t="shared" si="42"/>
        <v>37157.339999999997</v>
      </c>
      <c r="M157" s="31">
        <f t="shared" si="42"/>
        <v>37157.339999999997</v>
      </c>
      <c r="N157" s="31">
        <f t="shared" si="42"/>
        <v>37157.339999999997</v>
      </c>
      <c r="O157" s="31">
        <f t="shared" si="42"/>
        <v>37125.730000000003</v>
      </c>
      <c r="P157" s="31">
        <f t="shared" si="42"/>
        <v>29713.23</v>
      </c>
      <c r="Q157" s="31">
        <f t="shared" si="42"/>
        <v>29713.23</v>
      </c>
      <c r="S157" s="10">
        <f t="shared" si="31"/>
        <v>460618.24999999988</v>
      </c>
    </row>
    <row r="158" spans="2:21" x14ac:dyDescent="0.2">
      <c r="B158" s="1" t="s">
        <v>7</v>
      </c>
      <c r="C158" s="6">
        <v>5.6800000000000003E-2</v>
      </c>
      <c r="D158" s="11" t="s">
        <v>8</v>
      </c>
      <c r="E158" s="31"/>
      <c r="F158" s="31">
        <f t="shared" si="42"/>
        <v>82527.009999999995</v>
      </c>
      <c r="G158" s="31">
        <f t="shared" si="42"/>
        <v>82527.009999999995</v>
      </c>
      <c r="H158" s="31">
        <f t="shared" si="42"/>
        <v>82527.009999999995</v>
      </c>
      <c r="I158" s="31">
        <f t="shared" si="42"/>
        <v>82527.009999999995</v>
      </c>
      <c r="J158" s="31">
        <f t="shared" si="42"/>
        <v>82527.009999999995</v>
      </c>
      <c r="K158" s="31">
        <f t="shared" si="42"/>
        <v>82499.17</v>
      </c>
      <c r="L158" s="31">
        <f t="shared" si="42"/>
        <v>68772.5</v>
      </c>
      <c r="M158" s="31">
        <f t="shared" si="42"/>
        <v>68772.5</v>
      </c>
      <c r="N158" s="31">
        <f t="shared" si="42"/>
        <v>68772.509999999995</v>
      </c>
      <c r="O158" s="31">
        <f t="shared" si="42"/>
        <v>68772.5</v>
      </c>
      <c r="P158" s="31">
        <f t="shared" si="42"/>
        <v>68772.5</v>
      </c>
      <c r="Q158" s="31">
        <f t="shared" si="42"/>
        <v>68772.509999999995</v>
      </c>
      <c r="S158" s="10">
        <f t="shared" si="31"/>
        <v>907769.24</v>
      </c>
    </row>
    <row r="159" spans="2:21" ht="13.5" thickBot="1" x14ac:dyDescent="0.25">
      <c r="B159" s="1" t="s">
        <v>9</v>
      </c>
      <c r="C159" s="6">
        <v>6.4299999999999996E-2</v>
      </c>
      <c r="D159" s="11" t="s">
        <v>10</v>
      </c>
      <c r="E159" s="31"/>
      <c r="F159" s="31">
        <f t="shared" ref="F159:Q159" si="43">+F102+F125</f>
        <v>30088.519999999997</v>
      </c>
      <c r="G159" s="31">
        <f t="shared" si="43"/>
        <v>30088.519999999997</v>
      </c>
      <c r="H159" s="31">
        <f t="shared" si="43"/>
        <v>30088.519999999997</v>
      </c>
      <c r="I159" s="31">
        <f t="shared" si="43"/>
        <v>30088.519999999997</v>
      </c>
      <c r="J159" s="31">
        <f t="shared" si="43"/>
        <v>26327.45</v>
      </c>
      <c r="K159" s="31">
        <f t="shared" si="43"/>
        <v>26327.45</v>
      </c>
      <c r="L159" s="31">
        <f t="shared" si="43"/>
        <v>26327.45</v>
      </c>
      <c r="M159" s="31">
        <f t="shared" si="43"/>
        <v>26327.45</v>
      </c>
      <c r="N159" s="31">
        <f t="shared" si="43"/>
        <v>26327.45</v>
      </c>
      <c r="O159" s="31">
        <f t="shared" si="43"/>
        <v>26327.45</v>
      </c>
      <c r="P159" s="31">
        <f t="shared" si="43"/>
        <v>26327.45</v>
      </c>
      <c r="Q159" s="31">
        <f t="shared" si="43"/>
        <v>26327.45</v>
      </c>
      <c r="S159" s="10">
        <f t="shared" si="31"/>
        <v>330973.68000000005</v>
      </c>
    </row>
    <row r="160" spans="2:21" ht="13.5" thickBot="1" x14ac:dyDescent="0.25">
      <c r="E160" s="19"/>
      <c r="F160" s="19">
        <f t="shared" ref="F160:P160" si="44">SUM(F140:F159)</f>
        <v>1579677.49</v>
      </c>
      <c r="G160" s="19">
        <f t="shared" si="44"/>
        <v>1579677.4800000002</v>
      </c>
      <c r="H160" s="19">
        <f t="shared" si="44"/>
        <v>1579677.4800000002</v>
      </c>
      <c r="I160" s="19">
        <f t="shared" si="44"/>
        <v>1579677.49</v>
      </c>
      <c r="J160" s="19">
        <f t="shared" si="44"/>
        <v>1560266.34</v>
      </c>
      <c r="K160" s="19">
        <f t="shared" si="44"/>
        <v>1552155.17</v>
      </c>
      <c r="L160" s="19">
        <f t="shared" si="44"/>
        <v>1538428.51</v>
      </c>
      <c r="M160" s="19">
        <f t="shared" si="44"/>
        <v>1538428.5</v>
      </c>
      <c r="N160" s="19">
        <f t="shared" si="44"/>
        <v>1541717.4000000001</v>
      </c>
      <c r="O160" s="19">
        <f t="shared" si="44"/>
        <v>1538396.9</v>
      </c>
      <c r="P160" s="19">
        <f t="shared" si="44"/>
        <v>1530984.39</v>
      </c>
      <c r="Q160" s="19">
        <f>SUM(Q140:Q159)</f>
        <v>1564635.5</v>
      </c>
      <c r="S160" s="52">
        <f>SUM(S140:S159)</f>
        <v>18683722.649999999</v>
      </c>
    </row>
    <row r="161" spans="1:19" hidden="1" x14ac:dyDescent="0.2"/>
    <row r="162" spans="1:19" hidden="1" x14ac:dyDescent="0.2"/>
    <row r="163" spans="1:19" x14ac:dyDescent="0.2">
      <c r="F163" s="10"/>
    </row>
    <row r="164" spans="1:19" x14ac:dyDescent="0.2">
      <c r="C164" s="1" t="s">
        <v>84</v>
      </c>
      <c r="E164" s="39">
        <f t="shared" ref="E164:Q164" si="45">E160/E81</f>
        <v>0</v>
      </c>
      <c r="F164" s="39">
        <f t="shared" si="45"/>
        <v>3.0301592497115203E-3</v>
      </c>
      <c r="G164" s="39">
        <f t="shared" si="45"/>
        <v>3.0300738721086825E-3</v>
      </c>
      <c r="H164" s="39">
        <f t="shared" si="45"/>
        <v>3.0299885170439154E-3</v>
      </c>
      <c r="I164" s="39">
        <f t="shared" si="45"/>
        <v>3.0386456125901101E-3</v>
      </c>
      <c r="J164" s="39">
        <f t="shared" si="45"/>
        <v>3.0344933519159982E-3</v>
      </c>
      <c r="K164" s="39">
        <f t="shared" si="45"/>
        <v>3.0357546338283842E-3</v>
      </c>
      <c r="L164" s="39">
        <f t="shared" si="45"/>
        <v>3.0088223018729689E-3</v>
      </c>
      <c r="M164" s="39">
        <f t="shared" si="45"/>
        <v>3.0087369950454281E-3</v>
      </c>
      <c r="N164" s="39">
        <f t="shared" si="45"/>
        <v>3.0150837012389744E-3</v>
      </c>
      <c r="O164" s="39">
        <f t="shared" si="45"/>
        <v>3.0173559905895334E-3</v>
      </c>
      <c r="P164" s="39">
        <f t="shared" si="45"/>
        <v>3.0027321944643089E-3</v>
      </c>
      <c r="Q164" s="39">
        <f t="shared" si="45"/>
        <v>2.805183584826816E-3</v>
      </c>
    </row>
    <row r="166" spans="1:19" x14ac:dyDescent="0.2">
      <c r="C166" s="1" t="s">
        <v>85</v>
      </c>
      <c r="E166" s="39">
        <f t="shared" ref="E166:P166" si="46">E164*12</f>
        <v>0</v>
      </c>
      <c r="F166" s="39">
        <f t="shared" si="46"/>
        <v>3.6361910996538245E-2</v>
      </c>
      <c r="G166" s="39">
        <f t="shared" si="46"/>
        <v>3.6360886465304193E-2</v>
      </c>
      <c r="H166" s="39">
        <f t="shared" si="46"/>
        <v>3.6359862204526985E-2</v>
      </c>
      <c r="I166" s="39">
        <f t="shared" si="46"/>
        <v>3.6463747351081321E-2</v>
      </c>
      <c r="J166" s="39">
        <f t="shared" si="46"/>
        <v>3.6413920222991975E-2</v>
      </c>
      <c r="K166" s="39">
        <f t="shared" si="46"/>
        <v>3.6429055605940612E-2</v>
      </c>
      <c r="L166" s="39">
        <f t="shared" si="46"/>
        <v>3.6105867622475626E-2</v>
      </c>
      <c r="M166" s="39">
        <f t="shared" si="46"/>
        <v>3.6104843940545139E-2</v>
      </c>
      <c r="N166" s="39">
        <f t="shared" si="46"/>
        <v>3.6181004414867692E-2</v>
      </c>
      <c r="O166" s="39">
        <f t="shared" si="46"/>
        <v>3.62082718870744E-2</v>
      </c>
      <c r="P166" s="39">
        <f t="shared" si="46"/>
        <v>3.6032786333571709E-2</v>
      </c>
      <c r="Q166" s="39">
        <f>Q164*12</f>
        <v>3.3662203017921791E-2</v>
      </c>
    </row>
    <row r="168" spans="1:19" x14ac:dyDescent="0.2">
      <c r="A168" s="68" t="s">
        <v>86</v>
      </c>
      <c r="B168" s="68"/>
      <c r="C168" s="68"/>
      <c r="D168" s="68"/>
      <c r="E168"/>
      <c r="F168"/>
      <c r="G168"/>
      <c r="H168"/>
      <c r="I168"/>
      <c r="J168"/>
      <c r="K168"/>
      <c r="R168"/>
      <c r="S168"/>
    </row>
    <row r="169" spans="1:19" x14ac:dyDescent="0.2">
      <c r="A169" t="s">
        <v>87</v>
      </c>
      <c r="B169"/>
      <c r="C169"/>
      <c r="D169"/>
      <c r="E169"/>
      <c r="F169"/>
      <c r="G169"/>
      <c r="H169"/>
      <c r="I169"/>
      <c r="J169"/>
      <c r="K169"/>
      <c r="R169"/>
      <c r="S169" s="69">
        <v>18509153.309999999</v>
      </c>
    </row>
    <row r="170" spans="1:19" x14ac:dyDescent="0.2">
      <c r="A170" t="s">
        <v>88</v>
      </c>
      <c r="B170"/>
      <c r="C170"/>
      <c r="D170"/>
      <c r="E170"/>
      <c r="F170"/>
      <c r="G170"/>
      <c r="H170"/>
      <c r="I170"/>
      <c r="J170"/>
      <c r="K170"/>
      <c r="R170"/>
      <c r="S170" s="69">
        <v>558983.16</v>
      </c>
    </row>
    <row r="171" spans="1:19" x14ac:dyDescent="0.2">
      <c r="A171" s="70" t="s">
        <v>89</v>
      </c>
      <c r="B171"/>
      <c r="C171"/>
      <c r="D171"/>
      <c r="E171"/>
      <c r="F171"/>
      <c r="G171"/>
      <c r="H171"/>
      <c r="I171"/>
      <c r="J171"/>
      <c r="K171"/>
      <c r="R171"/>
      <c r="S171" s="69">
        <v>73701</v>
      </c>
    </row>
    <row r="172" spans="1:19" ht="13.5" thickBot="1" x14ac:dyDescent="0.25">
      <c r="A172"/>
      <c r="B172"/>
      <c r="C172"/>
      <c r="D172"/>
      <c r="E172"/>
      <c r="F172"/>
      <c r="G172"/>
      <c r="H172"/>
      <c r="I172"/>
      <c r="J172"/>
      <c r="K172"/>
      <c r="R172"/>
      <c r="S172" s="71">
        <f>SUM(S169:S171)</f>
        <v>19141837.469999999</v>
      </c>
    </row>
    <row r="173" spans="1:19" ht="13.5" thickTop="1" x14ac:dyDescent="0.2">
      <c r="A173" s="70" t="s">
        <v>90</v>
      </c>
      <c r="B173"/>
      <c r="C173"/>
      <c r="D173"/>
      <c r="E173"/>
      <c r="F173"/>
      <c r="G173"/>
      <c r="H173"/>
      <c r="I173"/>
      <c r="J173"/>
      <c r="K173"/>
      <c r="R173"/>
      <c r="S173" s="69">
        <v>458115.66</v>
      </c>
    </row>
    <row r="174" spans="1:19" x14ac:dyDescent="0.2">
      <c r="A174"/>
      <c r="B174"/>
      <c r="C174"/>
      <c r="D174"/>
      <c r="E174"/>
      <c r="F174"/>
      <c r="G174"/>
      <c r="H174"/>
      <c r="I174"/>
      <c r="J174"/>
      <c r="K174"/>
      <c r="R174"/>
      <c r="S174" s="69"/>
    </row>
    <row r="175" spans="1:19" ht="13.5" thickBot="1" x14ac:dyDescent="0.25">
      <c r="A175" s="72" t="s">
        <v>91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3">
        <f>S160-S172+S173+S174</f>
        <v>0.83999999967636541</v>
      </c>
    </row>
    <row r="176" spans="1:19" ht="13.5" thickTop="1" x14ac:dyDescent="0.2">
      <c r="B176"/>
      <c r="C176"/>
      <c r="D176"/>
      <c r="E176"/>
      <c r="F176"/>
      <c r="G176"/>
      <c r="H176"/>
      <c r="I176"/>
      <c r="J176"/>
      <c r="K176"/>
      <c r="R176"/>
      <c r="S176" s="74"/>
    </row>
    <row r="177" spans="1:1" x14ac:dyDescent="0.2">
      <c r="A177"/>
    </row>
  </sheetData>
  <pageMargins left="0.17" right="0.17" top="0.35" bottom="0.28999999999999998" header="0.3" footer="4.13"/>
  <pageSetup scale="55" orientation="landscape" r:id="rId1"/>
  <rowBreaks count="2" manualBreakCount="2">
    <brk id="82" max="16383" man="1"/>
    <brk id="166" max="16383" man="1"/>
  </rowBreaks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 A C T I V E ! 1 5 6 7 6 8 0 9 . 1 < / d o c u m e n t i d >  
     < s e n d e r i d > K E A B E T < / s e n d e r i d >  
     < s e n d e r e m a i l > B K E A T I N G @ G U N S T E R . C O M < / s e n d e r e m a i l >  
     < l a s t m o d i f i e d > 2 0 2 2 - 0 6 - 2 3 T 1 1 : 4 3 : 2 7 . 0 0 0 0 0 0 0 - 0 4 : 0 0 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LTD detail - CU Reg</vt:lpstr>
      <vt:lpstr>'LTD detail - CU Reg'!Print_Area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2022-06-23T15:42:04Z</dcterms:created>
  <dcterms:modified xsi:type="dcterms:W3CDTF">2022-06-23T15:43:27Z</dcterms:modified>
</cp:coreProperties>
</file>