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outh Georgia Adj" sheetId="1" r:id="rId1"/>
    <sheet name="ADIT Change" sheetId="2" r:id="rId2"/>
    <sheet name="Total" sheetId="3" r:id="rId3"/>
    <sheet name="FE" sheetId="4" r:id="rId4"/>
    <sheet name="FN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<sst xmlns="http://schemas.openxmlformats.org/spreadsheetml/2006/main" count="607" uniqueCount="107">
  <si>
    <t>34 to 35% step up</t>
  </si>
  <si>
    <t>FPU Acct 2821 at 12/31/09</t>
  </si>
  <si>
    <t>NG</t>
  </si>
  <si>
    <t>EL</t>
  </si>
  <si>
    <t>Acct 1752-1823</t>
  </si>
  <si>
    <t xml:space="preserve">Acct 25DP-2829 </t>
  </si>
  <si>
    <t>Acct 280X-2822</t>
  </si>
  <si>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</si>
  <si>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</si>
  <si>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</si>
  <si>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</si>
  <si>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</si>
  <si>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</si>
  <si>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</si>
  <si>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</si>
  <si>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</si>
  <si>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</si>
  <si>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</si>
  <si>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</si>
  <si>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</si>
  <si>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</si>
  <si>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</si>
  <si>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</si>
  <si>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</si>
  <si>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PRIOR</t>
  </si>
  <si>
    <t>FC00</t>
  </si>
  <si>
    <t>JRNL00094504</t>
  </si>
  <si>
    <t>FN43-00000-280X-2822</t>
  </si>
  <si>
    <t>FN43</t>
  </si>
  <si>
    <t>00000</t>
  </si>
  <si>
    <t>280X</t>
  </si>
  <si>
    <t>2822</t>
  </si>
  <si>
    <t>Record FPU 09 Detail</t>
  </si>
  <si>
    <t>Yes</t>
  </si>
  <si>
    <t>JRNL00072909</t>
  </si>
  <si>
    <t>Acquis adj-Fed Rate to 35%</t>
  </si>
  <si>
    <t>FN41-00000-280X-2822</t>
  </si>
  <si>
    <t>FN41</t>
  </si>
  <si>
    <t>TX</t>
  </si>
  <si>
    <t>JRNL00110358</t>
  </si>
  <si>
    <t>FASB109 ARAM State</t>
  </si>
  <si>
    <t>JRNL00110359</t>
  </si>
  <si>
    <t>FASB 109 ARAM Federal</t>
  </si>
  <si>
    <t>FASB 109 ARAM State</t>
  </si>
  <si>
    <t>JRNL00110362</t>
  </si>
  <si>
    <t>FASB 109 Amort Federal</t>
  </si>
  <si>
    <t>FASB 109 Amort State</t>
  </si>
  <si>
    <t>JRNL00110363</t>
  </si>
  <si>
    <t>JRNL00110354</t>
  </si>
  <si>
    <t>FASB 109 Gross UP</t>
  </si>
  <si>
    <t>JRNL00110355</t>
  </si>
  <si>
    <t>FE44-00000-280X-2822</t>
  </si>
  <si>
    <t>FE44</t>
  </si>
  <si>
    <t>FE45-00000-280X-2822</t>
  </si>
  <si>
    <t>FE45</t>
  </si>
  <si>
    <t>JRNL00110356</t>
  </si>
  <si>
    <t>FASB 109 Gross UP Nat Gas</t>
  </si>
  <si>
    <t>JRNL00110357</t>
  </si>
  <si>
    <t>JRNL00110360</t>
  </si>
  <si>
    <t>JRNL00110361</t>
  </si>
  <si>
    <t>JRNL00110364</t>
  </si>
  <si>
    <t>JRNL00110365</t>
  </si>
  <si>
    <t>FE00</t>
  </si>
  <si>
    <t>JRNL00114817</t>
  </si>
  <si>
    <t>Recl 280X-2282 to 1752-1823</t>
  </si>
  <si>
    <t>JRNL00114818</t>
  </si>
  <si>
    <t>JRNL00114819</t>
  </si>
  <si>
    <t>2010 amortization</t>
  </si>
  <si>
    <t>ARAM</t>
  </si>
  <si>
    <t>Tax Gross-up</t>
  </si>
  <si>
    <t>Flowthru</t>
  </si>
  <si>
    <t>Total</t>
  </si>
  <si>
    <t>A</t>
  </si>
  <si>
    <t>B</t>
  </si>
  <si>
    <t>C</t>
  </si>
  <si>
    <t>D</t>
  </si>
  <si>
    <t>Florida Public Utilities Company</t>
  </si>
  <si>
    <t>South Georgia Adjustment - Tax Step Up from 34% to 35% Federal Income Tax Rate</t>
  </si>
  <si>
    <t>Tax step-up at acquisition, including tax gross-up</t>
  </si>
  <si>
    <t>Under-recovered income taxes - from 11/2009 to 9/2013</t>
  </si>
  <si>
    <t>including tax gross-up</t>
  </si>
  <si>
    <t xml:space="preserve">Total tax short-fall to be recovered through </t>
  </si>
  <si>
    <t>South Georgia method</t>
  </si>
  <si>
    <t>Average remaining life of the plant assets (in years)</t>
  </si>
  <si>
    <t>Annual amortization, including tax gross-up</t>
  </si>
  <si>
    <t>Tax gross-up</t>
  </si>
  <si>
    <t>Revenue requirement</t>
  </si>
  <si>
    <t>FPU Electric</t>
  </si>
  <si>
    <t>ADIT Projection</t>
  </si>
  <si>
    <t>9/30/2013</t>
  </si>
  <si>
    <t>9/30/2014</t>
  </si>
  <si>
    <t>9/30/2015</t>
  </si>
  <si>
    <t>2832</t>
  </si>
  <si>
    <t>25DP</t>
  </si>
  <si>
    <t>25SD</t>
  </si>
  <si>
    <t>10/31/2009</t>
  </si>
  <si>
    <t>Using</t>
  </si>
  <si>
    <t>New Rate</t>
  </si>
  <si>
    <t>Old Rate</t>
  </si>
  <si>
    <t>Difference</t>
  </si>
  <si>
    <t>ADIT liability at acquisition (10/31/2009)</t>
  </si>
  <si>
    <t>ADIT liability at projected year (9/30/2015)</t>
  </si>
  <si>
    <t>Change in ADIT liability</t>
  </si>
  <si>
    <t>BS</t>
  </si>
  <si>
    <t>Expense</t>
  </si>
  <si>
    <t>13 mth avg</t>
  </si>
  <si>
    <t>Net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</si>
</sst>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[Red]\-#,##0.00"/>
    <numFmt numFmtId="166" formatCode="_(&quot;$&quot;* #,##0_);_(&quot;$&quot;* \(#,##0\);_(&quot;$&quot;* &quot;-&quot;??_);_(@_)"/>
    <numFmt numFmtId="167" formatCode="0.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Alignment="1">
      <alignment/>
    </xf>
    <xf numFmtId="49" fontId="32" fillId="0" borderId="0" xfId="0" applyNumberFormat="1" applyFont="1" applyAlignment="1">
      <alignment horizontal="center"/>
    </xf>
    <xf numFmtId="165" fontId="32" fillId="0" borderId="0" xfId="0" applyNumberFormat="1" applyFont="1" applyAlignment="1">
      <alignment horizontal="center"/>
    </xf>
    <xf numFmtId="14" fontId="3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4" fontId="0" fillId="0" borderId="0" xfId="0" applyNumberFormat="1" applyAlignment="1">
      <alignment/>
    </xf>
    <xf numFmtId="165" fontId="0" fillId="34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Alignment="1">
      <alignment/>
    </xf>
    <xf numFmtId="49" fontId="32" fillId="0" borderId="0" xfId="0" applyNumberFormat="1" applyFont="1" applyAlignment="1">
      <alignment horizontal="center"/>
    </xf>
    <xf numFmtId="165" fontId="32" fillId="0" borderId="0" xfId="0" applyNumberFormat="1" applyFont="1" applyAlignment="1">
      <alignment horizontal="center"/>
    </xf>
    <xf numFmtId="14" fontId="3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4" fontId="0" fillId="0" borderId="0" xfId="0" applyNumberFormat="1" applyAlignment="1">
      <alignment/>
    </xf>
    <xf numFmtId="165" fontId="0" fillId="34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165" fontId="0" fillId="0" borderId="10" xfId="0" applyNumberFormat="1" applyBorder="1" applyAlignment="1">
      <alignment/>
    </xf>
    <xf numFmtId="165" fontId="0" fillId="36" borderId="0" xfId="0" applyNumberFormat="1" applyFill="1" applyAlignment="1">
      <alignment/>
    </xf>
    <xf numFmtId="43" fontId="0" fillId="0" borderId="0" xfId="42" applyFont="1" applyAlignment="1">
      <alignment/>
    </xf>
    <xf numFmtId="164" fontId="0" fillId="0" borderId="11" xfId="42" applyNumberFormat="1" applyFont="1" applyBorder="1" applyAlignment="1">
      <alignment horizontal="center"/>
    </xf>
    <xf numFmtId="164" fontId="0" fillId="0" borderId="12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12" xfId="42" applyNumberFormat="1" applyFont="1" applyBorder="1" applyAlignment="1">
      <alignment horizontal="center"/>
    </xf>
    <xf numFmtId="166" fontId="0" fillId="0" borderId="0" xfId="44" applyNumberFormat="1" applyFont="1" applyAlignment="1">
      <alignment/>
    </xf>
    <xf numFmtId="166" fontId="0" fillId="0" borderId="10" xfId="44" applyNumberFormat="1" applyFont="1" applyBorder="1" applyAlignment="1">
      <alignment/>
    </xf>
    <xf numFmtId="167" fontId="0" fillId="0" borderId="0" xfId="57" applyNumberFormat="1" applyFont="1" applyAlignment="1">
      <alignment/>
    </xf>
    <xf numFmtId="0" fontId="0" fillId="0" borderId="0" xfId="0" applyAlignment="1">
      <alignment horizontal="center"/>
    </xf>
    <xf numFmtId="164" fontId="0" fillId="0" borderId="12" xfId="42" applyNumberFormat="1" applyFont="1" applyBorder="1" applyAlignment="1" quotePrefix="1">
      <alignment horizontal="center"/>
    </xf>
    <xf numFmtId="164" fontId="0" fillId="0" borderId="0" xfId="42" applyNumberFormat="1" applyFont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164" fontId="0" fillId="0" borderId="0" xfId="42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>
      <alignment/>
    </xf>
    <xf numFmtId="17" fontId="0" fillId="0" borderId="0" xfId="0" applyNumberFormat="1" applyAlignment="1">
      <alignment/>
    </xf>
    <xf numFmtId="164" fontId="0" fillId="0" borderId="12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eryl_martin\AppData\Local\Microsoft\Windows\Temporary%20Internet%20Files\Content.Outlook\1KGR85AB\ADIT%20-%20balances%20-%2002-28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IT Summary"/>
      <sheetName val="ADIT Detail"/>
      <sheetName val="12-31-13"/>
      <sheetName val="9-30-13"/>
      <sheetName val="12-31-12"/>
      <sheetName val="9-30-12"/>
      <sheetName val="Depreciation Timing Diff"/>
      <sheetName val="25SD"/>
      <sheetName val="25RC"/>
      <sheetName val="25BN"/>
      <sheetName val="25RG"/>
      <sheetName val="25LT"/>
      <sheetName val="Fuel &amp; Conserv"/>
    </sheetNames>
    <sheetDataSet>
      <sheetData sheetId="1">
        <row r="9">
          <cell r="C9">
            <v>-10374190.540000001</v>
          </cell>
          <cell r="D9">
            <v>-9749995.54</v>
          </cell>
          <cell r="J9">
            <v>464523.83302913245</v>
          </cell>
          <cell r="K9">
            <v>619365.1107055099</v>
          </cell>
          <cell r="L9">
            <v>414201.1619906649</v>
          </cell>
        </row>
        <row r="19">
          <cell r="C19">
            <v>367050.74</v>
          </cell>
          <cell r="D19">
            <v>294402.74</v>
          </cell>
          <cell r="J19">
            <v>-86294.54625</v>
          </cell>
          <cell r="K19">
            <v>-115059.395</v>
          </cell>
          <cell r="L19">
            <v>-77508.87375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4.28125" style="14" customWidth="1"/>
    <col min="2" max="2" width="52.28125" style="14" customWidth="1"/>
    <col min="3" max="3" width="13.140625" style="1" customWidth="1"/>
    <col min="4" max="5" width="9.140625" style="14" customWidth="1"/>
    <col min="6" max="6" width="10.7109375" style="14" customWidth="1"/>
    <col min="7" max="16384" width="9.140625" style="14" customWidth="1"/>
  </cols>
  <sheetData>
    <row r="1" spans="1:8" ht="15">
      <c r="A1" s="14" t="s">
        <v>76</v>
      </c>
      <c r="G1" s="14" t="s">
        <v>103</v>
      </c>
      <c r="H1" s="14" t="s">
        <v>104</v>
      </c>
    </row>
    <row r="2" spans="1:8" ht="15">
      <c r="A2" s="14" t="s">
        <v>77</v>
      </c>
      <c r="F2" s="44">
        <v>41883</v>
      </c>
      <c r="G2" s="1">
        <v>353307</v>
      </c>
      <c r="H2" s="1"/>
    </row>
    <row r="3" spans="6:8" ht="15">
      <c r="F3" s="44">
        <v>41926</v>
      </c>
      <c r="G3" s="1">
        <f>+G2-H3</f>
        <v>352175</v>
      </c>
      <c r="H3" s="1">
        <v>1132</v>
      </c>
    </row>
    <row r="4" spans="1:8" ht="15">
      <c r="A4" s="14" t="s">
        <v>78</v>
      </c>
      <c r="C4" s="30">
        <f>'FE'!J31</f>
        <v>256777</v>
      </c>
      <c r="F4" s="44">
        <v>41957</v>
      </c>
      <c r="G4" s="1">
        <f aca="true" t="shared" si="0" ref="G4:G14">+G3-H4</f>
        <v>351043</v>
      </c>
      <c r="H4" s="1">
        <v>1132</v>
      </c>
    </row>
    <row r="5" spans="6:8" ht="15">
      <c r="F5" s="44">
        <v>41987</v>
      </c>
      <c r="G5" s="1">
        <f t="shared" si="0"/>
        <v>349911</v>
      </c>
      <c r="H5" s="1">
        <v>1132</v>
      </c>
    </row>
    <row r="6" spans="1:8" ht="15">
      <c r="A6" s="14" t="s">
        <v>79</v>
      </c>
      <c r="F6" s="44">
        <v>42019</v>
      </c>
      <c r="G6" s="1">
        <f t="shared" si="0"/>
        <v>348779</v>
      </c>
      <c r="H6" s="1">
        <v>1132</v>
      </c>
    </row>
    <row r="7" spans="2:8" ht="15">
      <c r="B7" s="14" t="s">
        <v>80</v>
      </c>
      <c r="C7" s="1">
        <f>'ADIT Change'!M23</f>
        <v>96529.86872940195</v>
      </c>
      <c r="F7" s="44">
        <v>42050</v>
      </c>
      <c r="G7" s="1">
        <f t="shared" si="0"/>
        <v>347647</v>
      </c>
      <c r="H7" s="1">
        <v>1132</v>
      </c>
    </row>
    <row r="8" spans="6:8" ht="15">
      <c r="F8" s="44">
        <v>42078</v>
      </c>
      <c r="G8" s="1">
        <f t="shared" si="0"/>
        <v>346515</v>
      </c>
      <c r="H8" s="1">
        <v>1132</v>
      </c>
    </row>
    <row r="9" spans="1:8" ht="15">
      <c r="A9" s="14" t="s">
        <v>81</v>
      </c>
      <c r="F9" s="44">
        <v>42109</v>
      </c>
      <c r="G9" s="1">
        <f t="shared" si="0"/>
        <v>345383</v>
      </c>
      <c r="H9" s="1">
        <v>1132</v>
      </c>
    </row>
    <row r="10" spans="2:8" ht="15">
      <c r="B10" s="14" t="s">
        <v>82</v>
      </c>
      <c r="C10" s="31">
        <f>SUM(C4:C9)</f>
        <v>353306.86872940196</v>
      </c>
      <c r="F10" s="44">
        <v>42139</v>
      </c>
      <c r="G10" s="1">
        <f t="shared" si="0"/>
        <v>344251</v>
      </c>
      <c r="H10" s="1">
        <v>1132</v>
      </c>
    </row>
    <row r="11" spans="6:8" ht="15">
      <c r="F11" s="44">
        <v>42170</v>
      </c>
      <c r="G11" s="1">
        <f t="shared" si="0"/>
        <v>343119</v>
      </c>
      <c r="H11" s="1">
        <v>1132</v>
      </c>
    </row>
    <row r="12" spans="1:8" ht="15">
      <c r="A12" s="14" t="s">
        <v>83</v>
      </c>
      <c r="C12" s="1">
        <v>26</v>
      </c>
      <c r="F12" s="44">
        <v>42186</v>
      </c>
      <c r="G12" s="1">
        <f t="shared" si="0"/>
        <v>341987</v>
      </c>
      <c r="H12" s="1">
        <v>1132</v>
      </c>
    </row>
    <row r="13" spans="6:8" ht="15">
      <c r="F13" s="44">
        <v>42217</v>
      </c>
      <c r="G13" s="1">
        <f t="shared" si="0"/>
        <v>340855</v>
      </c>
      <c r="H13" s="1">
        <v>1132</v>
      </c>
    </row>
    <row r="14" spans="1:8" ht="15">
      <c r="A14" s="14" t="s">
        <v>84</v>
      </c>
      <c r="C14" s="30">
        <f>C10/C12</f>
        <v>13588.725720361614</v>
      </c>
      <c r="F14" s="44">
        <v>42248</v>
      </c>
      <c r="G14" s="1">
        <f t="shared" si="0"/>
        <v>339723</v>
      </c>
      <c r="H14" s="1">
        <v>1132</v>
      </c>
    </row>
    <row r="15" spans="7:8" ht="15">
      <c r="G15" s="1"/>
      <c r="H15" s="1"/>
    </row>
    <row r="16" spans="6:7" ht="15">
      <c r="F16" s="14" t="s">
        <v>105</v>
      </c>
      <c r="G16" s="1">
        <f>SUM(G2:G15)/13</f>
        <v>346515</v>
      </c>
    </row>
    <row r="17" spans="6:8" ht="15">
      <c r="F17" s="14" t="s">
        <v>106</v>
      </c>
      <c r="H17" s="1">
        <f>SUM(H2:H15)</f>
        <v>13584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7109375" style="14" customWidth="1"/>
    <col min="2" max="2" width="14.8515625" style="14" customWidth="1"/>
    <col min="3" max="3" width="12.00390625" style="1" customWidth="1"/>
    <col min="4" max="4" width="1.1484375" style="14" customWidth="1"/>
    <col min="5" max="5" width="12.140625" style="1" customWidth="1"/>
    <col min="6" max="6" width="2.00390625" style="1" customWidth="1"/>
    <col min="7" max="7" width="12.28125" style="14" customWidth="1"/>
    <col min="8" max="8" width="1.421875" style="14" customWidth="1"/>
    <col min="9" max="9" width="12.8515625" style="14" customWidth="1"/>
    <col min="10" max="10" width="1.28515625" style="14" customWidth="1"/>
    <col min="11" max="11" width="11.57421875" style="14" customWidth="1"/>
    <col min="12" max="12" width="0.9921875" style="14" customWidth="1"/>
    <col min="13" max="13" width="11.8515625" style="14" customWidth="1"/>
    <col min="14" max="16384" width="9.140625" style="14" customWidth="1"/>
  </cols>
  <sheetData>
    <row r="1" ht="15">
      <c r="A1" s="14" t="s">
        <v>87</v>
      </c>
    </row>
    <row r="2" ht="15">
      <c r="A2" s="14" t="s">
        <v>88</v>
      </c>
    </row>
    <row r="4" spans="3:9" s="33" customFormat="1" ht="15">
      <c r="C4" s="34" t="s">
        <v>95</v>
      </c>
      <c r="E4" s="34" t="s">
        <v>89</v>
      </c>
      <c r="F4" s="35"/>
      <c r="G4" s="36" t="s">
        <v>90</v>
      </c>
      <c r="I4" s="36" t="s">
        <v>91</v>
      </c>
    </row>
    <row r="5" spans="3:9" s="33" customFormat="1" ht="15">
      <c r="C5" s="35"/>
      <c r="E5" s="38"/>
      <c r="F5" s="35"/>
      <c r="G5" s="39"/>
      <c r="I5" s="39"/>
    </row>
    <row r="6" spans="1:10" ht="15">
      <c r="A6" s="37" t="s">
        <v>93</v>
      </c>
      <c r="B6" s="37" t="s">
        <v>31</v>
      </c>
      <c r="C6" s="40">
        <f>-6590971-61172-93633</f>
        <v>-6745776</v>
      </c>
      <c r="D6" s="37"/>
      <c r="E6" s="1">
        <f>'[1]ADIT Detail'!D9</f>
        <v>-9749995.54</v>
      </c>
      <c r="G6" s="1">
        <f>'[1]ADIT Detail'!C9+'[1]ADIT Detail'!J9</f>
        <v>-9909666.706970869</v>
      </c>
      <c r="H6" s="1"/>
      <c r="I6" s="1">
        <f>'[1]ADIT Detail'!C9+'[1]ADIT Detail'!K9+'[1]ADIT Detail'!L9</f>
        <v>-9340624.267303826</v>
      </c>
      <c r="J6" s="1"/>
    </row>
    <row r="7" spans="1:10" ht="15">
      <c r="A7" s="14" t="s">
        <v>94</v>
      </c>
      <c r="B7" s="14" t="s">
        <v>92</v>
      </c>
      <c r="C7" s="1">
        <v>0</v>
      </c>
      <c r="E7" s="1">
        <f>'[1]ADIT Detail'!D19</f>
        <v>294402.74</v>
      </c>
      <c r="G7" s="1">
        <f>'[1]ADIT Detail'!C19+'[1]ADIT Detail'!J19</f>
        <v>280756.19375</v>
      </c>
      <c r="H7" s="1"/>
      <c r="I7" s="1">
        <f>'[1]ADIT Detail'!C19+'[1]ADIT Detail'!K19+'[1]ADIT Detail'!L19</f>
        <v>174482.47124999997</v>
      </c>
      <c r="J7" s="1"/>
    </row>
    <row r="8" spans="7:10" ht="15">
      <c r="G8" s="1"/>
      <c r="H8" s="1"/>
      <c r="I8" s="1"/>
      <c r="J8" s="1"/>
    </row>
    <row r="9" spans="3:10" ht="15">
      <c r="C9" s="2">
        <f>SUM(C6:C8)</f>
        <v>-6745776</v>
      </c>
      <c r="E9" s="2">
        <f>SUM(E6:E8)</f>
        <v>-9455592.799999999</v>
      </c>
      <c r="G9" s="2">
        <f>SUM(G6:G8)</f>
        <v>-9628910.513220869</v>
      </c>
      <c r="H9" s="1"/>
      <c r="I9" s="2">
        <f>SUM(I6:I8)</f>
        <v>-9166141.796053827</v>
      </c>
      <c r="J9" s="1"/>
    </row>
    <row r="10" spans="7:10" ht="15">
      <c r="G10" s="1"/>
      <c r="H10" s="1"/>
      <c r="I10" s="1"/>
      <c r="J10" s="1"/>
    </row>
    <row r="11" spans="7:10" ht="15">
      <c r="G11" s="1"/>
      <c r="H11" s="1"/>
      <c r="I11" s="1"/>
      <c r="J11" s="1"/>
    </row>
    <row r="12" spans="5:13" ht="15">
      <c r="E12" s="35" t="s">
        <v>96</v>
      </c>
      <c r="F12" s="35"/>
      <c r="G12" s="35"/>
      <c r="H12" s="35"/>
      <c r="I12" s="35" t="s">
        <v>96</v>
      </c>
      <c r="J12" s="35"/>
      <c r="K12" s="33"/>
      <c r="L12" s="33"/>
      <c r="M12" s="33"/>
    </row>
    <row r="13" spans="5:13" ht="15">
      <c r="E13" s="29" t="s">
        <v>97</v>
      </c>
      <c r="F13" s="35"/>
      <c r="G13" s="35"/>
      <c r="H13" s="35"/>
      <c r="I13" s="29" t="s">
        <v>98</v>
      </c>
      <c r="J13" s="35"/>
      <c r="K13" s="33"/>
      <c r="L13" s="33"/>
      <c r="M13" s="42" t="s">
        <v>99</v>
      </c>
    </row>
    <row r="14" spans="7:10" ht="15">
      <c r="G14" s="1"/>
      <c r="H14" s="1"/>
      <c r="I14" s="1"/>
      <c r="J14" s="1"/>
    </row>
    <row r="15" spans="1:13" ht="15">
      <c r="A15" s="14" t="s">
        <v>100</v>
      </c>
      <c r="E15" s="1">
        <f>-C9</f>
        <v>6745776</v>
      </c>
      <c r="G15" s="32">
        <v>0.38575</v>
      </c>
      <c r="I15" s="1">
        <f>E15/G15*K15</f>
        <v>6580519.789500973</v>
      </c>
      <c r="K15" s="32">
        <f>(0.34+(0.055*(1-0.34)))</f>
        <v>0.3763</v>
      </c>
      <c r="L15" s="32"/>
      <c r="M15" s="41">
        <f>E15-I15</f>
        <v>165256.2104990268</v>
      </c>
    </row>
    <row r="17" spans="1:13" ht="15">
      <c r="A17" s="14" t="s">
        <v>101</v>
      </c>
      <c r="E17" s="1">
        <f>-I9</f>
        <v>9166141.796053827</v>
      </c>
      <c r="G17" s="32">
        <v>0.38575</v>
      </c>
      <c r="I17" s="1">
        <f>E17/G17*K17</f>
        <v>8941592.113687765</v>
      </c>
      <c r="K17" s="32">
        <f>(0.34+(0.055*(1-0.34)))</f>
        <v>0.3763</v>
      </c>
      <c r="L17" s="32"/>
      <c r="M17" s="41">
        <f>E17-I17</f>
        <v>224549.68236606196</v>
      </c>
    </row>
    <row r="19" spans="1:13" ht="15">
      <c r="A19" s="14" t="s">
        <v>102</v>
      </c>
      <c r="E19" s="2">
        <f>E17-E15</f>
        <v>2420365.796053827</v>
      </c>
      <c r="I19" s="2">
        <f>I17-I15</f>
        <v>2361072.3241867917</v>
      </c>
      <c r="M19" s="2">
        <f>M17-M15</f>
        <v>59293.47186703514</v>
      </c>
    </row>
    <row r="21" spans="1:13" ht="15">
      <c r="A21" s="14" t="s">
        <v>85</v>
      </c>
      <c r="M21" s="1">
        <f>M19/(1-G15)-M19</f>
        <v>37236.396862366804</v>
      </c>
    </row>
    <row r="23" spans="1:13" ht="15">
      <c r="A23" s="14" t="s">
        <v>86</v>
      </c>
      <c r="M23" s="43">
        <f>M19+M21</f>
        <v>96529.86872940195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2.421875" style="0" customWidth="1"/>
    <col min="2" max="2" width="22.140625" style="0" customWidth="1"/>
    <col min="3" max="6" width="12.57421875" style="1" customWidth="1"/>
    <col min="7" max="14" width="12.8515625" style="1" customWidth="1"/>
    <col min="15" max="15" width="13.00390625" style="1" customWidth="1"/>
  </cols>
  <sheetData>
    <row r="2" spans="3:13" ht="15">
      <c r="C2" s="45" t="s">
        <v>2</v>
      </c>
      <c r="D2" s="45"/>
      <c r="E2" s="45"/>
      <c r="F2" s="45"/>
      <c r="G2" s="45"/>
      <c r="I2" s="45" t="s">
        <v>3</v>
      </c>
      <c r="J2" s="45"/>
      <c r="K2" s="45"/>
      <c r="L2" s="45"/>
      <c r="M2" s="45"/>
    </row>
    <row r="3" spans="3:13" ht="15">
      <c r="C3" s="26"/>
      <c r="D3" s="26" t="s">
        <v>68</v>
      </c>
      <c r="E3" s="26"/>
      <c r="F3" s="26" t="s">
        <v>70</v>
      </c>
      <c r="G3" s="26"/>
      <c r="I3" s="26"/>
      <c r="J3" s="26" t="s">
        <v>68</v>
      </c>
      <c r="K3" s="26"/>
      <c r="L3" s="26" t="s">
        <v>70</v>
      </c>
      <c r="M3" s="26"/>
    </row>
    <row r="4" spans="3:13" ht="15">
      <c r="C4" s="27" t="s">
        <v>68</v>
      </c>
      <c r="D4" s="27" t="s">
        <v>69</v>
      </c>
      <c r="E4" s="27" t="s">
        <v>70</v>
      </c>
      <c r="F4" s="27" t="s">
        <v>69</v>
      </c>
      <c r="G4" s="27" t="s">
        <v>71</v>
      </c>
      <c r="I4" s="27" t="s">
        <v>68</v>
      </c>
      <c r="J4" s="27" t="s">
        <v>69</v>
      </c>
      <c r="K4" s="27" t="s">
        <v>70</v>
      </c>
      <c r="L4" s="27" t="s">
        <v>69</v>
      </c>
      <c r="M4" s="27" t="s">
        <v>71</v>
      </c>
    </row>
    <row r="6" spans="1:15" ht="15">
      <c r="A6" t="s">
        <v>0</v>
      </c>
      <c r="G6" s="1">
        <v>381029</v>
      </c>
      <c r="M6" s="1">
        <v>373938</v>
      </c>
      <c r="O6" s="1">
        <f>G6+M6</f>
        <v>754967</v>
      </c>
    </row>
    <row r="8" spans="1:15" ht="15">
      <c r="A8" t="s">
        <v>1</v>
      </c>
      <c r="C8" s="1">
        <v>-317456</v>
      </c>
      <c r="D8" s="1">
        <v>-191521</v>
      </c>
      <c r="E8" s="1">
        <v>-80186</v>
      </c>
      <c r="F8" s="1">
        <v>-48376</v>
      </c>
      <c r="G8" s="1">
        <f>SUM(C8:F8)</f>
        <v>-637539</v>
      </c>
      <c r="I8" s="1">
        <v>-2625</v>
      </c>
      <c r="J8" s="1">
        <v>-1583</v>
      </c>
      <c r="K8" s="1">
        <v>-8245</v>
      </c>
      <c r="L8" s="1">
        <v>-4974</v>
      </c>
      <c r="M8" s="1">
        <f>SUM(I8:L8)</f>
        <v>-17427</v>
      </c>
      <c r="O8" s="1">
        <f>G8+M8</f>
        <v>-654966</v>
      </c>
    </row>
    <row r="9" spans="1:15" ht="15">
      <c r="A9" t="s">
        <v>67</v>
      </c>
      <c r="C9" s="1">
        <v>-1859</v>
      </c>
      <c r="E9" s="1">
        <v>10446</v>
      </c>
      <c r="G9" s="1">
        <v>65080</v>
      </c>
      <c r="I9" s="1">
        <v>5484</v>
      </c>
      <c r="J9" s="1">
        <v>2450</v>
      </c>
      <c r="K9" s="1">
        <v>849</v>
      </c>
      <c r="L9" s="1">
        <v>533</v>
      </c>
      <c r="M9" s="1">
        <v>9316</v>
      </c>
      <c r="O9" s="1">
        <f>G9+M9</f>
        <v>74396</v>
      </c>
    </row>
    <row r="11" spans="7:15" ht="15">
      <c r="G11" s="2">
        <f>SUM(G6:G10)</f>
        <v>-191430</v>
      </c>
      <c r="M11" s="2">
        <f>SUM(M6:M10)</f>
        <v>365827</v>
      </c>
      <c r="O11" s="2">
        <f>SUM(O6:O10)</f>
        <v>174397</v>
      </c>
    </row>
    <row r="13" spans="1:15" ht="15">
      <c r="A13" t="s">
        <v>4</v>
      </c>
      <c r="G13" s="1">
        <v>0</v>
      </c>
      <c r="M13" s="1">
        <v>248666</v>
      </c>
      <c r="O13" s="1">
        <f>G13+M13</f>
        <v>248666</v>
      </c>
    </row>
    <row r="14" spans="1:15" ht="15">
      <c r="A14" t="s">
        <v>6</v>
      </c>
      <c r="G14" s="1">
        <f>-134233+59964</f>
        <v>-74269</v>
      </c>
      <c r="M14" s="1">
        <v>0</v>
      </c>
      <c r="O14" s="1">
        <f>G14+M14</f>
        <v>-74269</v>
      </c>
    </row>
    <row r="16" spans="7:15" ht="15">
      <c r="G16" s="2">
        <f>SUM(G13:G15)</f>
        <v>-74269</v>
      </c>
      <c r="M16" s="2">
        <f>SUM(M13:M15)</f>
        <v>248666</v>
      </c>
      <c r="O16" s="2">
        <f>SUM(O13:O15)</f>
        <v>174397</v>
      </c>
    </row>
    <row r="21" spans="7:13" ht="15">
      <c r="G21" s="1">
        <f>498190-G6</f>
        <v>117161</v>
      </c>
      <c r="M21" s="1">
        <f>256777-M6</f>
        <v>-117161</v>
      </c>
    </row>
    <row r="22" spans="7:13" ht="15">
      <c r="G22" s="1">
        <f>G6+G21</f>
        <v>498190</v>
      </c>
      <c r="M22" s="1">
        <f>M6+M21</f>
        <v>256777</v>
      </c>
    </row>
    <row r="24" spans="1:15" ht="15">
      <c r="A24" t="s">
        <v>5</v>
      </c>
      <c r="G24" s="1">
        <f>-8460-24183</f>
        <v>-32643</v>
      </c>
      <c r="M24" s="1">
        <f>-61517-33795</f>
        <v>-95312</v>
      </c>
      <c r="O24" s="1">
        <f>G24+M24</f>
        <v>-127955</v>
      </c>
    </row>
  </sheetData>
  <sheetProtection/>
  <mergeCells count="2">
    <mergeCell ref="C2:G2"/>
    <mergeCell ref="I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F34" sqref="F34"/>
    </sheetView>
  </sheetViews>
  <sheetFormatPr defaultColWidth="9.140625" defaultRowHeight="15"/>
  <cols>
    <col min="10" max="10" width="12.7109375" style="0" customWidth="1"/>
    <col min="14" max="14" width="12.28125" style="0" customWidth="1"/>
    <col min="15" max="15" width="13.28125" style="0" customWidth="1"/>
  </cols>
  <sheetData>
    <row r="1" spans="1:17" ht="15">
      <c r="A1" s="15" t="s">
        <v>7</v>
      </c>
      <c r="B1" s="15" t="s">
        <v>8</v>
      </c>
      <c r="C1" s="15" t="s">
        <v>9</v>
      </c>
      <c r="D1" s="15" t="s">
        <v>10</v>
      </c>
      <c r="E1" s="15" t="s">
        <v>11</v>
      </c>
      <c r="F1" s="15" t="s">
        <v>12</v>
      </c>
      <c r="G1" s="15" t="s">
        <v>13</v>
      </c>
      <c r="H1" s="15" t="s">
        <v>14</v>
      </c>
      <c r="I1" s="15" t="s">
        <v>15</v>
      </c>
      <c r="J1" s="16" t="s">
        <v>16</v>
      </c>
      <c r="K1" s="15" t="s">
        <v>17</v>
      </c>
      <c r="L1" s="15" t="s">
        <v>18</v>
      </c>
      <c r="M1" s="15" t="s">
        <v>19</v>
      </c>
      <c r="N1" s="15" t="s">
        <v>20</v>
      </c>
      <c r="O1" s="17" t="s">
        <v>21</v>
      </c>
      <c r="P1" s="17" t="s">
        <v>22</v>
      </c>
      <c r="Q1" s="15" t="s">
        <v>23</v>
      </c>
    </row>
    <row r="2" spans="1:17" ht="15">
      <c r="A2" s="18" t="s">
        <v>24</v>
      </c>
      <c r="B2" s="18" t="s">
        <v>25</v>
      </c>
      <c r="C2" s="18" t="s">
        <v>34</v>
      </c>
      <c r="D2" s="18" t="s">
        <v>51</v>
      </c>
      <c r="E2" s="18" t="s">
        <v>52</v>
      </c>
      <c r="F2" s="18" t="s">
        <v>29</v>
      </c>
      <c r="G2" s="18" t="s">
        <v>30</v>
      </c>
      <c r="H2" s="18" t="s">
        <v>31</v>
      </c>
      <c r="I2" s="18"/>
      <c r="J2" s="21">
        <v>64761</v>
      </c>
      <c r="K2" s="18" t="s">
        <v>35</v>
      </c>
      <c r="L2" s="18"/>
      <c r="M2" s="18"/>
      <c r="N2" s="18" t="s">
        <v>34</v>
      </c>
      <c r="O2" s="20">
        <v>40117</v>
      </c>
      <c r="P2" s="20">
        <v>40311</v>
      </c>
      <c r="Q2" s="18" t="s">
        <v>33</v>
      </c>
    </row>
    <row r="3" spans="1:17" ht="15">
      <c r="A3" s="18" t="s">
        <v>24</v>
      </c>
      <c r="B3" s="18" t="s">
        <v>25</v>
      </c>
      <c r="C3" s="18" t="s">
        <v>34</v>
      </c>
      <c r="D3" s="18" t="s">
        <v>53</v>
      </c>
      <c r="E3" s="18" t="s">
        <v>54</v>
      </c>
      <c r="F3" s="18" t="s">
        <v>29</v>
      </c>
      <c r="G3" s="18" t="s">
        <v>30</v>
      </c>
      <c r="H3" s="18" t="s">
        <v>31</v>
      </c>
      <c r="I3" s="18"/>
      <c r="J3" s="21">
        <v>93130</v>
      </c>
      <c r="K3" s="18" t="s">
        <v>35</v>
      </c>
      <c r="L3" s="18"/>
      <c r="M3" s="18"/>
      <c r="N3" s="18" t="s">
        <v>34</v>
      </c>
      <c r="O3" s="20">
        <v>40117</v>
      </c>
      <c r="P3" s="20">
        <v>40311</v>
      </c>
      <c r="Q3" s="18" t="s">
        <v>33</v>
      </c>
    </row>
    <row r="4" spans="1:17" ht="15">
      <c r="A4" s="18" t="s">
        <v>24</v>
      </c>
      <c r="B4" s="18" t="s">
        <v>25</v>
      </c>
      <c r="C4" s="18" t="s">
        <v>34</v>
      </c>
      <c r="D4" s="18" t="s">
        <v>51</v>
      </c>
      <c r="E4" s="18" t="s">
        <v>52</v>
      </c>
      <c r="F4" s="18" t="s">
        <v>29</v>
      </c>
      <c r="G4" s="18" t="s">
        <v>30</v>
      </c>
      <c r="H4" s="18" t="s">
        <v>31</v>
      </c>
      <c r="I4" s="18"/>
      <c r="J4" s="21">
        <v>342</v>
      </c>
      <c r="K4" s="18" t="s">
        <v>35</v>
      </c>
      <c r="L4" s="18"/>
      <c r="M4" s="18"/>
      <c r="N4" s="18" t="s">
        <v>34</v>
      </c>
      <c r="O4" s="20">
        <v>40117</v>
      </c>
      <c r="P4" s="20">
        <v>40311</v>
      </c>
      <c r="Q4" s="18" t="s">
        <v>33</v>
      </c>
    </row>
    <row r="5" spans="1:17" ht="15">
      <c r="A5" s="18" t="s">
        <v>24</v>
      </c>
      <c r="B5" s="18" t="s">
        <v>25</v>
      </c>
      <c r="C5" s="18" t="s">
        <v>34</v>
      </c>
      <c r="D5" s="18" t="s">
        <v>53</v>
      </c>
      <c r="E5" s="18" t="s">
        <v>54</v>
      </c>
      <c r="F5" s="18" t="s">
        <v>29</v>
      </c>
      <c r="G5" s="18" t="s">
        <v>30</v>
      </c>
      <c r="H5" s="18" t="s">
        <v>31</v>
      </c>
      <c r="I5" s="18"/>
      <c r="J5" s="21">
        <v>-546</v>
      </c>
      <c r="K5" s="18" t="s">
        <v>35</v>
      </c>
      <c r="L5" s="18"/>
      <c r="M5" s="18"/>
      <c r="N5" s="18" t="s">
        <v>34</v>
      </c>
      <c r="O5" s="20">
        <v>40117</v>
      </c>
      <c r="P5" s="20">
        <v>40311</v>
      </c>
      <c r="Q5" s="18" t="s">
        <v>33</v>
      </c>
    </row>
    <row r="6" spans="1:17" ht="15">
      <c r="A6" s="18" t="s">
        <v>24</v>
      </c>
      <c r="B6" s="18" t="s">
        <v>25</v>
      </c>
      <c r="C6" s="18" t="s">
        <v>34</v>
      </c>
      <c r="D6" s="18" t="s">
        <v>51</v>
      </c>
      <c r="E6" s="18" t="s">
        <v>52</v>
      </c>
      <c r="F6" s="18" t="s">
        <v>29</v>
      </c>
      <c r="G6" s="18" t="s">
        <v>30</v>
      </c>
      <c r="H6" s="18" t="s">
        <v>31</v>
      </c>
      <c r="I6" s="18"/>
      <c r="J6" s="21">
        <v>41170</v>
      </c>
      <c r="K6" s="18" t="s">
        <v>35</v>
      </c>
      <c r="L6" s="18"/>
      <c r="M6" s="18"/>
      <c r="N6" s="18" t="s">
        <v>34</v>
      </c>
      <c r="O6" s="20">
        <v>40117</v>
      </c>
      <c r="P6" s="20">
        <v>40311</v>
      </c>
      <c r="Q6" s="18" t="s">
        <v>33</v>
      </c>
    </row>
    <row r="7" spans="1:17" ht="15">
      <c r="A7" s="18" t="s">
        <v>24</v>
      </c>
      <c r="B7" s="18" t="s">
        <v>25</v>
      </c>
      <c r="C7" s="18" t="s">
        <v>34</v>
      </c>
      <c r="D7" s="18" t="s">
        <v>53</v>
      </c>
      <c r="E7" s="18" t="s">
        <v>54</v>
      </c>
      <c r="F7" s="18" t="s">
        <v>29</v>
      </c>
      <c r="G7" s="18" t="s">
        <v>30</v>
      </c>
      <c r="H7" s="18" t="s">
        <v>31</v>
      </c>
      <c r="I7" s="18"/>
      <c r="J7" s="21">
        <v>57920</v>
      </c>
      <c r="K7" s="18" t="s">
        <v>35</v>
      </c>
      <c r="L7" s="18"/>
      <c r="M7" s="18"/>
      <c r="N7" s="18" t="s">
        <v>34</v>
      </c>
      <c r="O7" s="20">
        <v>40117</v>
      </c>
      <c r="P7" s="20">
        <v>40311</v>
      </c>
      <c r="Q7" s="18" t="s">
        <v>33</v>
      </c>
    </row>
    <row r="8" spans="1:17" ht="15">
      <c r="A8" s="18" t="s">
        <v>24</v>
      </c>
      <c r="B8" s="18" t="s">
        <v>25</v>
      </c>
      <c r="C8" s="18" t="s">
        <v>26</v>
      </c>
      <c r="D8" s="18" t="s">
        <v>51</v>
      </c>
      <c r="E8" s="18" t="s">
        <v>52</v>
      </c>
      <c r="F8" s="18" t="s">
        <v>29</v>
      </c>
      <c r="G8" s="18" t="s">
        <v>30</v>
      </c>
      <c r="H8" s="18" t="s">
        <v>31</v>
      </c>
      <c r="I8" s="18"/>
      <c r="J8" s="19">
        <v>54718</v>
      </c>
      <c r="K8" s="18" t="s">
        <v>32</v>
      </c>
      <c r="L8" s="18"/>
      <c r="M8" s="18"/>
      <c r="N8" s="18" t="s">
        <v>26</v>
      </c>
      <c r="O8" s="20">
        <v>40178</v>
      </c>
      <c r="P8" s="20">
        <v>40564</v>
      </c>
      <c r="Q8" s="18" t="s">
        <v>33</v>
      </c>
    </row>
    <row r="9" spans="1:17" ht="15">
      <c r="A9" s="18" t="s">
        <v>24</v>
      </c>
      <c r="B9" s="18" t="s">
        <v>25</v>
      </c>
      <c r="C9" s="18" t="s">
        <v>26</v>
      </c>
      <c r="D9" s="18" t="s">
        <v>53</v>
      </c>
      <c r="E9" s="18" t="s">
        <v>54</v>
      </c>
      <c r="F9" s="18" t="s">
        <v>29</v>
      </c>
      <c r="G9" s="18" t="s">
        <v>30</v>
      </c>
      <c r="H9" s="18" t="s">
        <v>31</v>
      </c>
      <c r="I9" s="18"/>
      <c r="J9" s="19">
        <v>-72145</v>
      </c>
      <c r="K9" s="18" t="s">
        <v>32</v>
      </c>
      <c r="L9" s="18"/>
      <c r="M9" s="18"/>
      <c r="N9" s="18" t="s">
        <v>26</v>
      </c>
      <c r="O9" s="20">
        <v>40178</v>
      </c>
      <c r="P9" s="20">
        <v>40564</v>
      </c>
      <c r="Q9" s="18" t="s">
        <v>33</v>
      </c>
    </row>
    <row r="10" spans="1:18" ht="15">
      <c r="A10" s="18" t="s">
        <v>38</v>
      </c>
      <c r="B10" s="18" t="s">
        <v>52</v>
      </c>
      <c r="C10" s="18" t="s">
        <v>55</v>
      </c>
      <c r="D10" s="18" t="s">
        <v>51</v>
      </c>
      <c r="E10" s="18" t="s">
        <v>52</v>
      </c>
      <c r="F10" s="18" t="s">
        <v>29</v>
      </c>
      <c r="G10" s="18" t="s">
        <v>30</v>
      </c>
      <c r="H10" s="18" t="s">
        <v>31</v>
      </c>
      <c r="I10" s="18"/>
      <c r="J10" s="22">
        <v>-1450</v>
      </c>
      <c r="K10" s="18" t="s">
        <v>56</v>
      </c>
      <c r="L10" s="18"/>
      <c r="M10" s="18"/>
      <c r="N10" s="18" t="s">
        <v>55</v>
      </c>
      <c r="O10" s="20">
        <v>40543</v>
      </c>
      <c r="P10" s="20">
        <v>40558</v>
      </c>
      <c r="Q10" s="18" t="s">
        <v>33</v>
      </c>
      <c r="R10" s="14" t="s">
        <v>72</v>
      </c>
    </row>
    <row r="11" spans="1:18" ht="15">
      <c r="A11" s="18" t="s">
        <v>38</v>
      </c>
      <c r="B11" s="18" t="s">
        <v>52</v>
      </c>
      <c r="C11" s="18" t="s">
        <v>55</v>
      </c>
      <c r="D11" s="18" t="s">
        <v>51</v>
      </c>
      <c r="E11" s="18" t="s">
        <v>52</v>
      </c>
      <c r="F11" s="18" t="s">
        <v>29</v>
      </c>
      <c r="G11" s="18" t="s">
        <v>30</v>
      </c>
      <c r="H11" s="18" t="s">
        <v>31</v>
      </c>
      <c r="I11" s="18"/>
      <c r="J11" s="22">
        <v>865</v>
      </c>
      <c r="K11" s="18" t="s">
        <v>56</v>
      </c>
      <c r="L11" s="18"/>
      <c r="M11" s="18"/>
      <c r="N11" s="18" t="s">
        <v>55</v>
      </c>
      <c r="O11" s="20">
        <v>40543</v>
      </c>
      <c r="P11" s="20">
        <v>40558</v>
      </c>
      <c r="Q11" s="18" t="s">
        <v>33</v>
      </c>
      <c r="R11" s="14" t="s">
        <v>73</v>
      </c>
    </row>
    <row r="12" spans="1:18" ht="15">
      <c r="A12" s="18" t="s">
        <v>38</v>
      </c>
      <c r="B12" s="18" t="s">
        <v>54</v>
      </c>
      <c r="C12" s="18" t="s">
        <v>57</v>
      </c>
      <c r="D12" s="18" t="s">
        <v>53</v>
      </c>
      <c r="E12" s="18" t="s">
        <v>54</v>
      </c>
      <c r="F12" s="18" t="s">
        <v>29</v>
      </c>
      <c r="G12" s="18" t="s">
        <v>30</v>
      </c>
      <c r="H12" s="18" t="s">
        <v>31</v>
      </c>
      <c r="I12" s="18"/>
      <c r="J12" s="22">
        <v>1983</v>
      </c>
      <c r="K12" s="18" t="s">
        <v>49</v>
      </c>
      <c r="L12" s="18"/>
      <c r="M12" s="18"/>
      <c r="N12" s="18" t="s">
        <v>57</v>
      </c>
      <c r="O12" s="20">
        <v>40543</v>
      </c>
      <c r="P12" s="20">
        <v>40558</v>
      </c>
      <c r="Q12" s="18" t="s">
        <v>33</v>
      </c>
      <c r="R12" s="14" t="s">
        <v>74</v>
      </c>
    </row>
    <row r="13" spans="1:18" ht="15">
      <c r="A13" s="18" t="s">
        <v>38</v>
      </c>
      <c r="B13" s="18" t="s">
        <v>54</v>
      </c>
      <c r="C13" s="18" t="s">
        <v>57</v>
      </c>
      <c r="D13" s="18" t="s">
        <v>53</v>
      </c>
      <c r="E13" s="18" t="s">
        <v>54</v>
      </c>
      <c r="F13" s="18" t="s">
        <v>29</v>
      </c>
      <c r="G13" s="18" t="s">
        <v>30</v>
      </c>
      <c r="H13" s="18" t="s">
        <v>31</v>
      </c>
      <c r="I13" s="18"/>
      <c r="J13" s="22">
        <v>1585</v>
      </c>
      <c r="K13" s="18" t="s">
        <v>49</v>
      </c>
      <c r="L13" s="18"/>
      <c r="M13" s="18"/>
      <c r="N13" s="18" t="s">
        <v>57</v>
      </c>
      <c r="O13" s="20">
        <v>40543</v>
      </c>
      <c r="P13" s="20">
        <v>40558</v>
      </c>
      <c r="Q13" s="18" t="s">
        <v>33</v>
      </c>
      <c r="R13" s="14" t="s">
        <v>75</v>
      </c>
    </row>
    <row r="14" spans="1:18" ht="15">
      <c r="A14" s="18" t="s">
        <v>38</v>
      </c>
      <c r="B14" s="18" t="s">
        <v>52</v>
      </c>
      <c r="C14" s="18" t="s">
        <v>58</v>
      </c>
      <c r="D14" s="18" t="s">
        <v>51</v>
      </c>
      <c r="E14" s="18" t="s">
        <v>52</v>
      </c>
      <c r="F14" s="18" t="s">
        <v>29</v>
      </c>
      <c r="G14" s="18" t="s">
        <v>30</v>
      </c>
      <c r="H14" s="18" t="s">
        <v>31</v>
      </c>
      <c r="I14" s="18"/>
      <c r="J14" s="22">
        <v>1920</v>
      </c>
      <c r="K14" s="18" t="s">
        <v>42</v>
      </c>
      <c r="L14" s="18"/>
      <c r="M14" s="18"/>
      <c r="N14" s="18" t="s">
        <v>58</v>
      </c>
      <c r="O14" s="20">
        <v>40543</v>
      </c>
      <c r="P14" s="20">
        <v>40558</v>
      </c>
      <c r="Q14" s="18" t="s">
        <v>33</v>
      </c>
      <c r="R14" s="14" t="s">
        <v>73</v>
      </c>
    </row>
    <row r="15" spans="1:18" ht="15">
      <c r="A15" s="18" t="s">
        <v>38</v>
      </c>
      <c r="B15" s="18" t="s">
        <v>52</v>
      </c>
      <c r="C15" s="18" t="s">
        <v>58</v>
      </c>
      <c r="D15" s="18" t="s">
        <v>51</v>
      </c>
      <c r="E15" s="18" t="s">
        <v>52</v>
      </c>
      <c r="F15" s="18" t="s">
        <v>29</v>
      </c>
      <c r="G15" s="18" t="s">
        <v>30</v>
      </c>
      <c r="H15" s="18" t="s">
        <v>31</v>
      </c>
      <c r="I15" s="18"/>
      <c r="J15" s="22">
        <v>418</v>
      </c>
      <c r="K15" s="18" t="s">
        <v>43</v>
      </c>
      <c r="L15" s="18"/>
      <c r="M15" s="18"/>
      <c r="N15" s="18" t="s">
        <v>58</v>
      </c>
      <c r="O15" s="20">
        <v>40543</v>
      </c>
      <c r="P15" s="20">
        <v>40558</v>
      </c>
      <c r="Q15" s="18" t="s">
        <v>33</v>
      </c>
      <c r="R15" s="14" t="s">
        <v>73</v>
      </c>
    </row>
    <row r="16" spans="1:18" ht="15">
      <c r="A16" s="18" t="s">
        <v>38</v>
      </c>
      <c r="B16" s="18" t="s">
        <v>54</v>
      </c>
      <c r="C16" s="18" t="s">
        <v>59</v>
      </c>
      <c r="D16" s="18" t="s">
        <v>53</v>
      </c>
      <c r="E16" s="18" t="s">
        <v>54</v>
      </c>
      <c r="F16" s="18" t="s">
        <v>29</v>
      </c>
      <c r="G16" s="18" t="s">
        <v>30</v>
      </c>
      <c r="H16" s="18" t="s">
        <v>31</v>
      </c>
      <c r="I16" s="18"/>
      <c r="J16" s="22">
        <v>3693</v>
      </c>
      <c r="K16" s="18" t="s">
        <v>42</v>
      </c>
      <c r="L16" s="18"/>
      <c r="M16" s="18"/>
      <c r="N16" s="18" t="s">
        <v>59</v>
      </c>
      <c r="O16" s="20">
        <v>40543</v>
      </c>
      <c r="P16" s="20">
        <v>40558</v>
      </c>
      <c r="Q16" s="18" t="s">
        <v>33</v>
      </c>
      <c r="R16" s="14" t="s">
        <v>75</v>
      </c>
    </row>
    <row r="17" spans="1:18" ht="15">
      <c r="A17" s="18" t="s">
        <v>38</v>
      </c>
      <c r="B17" s="18" t="s">
        <v>54</v>
      </c>
      <c r="C17" s="18" t="s">
        <v>59</v>
      </c>
      <c r="D17" s="18" t="s">
        <v>53</v>
      </c>
      <c r="E17" s="18" t="s">
        <v>54</v>
      </c>
      <c r="F17" s="18" t="s">
        <v>29</v>
      </c>
      <c r="G17" s="18" t="s">
        <v>30</v>
      </c>
      <c r="H17" s="18" t="s">
        <v>31</v>
      </c>
      <c r="I17" s="18"/>
      <c r="J17" s="22">
        <v>-547</v>
      </c>
      <c r="K17" s="18" t="s">
        <v>43</v>
      </c>
      <c r="L17" s="18"/>
      <c r="M17" s="18"/>
      <c r="N17" s="18" t="s">
        <v>59</v>
      </c>
      <c r="O17" s="20">
        <v>40543</v>
      </c>
      <c r="P17" s="20">
        <v>40558</v>
      </c>
      <c r="Q17" s="18" t="s">
        <v>33</v>
      </c>
      <c r="R17" s="14" t="s">
        <v>75</v>
      </c>
    </row>
    <row r="18" spans="1:18" ht="15">
      <c r="A18" s="18" t="s">
        <v>38</v>
      </c>
      <c r="B18" s="18" t="s">
        <v>52</v>
      </c>
      <c r="C18" s="18" t="s">
        <v>60</v>
      </c>
      <c r="D18" s="18" t="s">
        <v>51</v>
      </c>
      <c r="E18" s="18" t="s">
        <v>52</v>
      </c>
      <c r="F18" s="18" t="s">
        <v>29</v>
      </c>
      <c r="G18" s="18" t="s">
        <v>30</v>
      </c>
      <c r="H18" s="18" t="s">
        <v>31</v>
      </c>
      <c r="I18" s="18"/>
      <c r="J18" s="22">
        <v>-1637</v>
      </c>
      <c r="K18" s="18" t="s">
        <v>45</v>
      </c>
      <c r="L18" s="18"/>
      <c r="M18" s="18"/>
      <c r="N18" s="18" t="s">
        <v>60</v>
      </c>
      <c r="O18" s="20">
        <v>40543</v>
      </c>
      <c r="P18" s="20">
        <v>40558</v>
      </c>
      <c r="Q18" s="18" t="s">
        <v>33</v>
      </c>
      <c r="R18" s="14" t="s">
        <v>72</v>
      </c>
    </row>
    <row r="19" spans="1:18" ht="15">
      <c r="A19" s="18" t="s">
        <v>38</v>
      </c>
      <c r="B19" s="18" t="s">
        <v>52</v>
      </c>
      <c r="C19" s="18" t="s">
        <v>60</v>
      </c>
      <c r="D19" s="18" t="s">
        <v>51</v>
      </c>
      <c r="E19" s="18" t="s">
        <v>52</v>
      </c>
      <c r="F19" s="18" t="s">
        <v>29</v>
      </c>
      <c r="G19" s="18" t="s">
        <v>30</v>
      </c>
      <c r="H19" s="18" t="s">
        <v>31</v>
      </c>
      <c r="I19" s="18"/>
      <c r="J19" s="22">
        <v>-672</v>
      </c>
      <c r="K19" s="18" t="s">
        <v>46</v>
      </c>
      <c r="L19" s="18"/>
      <c r="M19" s="18"/>
      <c r="N19" s="18" t="s">
        <v>60</v>
      </c>
      <c r="O19" s="20">
        <v>40543</v>
      </c>
      <c r="P19" s="20">
        <v>40558</v>
      </c>
      <c r="Q19" s="18" t="s">
        <v>33</v>
      </c>
      <c r="R19" s="14" t="s">
        <v>72</v>
      </c>
    </row>
    <row r="20" spans="1:18" ht="15">
      <c r="A20" s="18" t="s">
        <v>38</v>
      </c>
      <c r="B20" s="18" t="s">
        <v>54</v>
      </c>
      <c r="C20" s="18" t="s">
        <v>61</v>
      </c>
      <c r="D20" s="18" t="s">
        <v>53</v>
      </c>
      <c r="E20" s="18" t="s">
        <v>54</v>
      </c>
      <c r="F20" s="18" t="s">
        <v>29</v>
      </c>
      <c r="G20" s="18" t="s">
        <v>30</v>
      </c>
      <c r="H20" s="18" t="s">
        <v>31</v>
      </c>
      <c r="I20" s="18"/>
      <c r="J20" s="22">
        <v>3010</v>
      </c>
      <c r="K20" s="18" t="s">
        <v>45</v>
      </c>
      <c r="L20" s="18"/>
      <c r="M20" s="18"/>
      <c r="N20" s="18" t="s">
        <v>61</v>
      </c>
      <c r="O20" s="20">
        <v>40543</v>
      </c>
      <c r="P20" s="20">
        <v>40558</v>
      </c>
      <c r="Q20" s="18" t="s">
        <v>33</v>
      </c>
      <c r="R20" s="14" t="s">
        <v>74</v>
      </c>
    </row>
    <row r="21" spans="1:18" ht="15">
      <c r="A21" s="18" t="s">
        <v>38</v>
      </c>
      <c r="B21" s="18" t="s">
        <v>54</v>
      </c>
      <c r="C21" s="18" t="s">
        <v>61</v>
      </c>
      <c r="D21" s="18" t="s">
        <v>53</v>
      </c>
      <c r="E21" s="18" t="s">
        <v>54</v>
      </c>
      <c r="F21" s="18" t="s">
        <v>29</v>
      </c>
      <c r="G21" s="18" t="s">
        <v>30</v>
      </c>
      <c r="H21" s="18" t="s">
        <v>31</v>
      </c>
      <c r="I21" s="18"/>
      <c r="J21" s="22">
        <v>148</v>
      </c>
      <c r="K21" s="18" t="s">
        <v>46</v>
      </c>
      <c r="L21" s="18"/>
      <c r="M21" s="18"/>
      <c r="N21" s="18" t="s">
        <v>61</v>
      </c>
      <c r="O21" s="20">
        <v>40543</v>
      </c>
      <c r="P21" s="20">
        <v>40558</v>
      </c>
      <c r="Q21" s="18" t="s">
        <v>33</v>
      </c>
      <c r="R21" s="14" t="s">
        <v>74</v>
      </c>
    </row>
    <row r="22" spans="1:17" ht="15">
      <c r="A22" s="18" t="s">
        <v>24</v>
      </c>
      <c r="B22" s="18" t="s">
        <v>62</v>
      </c>
      <c r="C22" s="18" t="s">
        <v>63</v>
      </c>
      <c r="D22" s="18" t="s">
        <v>51</v>
      </c>
      <c r="E22" s="18" t="s">
        <v>52</v>
      </c>
      <c r="F22" s="18" t="s">
        <v>29</v>
      </c>
      <c r="G22" s="18" t="s">
        <v>30</v>
      </c>
      <c r="H22" s="18" t="s">
        <v>31</v>
      </c>
      <c r="I22" s="18"/>
      <c r="J22" s="24">
        <v>-106273</v>
      </c>
      <c r="K22" s="18" t="s">
        <v>64</v>
      </c>
      <c r="L22" s="18"/>
      <c r="M22" s="18"/>
      <c r="N22" s="18" t="s">
        <v>63</v>
      </c>
      <c r="O22" s="20">
        <v>40117</v>
      </c>
      <c r="P22" s="20">
        <v>40594</v>
      </c>
      <c r="Q22" s="18" t="s">
        <v>33</v>
      </c>
    </row>
    <row r="23" spans="1:17" ht="15">
      <c r="A23" s="18" t="s">
        <v>24</v>
      </c>
      <c r="B23" s="18" t="s">
        <v>62</v>
      </c>
      <c r="C23" s="18" t="s">
        <v>63</v>
      </c>
      <c r="D23" s="18" t="s">
        <v>53</v>
      </c>
      <c r="E23" s="18" t="s">
        <v>54</v>
      </c>
      <c r="F23" s="18" t="s">
        <v>29</v>
      </c>
      <c r="G23" s="18" t="s">
        <v>30</v>
      </c>
      <c r="H23" s="18" t="s">
        <v>31</v>
      </c>
      <c r="I23" s="18"/>
      <c r="J23" s="24">
        <v>-150504</v>
      </c>
      <c r="K23" s="18" t="s">
        <v>64</v>
      </c>
      <c r="L23" s="18"/>
      <c r="M23" s="18"/>
      <c r="N23" s="18" t="s">
        <v>63</v>
      </c>
      <c r="O23" s="20">
        <v>40117</v>
      </c>
      <c r="P23" s="20">
        <v>40594</v>
      </c>
      <c r="Q23" s="18" t="s">
        <v>33</v>
      </c>
    </row>
    <row r="24" spans="1:17" ht="15">
      <c r="A24" s="18" t="s">
        <v>24</v>
      </c>
      <c r="B24" s="18" t="s">
        <v>62</v>
      </c>
      <c r="C24" s="18" t="s">
        <v>65</v>
      </c>
      <c r="D24" s="18" t="s">
        <v>51</v>
      </c>
      <c r="E24" s="18" t="s">
        <v>52</v>
      </c>
      <c r="F24" s="18" t="s">
        <v>29</v>
      </c>
      <c r="G24" s="18" t="s">
        <v>30</v>
      </c>
      <c r="H24" s="18" t="s">
        <v>31</v>
      </c>
      <c r="I24" s="18"/>
      <c r="J24" s="24">
        <v>-54718</v>
      </c>
      <c r="K24" s="18" t="s">
        <v>64</v>
      </c>
      <c r="L24" s="18"/>
      <c r="M24" s="18"/>
      <c r="N24" s="18" t="s">
        <v>63</v>
      </c>
      <c r="O24" s="20">
        <v>40178</v>
      </c>
      <c r="P24" s="20">
        <v>40594</v>
      </c>
      <c r="Q24" s="18" t="s">
        <v>33</v>
      </c>
    </row>
    <row r="25" spans="1:17" ht="15">
      <c r="A25" s="18" t="s">
        <v>24</v>
      </c>
      <c r="B25" s="18" t="s">
        <v>62</v>
      </c>
      <c r="C25" s="18" t="s">
        <v>65</v>
      </c>
      <c r="D25" s="18" t="s">
        <v>53</v>
      </c>
      <c r="E25" s="18" t="s">
        <v>54</v>
      </c>
      <c r="F25" s="18" t="s">
        <v>29</v>
      </c>
      <c r="G25" s="18" t="s">
        <v>30</v>
      </c>
      <c r="H25" s="18" t="s">
        <v>31</v>
      </c>
      <c r="I25" s="18"/>
      <c r="J25" s="24">
        <v>72145</v>
      </c>
      <c r="K25" s="18" t="s">
        <v>64</v>
      </c>
      <c r="L25" s="18"/>
      <c r="M25" s="18"/>
      <c r="N25" s="18" t="s">
        <v>63</v>
      </c>
      <c r="O25" s="20">
        <v>40178</v>
      </c>
      <c r="P25" s="20">
        <v>40594</v>
      </c>
      <c r="Q25" s="18" t="s">
        <v>33</v>
      </c>
    </row>
    <row r="26" spans="1:17" ht="15">
      <c r="A26" s="18" t="s">
        <v>38</v>
      </c>
      <c r="B26" s="18" t="s">
        <v>62</v>
      </c>
      <c r="C26" s="18" t="s">
        <v>66</v>
      </c>
      <c r="D26" s="18" t="s">
        <v>51</v>
      </c>
      <c r="E26" s="18" t="s">
        <v>52</v>
      </c>
      <c r="F26" s="18" t="s">
        <v>29</v>
      </c>
      <c r="G26" s="18" t="s">
        <v>30</v>
      </c>
      <c r="H26" s="18" t="s">
        <v>31</v>
      </c>
      <c r="I26" s="18"/>
      <c r="J26" s="24">
        <v>556</v>
      </c>
      <c r="K26" s="18" t="s">
        <v>64</v>
      </c>
      <c r="L26" s="18"/>
      <c r="M26" s="18"/>
      <c r="N26" s="18" t="s">
        <v>63</v>
      </c>
      <c r="O26" s="20">
        <v>40543</v>
      </c>
      <c r="P26" s="20">
        <v>40594</v>
      </c>
      <c r="Q26" s="18" t="s">
        <v>33</v>
      </c>
    </row>
    <row r="27" spans="1:17" ht="15">
      <c r="A27" s="18" t="s">
        <v>38</v>
      </c>
      <c r="B27" s="18" t="s">
        <v>62</v>
      </c>
      <c r="C27" s="18" t="s">
        <v>66</v>
      </c>
      <c r="D27" s="18" t="s">
        <v>53</v>
      </c>
      <c r="E27" s="18" t="s">
        <v>54</v>
      </c>
      <c r="F27" s="18" t="s">
        <v>29</v>
      </c>
      <c r="G27" s="18" t="s">
        <v>30</v>
      </c>
      <c r="H27" s="18" t="s">
        <v>31</v>
      </c>
      <c r="I27" s="18"/>
      <c r="J27" s="24">
        <v>-9872</v>
      </c>
      <c r="K27" s="18" t="s">
        <v>64</v>
      </c>
      <c r="L27" s="18"/>
      <c r="M27" s="18"/>
      <c r="N27" s="18" t="s">
        <v>63</v>
      </c>
      <c r="O27" s="20">
        <v>40543</v>
      </c>
      <c r="P27" s="20">
        <v>40594</v>
      </c>
      <c r="Q27" s="18" t="s">
        <v>33</v>
      </c>
    </row>
    <row r="29" spans="1:17" ht="15">
      <c r="A29" s="14"/>
      <c r="B29" s="14"/>
      <c r="C29" s="14"/>
      <c r="D29" s="14"/>
      <c r="E29" s="14"/>
      <c r="F29" s="14"/>
      <c r="G29" s="14"/>
      <c r="H29" s="14"/>
      <c r="I29" s="14"/>
      <c r="J29" s="23">
        <v>0</v>
      </c>
      <c r="K29" s="14"/>
      <c r="L29" s="14"/>
      <c r="M29" s="14"/>
      <c r="N29" s="14"/>
      <c r="O29" s="14"/>
      <c r="P29" s="14"/>
      <c r="Q29" s="14"/>
    </row>
    <row r="31" spans="1:17" ht="15">
      <c r="A31" s="14"/>
      <c r="B31" s="14"/>
      <c r="C31" s="14"/>
      <c r="D31" s="14"/>
      <c r="E31" s="14"/>
      <c r="F31" s="14"/>
      <c r="G31" s="14"/>
      <c r="H31" s="14"/>
      <c r="I31" s="14"/>
      <c r="J31" s="21">
        <v>256777</v>
      </c>
      <c r="K31" s="14"/>
      <c r="L31" s="14"/>
      <c r="M31" s="14"/>
      <c r="N31" s="25">
        <f>J2/(1-0.38575)</f>
        <v>105431.01343101343</v>
      </c>
      <c r="O31" s="14"/>
      <c r="P31" s="14"/>
      <c r="Q31" s="14"/>
    </row>
    <row r="32" spans="1:17" ht="15">
      <c r="A32" s="14"/>
      <c r="B32" s="14"/>
      <c r="C32" s="14"/>
      <c r="D32" s="14"/>
      <c r="E32" s="14"/>
      <c r="F32" s="14"/>
      <c r="G32" s="14"/>
      <c r="H32" s="14"/>
      <c r="I32" s="14"/>
      <c r="J32" s="19">
        <v>-17427</v>
      </c>
      <c r="K32" s="14"/>
      <c r="L32" s="14"/>
      <c r="M32" s="14"/>
      <c r="N32" s="28">
        <f>N31-J2</f>
        <v>40670.01343101343</v>
      </c>
      <c r="O32" s="14"/>
      <c r="P32" s="14"/>
      <c r="Q32" s="14"/>
    </row>
    <row r="33" ht="15">
      <c r="J33" s="22">
        <v>9316</v>
      </c>
    </row>
    <row r="34" spans="10:14" ht="15">
      <c r="J34" s="24">
        <v>-248666</v>
      </c>
      <c r="N34" s="25">
        <f>J3/(1-0.38575)</f>
        <v>151615.79161579162</v>
      </c>
    </row>
    <row r="35" ht="15">
      <c r="N35" s="28">
        <f>N34-J3</f>
        <v>58485.79161579162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22">
      <selection activeCell="J5" activeCellId="1" sqref="J3 J5"/>
    </sheetView>
  </sheetViews>
  <sheetFormatPr defaultColWidth="9.140625" defaultRowHeight="15"/>
  <cols>
    <col min="10" max="10" width="13.00390625" style="0" customWidth="1"/>
    <col min="15" max="15" width="11.7109375" style="0" customWidth="1"/>
  </cols>
  <sheetData>
    <row r="1" spans="1:17" ht="15">
      <c r="A1" s="4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5" t="s">
        <v>16</v>
      </c>
      <c r="K1" s="4" t="s">
        <v>17</v>
      </c>
      <c r="L1" s="4" t="s">
        <v>18</v>
      </c>
      <c r="M1" s="4" t="s">
        <v>19</v>
      </c>
      <c r="N1" s="4" t="s">
        <v>20</v>
      </c>
      <c r="O1" s="6" t="s">
        <v>21</v>
      </c>
      <c r="P1" s="6" t="s">
        <v>22</v>
      </c>
      <c r="Q1" s="4" t="s">
        <v>23</v>
      </c>
    </row>
    <row r="2" spans="1:17" ht="15">
      <c r="A2" s="7" t="s">
        <v>24</v>
      </c>
      <c r="B2" s="7" t="s">
        <v>25</v>
      </c>
      <c r="C2" s="7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/>
      <c r="J2" s="8">
        <v>-88125</v>
      </c>
      <c r="K2" s="7" t="s">
        <v>32</v>
      </c>
      <c r="L2" s="7"/>
      <c r="M2" s="7"/>
      <c r="N2" s="7" t="s">
        <v>26</v>
      </c>
      <c r="O2" s="9">
        <v>40178</v>
      </c>
      <c r="P2" s="9">
        <v>40564</v>
      </c>
      <c r="Q2" s="7" t="s">
        <v>33</v>
      </c>
    </row>
    <row r="3" spans="1:17" ht="15">
      <c r="A3" s="7" t="s">
        <v>24</v>
      </c>
      <c r="B3" s="7" t="s">
        <v>25</v>
      </c>
      <c r="C3" s="7" t="s">
        <v>34</v>
      </c>
      <c r="D3" s="7" t="s">
        <v>27</v>
      </c>
      <c r="E3" s="7" t="s">
        <v>28</v>
      </c>
      <c r="F3" s="7" t="s">
        <v>29</v>
      </c>
      <c r="G3" s="7" t="s">
        <v>30</v>
      </c>
      <c r="H3" s="7" t="s">
        <v>31</v>
      </c>
      <c r="I3" s="7"/>
      <c r="J3" s="10">
        <v>59835</v>
      </c>
      <c r="K3" s="7" t="s">
        <v>35</v>
      </c>
      <c r="L3" s="7"/>
      <c r="M3" s="7"/>
      <c r="N3" s="7" t="s">
        <v>34</v>
      </c>
      <c r="O3" s="9">
        <v>40117</v>
      </c>
      <c r="P3" s="9">
        <v>40311</v>
      </c>
      <c r="Q3" s="7" t="s">
        <v>33</v>
      </c>
    </row>
    <row r="4" spans="1:17" ht="15">
      <c r="A4" s="7" t="s">
        <v>24</v>
      </c>
      <c r="B4" s="7" t="s">
        <v>25</v>
      </c>
      <c r="C4" s="7" t="s">
        <v>26</v>
      </c>
      <c r="D4" s="7" t="s">
        <v>36</v>
      </c>
      <c r="E4" s="7" t="s">
        <v>37</v>
      </c>
      <c r="F4" s="7" t="s">
        <v>29</v>
      </c>
      <c r="G4" s="7" t="s">
        <v>30</v>
      </c>
      <c r="H4" s="7" t="s">
        <v>31</v>
      </c>
      <c r="I4" s="7"/>
      <c r="J4" s="8">
        <v>-549414</v>
      </c>
      <c r="K4" s="7" t="s">
        <v>32</v>
      </c>
      <c r="L4" s="7"/>
      <c r="M4" s="7"/>
      <c r="N4" s="7" t="s">
        <v>26</v>
      </c>
      <c r="O4" s="9">
        <v>40178</v>
      </c>
      <c r="P4" s="9">
        <v>40564</v>
      </c>
      <c r="Q4" s="7" t="s">
        <v>33</v>
      </c>
    </row>
    <row r="5" spans="1:17" ht="15">
      <c r="A5" s="7" t="s">
        <v>24</v>
      </c>
      <c r="B5" s="7" t="s">
        <v>25</v>
      </c>
      <c r="C5" s="7" t="s">
        <v>34</v>
      </c>
      <c r="D5" s="7" t="s">
        <v>27</v>
      </c>
      <c r="E5" s="7" t="s">
        <v>28</v>
      </c>
      <c r="F5" s="7" t="s">
        <v>29</v>
      </c>
      <c r="G5" s="7" t="s">
        <v>30</v>
      </c>
      <c r="H5" s="7" t="s">
        <v>31</v>
      </c>
      <c r="I5" s="7"/>
      <c r="J5" s="10">
        <v>98113</v>
      </c>
      <c r="K5" s="7" t="s">
        <v>35</v>
      </c>
      <c r="L5" s="7"/>
      <c r="M5" s="7"/>
      <c r="N5" s="7" t="s">
        <v>34</v>
      </c>
      <c r="O5" s="9">
        <v>40117</v>
      </c>
      <c r="P5" s="9">
        <v>40311</v>
      </c>
      <c r="Q5" s="7" t="s">
        <v>33</v>
      </c>
    </row>
    <row r="6" spans="1:17" ht="15">
      <c r="A6" s="7" t="s">
        <v>24</v>
      </c>
      <c r="B6" s="7" t="s">
        <v>25</v>
      </c>
      <c r="C6" s="7" t="s">
        <v>34</v>
      </c>
      <c r="D6" s="7" t="s">
        <v>36</v>
      </c>
      <c r="E6" s="7" t="s">
        <v>37</v>
      </c>
      <c r="F6" s="7" t="s">
        <v>29</v>
      </c>
      <c r="G6" s="7" t="s">
        <v>30</v>
      </c>
      <c r="H6" s="7" t="s">
        <v>31</v>
      </c>
      <c r="I6" s="7"/>
      <c r="J6" s="10">
        <v>-2402</v>
      </c>
      <c r="K6" s="7" t="s">
        <v>35</v>
      </c>
      <c r="L6" s="7"/>
      <c r="M6" s="7"/>
      <c r="N6" s="7" t="s">
        <v>34</v>
      </c>
      <c r="O6" s="9">
        <v>40117</v>
      </c>
      <c r="P6" s="9">
        <v>40311</v>
      </c>
      <c r="Q6" s="7" t="s">
        <v>33</v>
      </c>
    </row>
    <row r="7" spans="1:17" ht="15">
      <c r="A7" s="7" t="s">
        <v>24</v>
      </c>
      <c r="B7" s="7" t="s">
        <v>25</v>
      </c>
      <c r="C7" s="7" t="s">
        <v>34</v>
      </c>
      <c r="D7" s="7" t="s">
        <v>27</v>
      </c>
      <c r="E7" s="7" t="s">
        <v>28</v>
      </c>
      <c r="F7" s="7" t="s">
        <v>29</v>
      </c>
      <c r="G7" s="7" t="s">
        <v>30</v>
      </c>
      <c r="H7" s="7" t="s">
        <v>31</v>
      </c>
      <c r="I7" s="7"/>
      <c r="J7" s="10">
        <v>421</v>
      </c>
      <c r="K7" s="7" t="s">
        <v>35</v>
      </c>
      <c r="L7" s="7"/>
      <c r="M7" s="7"/>
      <c r="N7" s="7" t="s">
        <v>34</v>
      </c>
      <c r="O7" s="9">
        <v>40117</v>
      </c>
      <c r="P7" s="9">
        <v>40311</v>
      </c>
      <c r="Q7" s="7" t="s">
        <v>33</v>
      </c>
    </row>
    <row r="8" spans="1:17" ht="15">
      <c r="A8" s="7" t="s">
        <v>24</v>
      </c>
      <c r="B8" s="7" t="s">
        <v>25</v>
      </c>
      <c r="C8" s="7" t="s">
        <v>34</v>
      </c>
      <c r="D8" s="7" t="s">
        <v>36</v>
      </c>
      <c r="E8" s="7" t="s">
        <v>37</v>
      </c>
      <c r="F8" s="7" t="s">
        <v>29</v>
      </c>
      <c r="G8" s="7" t="s">
        <v>30</v>
      </c>
      <c r="H8" s="7" t="s">
        <v>31</v>
      </c>
      <c r="I8" s="7"/>
      <c r="J8" s="10">
        <v>158193</v>
      </c>
      <c r="K8" s="7" t="s">
        <v>35</v>
      </c>
      <c r="L8" s="7"/>
      <c r="M8" s="7"/>
      <c r="N8" s="7" t="s">
        <v>34</v>
      </c>
      <c r="O8" s="9">
        <v>40117</v>
      </c>
      <c r="P8" s="9">
        <v>40311</v>
      </c>
      <c r="Q8" s="7" t="s">
        <v>33</v>
      </c>
    </row>
    <row r="9" spans="1:17" ht="15">
      <c r="A9" s="7" t="s">
        <v>24</v>
      </c>
      <c r="B9" s="7" t="s">
        <v>25</v>
      </c>
      <c r="C9" s="7" t="s">
        <v>34</v>
      </c>
      <c r="D9" s="7" t="s">
        <v>36</v>
      </c>
      <c r="E9" s="7" t="s">
        <v>37</v>
      </c>
      <c r="F9" s="7" t="s">
        <v>29</v>
      </c>
      <c r="G9" s="7" t="s">
        <v>30</v>
      </c>
      <c r="H9" s="7" t="s">
        <v>31</v>
      </c>
      <c r="I9" s="7"/>
      <c r="J9" s="10">
        <v>184030</v>
      </c>
      <c r="K9" s="7" t="s">
        <v>35</v>
      </c>
      <c r="L9" s="7"/>
      <c r="M9" s="7"/>
      <c r="N9" s="7" t="s">
        <v>34</v>
      </c>
      <c r="O9" s="9">
        <v>40117</v>
      </c>
      <c r="P9" s="9">
        <v>40311</v>
      </c>
      <c r="Q9" s="7" t="s">
        <v>33</v>
      </c>
    </row>
    <row r="10" spans="1:17" ht="15">
      <c r="A10" s="7" t="s">
        <v>38</v>
      </c>
      <c r="B10" s="7" t="s">
        <v>37</v>
      </c>
      <c r="C10" s="7" t="s">
        <v>39</v>
      </c>
      <c r="D10" s="7" t="s">
        <v>36</v>
      </c>
      <c r="E10" s="7" t="s">
        <v>37</v>
      </c>
      <c r="F10" s="7" t="s">
        <v>29</v>
      </c>
      <c r="G10" s="7" t="s">
        <v>30</v>
      </c>
      <c r="H10" s="7" t="s">
        <v>31</v>
      </c>
      <c r="I10" s="7"/>
      <c r="J10" s="11">
        <v>-43</v>
      </c>
      <c r="K10" s="7" t="s">
        <v>40</v>
      </c>
      <c r="L10" s="7"/>
      <c r="M10" s="7"/>
      <c r="N10" s="7" t="s">
        <v>39</v>
      </c>
      <c r="O10" s="9">
        <v>40543</v>
      </c>
      <c r="P10" s="9">
        <v>40558</v>
      </c>
      <c r="Q10" s="7" t="s">
        <v>33</v>
      </c>
    </row>
    <row r="11" spans="1:17" ht="15">
      <c r="A11" s="7" t="s">
        <v>38</v>
      </c>
      <c r="B11" s="7" t="s">
        <v>28</v>
      </c>
      <c r="C11" s="7" t="s">
        <v>41</v>
      </c>
      <c r="D11" s="7" t="s">
        <v>27</v>
      </c>
      <c r="E11" s="7" t="s">
        <v>28</v>
      </c>
      <c r="F11" s="7" t="s">
        <v>29</v>
      </c>
      <c r="G11" s="7" t="s">
        <v>30</v>
      </c>
      <c r="H11" s="7" t="s">
        <v>31</v>
      </c>
      <c r="I11" s="7"/>
      <c r="J11" s="11">
        <v>-512</v>
      </c>
      <c r="K11" s="7" t="s">
        <v>42</v>
      </c>
      <c r="L11" s="7"/>
      <c r="M11" s="7"/>
      <c r="N11" s="7" t="s">
        <v>41</v>
      </c>
      <c r="O11" s="9">
        <v>40543</v>
      </c>
      <c r="P11" s="9">
        <v>40558</v>
      </c>
      <c r="Q11" s="7" t="s">
        <v>33</v>
      </c>
    </row>
    <row r="12" spans="1:17" ht="15">
      <c r="A12" s="7" t="s">
        <v>38</v>
      </c>
      <c r="B12" s="7" t="s">
        <v>28</v>
      </c>
      <c r="C12" s="7" t="s">
        <v>41</v>
      </c>
      <c r="D12" s="7" t="s">
        <v>27</v>
      </c>
      <c r="E12" s="7" t="s">
        <v>28</v>
      </c>
      <c r="F12" s="7" t="s">
        <v>29</v>
      </c>
      <c r="G12" s="7" t="s">
        <v>30</v>
      </c>
      <c r="H12" s="7" t="s">
        <v>31</v>
      </c>
      <c r="I12" s="7"/>
      <c r="J12" s="11">
        <v>-1089</v>
      </c>
      <c r="K12" s="7" t="s">
        <v>43</v>
      </c>
      <c r="L12" s="7"/>
      <c r="M12" s="7"/>
      <c r="N12" s="7" t="s">
        <v>41</v>
      </c>
      <c r="O12" s="9">
        <v>40543</v>
      </c>
      <c r="P12" s="9">
        <v>40558</v>
      </c>
      <c r="Q12" s="7" t="s">
        <v>33</v>
      </c>
    </row>
    <row r="13" spans="1:17" ht="15">
      <c r="A13" s="7" t="s">
        <v>38</v>
      </c>
      <c r="B13" s="7" t="s">
        <v>37</v>
      </c>
      <c r="C13" s="7" t="s">
        <v>44</v>
      </c>
      <c r="D13" s="7" t="s">
        <v>36</v>
      </c>
      <c r="E13" s="7" t="s">
        <v>37</v>
      </c>
      <c r="F13" s="7" t="s">
        <v>29</v>
      </c>
      <c r="G13" s="7" t="s">
        <v>30</v>
      </c>
      <c r="H13" s="7" t="s">
        <v>31</v>
      </c>
      <c r="I13" s="7"/>
      <c r="J13" s="11">
        <v>13647</v>
      </c>
      <c r="K13" s="7" t="s">
        <v>45</v>
      </c>
      <c r="L13" s="7"/>
      <c r="M13" s="7"/>
      <c r="N13" s="7" t="s">
        <v>44</v>
      </c>
      <c r="O13" s="9">
        <v>40543</v>
      </c>
      <c r="P13" s="9">
        <v>40558</v>
      </c>
      <c r="Q13" s="7" t="s">
        <v>33</v>
      </c>
    </row>
    <row r="14" spans="1:17" ht="15">
      <c r="A14" s="7" t="s">
        <v>38</v>
      </c>
      <c r="B14" s="7" t="s">
        <v>37</v>
      </c>
      <c r="C14" s="7" t="s">
        <v>44</v>
      </c>
      <c r="D14" s="7" t="s">
        <v>36</v>
      </c>
      <c r="E14" s="7" t="s">
        <v>37</v>
      </c>
      <c r="F14" s="7" t="s">
        <v>29</v>
      </c>
      <c r="G14" s="7" t="s">
        <v>30</v>
      </c>
      <c r="H14" s="7" t="s">
        <v>31</v>
      </c>
      <c r="I14" s="7"/>
      <c r="J14" s="11">
        <v>2565</v>
      </c>
      <c r="K14" s="7" t="s">
        <v>46</v>
      </c>
      <c r="L14" s="7"/>
      <c r="M14" s="7"/>
      <c r="N14" s="7" t="s">
        <v>44</v>
      </c>
      <c r="O14" s="9">
        <v>40543</v>
      </c>
      <c r="P14" s="9">
        <v>40558</v>
      </c>
      <c r="Q14" s="7" t="s">
        <v>33</v>
      </c>
    </row>
    <row r="15" spans="1:17" ht="15">
      <c r="A15" s="7" t="s">
        <v>38</v>
      </c>
      <c r="B15" s="7" t="s">
        <v>28</v>
      </c>
      <c r="C15" s="7" t="s">
        <v>47</v>
      </c>
      <c r="D15" s="7" t="s">
        <v>27</v>
      </c>
      <c r="E15" s="7" t="s">
        <v>28</v>
      </c>
      <c r="F15" s="7" t="s">
        <v>29</v>
      </c>
      <c r="G15" s="7" t="s">
        <v>30</v>
      </c>
      <c r="H15" s="7" t="s">
        <v>31</v>
      </c>
      <c r="I15" s="7"/>
      <c r="J15" s="11">
        <v>-4924</v>
      </c>
      <c r="K15" s="7" t="s">
        <v>46</v>
      </c>
      <c r="L15" s="7"/>
      <c r="M15" s="7"/>
      <c r="N15" s="7" t="s">
        <v>47</v>
      </c>
      <c r="O15" s="9">
        <v>40543</v>
      </c>
      <c r="P15" s="9">
        <v>40558</v>
      </c>
      <c r="Q15" s="7" t="s">
        <v>33</v>
      </c>
    </row>
    <row r="16" spans="1:17" ht="15">
      <c r="A16" s="7" t="s">
        <v>38</v>
      </c>
      <c r="B16" s="7" t="s">
        <v>28</v>
      </c>
      <c r="C16" s="7" t="s">
        <v>47</v>
      </c>
      <c r="D16" s="7" t="s">
        <v>27</v>
      </c>
      <c r="E16" s="7" t="s">
        <v>28</v>
      </c>
      <c r="F16" s="7" t="s">
        <v>29</v>
      </c>
      <c r="G16" s="7" t="s">
        <v>30</v>
      </c>
      <c r="H16" s="7" t="s">
        <v>31</v>
      </c>
      <c r="I16" s="7"/>
      <c r="J16" s="11">
        <v>-842</v>
      </c>
      <c r="K16" s="7" t="s">
        <v>46</v>
      </c>
      <c r="L16" s="7"/>
      <c r="M16" s="7"/>
      <c r="N16" s="7" t="s">
        <v>47</v>
      </c>
      <c r="O16" s="9">
        <v>40543</v>
      </c>
      <c r="P16" s="9">
        <v>40558</v>
      </c>
      <c r="Q16" s="7" t="s">
        <v>33</v>
      </c>
    </row>
    <row r="17" spans="1:17" ht="15">
      <c r="A17" s="7" t="s">
        <v>38</v>
      </c>
      <c r="B17" s="7" t="s">
        <v>37</v>
      </c>
      <c r="C17" s="7" t="s">
        <v>48</v>
      </c>
      <c r="D17" s="7" t="s">
        <v>36</v>
      </c>
      <c r="E17" s="7" t="s">
        <v>37</v>
      </c>
      <c r="F17" s="7" t="s">
        <v>29</v>
      </c>
      <c r="G17" s="7" t="s">
        <v>30</v>
      </c>
      <c r="H17" s="7" t="s">
        <v>31</v>
      </c>
      <c r="I17" s="7"/>
      <c r="J17" s="11">
        <v>10181</v>
      </c>
      <c r="K17" s="7" t="s">
        <v>49</v>
      </c>
      <c r="L17" s="7"/>
      <c r="M17" s="7"/>
      <c r="N17" s="7" t="s">
        <v>48</v>
      </c>
      <c r="O17" s="9">
        <v>40543</v>
      </c>
      <c r="P17" s="9">
        <v>40558</v>
      </c>
      <c r="Q17" s="7" t="s">
        <v>33</v>
      </c>
    </row>
    <row r="18" spans="1:17" ht="15">
      <c r="A18" s="7" t="s">
        <v>38</v>
      </c>
      <c r="B18" s="7" t="s">
        <v>37</v>
      </c>
      <c r="C18" s="7" t="s">
        <v>48</v>
      </c>
      <c r="D18" s="7" t="s">
        <v>36</v>
      </c>
      <c r="E18" s="7" t="s">
        <v>37</v>
      </c>
      <c r="F18" s="7" t="s">
        <v>29</v>
      </c>
      <c r="G18" s="7" t="s">
        <v>30</v>
      </c>
      <c r="H18" s="7" t="s">
        <v>31</v>
      </c>
      <c r="I18" s="7"/>
      <c r="J18" s="11">
        <v>49225</v>
      </c>
      <c r="K18" s="7" t="s">
        <v>49</v>
      </c>
      <c r="L18" s="7"/>
      <c r="M18" s="7"/>
      <c r="N18" s="7" t="s">
        <v>48</v>
      </c>
      <c r="O18" s="9">
        <v>40543</v>
      </c>
      <c r="P18" s="9">
        <v>40558</v>
      </c>
      <c r="Q18" s="7" t="s">
        <v>33</v>
      </c>
    </row>
    <row r="19" spans="1:17" ht="15">
      <c r="A19" s="7" t="s">
        <v>38</v>
      </c>
      <c r="B19" s="7" t="s">
        <v>28</v>
      </c>
      <c r="C19" s="7" t="s">
        <v>50</v>
      </c>
      <c r="D19" s="7" t="s">
        <v>27</v>
      </c>
      <c r="E19" s="7" t="s">
        <v>28</v>
      </c>
      <c r="F19" s="7" t="s">
        <v>29</v>
      </c>
      <c r="G19" s="7" t="s">
        <v>30</v>
      </c>
      <c r="H19" s="7" t="s">
        <v>31</v>
      </c>
      <c r="I19" s="7"/>
      <c r="J19" s="11">
        <v>-3621</v>
      </c>
      <c r="K19" s="7" t="s">
        <v>49</v>
      </c>
      <c r="L19" s="7"/>
      <c r="M19" s="7"/>
      <c r="N19" s="7" t="s">
        <v>50</v>
      </c>
      <c r="O19" s="9">
        <v>40543</v>
      </c>
      <c r="P19" s="9">
        <v>40558</v>
      </c>
      <c r="Q19" s="7" t="s">
        <v>33</v>
      </c>
    </row>
    <row r="20" spans="1:17" ht="15">
      <c r="A20" s="7" t="s">
        <v>38</v>
      </c>
      <c r="B20" s="7" t="s">
        <v>28</v>
      </c>
      <c r="C20" s="7" t="s">
        <v>50</v>
      </c>
      <c r="D20" s="7" t="s">
        <v>27</v>
      </c>
      <c r="E20" s="7" t="s">
        <v>28</v>
      </c>
      <c r="F20" s="7" t="s">
        <v>29</v>
      </c>
      <c r="G20" s="7" t="s">
        <v>30</v>
      </c>
      <c r="H20" s="7" t="s">
        <v>31</v>
      </c>
      <c r="I20" s="7"/>
      <c r="J20" s="11">
        <v>708</v>
      </c>
      <c r="K20" s="7" t="s">
        <v>49</v>
      </c>
      <c r="L20" s="7"/>
      <c r="M20" s="7"/>
      <c r="N20" s="7" t="s">
        <v>50</v>
      </c>
      <c r="O20" s="9">
        <v>40543</v>
      </c>
      <c r="P20" s="9">
        <v>40558</v>
      </c>
      <c r="Q20" s="7" t="s">
        <v>33</v>
      </c>
    </row>
    <row r="21" spans="1:17" ht="15">
      <c r="A21" s="7" t="s">
        <v>38</v>
      </c>
      <c r="B21" s="7" t="s">
        <v>37</v>
      </c>
      <c r="C21" s="7" t="s">
        <v>39</v>
      </c>
      <c r="D21" s="7" t="s">
        <v>36</v>
      </c>
      <c r="E21" s="7" t="s">
        <v>37</v>
      </c>
      <c r="F21" s="7" t="s">
        <v>29</v>
      </c>
      <c r="G21" s="7" t="s">
        <v>30</v>
      </c>
      <c r="H21" s="7" t="s">
        <v>31</v>
      </c>
      <c r="I21" s="7"/>
      <c r="J21" s="11">
        <v>-215</v>
      </c>
      <c r="K21" s="7" t="s">
        <v>42</v>
      </c>
      <c r="L21" s="7"/>
      <c r="M21" s="7"/>
      <c r="N21" s="7" t="s">
        <v>39</v>
      </c>
      <c r="O21" s="9">
        <v>40543</v>
      </c>
      <c r="P21" s="9">
        <v>40558</v>
      </c>
      <c r="Q21" s="7" t="s">
        <v>33</v>
      </c>
    </row>
    <row r="23" spans="1:17" ht="15">
      <c r="A23" s="3"/>
      <c r="B23" s="3"/>
      <c r="C23" s="3"/>
      <c r="D23" s="3"/>
      <c r="E23" s="3"/>
      <c r="F23" s="3"/>
      <c r="G23" s="3"/>
      <c r="H23" s="3"/>
      <c r="I23" s="3"/>
      <c r="J23" s="12">
        <v>-74269</v>
      </c>
      <c r="K23" s="3"/>
      <c r="L23" s="3"/>
      <c r="M23" s="3"/>
      <c r="N23" s="3"/>
      <c r="O23" s="3"/>
      <c r="P23" s="3"/>
      <c r="Q23" s="3"/>
    </row>
    <row r="25" spans="1:17" ht="15">
      <c r="A25" s="7"/>
      <c r="B25" s="7"/>
      <c r="C25" s="7"/>
      <c r="D25" s="7"/>
      <c r="E25" s="7"/>
      <c r="F25" s="7"/>
      <c r="G25" s="7"/>
      <c r="H25" s="7"/>
      <c r="I25" s="7"/>
      <c r="J25" s="10">
        <v>498190</v>
      </c>
      <c r="K25" s="7"/>
      <c r="L25" s="7"/>
      <c r="M25" s="7"/>
      <c r="N25" s="7"/>
      <c r="O25" s="9"/>
      <c r="P25" s="9"/>
      <c r="Q25" s="7"/>
    </row>
    <row r="26" spans="1:17" ht="15">
      <c r="A26" s="7"/>
      <c r="B26" s="7"/>
      <c r="C26" s="7"/>
      <c r="D26" s="7"/>
      <c r="E26" s="7"/>
      <c r="F26" s="7"/>
      <c r="G26" s="7"/>
      <c r="H26" s="7"/>
      <c r="I26" s="7"/>
      <c r="J26" s="8">
        <v>-637539</v>
      </c>
      <c r="K26" s="7"/>
      <c r="L26" s="7"/>
      <c r="M26" s="7"/>
      <c r="N26" s="7"/>
      <c r="O26" s="9"/>
      <c r="P26" s="9"/>
      <c r="Q26" s="7"/>
    </row>
    <row r="27" spans="1:17" ht="15">
      <c r="A27" s="7"/>
      <c r="B27" s="7"/>
      <c r="C27" s="7"/>
      <c r="D27" s="7"/>
      <c r="E27" s="7"/>
      <c r="F27" s="7"/>
      <c r="G27" s="7"/>
      <c r="H27" s="7"/>
      <c r="I27" s="7"/>
      <c r="J27" s="11">
        <v>65080</v>
      </c>
      <c r="K27" s="7"/>
      <c r="L27" s="7"/>
      <c r="M27" s="7"/>
      <c r="N27" s="7"/>
      <c r="O27" s="9"/>
      <c r="P27" s="9"/>
      <c r="Q27" s="7"/>
    </row>
    <row r="28" spans="1:17" ht="15">
      <c r="A28" s="3"/>
      <c r="B28" s="3"/>
      <c r="C28" s="3"/>
      <c r="D28" s="3"/>
      <c r="E28" s="3"/>
      <c r="F28" s="3"/>
      <c r="G28" s="3"/>
      <c r="H28" s="3"/>
      <c r="I28" s="3"/>
      <c r="J28" s="13">
        <v>-74269</v>
      </c>
      <c r="K28" s="3"/>
      <c r="L28" s="3"/>
      <c r="M28" s="3"/>
      <c r="N28" s="3"/>
      <c r="O28" s="3"/>
      <c r="P28" s="3"/>
      <c r="Q2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mkim</dc:creator>
  <cp:keywords/>
  <dc:description/>
  <cp:lastModifiedBy>Welch, Kathy</cp:lastModifiedBy>
  <cp:lastPrinted>2014-03-27T19:37:34Z</cp:lastPrinted>
  <dcterms:created xsi:type="dcterms:W3CDTF">2014-03-26T22:02:41Z</dcterms:created>
  <dcterms:modified xsi:type="dcterms:W3CDTF">2021-10-13T11:09:56Z</dcterms:modified>
  <cp:category/>
  <cp:version/>
  <cp:contentType/>
  <cp:contentStatus/>
</cp:coreProperties>
</file>