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gram Files (x86)\Mimecast\PATI\temp\d79f41b0-583f-4373-bc35-19d33392b5d6\"/>
    </mc:Choice>
  </mc:AlternateContent>
  <bookViews>
    <workbookView xWindow="0" yWindow="0" windowWidth="20490" windowHeight="5970" firstSheet="1" activeTab="2"/>
  </bookViews>
  <sheets>
    <sheet name="Summary" sheetId="1" r:id="rId3"/>
    <sheet name="Legal" sheetId="2" r:id="rId4"/>
    <sheet name="Pivot Actual Consulting" sheetId="3" r:id="rId5"/>
    <sheet name="Internal Staff" sheetId="4" r:id="rId6"/>
    <sheet name="Travel Expenses" sheetId="5" r:id="rId7"/>
    <sheet name="Misc Charges" sheetId="6" r:id="rId8"/>
  </sheets>
  <definedNames/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1" l="1"/>
</calcChain>
</file>

<file path=xl/sharedStrings.xml><?xml version="1.0" encoding="utf-8"?>
<sst xmlns="http://schemas.openxmlformats.org/spreadsheetml/2006/main" count="389" uniqueCount="338">
  <si>
    <t>Consolidated Natural Gas Rate Case</t>
  </si>
  <si>
    <t>Rate Case Projected Expenses</t>
  </si>
  <si>
    <t>Original</t>
  </si>
  <si>
    <t>Budget</t>
  </si>
  <si>
    <t>Updated</t>
  </si>
  <si>
    <t>Projected Expense</t>
  </si>
  <si>
    <t xml:space="preserve">Actual at </t>
  </si>
  <si>
    <t>Remaining</t>
  </si>
  <si>
    <t>Outside Consultants:</t>
  </si>
  <si>
    <t>Atrium Economics LLC</t>
  </si>
  <si>
    <t>Estimated</t>
  </si>
  <si>
    <t>Hours</t>
  </si>
  <si>
    <t>Current</t>
  </si>
  <si>
    <t xml:space="preserve">Rate Per </t>
  </si>
  <si>
    <t>Hour</t>
  </si>
  <si>
    <t>Billing Determinants, establish consolidated customer classes, cost of service study, rate design, filed direct testimony, rebuttal, data requests and hearing</t>
  </si>
  <si>
    <t>Travel Expenses</t>
  </si>
  <si>
    <t>Pierpont and Mclelland LLC</t>
  </si>
  <si>
    <t>Tariff design, preparation, testimony, data requests, and hearing</t>
  </si>
  <si>
    <t>Kathy Welch</t>
  </si>
  <si>
    <t>Management of MFR preparation, data requests and hearing preparation</t>
  </si>
  <si>
    <t>Kathy McVay</t>
  </si>
  <si>
    <t>Pension analysis</t>
  </si>
  <si>
    <t>Pat Lee</t>
  </si>
  <si>
    <t>Depreciation Study Preparation Flat Fee</t>
  </si>
  <si>
    <t>Data Request, rebuttal testimony, and hearing</t>
  </si>
  <si>
    <t>Dawn Sard</t>
  </si>
  <si>
    <t>Historic Revenue Reports</t>
  </si>
  <si>
    <t>Grayson Accounting</t>
  </si>
  <si>
    <t>Review of Tax MFRs</t>
  </si>
  <si>
    <t>Bety Maitre</t>
  </si>
  <si>
    <t>Data preparation for Depreciation Study</t>
  </si>
  <si>
    <t>Prudential and E &amp; Y</t>
  </si>
  <si>
    <t>Pension and Tax Consulting</t>
  </si>
  <si>
    <t>James Terry Deason</t>
  </si>
  <si>
    <t>Acquisition Adjustment and hearing preparation</t>
  </si>
  <si>
    <t>EY LLP</t>
  </si>
  <si>
    <t>Consulting for customer care testimony</t>
  </si>
  <si>
    <t xml:space="preserve">Gunster </t>
  </si>
  <si>
    <t>Legal services</t>
  </si>
  <si>
    <t>Materials/Binders</t>
  </si>
  <si>
    <t>Hearing Support</t>
  </si>
  <si>
    <t>Min $</t>
  </si>
  <si>
    <t>Max $</t>
  </si>
  <si>
    <t xml:space="preserve">Draft Petition for Permanent/Interim (includes research) – </t>
  </si>
  <si>
    <t xml:space="preserve">Review and Edits to Multiple Drafts of Testimony (includes strategy discussions on approach, conference calls to coordinate witness statements and issues  ) – </t>
  </si>
  <si>
    <t xml:space="preserve">Review MFRs – </t>
  </si>
  <si>
    <t xml:space="preserve">Compile and Finalize for Filing – </t>
  </si>
  <si>
    <t xml:space="preserve">Discussions with Staff Counsel Regarding Timing/Logistics – </t>
  </si>
  <si>
    <t xml:space="preserve">Calls with OPC to initiate settlement discussions – </t>
  </si>
  <si>
    <t>Preparations of Notices and Synopsis/Mailings to Affected Munis/Counties</t>
  </si>
  <si>
    <t xml:space="preserve">Review Audit Report and assist with response to same- </t>
  </si>
  <si>
    <t xml:space="preserve">Review Intervenor Petitions (if any) and strategy with client on same – </t>
  </si>
  <si>
    <t>Review, coordinate with client and draft/edit responses to rounds of discovery (staff) – (assume 4 rounds from staff at 8 hours per round) –</t>
  </si>
  <si>
    <t xml:space="preserve">Prepare for, attend and participate in Agenda for Interim rates – </t>
  </si>
  <si>
    <t>Review, coordinate with client and draft/edit responses to discovery from OPC/intervenors = (assume 3 rounds at 9 hours per round) –</t>
  </si>
  <si>
    <t xml:space="preserve">Review and strategy regarding staff and intervenor testimony – </t>
  </si>
  <si>
    <t xml:space="preserve">Draft, review and/or edit rebuttal testimony – </t>
  </si>
  <si>
    <t xml:space="preserve">Prepare for, attend and participate at 3 service hearings – </t>
  </si>
  <si>
    <t xml:space="preserve">Prepare for, attend and participate in depositions for Company and intervenor witnesses (7 depositions at 1 hour a piece + prep, approx..) – </t>
  </si>
  <si>
    <t xml:space="preserve">Discovery Motions/Motions to Compel/Strike – </t>
  </si>
  <si>
    <t xml:space="preserve">Mock Hearing (highly recommended with counsel) </t>
  </si>
  <si>
    <t xml:space="preserve">Draft Prehearing Statements – </t>
  </si>
  <si>
    <t>Attend and participate at prehearing –</t>
  </si>
  <si>
    <t xml:space="preserve">Attend and participate in settlement discussions with OPC – </t>
  </si>
  <si>
    <t>Hearing Preparations (witness prep, document/evidence organization, strategy, opening argument) –  (x 2 attorneys)</t>
  </si>
  <si>
    <t>Participate in PSC Technical Hearing – 2 days – multiplied by 2 attorneys</t>
  </si>
  <si>
    <t xml:space="preserve">Review Transcript/Draft Post Hearing Statement/Brief – </t>
  </si>
  <si>
    <t xml:space="preserve">Review Recommendation and attend Agenda Conference – </t>
  </si>
  <si>
    <t xml:space="preserve">Draft Motion for Reconsideration (if appropriate), and participate in Agenda Conference on same – </t>
  </si>
  <si>
    <t>Total (approx..) /</t>
  </si>
  <si>
    <r>
      <t xml:space="preserve">(Beth Keating - $400-hour </t>
    </r>
    <r>
      <rPr>
        <i/>
        <sz val="10"/>
        <rFont val="Arial"/>
        <family val="2"/>
      </rPr>
      <t>discounted)</t>
    </r>
  </si>
  <si>
    <r>
      <t xml:space="preserve">(Greg Munson - $400-hour </t>
    </r>
    <r>
      <rPr>
        <i/>
        <sz val="10"/>
        <rFont val="Arial"/>
        <family val="2"/>
      </rPr>
      <t>discounted)</t>
    </r>
  </si>
  <si>
    <t xml:space="preserve">Mock hearing  – </t>
  </si>
  <si>
    <r>
      <t xml:space="preserve"> (Ron Brisé - $400 – hour </t>
    </r>
    <r>
      <rPr>
        <i/>
        <sz val="10"/>
        <rFont val="Arial"/>
        <family val="2"/>
      </rPr>
      <t>discounted</t>
    </r>
    <r>
      <rPr>
        <sz val="10"/>
        <rFont val="Arial"/>
        <family val="2"/>
      </rPr>
      <t>)</t>
    </r>
  </si>
  <si>
    <t xml:space="preserve"> </t>
  </si>
  <si>
    <t>Travel Expense - hearing, service hearing, mock)</t>
  </si>
  <si>
    <t>Total Projected Legal Expense:</t>
  </si>
  <si>
    <t xml:space="preserve">                </t>
  </si>
  <si>
    <t>average of low vs high</t>
  </si>
  <si>
    <t>Take mid point as estimate</t>
  </si>
  <si>
    <t>hearing hours</t>
  </si>
  <si>
    <t xml:space="preserve">hearing support </t>
  </si>
  <si>
    <t>Binders in 2020 for Storm was $3764.80 for about 6 (invoice #643901)</t>
  </si>
  <si>
    <t>for about 20 people</t>
  </si>
  <si>
    <t>Per Agreement (expense to consolidate Florida Business units into FPUC)</t>
  </si>
  <si>
    <t>Cheryl Bulecza-Banks</t>
  </si>
  <si>
    <t>Testimony Review</t>
  </si>
  <si>
    <t>Baker Hostetler</t>
  </si>
  <si>
    <t>Legal for Consolidation</t>
  </si>
  <si>
    <t>Tariff Re-write:</t>
  </si>
  <si>
    <t>Atrium</t>
  </si>
  <si>
    <t>Temprary Services</t>
  </si>
  <si>
    <t>Labor to cover for employees</t>
  </si>
  <si>
    <t xml:space="preserve">Personnel </t>
  </si>
  <si>
    <t>Charged 100% to Gas Case</t>
  </si>
  <si>
    <t>Travel Expenses:</t>
  </si>
  <si>
    <t>Service Hearings, Meetings, and Hearings</t>
  </si>
  <si>
    <t>Hotel</t>
  </si>
  <si>
    <t>Travel</t>
  </si>
  <si>
    <t xml:space="preserve">Meals </t>
  </si>
  <si>
    <t>Vertex</t>
  </si>
  <si>
    <t>Billing system update</t>
  </si>
  <si>
    <t>Mailing, Office Supplies, Admin Costs, Other</t>
  </si>
  <si>
    <t>Customer hearing notices and postage</t>
  </si>
  <si>
    <t>MTN Advertising</t>
  </si>
  <si>
    <t>Final rate notices</t>
  </si>
  <si>
    <t>Ads for newspapers</t>
  </si>
  <si>
    <t>Supplies, postage, printing</t>
  </si>
  <si>
    <t>For filing MFR's</t>
  </si>
  <si>
    <t>Cost of Capital Consultant</t>
  </si>
  <si>
    <t>Paul R. Moul</t>
  </si>
  <si>
    <t>Sum of Amount</t>
  </si>
  <si>
    <t>Column Labels</t>
  </si>
  <si>
    <t>2021</t>
  </si>
  <si>
    <t>2022</t>
  </si>
  <si>
    <t>Grand Total</t>
  </si>
  <si>
    <t>Row Labels</t>
  </si>
  <si>
    <t>ACCOUNTING PRINCIPALS DBA PARKER &amp; LYNCH</t>
  </si>
  <si>
    <t>Rate case</t>
  </si>
  <si>
    <t>Accrue  ACCOUNTING PRINCIPALS D.R</t>
  </si>
  <si>
    <t>Accrue - ACCOUNTING PRINCIPALS DBA PARKE</t>
  </si>
  <si>
    <t>Accrue ACCOUNTING PRINCIPALS</t>
  </si>
  <si>
    <t>DONNA RANCE W/E 01/16/22 FPU NG</t>
  </si>
  <si>
    <t>DONNA RANCE W/E 01/23/22 - FPU</t>
  </si>
  <si>
    <t>DONNA RANCE W/E 02/20/22 - FPU</t>
  </si>
  <si>
    <t>DONNA RANCE W/E 03/06/22 - FPU</t>
  </si>
  <si>
    <t>DONNA RANCE W/E 04/03/22 - FPU</t>
  </si>
  <si>
    <t>DONNA RANCE W/E 04/10/22 - FPU</t>
  </si>
  <si>
    <t>DONNA RANCE W/E 04/24/22 - FPU</t>
  </si>
  <si>
    <t>DONNA RANCE W/E 05/01/22 - FPU</t>
  </si>
  <si>
    <t>DONNA RANCE W/E 05/08/22 - FPU</t>
  </si>
  <si>
    <t>DONNA RANCE W/E 05/22/22 - FPU</t>
  </si>
  <si>
    <t>DONNA RANCE W/E 05/29/22 - FPU</t>
  </si>
  <si>
    <t>DONNA RANCE W/E 06/05/22 - FPU</t>
  </si>
  <si>
    <t>DONNA RANCE W/E 06/12/22 - FPU</t>
  </si>
  <si>
    <t>DONNA RANCE W/E 06/19/22 - FPU</t>
  </si>
  <si>
    <t>DONNA RANCE W/E 11/21/21</t>
  </si>
  <si>
    <t>DONNA RANCE W/E 12/12/21</t>
  </si>
  <si>
    <t>DONNA RANCE W/E 12/26/21 - FN N</t>
  </si>
  <si>
    <t>RATE CASE</t>
  </si>
  <si>
    <t>DONNA RANCE W/E 07/03/22 - FPU</t>
  </si>
  <si>
    <t>Accrue_ACCOUNTING PRINCIPALS_D.R.</t>
  </si>
  <si>
    <t>DONNA RANCE W/E 07/24/22 - FPU</t>
  </si>
  <si>
    <t>DONNA RANCE W/E 7/31/22 FPU NG</t>
  </si>
  <si>
    <t>DONNA RANCE W/E 08/07/22 - FPU</t>
  </si>
  <si>
    <t>DONNA RANCE W/E 08/14/22 - FPU</t>
  </si>
  <si>
    <t>ATRIUM ECONOMICS LLC</t>
  </si>
  <si>
    <t>Accrue  ATRIUM ECONOMICS D.R</t>
  </si>
  <si>
    <t>Accrue - ATRIUM ECONOMICS LLC</t>
  </si>
  <si>
    <t>Accrue ATRIUM ECONOMICS</t>
  </si>
  <si>
    <t>FPU NG RATE CASE</t>
  </si>
  <si>
    <t>FPU NG RATE CASE 2022</t>
  </si>
  <si>
    <t>FPUC GAS RATE CASE</t>
  </si>
  <si>
    <t>LDC TARIFF REVIEW</t>
  </si>
  <si>
    <t>Tariff</t>
  </si>
  <si>
    <t>TARIFF REWRITE PROJECT - COST A</t>
  </si>
  <si>
    <t>Accrue_ATRIUM ECONOMICS_D.R.</t>
  </si>
  <si>
    <t>Accrue DR ATRIUM ECONOMICS</t>
  </si>
  <si>
    <t>BETY MAITRE</t>
  </si>
  <si>
    <t>Accrue - BETY MAITRE</t>
  </si>
  <si>
    <t>Accrue - MAITRE, BETY</t>
  </si>
  <si>
    <t>FL NG DEPRECIATION STUDY</t>
  </si>
  <si>
    <t>FL NG RATE CASE DEPRECIATION ST</t>
  </si>
  <si>
    <t>NG RC Coding Corrections- 10/21-02/22</t>
  </si>
  <si>
    <t>FL NG DEPRECIATION STUDY; FL NG</t>
  </si>
  <si>
    <t>CHERYL BULECZA BANKS</t>
  </si>
  <si>
    <t>2022 FPU RATE CASE</t>
  </si>
  <si>
    <t>DAWN SARD</t>
  </si>
  <si>
    <t>NG RATE CASE 2/26-3/11/2022</t>
  </si>
  <si>
    <t>Accrue - SARD, DAWN</t>
  </si>
  <si>
    <t>FEDEX</t>
  </si>
  <si>
    <t>SHIPPING</t>
  </si>
  <si>
    <t>GRAYSON ACCOUNTING &amp; CONSULTING</t>
  </si>
  <si>
    <t>Accrue - GRAYSON ACCOUNTING &amp; CONSULTING</t>
  </si>
  <si>
    <t>Accrue GRAYSON ACCTG &amp; CONSULTING</t>
  </si>
  <si>
    <t>FN RATE CASE ASSISTANCE</t>
  </si>
  <si>
    <t>FPU NG RATE CASE ASSISTANCE</t>
  </si>
  <si>
    <t>GUNSTER YOAKLEY &amp; STEWART PA</t>
  </si>
  <si>
    <t>2022 RATE RELIEF AND CONSOLIDAT</t>
  </si>
  <si>
    <t>Accrue - GUNSTER YOAKLEY &amp; STEWART PA</t>
  </si>
  <si>
    <t>DEPRECIATION RPTS FOR FPU NG RA</t>
  </si>
  <si>
    <t>MFR WAIVER</t>
  </si>
  <si>
    <t>NG RATE CASE</t>
  </si>
  <si>
    <t>2022 NG RATE RELIEF AND CONSOLI</t>
  </si>
  <si>
    <t>JAMES T DEASON</t>
  </si>
  <si>
    <t>Accrue  JAMES T DEASON D.R</t>
  </si>
  <si>
    <t>Accrue JAMES T DEASON</t>
  </si>
  <si>
    <t>FPUC NG RATE CASE 2022</t>
  </si>
  <si>
    <t>Accrue_JAMES T DEASON_D.R.</t>
  </si>
  <si>
    <t>Accrue DR JAMES T DEASON</t>
  </si>
  <si>
    <t>KATHY L WELCH</t>
  </si>
  <si>
    <t>Accrue    KATHY L WELCH</t>
  </si>
  <si>
    <t>Accrue    WELCH KATHY L</t>
  </si>
  <si>
    <t>Accrue   KATHY L WELCH</t>
  </si>
  <si>
    <t>Accrue   WELCH KATHY L</t>
  </si>
  <si>
    <t>Accrue - KATHY L WELCH</t>
  </si>
  <si>
    <t>Accrue - Kathy Welch</t>
  </si>
  <si>
    <t>Accrue - WELCH, KATHY L</t>
  </si>
  <si>
    <t>Accrue-KATHY L WELCH</t>
  </si>
  <si>
    <t>Accrue-KATHY WELCH</t>
  </si>
  <si>
    <t>Accrue-WELCH, KATHY L</t>
  </si>
  <si>
    <t>FPU RATE CASE</t>
  </si>
  <si>
    <t>KATHY WELCH</t>
  </si>
  <si>
    <t>RATE CASE CHECKLIST</t>
  </si>
  <si>
    <t>RATE CASE; TARIFF PROJECT; CHEC</t>
  </si>
  <si>
    <t>TARIFF PROJECT</t>
  </si>
  <si>
    <t>Tariff rewrite</t>
  </si>
  <si>
    <t>TARIFF PROJECT; RATE CASE</t>
  </si>
  <si>
    <t>NEW ERA ACCOUNTING LLC</t>
  </si>
  <si>
    <t>Accrue - NEW ERA ACCOUNTING</t>
  </si>
  <si>
    <t>FL ACCTG SUPPORT FERC FORM 2</t>
  </si>
  <si>
    <t>FL ACCTG SUPPORT FOR UPCOMING R</t>
  </si>
  <si>
    <t>NEW ERA  Coding Corrections PR907250</t>
  </si>
  <si>
    <t>NEW ERA  Coding Corrections PR913537</t>
  </si>
  <si>
    <t>New Era accrual- Steve Smith</t>
  </si>
  <si>
    <t>P MOUL &amp; ASSOCIATES</t>
  </si>
  <si>
    <t>2022 FPU NG RATE CASE</t>
  </si>
  <si>
    <t>PIERPONT AND MCLELLAND LLC</t>
  </si>
  <si>
    <t>Accrue - PATRICIA LEE</t>
  </si>
  <si>
    <t>Accrue - PIEPONT &amp; MCLELLAND</t>
  </si>
  <si>
    <t>Accrue  PIERPONT  MCLELLAND</t>
  </si>
  <si>
    <t>Accrue - Pierpont &amp; Mclelland</t>
  </si>
  <si>
    <t>Accrue  PIERPONT &amp; MCLELLAND D.R</t>
  </si>
  <si>
    <t>Accrue - PIERPONT &amp;MCLELLAND</t>
  </si>
  <si>
    <t>Accrue - PIERPONT AND MCLELLAND LLC</t>
  </si>
  <si>
    <t>Accrue - PIERPONT McClelland</t>
  </si>
  <si>
    <t>Accrue Atrium difference</t>
  </si>
  <si>
    <t>Accrue CONSULTING SERVICES</t>
  </si>
  <si>
    <t>accrue PIERPONT  MCLELLAND</t>
  </si>
  <si>
    <t>Accrue PIERPONT &amp; MCLELLAND</t>
  </si>
  <si>
    <t>Accrue- PIERPONT &amp; MCLELLAND</t>
  </si>
  <si>
    <t>accrue PIERPONT MCLELLAND</t>
  </si>
  <si>
    <t>Accrue_PIERPONT &amp; MCLELLAND</t>
  </si>
  <si>
    <t>Accrue-PIERPONT &amp; MCLELLAND</t>
  </si>
  <si>
    <t>Accrue-PIERPONT&amp;MCLELLAND</t>
  </si>
  <si>
    <t>ATRIUM</t>
  </si>
  <si>
    <t>ATRIUM; TARIFF REWRITE PROJECT</t>
  </si>
  <si>
    <t>FL BU RATE CASE</t>
  </si>
  <si>
    <t>PIERPONT &amp; MCLELLAND</t>
  </si>
  <si>
    <t>Reclass Pierpont and McLelland Invoice t</t>
  </si>
  <si>
    <t>TARIFF REWRITE PROJECT</t>
  </si>
  <si>
    <t>Accrue_PIERPONT &amp; MCLELLAND_D.R.</t>
  </si>
  <si>
    <t>Accrue DR PIERPONT &amp; MCLELLAND</t>
  </si>
  <si>
    <t>RANDSTAD</t>
  </si>
  <si>
    <t>Accrue - RANDSTAD</t>
  </si>
  <si>
    <t>TEMP:  J A LICON W/E 05/22/22 #</t>
  </si>
  <si>
    <t>TEMP:  J A LICON W/E 05/29/22 #</t>
  </si>
  <si>
    <t>TEMP:  J A LICON W/E 06/05/22 #</t>
  </si>
  <si>
    <t>TEMP:  J A LICON W/E 06/12/22 #</t>
  </si>
  <si>
    <t>TEMP:  JA LICON W/E 05/15/22 #3</t>
  </si>
  <si>
    <t>TEMP:  J A LICON W/E 06/19/22 #</t>
  </si>
  <si>
    <t>TEMP:  J A LICON W/E 06/26/22 #</t>
  </si>
  <si>
    <t>TEMP:  J A LICON W/E 07/03/22 #</t>
  </si>
  <si>
    <t>TEMP:  J A LICON W/E 07/10/22 #</t>
  </si>
  <si>
    <t>TEMP:  J A LICON W/E 07/17/22 #</t>
  </si>
  <si>
    <t>TEMP:  J A LICON W/E 07/24/22 #</t>
  </si>
  <si>
    <t>TEMP:  J A LICON W/E 07/31/22 #</t>
  </si>
  <si>
    <t>TEMP:  J A LICON W/E 08/07/22 #</t>
  </si>
  <si>
    <t>TEMP:  J A LICON W/E 08/14/22 #</t>
  </si>
  <si>
    <t>TEMP:  J A LICON W/E 08/21/22 #</t>
  </si>
  <si>
    <t>ROBERT HALF INTERNATIONAL</t>
  </si>
  <si>
    <t>Accrue - ROBERT HALF INTERNATIONAL</t>
  </si>
  <si>
    <t>TEMP:  JOSEPH P OCONNOR W/E 03/</t>
  </si>
  <si>
    <t>TEMP:  JOSEPH P OCONNOR W/E 04/</t>
  </si>
  <si>
    <t>TEMP:  JOSEPH P OCONNOR W/E 05/</t>
  </si>
  <si>
    <t>TEMP:  TRACIE A STEVENSON W/E 0</t>
  </si>
  <si>
    <t>TEMP: JOSEPH P OCONNOR W/E 05/0</t>
  </si>
  <si>
    <t>TEMP: TRACIE A STEVENSON W/E 04</t>
  </si>
  <si>
    <t>TEMP: TRACIE A STEVENSON W/E 05</t>
  </si>
  <si>
    <t>TEMP:  JOSEPH P OCONNOR W/E 06/</t>
  </si>
  <si>
    <t>TEMP:  JOSEPH P OCONNOR W/E 07/</t>
  </si>
  <si>
    <t>ACCOUNTING DEPT FL RATE CASE SU</t>
  </si>
  <si>
    <t>TEMP:  JOSEPH P OCONNOR W/E 08/</t>
  </si>
  <si>
    <t>SHARP ELECTRONICS CORP</t>
  </si>
  <si>
    <t>Accrue - SHARP ELECTRONICS CORP</t>
  </si>
  <si>
    <t>PRINTER AND COPIER MAINTENANCE</t>
  </si>
  <si>
    <t>RUTH ASSOCIATES</t>
  </si>
  <si>
    <t>Accrue - RUTH ASSOCIATES</t>
  </si>
  <si>
    <t>Internal resources payroll</t>
  </si>
  <si>
    <t>SL Clearing</t>
  </si>
  <si>
    <t>ODP BUSINESS SOLUTIONS LLC</t>
  </si>
  <si>
    <t>SUPPLIES</t>
  </si>
  <si>
    <t>IRON MOUNTAIN</t>
  </si>
  <si>
    <t>Accrue - IRON MOUNTAIN</t>
  </si>
  <si>
    <t>RECORDS STORAGE PICKUP FOR FPU</t>
  </si>
  <si>
    <t>Young/Rate Case-1760</t>
  </si>
  <si>
    <t>MARKETING TALENT NETWORK INC</t>
  </si>
  <si>
    <t>Accrue - MARKETING TALENT NETWORK INC</t>
  </si>
  <si>
    <t>Travel and Meals</t>
  </si>
  <si>
    <t>ONSOMU CERTIFY 052522</t>
  </si>
  <si>
    <t>Employee expenses</t>
  </si>
  <si>
    <t>Total</t>
  </si>
  <si>
    <t>Amortization over 5 years</t>
  </si>
  <si>
    <t>Consolidate FPU Natural Gas Rate Case</t>
  </si>
  <si>
    <t>Projected estimated expense</t>
  </si>
  <si>
    <t>Estimated at 10/1/2022</t>
  </si>
  <si>
    <t>8 months in 2022</t>
  </si>
  <si>
    <t>Rest of 2022</t>
  </si>
  <si>
    <t xml:space="preserve">Internal staff </t>
  </si>
  <si>
    <t>Incremental Pay</t>
  </si>
  <si>
    <t>(a)</t>
  </si>
  <si>
    <t>Lower payroll expense is projected compared to original budget of $651K</t>
  </si>
  <si>
    <t>Description</t>
  </si>
  <si>
    <t>Amount</t>
  </si>
  <si>
    <t>Hearing</t>
  </si>
  <si>
    <t>No Hearing</t>
  </si>
  <si>
    <t>5 Service Hearings:</t>
  </si>
  <si>
    <t>Venue</t>
  </si>
  <si>
    <t>Lodging</t>
  </si>
  <si>
    <t>10 employees for 2 night avg room $280k</t>
  </si>
  <si>
    <t>Meals</t>
  </si>
  <si>
    <t>$80/day/person</t>
  </si>
  <si>
    <t>flights $400/round trip for 3 person; gas</t>
  </si>
  <si>
    <t>Travel: WPB, Yulee, FPSC</t>
  </si>
  <si>
    <t>WPB  Hotel</t>
  </si>
  <si>
    <t>3 employees for 4 night avg room rate $300k (Mike, Cheryl, Matt)</t>
  </si>
  <si>
    <t>Yulee  Hotel</t>
  </si>
  <si>
    <t>6 employees for 4 night avg room rate $300k (Matt, Michelle, Jowi, Kathy, Philip, Bob)</t>
  </si>
  <si>
    <t>FPSC Hearing</t>
  </si>
  <si>
    <t>12 employees for 4 night avg room rate $400k (company employees testifying)</t>
  </si>
  <si>
    <t>meals for all travel personnel and those at office</t>
  </si>
  <si>
    <t>Travel - hearing</t>
  </si>
  <si>
    <t xml:space="preserve">417 miles from wpb to tallahassee; airfare for 7; rental cars $1000;  gas $1000 </t>
  </si>
  <si>
    <t>Travel - hearing prep</t>
  </si>
  <si>
    <t>Additional expenses for travel for hearing</t>
  </si>
  <si>
    <t>Hotel - hearing prep</t>
  </si>
  <si>
    <t>Additional expenses for meetings associated with the hearing</t>
  </si>
  <si>
    <t>Notices</t>
  </si>
  <si>
    <t>Customer hearing notices and postage - (MTN Advertising)</t>
  </si>
  <si>
    <t>Electric Rate case MTN for 31000 customers</t>
  </si>
  <si>
    <t>rate/cust</t>
  </si>
  <si>
    <t>#of cust</t>
  </si>
  <si>
    <t xml:space="preserve">inflation </t>
  </si>
  <si>
    <t>Ads for newspapers (MTN Advertising)</t>
  </si>
  <si>
    <t>Office Costs (supplies, postage, printing, filing MFRs)</t>
  </si>
  <si>
    <t>Misclassified Voucher Corrections</t>
  </si>
  <si>
    <t>E &amp;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</si>
</sst>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80008602142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164" fontId="0" fillId="0" borderId="0" xfId="18" applyFont="1" applyAlignment="1">
      <alignment vertical="top"/>
    </xf>
    <xf numFmtId="165" fontId="0" fillId="0" borderId="0" xfId="18" applyNumberFormat="1" applyFont="1" applyAlignment="1">
      <alignment vertical="top"/>
    </xf>
    <xf numFmtId="165" fontId="2" fillId="0" borderId="0" xfId="18" applyNumberFormat="1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165" fontId="3" fillId="0" borderId="0" xfId="18" applyNumberFormat="1" applyFont="1"/>
    <xf numFmtId="165" fontId="3" fillId="0" borderId="0" xfId="18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165" fontId="3" fillId="0" borderId="0" xfId="18" applyNumberFormat="1" applyFont="1" applyAlignment="1">
      <alignment horizontal="justify" vertical="center"/>
    </xf>
    <xf numFmtId="165" fontId="3" fillId="0" borderId="0" xfId="18" applyNumberFormat="1" applyFont="1" applyAlignment="1">
      <alignment wrapText="1"/>
    </xf>
    <xf numFmtId="165" fontId="3" fillId="2" borderId="0" xfId="18" applyNumberFormat="1" applyFont="1" applyFill="1"/>
    <xf numFmtId="164" fontId="3" fillId="0" borderId="0" xfId="18" applyNumberFormat="1" applyFont="1"/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center" vertical="top"/>
    </xf>
    <xf numFmtId="164" fontId="0" fillId="0" borderId="0" xfId="18" applyFont="1" applyFill="1" applyAlignment="1">
      <alignment vertical="top"/>
    </xf>
    <xf numFmtId="164" fontId="0" fillId="0" borderId="0" xfId="18" applyFont="1"/>
    <xf numFmtId="0" fontId="0" fillId="0" borderId="0" xfId="0" applyAlignment="1">
      <alignment horizontal="left"/>
    </xf>
    <xf numFmtId="164" fontId="4" fillId="3" borderId="0" xfId="18" applyFont="1" applyFill="1"/>
    <xf numFmtId="0" fontId="0" fillId="0" borderId="0" xfId="0" applyAlignment="1">
      <alignment horizontal="left" indent="1"/>
    </xf>
    <xf numFmtId="164" fontId="4" fillId="0" borderId="0" xfId="18" applyFont="1"/>
    <xf numFmtId="164" fontId="0" fillId="0" borderId="0" xfId="0" applyNumberFormat="1"/>
    <xf numFmtId="0" fontId="0" fillId="0" borderId="0" xfId="0"/>
    <xf numFmtId="164" fontId="0" fillId="0" borderId="0" xfId="18" applyFont="1"/>
    <xf numFmtId="0" fontId="0" fillId="4" borderId="0" xfId="0" applyFill="1"/>
    <xf numFmtId="164" fontId="0" fillId="0" borderId="1" xfId="18" applyFont="1" applyFill="1" applyBorder="1" applyAlignment="1">
      <alignment vertical="top"/>
    </xf>
    <xf numFmtId="164" fontId="0" fillId="0" borderId="1" xfId="18" applyFont="1" applyBorder="1" applyAlignment="1">
      <alignment vertical="top"/>
    </xf>
    <xf numFmtId="165" fontId="0" fillId="0" borderId="0" xfId="18" applyNumberFormat="1" applyFont="1"/>
    <xf numFmtId="165" fontId="0" fillId="0" borderId="1" xfId="18" applyNumberFormat="1" applyFont="1" applyBorder="1"/>
    <xf numFmtId="0" fontId="0" fillId="0" borderId="0" xfId="0" applyAlignment="1">
      <alignment horizontal="right"/>
    </xf>
    <xf numFmtId="165" fontId="0" fillId="0" borderId="0" xfId="0" applyNumberFormat="1"/>
    <xf numFmtId="165" fontId="0" fillId="0" borderId="2" xfId="18" applyNumberFormat="1" applyFont="1" applyBorder="1"/>
    <xf numFmtId="164" fontId="0" fillId="0" borderId="2" xfId="18" applyFont="1" applyBorder="1"/>
    <xf numFmtId="164" fontId="3" fillId="0" borderId="0" xfId="18" applyFont="1"/>
    <xf numFmtId="164" fontId="0" fillId="0" borderId="0" xfId="18" applyNumberFormat="1" applyFont="1"/>
    <xf numFmtId="0" fontId="0" fillId="0" borderId="0" xfId="0" applyFill="1"/>
    <xf numFmtId="164" fontId="0" fillId="0" borderId="1" xfId="18" applyFont="1" applyBorder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worksheet" Target="worksheets/sheet6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11" Type="http://schemas.openxmlformats.org/officeDocument/2006/relationships/calcChain" Target="calcChain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3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pivotCacheRecords" Target="pivotCacheRecords1.xml" /><Relationship Id="rId1" Type="http://schemas.openxmlformats.org/officeDocument/2006/relationships/externalLinkPath" Target="eeb79a4b-f5f7-4264-b0bf-efe3b31ad176.xlsx" TargetMode="Externa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2" createdVersion="6" refreshedVersion="6" minRefreshableVersion="3" refreshedBy="Onsomu, Philip" refreshedDate="44821.089194213" recordCount="790">
  <cacheSource type="worksheet">
    <worksheetSource ref="$A$1:$Q$791" sheet="GL Rate Case Activity" r:id="rId1"/>
  </cacheSource>
  <cacheFields count="19">
    <cacheField name="Journal_Type" numFmtId="49">
      <sharedItems count="0"/>
    </cacheField>
    <cacheField name="Originating_Org" numFmtId="49">
      <sharedItems count="0"/>
    </cacheField>
    <cacheField name="Journal_Number" numFmtId="49">
      <sharedItems count="0"/>
    </cacheField>
    <cacheField name="Account_Code" numFmtId="49">
      <sharedItems count="0"/>
    </cacheField>
    <cacheField name="Seg1_Code" numFmtId="49">
      <sharedItems count="0"/>
    </cacheField>
    <cacheField name="Seg2_Code" numFmtId="49">
      <sharedItems count="0"/>
    </cacheField>
    <cacheField name="Seg3_Code" numFmtId="49">
      <sharedItems count="0"/>
    </cacheField>
    <cacheField name="Seg4_Code" numFmtId="49">
      <sharedItems count="0"/>
    </cacheField>
    <cacheField name="Reference_Code" numFmtId="49">
      <sharedItems count="0"/>
    </cacheField>
    <cacheField name="Amount" numFmtId="40">
      <sharedItems containsSemiMixedTypes="0" containsString="0" containsNumber="1" count="0"/>
    </cacheField>
    <cacheField name="Description" numFmtId="49">
      <sharedItems count="148">
        <s v="TARIFF REWRITE PROJECT - COST A"/>
        <s v="ATRIUM; TARIFF REWRITE PROJECT"/>
        <s v="TARIFF PROJECT"/>
        <s v="Accrue - WELCH, KATHY L"/>
        <s v="Accrue - KATHY L WELCH"/>
        <s v="PIERPONT &amp; MCLELLAND"/>
        <s v="KATHY WELCH"/>
        <s v="TARIFF REWRITE PROJECT"/>
        <s v="Accrue- PIERPONT &amp; MCLELLAND"/>
        <s v="TARIFF PROJECT; RATE CASE"/>
        <s v="Accrue - Pierpont &amp; Mclelland"/>
        <s v="Accrue-PIERPONT &amp; MCLELLAND"/>
        <s v="Accrue-KATHY WELCH"/>
        <s v="Accrue - PATRICIA LEE"/>
        <s v="Accrue - RUTH ASSOCIATES"/>
        <s v="Accrue-KATHY L WELCH"/>
        <s v="RATE CASE CHECKLIST"/>
        <s v="Reclass Pierpont and McLelland Invoice t"/>
        <s v="Accrue - PIERPONT AND MCLELLAND LLC"/>
        <s v="Accrue-WELCH, KATHY L"/>
        <s v="ATRIUM"/>
        <s v="Accrue - Kathy Welch"/>
        <s v="Accrue   KATHY L WELCH"/>
        <s v="Accrue  PIERPONT  MCLELLAND"/>
        <s v="Accrue    WELCH KATHY L"/>
        <s v="Accrue    KATHY L WELCH"/>
        <s v="accrue PIERPONT MCLELLAND"/>
        <s v="Accrue-PIERPONT&amp;MCLELLAND"/>
        <s v="Accrue   WELCH KATHY L"/>
        <s v="LDC TARIFF REVIEW"/>
        <s v="accrue PIERPONT  MCLELLAND"/>
        <s v="RATE CASE; TARIFF PROJECT; CHEC"/>
        <s v="Accrue - PIERPONT McClelland"/>
        <s v="MFR WAIVER"/>
        <s v="RATE CASE"/>
        <s v="FPU RATE CASE"/>
        <s v="Accrue - ACCOUNTING PRINCIPALS DBA PARKE"/>
        <s v="Accrue - GUNSTER YOAKLEY &amp; STEWART PA"/>
        <s v="Accrue - BETY MAITRE"/>
        <s v="Accrue PIERPONT &amp; MCLELLAND"/>
        <s v="FPUC GAS RATE CASE"/>
        <s v="Accrue_PIERPONT &amp; MCLELLAND"/>
        <s v="Accrue ATRIUM ECONOMICS"/>
        <s v="Accrue JAMES T DEASON"/>
        <s v="Accrue CONSULTING SERVICES"/>
        <s v="Accrue GRAYSON ACCTG &amp; CONSULTING"/>
        <s v="DONNA RANCE W/E 11/21/21"/>
        <s v="FN RATE CASE ASSISTANCE"/>
        <s v="Accrue - GRAYSON ACCOUNTING &amp; CONSULTING"/>
        <s v="Accrue - ATRIUM ECONOMICS LLC"/>
        <s v="2022 RATE RELIEF AND CONSOLIDAT"/>
        <s v="NG RATE CASE 2/26-3/11/2022"/>
        <s v="FL ACCTG SUPPORT FOR UPCOMING R"/>
        <s v="TEMP:  TRACIE A STEVENSON W/E 0"/>
        <s v="TEMP:  JOSEPH P OCONNOR W/E 03/"/>
        <s v="NEW ERA  Coding Corrections PR907250"/>
        <s v="NEW ERA  Coding Corrections PR913537"/>
        <s v="New Era accrual- Steve Smith"/>
        <s v="FPU NG RATE CASE"/>
        <s v="FPU NG RATE CASE ASSISTANCE"/>
        <s v="DONNA RANCE W/E 05/01/22 - FPU"/>
        <s v="DONNA RANCE W/E 05/08/22 - FPU"/>
        <s v="TEMP:  J A LICON W/E 05/22/22 #"/>
        <s v="DONNA RANCE W/E 06/05/22 - FPU"/>
        <s v="Accrue Atrium difference"/>
        <s v="SL Clearing"/>
        <s v="DONNA RANCE W/E 03/06/22 - FPU"/>
        <s v="Accrue - SHARP ELECTRONICS CORP"/>
        <s v="Accrue - ROBERT HALF INTERNATIONAL"/>
        <s v="Accrue ACCOUNTING PRINCIPALS"/>
        <s v="TEMP:  JOSEPH P OCONNOR W/E 05/"/>
        <s v="DONNA RANCE W/E 05/29/22 - FPU"/>
        <s v="DONNA RANCE W/E 06/12/22 - FPU"/>
        <s v="DONNA RANCE W/E 06/19/22 - FPU"/>
        <s v="FL BU RATE CASE"/>
        <s v="Accrue - PIERPONT &amp;MCLELLAND"/>
        <s v="Accrue - PIEPONT &amp; MCLELLAND"/>
        <s v="Accrue - NEW ERA ACCOUNTING"/>
        <s v="NG RC Coding Corrections- 10/21-02/22"/>
        <s v="FL NG DEPRECIATION STUDY"/>
        <s v="PRINTER AND COPIER MAINTENANCE"/>
        <s v="TEMP:  JOSEPH P OCONNOR W/E 04/"/>
        <s v="DONNA RANCE W/E 05/22/22 - FPU"/>
        <s v="DEPRECIATION RPTS FOR FPU NG RA"/>
        <s v="ONSOMU CERTIFY 052522"/>
        <s v="Accrue - RANDSTAD"/>
        <s v="TEMP:  J A LICON W/E 05/29/22 #"/>
        <s v="TEMP:  J A LICON W/E 06/05/22 #"/>
        <s v="TEMP:  J A LICON W/E 06/12/22 #"/>
        <s v="Accrue - MAITRE, BETY"/>
        <s v="Accrue  ACCOUNTING PRINCIPALS D.R"/>
        <s v="Accrue  ATRIUM ECONOMICS D.R"/>
        <s v="Accrue  JAMES T DEASON D.R"/>
        <s v="Accrue  PIERPONT &amp; MCLELLAND D.R"/>
        <s v="DONNA RANCE W/E 12/26/21 - FN N"/>
        <s v="DONNA RANCE W/E 01/16/22 FPU NG"/>
        <s v="FPU NG RATE CASE 2022"/>
        <s v="FL ACCTG SUPPORT FERC FORM 2"/>
        <s v="FPUC NG RATE CASE 2022"/>
        <s v="TEMP: TRACIE A STEVENSON W/E 04"/>
        <s v="2022 FPU RATE CASE"/>
        <s v="2022 FPU NG RATE CASE"/>
        <s v="DONNA RANCE W/E 12/12/21"/>
        <s v="NG RATE CASE"/>
        <s v="DONNA RANCE W/E 04/03/22 - FPU"/>
        <s v="DONNA RANCE W/E 04/10/22 - FPU"/>
        <s v="DONNA RANCE W/E 04/24/22 - FPU"/>
        <s v="TEMP:  JA LICON W/E 05/15/22 #3"/>
        <s v="TEMP: JOSEPH P OCONNOR W/E 05/0"/>
        <s v="TEMP: TRACIE A STEVENSON W/E 05"/>
        <s v="SHIPPING"/>
        <s v="FL NG RATE CASE DEPRECIATION ST"/>
        <s v="DONNA RANCE W/E 01/23/22 - FPU"/>
        <s v="DONNA RANCE W/E 02/20/22 - FPU"/>
        <s v="Young/Rate Case-1760"/>
        <s v="TEMP:  JOSEPH P OCONNOR W/E 06/"/>
        <s v="TEMP:  J A LICON W/E 06/19/22 #"/>
        <s v="TEMP:  J A LICON W/E 06/26/22 #"/>
        <s v="FL NG DEPRECIATION STUDY; FL NG"/>
        <s v="TEMP:  JOSEPH P OCONNOR W/E 07/"/>
        <s v="SUPPLIES"/>
        <s v="ACCOUNTING DEPT FL RATE CASE SU"/>
        <s v="TEMP:  J A LICON W/E 07/03/22 #"/>
        <s v="TEMP:  J A LICON W/E 07/10/22 #"/>
        <s v="TEMP:  J A LICON W/E 07/17/22 #"/>
        <s v="DONNA RANCE W/E 07/03/22 - FPU"/>
        <s v="2022 NG RATE RELIEF AND CONSOLI"/>
        <s v="Accrue - IRON MOUNTAIN"/>
        <s v="Accrue_ACCOUNTING PRINCIPALS_D.R."/>
        <s v="Accrue_ATRIUM ECONOMICS_D.R."/>
        <s v="Accrue_JAMES T DEASON_D.R."/>
        <s v="Accrue_PIERPONT &amp; MCLELLAND_D.R."/>
        <s v="TEMP:  J A LICON W/E 07/24/22 #"/>
        <s v="TEMP:  J A LICON W/E 07/31/22 #"/>
        <s v="DONNA RANCE W/E 07/24/22 - FPU"/>
        <s v="DONNA RANCE W/E 7/31/22 FPU NG"/>
        <s v="RECORDS STORAGE PICKUP FOR FPU"/>
        <s v="TEMP:  J A LICON W/E 08/07/22 #"/>
        <s v="DONNA RANCE W/E 08/07/22 - FPU"/>
        <s v="TEMP:  JOSEPH P OCONNOR W/E 08/"/>
        <s v="TEMP:  J A LICON W/E 08/14/22 #"/>
        <s v="DONNA RANCE W/E 08/14/22 - FPU"/>
        <s v="TEMP:  J A LICON W/E 08/21/22 #"/>
        <s v="Accrue - MARKETING TALENT NETWORK INC"/>
        <s v="Accrue - SARD, DAWN"/>
        <s v="Accrue DR ATRIUM ECONOMICS"/>
        <s v="Accrue DR JAMES T DEASON"/>
        <s v="Accrue DR PIERPONT &amp; MCLELLAND"/>
      </sharedItems>
    </cacheField>
    <cacheField name="Vendor_Name" numFmtId="49">
      <sharedItems count="30">
        <s v="ATRIUM ECONOMICS LLC"/>
        <s v="PIERPONT AND MCLELLAND LLC"/>
        <s v="KATHY L WELCH"/>
        <s v="RUTH ASSOCIATES"/>
        <s v="GUNSTER YOAKLEY &amp; STEWART PA"/>
        <s v="ACCOUNTING PRINCIPALS DBA PARKER &amp; LYNCH"/>
        <s v="BETY MAITRE"/>
        <s v="JAMES T DEASON"/>
        <s v="GRAYSON ACCOUNTING &amp; CONSULTING"/>
        <s v="DAWN SARD"/>
        <s v="NEW ERA ACCOUNTING LLC"/>
        <s v="ROBERT HALF INTERNATIONAL"/>
        <s v="RANDSTAD"/>
        <s v="Internal resources payroll"/>
        <s v="SHARP ELECTRONICS CORP"/>
        <s v="Travel and Meals"/>
        <s v="CHERYL BULECZA BANKS"/>
        <s v="P MOUL &amp; ASSOCIATES"/>
        <s v="FEDEX"/>
        <s v="SUPPLIES"/>
        <s v="ODP BUSINESS SOLUTIONS LLC"/>
        <s v="IRON MOUNTAIN"/>
        <s v="MARKETING TALENT NETWORK INC"/>
        <s v="PIERPONT DBA PARKE" u="1"/>
        <s v="PIERPONT &amp; MCLELLAND DBA PARKE" u="1"/>
        <s v="DR PIERPONT DBA PARKE" u="1"/>
        <s v="JAMES T DEASON DBA PARKE" u="1"/>
        <s v="ATRIUM ECONOMICS DBA PARKE" u="1"/>
        <s v="TEMP" u="1"/>
        <s v="ACCOUNTING PRINCIPALS DBA PARKE" u="1"/>
      </sharedItems>
    </cacheField>
    <cacheField name="Document_1" numFmtId="49">
      <sharedItems count="0"/>
    </cacheField>
    <cacheField name="Document_2" numFmtId="49">
      <sharedItems count="0"/>
    </cacheField>
    <cacheField name="Apply_Date" numFmtId="14">
      <sharedItems containsSemiMixedTypes="0" containsNonDate="0" containsDate="1" containsString="0" minDate="2021-01-13T00:00:00" maxDate="2022-09-01T00:00:00" count="123">
        <d v="2021-02-19T00:00:00.000"/>
        <d v="2021-03-03T00:00:00.000"/>
        <d v="2021-03-31T00:00:00.000"/>
        <d v="2021-04-09T00:00:00.000"/>
        <d v="2021-02-28T00:00:00.000"/>
        <d v="2021-04-30T00:00:00.000"/>
        <d v="2021-05-04T00:00:00.000"/>
        <d v="2021-05-31T00:00:00.000"/>
        <d v="2021-06-30T00:00:00.000"/>
        <d v="2021-06-07T00:00:00.000"/>
        <d v="2021-02-22T00:00:00.000"/>
        <d v="2021-02-26T00:00:00.000"/>
        <d v="2021-03-10T00:00:00.000"/>
        <d v="2021-01-29T00:00:00.000"/>
        <d v="2021-07-06T00:00:00.000"/>
        <d v="2021-01-13T00:00:00.000"/>
        <d v="2021-06-18T00:00:00.000"/>
        <d v="2021-07-31T00:00:00.000"/>
        <d v="2021-08-31T00:00:00.000"/>
        <d v="2021-04-12T00:00:00.000"/>
        <d v="2021-05-11T00:00:00.000"/>
        <d v="2021-08-03T00:00:00.000"/>
        <d v="2021-09-07T00:00:00.000"/>
        <d v="2021-09-30T00:00:00.000"/>
        <d v="2021-11-01T00:00:00.000"/>
        <d v="2021-10-31T00:00:00.000"/>
        <d v="2021-07-12T00:00:00.000"/>
        <d v="2021-08-12T00:00:00.000"/>
        <d v="2021-09-13T00:00:00.000"/>
        <d v="2021-10-11T00:00:00.000"/>
        <d v="2021-10-04T00:00:00.000"/>
        <d v="2021-11-30T00:00:00.000"/>
        <d v="2021-12-31T00:00:00.000"/>
        <d v="2021-09-20T00:00:00.000"/>
        <d v="2021-10-07T00:00:00.000"/>
        <d v="2021-11-15T00:00:00.000"/>
        <d v="2021-12-09T00:00:00.000"/>
        <d v="2022-01-31T00:00:00.000"/>
        <d v="2022-01-03T00:00:00.000"/>
        <d v="2022-02-22T00:00:00.000"/>
        <d v="2022-02-11T00:00:00.000"/>
        <d v="2022-03-24T00:00:00.000"/>
        <d v="2022-03-28T00:00:00.000"/>
        <d v="2022-04-05T00:00:00.000"/>
        <d v="2022-04-30T00:00:00.000"/>
        <d v="2022-05-31T00:00:00.000"/>
        <d v="2022-05-10T00:00:00.000"/>
        <d v="2022-05-13T00:00:00.000"/>
        <d v="2022-05-23T00:00:00.000"/>
        <d v="2022-06-01T00:00:00.000"/>
        <d v="2022-06-13T00:00:00.000"/>
        <d v="2022-03-31T00:00:00.000"/>
        <d v="2022-02-28T00:00:00.000"/>
        <d v="2022-04-11T00:00:00.000"/>
        <d v="2022-06-02T00:00:00.000"/>
        <d v="2022-06-24T00:00:00.000"/>
        <d v="2021-11-11T00:00:00.000"/>
        <d v="2021-12-20T00:00:00.000"/>
        <d v="2022-02-02T00:00:00.000"/>
        <d v="2022-03-17T00:00:00.000"/>
        <d v="2022-04-07T00:00:00.000"/>
        <d v="2022-04-12T00:00:00.000"/>
        <d v="2022-04-18T00:00:00.000"/>
        <d v="2022-05-09T00:00:00.000"/>
        <d v="2022-05-30T00:00:00.000"/>
        <d v="2022-06-09T00:00:00.000"/>
        <d v="2022-06-16T00:00:00.000"/>
        <d v="2022-06-30T00:00:00.000"/>
        <d v="2021-11-09T00:00:00.000"/>
        <d v="2021-12-06T00:00:00.000"/>
        <d v="2022-01-04T00:00:00.000"/>
        <d v="2022-01-19T00:00:00.000"/>
        <d v="2022-01-21T00:00:00.000"/>
        <d v="2022-03-01T00:00:00.000"/>
        <d v="2022-04-04T00:00:00.000"/>
        <d v="2022-05-03T00:00:00.000"/>
        <d v="2022-06-06T00:00:00.000"/>
        <d v="2022-06-17T00:00:00.000"/>
        <d v="2022-06-22T00:00:00.000"/>
        <d v="2021-04-07T00:00:00.000"/>
        <d v="2021-12-29T00:00:00.000"/>
        <d v="2022-01-06T00:00:00.000"/>
        <d v="2022-01-11T00:00:00.000"/>
        <d v="2022-04-15T00:00:00.000"/>
        <d v="2022-04-22T00:00:00.000"/>
        <d v="2022-05-04T00:00:00.000"/>
        <d v="2022-05-05T00:00:00.000"/>
        <d v="2022-05-24T00:00:00.000"/>
        <d v="2022-06-14T00:00:00.000"/>
        <d v="2021-09-27T00:00:00.000"/>
        <d v="2021-10-14T00:00:00.000"/>
        <d v="2021-12-01T00:00:00.000"/>
        <d v="2022-01-28T00:00:00.000"/>
        <d v="2022-03-07T00:00:00.000"/>
        <d v="2022-03-22T00:00:00.000"/>
        <d v="2022-04-06T00:00:00.000"/>
        <d v="2022-06-21T00:00:00.000"/>
        <d v="2022-07-05T00:00:00.000"/>
        <d v="2022-07-06T00:00:00.000"/>
        <d v="2022-07-07T00:00:00.000"/>
        <d v="2022-07-08T00:00:00.000"/>
        <d v="2022-07-11T00:00:00.000"/>
        <d v="2022-07-12T00:00:00.000"/>
        <d v="2022-07-13T00:00:00.000"/>
        <d v="2022-07-14T00:00:00.000"/>
        <d v="2022-07-21T00:00:00.000"/>
        <d v="2022-07-22T00:00:00.000"/>
        <d v="2022-07-25T00:00:00.000"/>
        <d v="2022-07-26T00:00:00.000"/>
        <d v="2022-07-27T00:00:00.000"/>
        <d v="2022-07-31T00:00:00.000"/>
        <d v="2022-08-31T00:00:00.000"/>
        <d v="2022-08-04T00:00:00.000"/>
        <d v="2022-08-05T00:00:00.000"/>
        <d v="2022-08-09T00:00:00.000"/>
        <d v="2022-08-10T00:00:00.000"/>
        <d v="2022-08-11T00:00:00.000"/>
        <d v="2022-08-15T00:00:00.000"/>
        <d v="2022-08-22T00:00:00.000"/>
        <d v="2022-08-23T00:00:00.000"/>
        <d v="2022-08-26T00:00:00.000"/>
        <d v="2022-08-29T00:00:00.000"/>
        <d v="2022-08-30T00:00:00.000"/>
      </sharedItems>
      <fieldGroup par="18" base="14">
        <rangePr groupBy="months" autoEnd="1" autoStart="1" startDate="2021-01-13T00:00:00.000" endDate="2022-09-01T00:00:00.000"/>
        <groupItems count="14">
          <s v="&lt;1/13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22"/>
        </groupItems>
      </fieldGroup>
    </cacheField>
    <cacheField name="Posted_Date" numFmtId="14">
      <sharedItems containsSemiMixedTypes="0" containsNonDate="0" containsDate="1" containsString="0" minDate="2021-01-14T00:00:00" maxDate="2022-09-09T00:00:00" count="0"/>
    </cacheField>
    <cacheField name="Posted_Status" numFmtId="49">
      <sharedItems count="0"/>
    </cacheField>
    <cacheField name="Quarters" numFmtId="0" databaseField="0">
      <sharedItems count="0"/>
      <fieldGroup base="14">
        <rangePr groupBy="quarters" autoEnd="1" autoStart="1" startDate="2021-01-13T00:00:00.000" endDate="2022-09-01T00:00:00.000"/>
        <groupItems count="6">
          <s v="&lt;1/13/2021"/>
          <s v="Qtr1"/>
          <s v="Qtr2"/>
          <s v="Qtr3"/>
          <s v="Qtr4"/>
          <s v="&gt;9/1/2022"/>
        </groupItems>
      </fieldGroup>
    </cacheField>
    <cacheField name="Years" numFmtId="0" databaseField="0">
      <sharedItems count="0"/>
      <fieldGroup base="14">
        <rangePr groupBy="years" autoEnd="1" autoStart="1" startDate="2021-01-13T00:00:00.000" endDate="2022-09-01T00:00:00.000"/>
        <groupItems count="4">
          <s v="&lt;1/13/2021"/>
          <s v="2021"/>
          <s v="2022"/>
          <s v="&gt;9/1/2022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0">
  <r>
    <s v="SYS-AP"/>
    <s v="FC00"/>
    <s v="JRNL00530461"/>
    <s v="CF00-00000-1760-1860"/>
    <s v="CF00"/>
    <s v="00000"/>
    <s v="1760"/>
    <s v="1860"/>
    <s v=""/>
    <n v="564.16"/>
    <x v="0"/>
    <x v="0"/>
    <s v="INV0565-03"/>
    <s v="VO836557"/>
    <x v="0"/>
    <d v="2021-02-22T00:00:00"/>
    <s v="Yes"/>
  </r>
  <r>
    <s v="SYS-AP"/>
    <s v="FC00"/>
    <s v="JRNL00530461"/>
    <s v="FN00-00000-1760-1860"/>
    <s v="FN00"/>
    <s v="00000"/>
    <s v="1760"/>
    <s v="1860"/>
    <s v=""/>
    <n v="564.16"/>
    <x v="0"/>
    <x v="0"/>
    <s v="INV0565-03"/>
    <s v="VO836557"/>
    <x v="0"/>
    <d v="2021-02-22T00:00:00"/>
    <s v="Yes"/>
  </r>
  <r>
    <s v="SYS-AP"/>
    <s v="FC00"/>
    <s v="JRNL00530461"/>
    <s v="CF00-00000-1760-1860"/>
    <s v="CF00"/>
    <s v="00000"/>
    <s v="1760"/>
    <s v="1860"/>
    <s v=""/>
    <n v="612.24"/>
    <x v="1"/>
    <x v="1"/>
    <s v="465"/>
    <s v="VO836651"/>
    <x v="0"/>
    <d v="2021-02-22T00:00:00"/>
    <s v="Yes"/>
  </r>
  <r>
    <s v="SYS-AP"/>
    <s v="FC00"/>
    <s v="JRNL00530461"/>
    <s v="FN00-00000-1760-1860"/>
    <s v="FN00"/>
    <s v="00000"/>
    <s v="1760"/>
    <s v="1860"/>
    <s v=""/>
    <n v="612.24"/>
    <x v="1"/>
    <x v="1"/>
    <s v="465"/>
    <s v="VO836651"/>
    <x v="0"/>
    <d v="2021-02-22T00:00:00"/>
    <s v="Yes"/>
  </r>
  <r>
    <s v="SYS-AP"/>
    <s v="FC00"/>
    <s v="JRNL00531329"/>
    <s v="CF00-00000-1760-1860"/>
    <s v="CF00"/>
    <s v="00000"/>
    <s v="1760"/>
    <s v="1860"/>
    <s v=""/>
    <n v="340.94"/>
    <x v="2"/>
    <x v="2"/>
    <s v="839213"/>
    <s v="VO839172"/>
    <x v="1"/>
    <d v="2021-03-04T00:00:00"/>
    <s v="Yes"/>
  </r>
  <r>
    <s v="SYS-AP"/>
    <s v="FC00"/>
    <s v="JRNL00531329"/>
    <s v="FI00-00000-1760-1860"/>
    <s v="FI00"/>
    <s v="00000"/>
    <s v="1760"/>
    <s v="1860"/>
    <s v=""/>
    <n v="6.58"/>
    <x v="2"/>
    <x v="2"/>
    <s v="839213"/>
    <s v="VO839172"/>
    <x v="1"/>
    <d v="2021-03-04T00:00:00"/>
    <s v="Yes"/>
  </r>
  <r>
    <s v="SYS-AP"/>
    <s v="FC00"/>
    <s v="JRNL00531329"/>
    <s v="FN00-00000-1760-1860"/>
    <s v="FN00"/>
    <s v="00000"/>
    <s v="1760"/>
    <s v="1860"/>
    <s v=""/>
    <n v="726.29"/>
    <x v="2"/>
    <x v="2"/>
    <s v="839213"/>
    <s v="VO839172"/>
    <x v="1"/>
    <d v="2021-03-04T00:00:00"/>
    <s v="Yes"/>
  </r>
  <r>
    <s v="SYS-AP"/>
    <s v="FC00"/>
    <s v="JRNL00531329"/>
    <s v="FT00-00000-1760-1860"/>
    <s v="FT00"/>
    <s v="00000"/>
    <s v="1760"/>
    <s v="1860"/>
    <s v=""/>
    <n v="2.0499999999999998"/>
    <x v="2"/>
    <x v="2"/>
    <s v="839213"/>
    <s v="VO839172"/>
    <x v="1"/>
    <d v="2021-03-04T00:00:00"/>
    <s v="Yes"/>
  </r>
  <r>
    <s v="AP-ACCR"/>
    <s v="FT00"/>
    <s v="JRNL00531492"/>
    <s v="FT00-00000-1760-1860"/>
    <s v="FT00"/>
    <s v="00000"/>
    <s v="1760"/>
    <s v="1860"/>
    <s v=""/>
    <n v="-2.0499999999999998"/>
    <x v="3"/>
    <x v="2"/>
    <s v="839213"/>
    <s v="JRNL00531301"/>
    <x v="2"/>
    <d v="2021-03-06T00:00:00"/>
    <s v="Yes"/>
  </r>
  <r>
    <s v="AP-ACCR"/>
    <s v="FN00"/>
    <s v="JRNL00533130"/>
    <s v="FN00-00000-1760-1860"/>
    <s v="FN00"/>
    <s v="00000"/>
    <s v="1760"/>
    <s v="1860"/>
    <s v=""/>
    <n v="563.13"/>
    <x v="4"/>
    <x v="2"/>
    <s v="846163"/>
    <s v="JRNL00533130"/>
    <x v="2"/>
    <d v="2021-04-06T00:00:00"/>
    <s v="Yes"/>
  </r>
  <r>
    <s v="AP-ACCR"/>
    <s v="FN00"/>
    <s v="JRNL00533130"/>
    <s v="FN00-00000-1760-1860"/>
    <s v="FN00"/>
    <s v="00000"/>
    <s v="1760"/>
    <s v="1860"/>
    <s v=""/>
    <n v="1000"/>
    <x v="5"/>
    <x v="1"/>
    <s v="ESTIMATE"/>
    <s v="JRNL00533130"/>
    <x v="2"/>
    <d v="2021-04-06T00:00:00"/>
    <s v="Yes"/>
  </r>
  <r>
    <s v="AP-ACCR"/>
    <s v="FN00"/>
    <s v="JRNL00533130"/>
    <s v="FN00-00000-1760-1860"/>
    <s v="FN00"/>
    <s v="00000"/>
    <s v="1760"/>
    <s v="1860"/>
    <s v=""/>
    <n v="563.13"/>
    <x v="6"/>
    <x v="2"/>
    <s v="846163"/>
    <s v="JRNL00533130"/>
    <x v="2"/>
    <d v="2021-04-06T00:00:00"/>
    <s v="Yes"/>
  </r>
  <r>
    <s v="SYS-AP"/>
    <s v="FC00"/>
    <s v="JRNL00533857"/>
    <s v="CF00-00000-1760-1860"/>
    <s v="CF00"/>
    <s v="00000"/>
    <s v="1760"/>
    <s v="1860"/>
    <s v=""/>
    <n v="883.88"/>
    <x v="7"/>
    <x v="1"/>
    <s v="471"/>
    <s v="VO847298"/>
    <x v="3"/>
    <d v="2021-04-12T00:00:00"/>
    <s v="Yes"/>
  </r>
  <r>
    <s v="SYS-AP"/>
    <s v="FC00"/>
    <s v="JRNL00533857"/>
    <s v="FI00-00000-1760-1860"/>
    <s v="FI00"/>
    <s v="00000"/>
    <s v="1760"/>
    <s v="1860"/>
    <s v=""/>
    <n v="17.07"/>
    <x v="7"/>
    <x v="1"/>
    <s v="471"/>
    <s v="VO847298"/>
    <x v="3"/>
    <d v="2021-04-12T00:00:00"/>
    <s v="Yes"/>
  </r>
  <r>
    <s v="SYS-AP"/>
    <s v="FC00"/>
    <s v="JRNL00533857"/>
    <s v="FN00-00000-1760-1860"/>
    <s v="FN00"/>
    <s v="00000"/>
    <s v="1760"/>
    <s v="1860"/>
    <s v=""/>
    <n v="1882.95"/>
    <x v="7"/>
    <x v="1"/>
    <s v="471"/>
    <s v="VO847298"/>
    <x v="3"/>
    <d v="2021-04-12T00:00:00"/>
    <s v="Yes"/>
  </r>
  <r>
    <s v="SYS-AP"/>
    <s v="FC00"/>
    <s v="JRNL00533857"/>
    <s v="FT00-00000-1760-1860"/>
    <s v="FT00"/>
    <s v="00000"/>
    <s v="1760"/>
    <s v="1860"/>
    <s v=""/>
    <n v="5.31"/>
    <x v="7"/>
    <x v="1"/>
    <s v="471"/>
    <s v="VO847298"/>
    <x v="3"/>
    <d v="2021-04-12T00:00:00"/>
    <s v="Yes"/>
  </r>
  <r>
    <s v="AP-ACCR"/>
    <s v="FN00"/>
    <s v="JRNL00530877"/>
    <s v="FN00-00000-1760-1860"/>
    <s v="FN00"/>
    <s v="00000"/>
    <s v="1760"/>
    <s v="1860"/>
    <s v=""/>
    <n v="726.29"/>
    <x v="4"/>
    <x v="2"/>
    <s v="839213"/>
    <s v="JRNL00530877"/>
    <x v="4"/>
    <d v="2021-03-05T00:00:00"/>
    <s v="Yes"/>
  </r>
  <r>
    <s v="AP-ACCR"/>
    <s v="FN00"/>
    <s v="JRNL00530877"/>
    <s v="FN00-00000-1760-1860"/>
    <s v="FN00"/>
    <s v="00000"/>
    <s v="1760"/>
    <s v="1860"/>
    <s v=""/>
    <n v="2725"/>
    <x v="8"/>
    <x v="1"/>
    <s v="February Estimate"/>
    <s v="JRNL00530877"/>
    <x v="4"/>
    <d v="2021-03-05T00:00:00"/>
    <s v="Yes"/>
  </r>
  <r>
    <s v="AP-ACCR"/>
    <s v="FN00"/>
    <s v="JRNL00531469"/>
    <s v="FN00-00000-1760-1860"/>
    <s v="FN00"/>
    <s v="00000"/>
    <s v="1760"/>
    <s v="1860"/>
    <s v=""/>
    <n v="-726.29"/>
    <x v="4"/>
    <x v="2"/>
    <s v="839213"/>
    <s v="JRNL00530877"/>
    <x v="2"/>
    <d v="2021-03-05T00:00:00"/>
    <s v="Yes"/>
  </r>
  <r>
    <s v="AP-ACCR"/>
    <s v="FN00"/>
    <s v="JRNL00531469"/>
    <s v="FN00-00000-1760-1860"/>
    <s v="FN00"/>
    <s v="00000"/>
    <s v="1760"/>
    <s v="1860"/>
    <s v=""/>
    <n v="-2725"/>
    <x v="8"/>
    <x v="1"/>
    <s v="February Estimate"/>
    <s v="JRNL00530877"/>
    <x v="2"/>
    <d v="2021-03-05T00:00:00"/>
    <s v="Yes"/>
  </r>
  <r>
    <s v="AP-ACCR"/>
    <s v="CF00"/>
    <s v="JRNL00533136"/>
    <s v="CF00-00000-1760-1860"/>
    <s v="CF00"/>
    <s v="00000"/>
    <s v="1760"/>
    <s v="1860"/>
    <s v=""/>
    <n v="-264.33999999999997"/>
    <x v="4"/>
    <x v="2"/>
    <s v="846163"/>
    <s v="JRNL00533114"/>
    <x v="5"/>
    <d v="2021-04-05T00:00:00"/>
    <s v="Yes"/>
  </r>
  <r>
    <s v="AP-ACCR"/>
    <s v="CF00"/>
    <s v="JRNL00533136"/>
    <s v="CF00-00000-1760-1860"/>
    <s v="CF00"/>
    <s v="00000"/>
    <s v="1760"/>
    <s v="1860"/>
    <s v=""/>
    <n v="-1000"/>
    <x v="5"/>
    <x v="1"/>
    <s v="March Estimate"/>
    <s v="JRNL00533114"/>
    <x v="5"/>
    <d v="2021-04-05T00:00:00"/>
    <s v="Yes"/>
  </r>
  <r>
    <s v="AP-ACCR"/>
    <s v="CF00"/>
    <s v="JRNL00533262"/>
    <s v="CF00-00000-1760-1860"/>
    <s v="CF00"/>
    <s v="00000"/>
    <s v="1760"/>
    <s v="1860"/>
    <s v=""/>
    <n v="-264.33999999999997"/>
    <x v="4"/>
    <x v="2"/>
    <s v="846163"/>
    <s v="JRNL00533061"/>
    <x v="5"/>
    <d v="2021-04-06T00:00:00"/>
    <s v="Yes"/>
  </r>
  <r>
    <s v="AP-ACCR"/>
    <s v="FN00"/>
    <s v="JRNL00533552"/>
    <s v="FN00-00000-1760-1860"/>
    <s v="FN00"/>
    <s v="00000"/>
    <s v="1760"/>
    <s v="1860"/>
    <s v=""/>
    <n v="-563.13"/>
    <x v="4"/>
    <x v="2"/>
    <s v="846163"/>
    <s v="JRNL00533343"/>
    <x v="5"/>
    <d v="2021-04-07T00:00:00"/>
    <s v="Yes"/>
  </r>
  <r>
    <s v="AP-ACCR"/>
    <s v="FN00"/>
    <s v="JRNL00533552"/>
    <s v="FN00-00000-1760-1860"/>
    <s v="FN00"/>
    <s v="00000"/>
    <s v="1760"/>
    <s v="1860"/>
    <s v=""/>
    <n v="-1000"/>
    <x v="8"/>
    <x v="1"/>
    <s v="March Estimate"/>
    <s v="JRNL00533343"/>
    <x v="5"/>
    <d v="2021-04-07T00:00:00"/>
    <s v="Yes"/>
  </r>
  <r>
    <s v="SYS-AP"/>
    <s v="FC00"/>
    <s v="JRNL00534826"/>
    <s v="CF00-00000-1760-1860"/>
    <s v="CF00"/>
    <s v="00000"/>
    <s v="1760"/>
    <s v="1860"/>
    <s v=""/>
    <n v="450.58"/>
    <x v="9"/>
    <x v="2"/>
    <s v="851527"/>
    <s v="VO852393"/>
    <x v="6"/>
    <d v="2021-05-04T00:00:00"/>
    <s v="Yes"/>
  </r>
  <r>
    <s v="SYS-AP"/>
    <s v="FC00"/>
    <s v="JRNL00534826"/>
    <s v="FI00-00000-1760-1860"/>
    <s v="FI00"/>
    <s v="00000"/>
    <s v="1760"/>
    <s v="1860"/>
    <s v=""/>
    <n v="8.69"/>
    <x v="9"/>
    <x v="2"/>
    <s v="851527"/>
    <s v="VO852393"/>
    <x v="6"/>
    <d v="2021-05-04T00:00:00"/>
    <s v="Yes"/>
  </r>
  <r>
    <s v="SYS-AP"/>
    <s v="FC00"/>
    <s v="JRNL00534826"/>
    <s v="FN00-00000-1760-1860"/>
    <s v="FN00"/>
    <s v="00000"/>
    <s v="1760"/>
    <s v="1860"/>
    <s v=""/>
    <n v="959.87"/>
    <x v="9"/>
    <x v="2"/>
    <s v="851527"/>
    <s v="VO852393"/>
    <x v="6"/>
    <d v="2021-05-04T00:00:00"/>
    <s v="Yes"/>
  </r>
  <r>
    <s v="SYS-AP"/>
    <s v="FC00"/>
    <s v="JRNL00534826"/>
    <s v="FT00-00000-1760-1860"/>
    <s v="FT00"/>
    <s v="00000"/>
    <s v="1760"/>
    <s v="1860"/>
    <s v=""/>
    <n v="2.71"/>
    <x v="2"/>
    <x v="2"/>
    <s v="851527"/>
    <s v="VO852393"/>
    <x v="6"/>
    <d v="2021-05-04T00:00:00"/>
    <s v="Yes"/>
  </r>
  <r>
    <s v="AP-ACCR"/>
    <s v="CF00"/>
    <s v="JRNL00535048"/>
    <s v="CF00-00000-1760-1860"/>
    <s v="CF00"/>
    <s v="00000"/>
    <s v="1760"/>
    <s v="1860"/>
    <s v=""/>
    <n v="450.58"/>
    <x v="3"/>
    <x v="2"/>
    <s v="851527"/>
    <s v="JRNL00535048"/>
    <x v="5"/>
    <d v="2021-05-05T00:00:00"/>
    <s v="Yes"/>
  </r>
  <r>
    <s v="AP-ACCR"/>
    <s v="CF00"/>
    <s v="JRNL00535048"/>
    <s v="CF00-00000-1760-1860"/>
    <s v="CF00"/>
    <s v="00000"/>
    <s v="1760"/>
    <s v="1860"/>
    <s v=""/>
    <n v="277.27999999999997"/>
    <x v="10"/>
    <x v="1"/>
    <s v="April  Estimate"/>
    <s v="JRNL00535048"/>
    <x v="5"/>
    <d v="2021-05-05T00:00:00"/>
    <s v="Yes"/>
  </r>
  <r>
    <s v="AP-ACCR"/>
    <s v="CF00"/>
    <s v="JRNL00535212"/>
    <s v="CF00-00000-1760-1860"/>
    <s v="CF00"/>
    <s v="00000"/>
    <s v="1760"/>
    <s v="1860"/>
    <s v=""/>
    <n v="-277.27999999999997"/>
    <x v="11"/>
    <x v="1"/>
    <s v="April Estimate"/>
    <s v="JRNL00534973"/>
    <x v="7"/>
    <d v="2021-05-06T00:00:00"/>
    <s v="Yes"/>
  </r>
  <r>
    <s v="AP-ACCR"/>
    <s v="CF00"/>
    <s v="JRNL00535212"/>
    <s v="CF00-00000-1760-1860"/>
    <s v="CF00"/>
    <s v="00000"/>
    <s v="1760"/>
    <s v="1860"/>
    <s v=""/>
    <n v="-450.58"/>
    <x v="12"/>
    <x v="2"/>
    <s v="851527"/>
    <s v="JRNL00534973"/>
    <x v="7"/>
    <d v="2021-05-06T00:00:00"/>
    <s v="Yes"/>
  </r>
  <r>
    <s v="AP-ACCR"/>
    <s v="FN00"/>
    <s v="JRNL00536721"/>
    <s v="FN00-00000-1760-1860"/>
    <s v="FN00"/>
    <s v="00000"/>
    <s v="1760"/>
    <s v="1860"/>
    <s v=""/>
    <n v="-936.64"/>
    <x v="13"/>
    <x v="1"/>
    <s v="May Estimate"/>
    <s v="JRNL00536712"/>
    <x v="8"/>
    <d v="2021-06-03T00:00:00"/>
    <s v="Yes"/>
  </r>
  <r>
    <s v="AP-ACCR"/>
    <s v="FN00"/>
    <s v="JRNL00536721"/>
    <s v="FN00-00000-1760-1860"/>
    <s v="FN00"/>
    <s v="00000"/>
    <s v="1760"/>
    <s v="1860"/>
    <s v=""/>
    <n v="-63.99"/>
    <x v="14"/>
    <x v="3"/>
    <s v="May Estimate"/>
    <s v="JRNL00536712"/>
    <x v="8"/>
    <d v="2021-06-03T00:00:00"/>
    <s v="Yes"/>
  </r>
  <r>
    <s v="AP-ACCR"/>
    <s v="FT00"/>
    <s v="JRNL00536759"/>
    <s v="FT00-00000-1760-1860"/>
    <s v="FT00"/>
    <s v="00000"/>
    <s v="1760"/>
    <s v="1860"/>
    <s v=""/>
    <n v="-0.18"/>
    <x v="15"/>
    <x v="2"/>
    <s v="857013"/>
    <s v="JRNL00536699"/>
    <x v="8"/>
    <d v="2021-06-04T00:00:00"/>
    <s v="Yes"/>
  </r>
  <r>
    <s v="AP-ACCR"/>
    <s v="FT00"/>
    <s v="JRNL00536759"/>
    <s v="FT00-00000-1760-1860"/>
    <s v="FT00"/>
    <s v="00000"/>
    <s v="1760"/>
    <s v="1860"/>
    <s v=""/>
    <n v="-2.64"/>
    <x v="11"/>
    <x v="1"/>
    <s v="May Estimate"/>
    <s v="JRNL00536699"/>
    <x v="8"/>
    <d v="2021-06-04T00:00:00"/>
    <s v="Yes"/>
  </r>
  <r>
    <s v="SYS-AP"/>
    <s v="FC00"/>
    <s v="JRNL00537063"/>
    <s v="CF00-00000-1760-1860"/>
    <s v="CF00"/>
    <s v="00000"/>
    <s v="1760"/>
    <s v="1860"/>
    <s v=""/>
    <n v="30.04"/>
    <x v="16"/>
    <x v="2"/>
    <s v="857013"/>
    <s v="VO858496"/>
    <x v="9"/>
    <d v="2021-06-08T00:00:00"/>
    <s v="Yes"/>
  </r>
  <r>
    <s v="SYS-AP"/>
    <s v="FC00"/>
    <s v="JRNL00537063"/>
    <s v="FI00-00000-1760-1860"/>
    <s v="FI00"/>
    <s v="00000"/>
    <s v="1760"/>
    <s v="1860"/>
    <s v=""/>
    <n v="0.57999999999999996"/>
    <x v="16"/>
    <x v="2"/>
    <s v="857013"/>
    <s v="VO858496"/>
    <x v="9"/>
    <d v="2021-06-08T00:00:00"/>
    <s v="Yes"/>
  </r>
  <r>
    <s v="SYS-AP"/>
    <s v="FC00"/>
    <s v="JRNL00537063"/>
    <s v="FN00-00000-1760-1860"/>
    <s v="FN00"/>
    <s v="00000"/>
    <s v="1760"/>
    <s v="1860"/>
    <s v=""/>
    <n v="63.99"/>
    <x v="16"/>
    <x v="2"/>
    <s v="857013"/>
    <s v="VO858496"/>
    <x v="9"/>
    <d v="2021-06-08T00:00:00"/>
    <s v="Yes"/>
  </r>
  <r>
    <s v="SYS-AP"/>
    <s v="FC00"/>
    <s v="JRNL00537063"/>
    <s v="FT00-00000-1760-1860"/>
    <s v="FT00"/>
    <s v="00000"/>
    <s v="1760"/>
    <s v="1860"/>
    <s v=""/>
    <n v="0.18"/>
    <x v="16"/>
    <x v="2"/>
    <s v="857013"/>
    <s v="VO858496"/>
    <x v="9"/>
    <d v="2021-06-08T00:00:00"/>
    <s v="Yes"/>
  </r>
  <r>
    <s v="SYS-AP"/>
    <s v="FC00"/>
    <s v="JRNL00530509"/>
    <s v="CF00-00000-1760-1860"/>
    <s v="CF00"/>
    <s v="00000"/>
    <s v="1760"/>
    <s v="1860"/>
    <s v=""/>
    <n v="2430"/>
    <x v="0"/>
    <x v="0"/>
    <s v="INV 0550-01"/>
    <s v="VO836764"/>
    <x v="10"/>
    <d v="2021-02-23T00:00:00"/>
    <s v="Yes"/>
  </r>
  <r>
    <s v="SYS-AP"/>
    <s v="FC00"/>
    <s v="JRNL00530509"/>
    <s v="FN00-00000-1760-1860"/>
    <s v="FN00"/>
    <s v="00000"/>
    <s v="1760"/>
    <s v="1860"/>
    <s v=""/>
    <n v="2430"/>
    <x v="0"/>
    <x v="0"/>
    <s v="INV 0550-01"/>
    <s v="VO836764"/>
    <x v="10"/>
    <d v="2021-02-23T00:00:00"/>
    <s v="Yes"/>
  </r>
  <r>
    <s v="GJ"/>
    <s v="CU00"/>
    <s v="JRNL00530711"/>
    <s v="FN00-00000-1760-1860"/>
    <s v="FN00"/>
    <s v="00000"/>
    <s v="1760"/>
    <s v="1860"/>
    <s v=""/>
    <n v="-561.16"/>
    <x v="17"/>
    <x v="1"/>
    <s v="VO828429"/>
    <s v="JRNL00530711"/>
    <x v="11"/>
    <d v="2021-03-01T00:00:00"/>
    <s v="Yes"/>
  </r>
  <r>
    <s v="AP-ACCR"/>
    <s v="CF00"/>
    <s v="JRNL00531493"/>
    <s v="CF00-00000-1760-1860"/>
    <s v="CF00"/>
    <s v="00000"/>
    <s v="1760"/>
    <s v="1860"/>
    <s v=""/>
    <n v="-340.94"/>
    <x v="3"/>
    <x v="2"/>
    <s v="839213"/>
    <s v="JRNL00531302"/>
    <x v="2"/>
    <d v="2021-03-06T00:00:00"/>
    <s v="Yes"/>
  </r>
  <r>
    <s v="AP-ACCR"/>
    <s v="CF00"/>
    <s v="JRNL00531493"/>
    <s v="CF00-00000-1760-1860"/>
    <s v="CF00"/>
    <s v="00000"/>
    <s v="1760"/>
    <s v="1860"/>
    <s v=""/>
    <n v="-3050"/>
    <x v="18"/>
    <x v="1"/>
    <s v="February Estimate"/>
    <s v="JRNL00531302"/>
    <x v="2"/>
    <d v="2021-03-06T00:00:00"/>
    <s v="Yes"/>
  </r>
  <r>
    <s v="SYS-AP"/>
    <s v="FC00"/>
    <s v="JRNL00531974"/>
    <s v="CF00-00000-1760-1860"/>
    <s v="CF00"/>
    <s v="00000"/>
    <s v="1760"/>
    <s v="1860"/>
    <s v=""/>
    <n v="555.49"/>
    <x v="0"/>
    <x v="0"/>
    <s v="INV 0545-04"/>
    <s v="VO840764"/>
    <x v="12"/>
    <d v="2021-03-11T00:00:00"/>
    <s v="Yes"/>
  </r>
  <r>
    <s v="SYS-AP"/>
    <s v="FC00"/>
    <s v="JRNL00531974"/>
    <s v="FI00-00000-1760-1860"/>
    <s v="FI00"/>
    <s v="00000"/>
    <s v="1760"/>
    <s v="1860"/>
    <s v=""/>
    <n v="10.72"/>
    <x v="0"/>
    <x v="0"/>
    <s v="INV 0545-04"/>
    <s v="VO840764"/>
    <x v="12"/>
    <d v="2021-03-11T00:00:00"/>
    <s v="Yes"/>
  </r>
  <r>
    <s v="SYS-AP"/>
    <s v="FC00"/>
    <s v="JRNL00531974"/>
    <s v="FN00-00000-1760-1860"/>
    <s v="FN00"/>
    <s v="00000"/>
    <s v="1760"/>
    <s v="1860"/>
    <s v=""/>
    <n v="1183.3399999999999"/>
    <x v="0"/>
    <x v="0"/>
    <s v="INV 0545-04"/>
    <s v="VO840764"/>
    <x v="12"/>
    <d v="2021-03-11T00:00:00"/>
    <s v="Yes"/>
  </r>
  <r>
    <s v="SYS-AP"/>
    <s v="FC00"/>
    <s v="JRNL00531974"/>
    <s v="FT00-00000-1760-1860"/>
    <s v="FT00"/>
    <s v="00000"/>
    <s v="1760"/>
    <s v="1860"/>
    <s v=""/>
    <n v="3.34"/>
    <x v="0"/>
    <x v="0"/>
    <s v="INV 0545-04"/>
    <s v="VO840764"/>
    <x v="12"/>
    <d v="2021-03-11T00:00:00"/>
    <s v="Yes"/>
  </r>
  <r>
    <s v="SYS-AP"/>
    <s v="FC00"/>
    <s v="JRNL00531974"/>
    <s v="CF00-00000-1760-1860"/>
    <s v="CF00"/>
    <s v="00000"/>
    <s v="1760"/>
    <s v="1860"/>
    <s v=""/>
    <n v="1409.79"/>
    <x v="7"/>
    <x v="1"/>
    <s v="468"/>
    <s v="VO840804"/>
    <x v="12"/>
    <d v="2021-03-11T00:00:00"/>
    <s v="Yes"/>
  </r>
  <r>
    <s v="SYS-AP"/>
    <s v="FC00"/>
    <s v="JRNL00531974"/>
    <s v="FI00-00000-1760-1860"/>
    <s v="FI00"/>
    <s v="00000"/>
    <s v="1760"/>
    <s v="1860"/>
    <s v=""/>
    <n v="27.23"/>
    <x v="7"/>
    <x v="1"/>
    <s v="468"/>
    <s v="VO840804"/>
    <x v="12"/>
    <d v="2021-03-11T00:00:00"/>
    <s v="Yes"/>
  </r>
  <r>
    <s v="SYS-AP"/>
    <s v="FC00"/>
    <s v="JRNL00531974"/>
    <s v="FN00-00000-1760-1860"/>
    <s v="FN00"/>
    <s v="00000"/>
    <s v="1760"/>
    <s v="1860"/>
    <s v=""/>
    <n v="3003.31"/>
    <x v="7"/>
    <x v="1"/>
    <s v="468"/>
    <s v="VO840804"/>
    <x v="12"/>
    <d v="2021-03-11T00:00:00"/>
    <s v="Yes"/>
  </r>
  <r>
    <s v="SYS-AP"/>
    <s v="FC00"/>
    <s v="JRNL00531974"/>
    <s v="FT00-00000-1760-1860"/>
    <s v="FT00"/>
    <s v="00000"/>
    <s v="1760"/>
    <s v="1860"/>
    <s v=""/>
    <n v="8.4700000000000006"/>
    <x v="7"/>
    <x v="1"/>
    <s v="468"/>
    <s v="VO840804"/>
    <x v="12"/>
    <d v="2021-03-11T00:00:00"/>
    <s v="Yes"/>
  </r>
  <r>
    <s v="GJ"/>
    <s v="CU00"/>
    <s v="JRNL00529002"/>
    <s v="FN00-00000-1760-1860"/>
    <s v="FN00"/>
    <s v="00000"/>
    <s v="1760"/>
    <s v="1860"/>
    <s v=""/>
    <n v="561.16"/>
    <x v="17"/>
    <x v="1"/>
    <s v="VO828429"/>
    <s v="JRNL00529002"/>
    <x v="13"/>
    <d v="2021-02-01T00:00:00"/>
    <s v="Yes"/>
  </r>
  <r>
    <s v="AP-ACCR"/>
    <s v="CF00"/>
    <s v="JRNL00531302"/>
    <s v="CF00-00000-1760-1860"/>
    <s v="CF00"/>
    <s v="00000"/>
    <s v="1760"/>
    <s v="1860"/>
    <s v=""/>
    <n v="340.94"/>
    <x v="3"/>
    <x v="2"/>
    <s v="839213"/>
    <s v="JRNL00531302"/>
    <x v="4"/>
    <d v="2021-03-06T00:00:00"/>
    <s v="Yes"/>
  </r>
  <r>
    <s v="AP-ACCR"/>
    <s v="CF00"/>
    <s v="JRNL00531302"/>
    <s v="CF00-00000-1760-1860"/>
    <s v="CF00"/>
    <s v="00000"/>
    <s v="1760"/>
    <s v="1860"/>
    <s v=""/>
    <n v="3050"/>
    <x v="18"/>
    <x v="1"/>
    <s v="February Estimate"/>
    <s v="JRNL00531302"/>
    <x v="4"/>
    <d v="2021-03-06T00:00:00"/>
    <s v="Yes"/>
  </r>
  <r>
    <s v="AP-ACCR"/>
    <s v="FI00"/>
    <s v="JRNL00531491"/>
    <s v="FI00-00000-1760-1860"/>
    <s v="FI00"/>
    <s v="00000"/>
    <s v="1760"/>
    <s v="1860"/>
    <s v=""/>
    <n v="-6.58"/>
    <x v="3"/>
    <x v="2"/>
    <s v="839213"/>
    <s v="JRNL00531300"/>
    <x v="2"/>
    <d v="2021-03-06T00:00:00"/>
    <s v="Yes"/>
  </r>
  <r>
    <s v="AP-ACCR"/>
    <s v="FI00"/>
    <s v="JRNL00533050"/>
    <s v="FI00-00000-1760-1860"/>
    <s v="FI00"/>
    <s v="00000"/>
    <s v="1760"/>
    <s v="1860"/>
    <s v=""/>
    <n v="5.0999999999999996"/>
    <x v="4"/>
    <x v="2"/>
    <s v="846163"/>
    <s v="JRNL00533050"/>
    <x v="2"/>
    <d v="2021-04-05T00:00:00"/>
    <s v="Yes"/>
  </r>
  <r>
    <s v="AP-ACCR"/>
    <s v="FN00"/>
    <s v="JRNL00533217"/>
    <s v="FN00-00000-1760-1860"/>
    <s v="FN00"/>
    <s v="00000"/>
    <s v="1760"/>
    <s v="1860"/>
    <s v=""/>
    <n v="-563.13"/>
    <x v="4"/>
    <x v="2"/>
    <s v="846163"/>
    <s v="JRNL00533130"/>
    <x v="5"/>
    <d v="2021-04-06T00:00:00"/>
    <s v="Yes"/>
  </r>
  <r>
    <s v="AP-ACCR"/>
    <s v="FN00"/>
    <s v="JRNL00533217"/>
    <s v="FN00-00000-1760-1860"/>
    <s v="FN00"/>
    <s v="00000"/>
    <s v="1760"/>
    <s v="1860"/>
    <s v=""/>
    <n v="-1000"/>
    <x v="5"/>
    <x v="1"/>
    <s v="ESTIMATE"/>
    <s v="JRNL00533130"/>
    <x v="5"/>
    <d v="2021-04-06T00:00:00"/>
    <s v="Yes"/>
  </r>
  <r>
    <s v="AP-ACCR"/>
    <s v="FN00"/>
    <s v="JRNL00533217"/>
    <s v="FN00-00000-1760-1860"/>
    <s v="FN00"/>
    <s v="00000"/>
    <s v="1760"/>
    <s v="1860"/>
    <s v=""/>
    <n v="-563.13"/>
    <x v="6"/>
    <x v="2"/>
    <s v="846163"/>
    <s v="JRNL00533130"/>
    <x v="5"/>
    <d v="2021-04-06T00:00:00"/>
    <s v="Yes"/>
  </r>
  <r>
    <s v="AP-ACCR"/>
    <s v="FI00"/>
    <s v="JRNL00534951"/>
    <s v="FI00-00000-1760-1860"/>
    <s v="FI00"/>
    <s v="00000"/>
    <s v="1760"/>
    <s v="1860"/>
    <s v=""/>
    <n v="8.69"/>
    <x v="19"/>
    <x v="2"/>
    <s v="851527"/>
    <s v="JRNL00534951"/>
    <x v="5"/>
    <d v="2021-05-06T00:00:00"/>
    <s v="Yes"/>
  </r>
  <r>
    <s v="AP-ACCR"/>
    <s v="FI00"/>
    <s v="JRNL00534951"/>
    <s v="FI00-00000-1760-1860"/>
    <s v="FI00"/>
    <s v="00000"/>
    <s v="1760"/>
    <s v="1860"/>
    <s v=""/>
    <n v="5.35"/>
    <x v="11"/>
    <x v="1"/>
    <s v="April Estimate"/>
    <s v="JRNL00534951"/>
    <x v="5"/>
    <d v="2021-05-06T00:00:00"/>
    <s v="Yes"/>
  </r>
  <r>
    <s v="AP-ACCR"/>
    <s v="FT00"/>
    <s v="JRNL00534965"/>
    <s v="FT00-00000-1760-1860"/>
    <s v="FT00"/>
    <s v="00000"/>
    <s v="1760"/>
    <s v="1860"/>
    <s v=""/>
    <n v="2.71"/>
    <x v="3"/>
    <x v="2"/>
    <s v="851527"/>
    <s v="JRNL00534965"/>
    <x v="5"/>
    <d v="2021-05-05T00:00:00"/>
    <s v="Yes"/>
  </r>
  <r>
    <s v="AP-ACCR"/>
    <s v="FI00"/>
    <s v="JRNL00535132"/>
    <s v="FI00-00000-1760-1860"/>
    <s v="FI00"/>
    <s v="00000"/>
    <s v="1760"/>
    <s v="1860"/>
    <s v=""/>
    <n v="-8.69"/>
    <x v="19"/>
    <x v="2"/>
    <s v="851527"/>
    <s v="JRNL00534951"/>
    <x v="7"/>
    <d v="2021-05-06T00:00:00"/>
    <s v="Yes"/>
  </r>
  <r>
    <s v="AP-ACCR"/>
    <s v="FI00"/>
    <s v="JRNL00535132"/>
    <s v="FI00-00000-1760-1860"/>
    <s v="FI00"/>
    <s v="00000"/>
    <s v="1760"/>
    <s v="1860"/>
    <s v=""/>
    <n v="-5.35"/>
    <x v="11"/>
    <x v="1"/>
    <s v="April Estimate"/>
    <s v="JRNL00534951"/>
    <x v="7"/>
    <d v="2021-05-06T00:00:00"/>
    <s v="Yes"/>
  </r>
  <r>
    <s v="AP-ACCR"/>
    <s v="FT00"/>
    <s v="JRNL00535133"/>
    <s v="FT00-00000-1760-1860"/>
    <s v="FT00"/>
    <s v="00000"/>
    <s v="1760"/>
    <s v="1860"/>
    <s v=""/>
    <n v="-2.71"/>
    <x v="19"/>
    <x v="2"/>
    <s v="851527"/>
    <s v="JRNL00534958"/>
    <x v="7"/>
    <d v="2021-05-06T00:00:00"/>
    <s v="Yes"/>
  </r>
  <r>
    <s v="AP-ACCR"/>
    <s v="FT00"/>
    <s v="JRNL00535133"/>
    <s v="FT00-00000-1760-1860"/>
    <s v="FT00"/>
    <s v="00000"/>
    <s v="1760"/>
    <s v="1860"/>
    <s v=""/>
    <n v="-1.67"/>
    <x v="11"/>
    <x v="1"/>
    <s v="April Estimate"/>
    <s v="JRNL00534958"/>
    <x v="7"/>
    <d v="2021-05-06T00:00:00"/>
    <s v="Yes"/>
  </r>
  <r>
    <s v="SYS-AP"/>
    <s v="FC00"/>
    <s v="JRNL00538527"/>
    <s v="CF00-00000-1760-1860"/>
    <s v="CF00"/>
    <s v="00000"/>
    <s v="1760"/>
    <s v="1860"/>
    <s v=""/>
    <n v="48.06"/>
    <x v="16"/>
    <x v="2"/>
    <s v="863383"/>
    <s v="VO864108"/>
    <x v="14"/>
    <d v="2021-07-07T00:00:00"/>
    <s v="Yes"/>
  </r>
  <r>
    <s v="SYS-AP"/>
    <s v="FC00"/>
    <s v="JRNL00538527"/>
    <s v="FI00-00000-1760-1860"/>
    <s v="FI00"/>
    <s v="00000"/>
    <s v="1760"/>
    <s v="1860"/>
    <s v=""/>
    <n v="0.93"/>
    <x v="16"/>
    <x v="2"/>
    <s v="863383"/>
    <s v="VO864108"/>
    <x v="14"/>
    <d v="2021-07-07T00:00:00"/>
    <s v="Yes"/>
  </r>
  <r>
    <s v="SYS-AP"/>
    <s v="FC00"/>
    <s v="JRNL00538527"/>
    <s v="FN00-00000-1760-1860"/>
    <s v="FN00"/>
    <s v="00000"/>
    <s v="1760"/>
    <s v="1860"/>
    <s v=""/>
    <n v="102.39"/>
    <x v="16"/>
    <x v="2"/>
    <s v="863383"/>
    <s v="VO864108"/>
    <x v="14"/>
    <d v="2021-07-07T00:00:00"/>
    <s v="Yes"/>
  </r>
  <r>
    <s v="SYS-AP"/>
    <s v="FC00"/>
    <s v="JRNL00538527"/>
    <s v="FT00-00000-1760-1860"/>
    <s v="FT00"/>
    <s v="00000"/>
    <s v="1760"/>
    <s v="1860"/>
    <s v=""/>
    <n v="0.28999999999999998"/>
    <x v="16"/>
    <x v="2"/>
    <s v="863383"/>
    <s v="VO864108"/>
    <x v="14"/>
    <d v="2021-07-07T00:00:00"/>
    <s v="Yes"/>
  </r>
  <r>
    <s v="SYS-AP"/>
    <s v="FC00"/>
    <s v="JRNL00528441"/>
    <s v="CF00-00000-1760-1860"/>
    <s v="CF00"/>
    <s v="00000"/>
    <s v="1760"/>
    <s v="1860"/>
    <s v=""/>
    <n v="140.29"/>
    <x v="20"/>
    <x v="1"/>
    <s v="458"/>
    <s v="VO828429"/>
    <x v="15"/>
    <d v="2021-01-14T00:00:00"/>
    <s v="Yes"/>
  </r>
  <r>
    <s v="SYS-AP"/>
    <s v="FC00"/>
    <s v="JRNL00528441"/>
    <s v="FN00-00000-1760-1860"/>
    <s v="FN00"/>
    <s v="00000"/>
    <s v="1760"/>
    <s v="1860"/>
    <s v=""/>
    <n v="140.29"/>
    <x v="20"/>
    <x v="1"/>
    <s v="458"/>
    <s v="VO828429"/>
    <x v="15"/>
    <d v="2021-01-14T00:00:00"/>
    <s v="Yes"/>
  </r>
  <r>
    <s v="AP-ACCR"/>
    <s v="FI00"/>
    <s v="JRNL00531300"/>
    <s v="FI00-00000-1760-1860"/>
    <s v="FI00"/>
    <s v="00000"/>
    <s v="1760"/>
    <s v="1860"/>
    <s v=""/>
    <n v="6.58"/>
    <x v="3"/>
    <x v="2"/>
    <s v="839213"/>
    <s v="JRNL00531300"/>
    <x v="4"/>
    <d v="2021-03-06T00:00:00"/>
    <s v="Yes"/>
  </r>
  <r>
    <s v="AP-ACCR"/>
    <s v="CF00"/>
    <s v="JRNL00533061"/>
    <s v="CF00-00000-1760-1860"/>
    <s v="CF00"/>
    <s v="00000"/>
    <s v="1760"/>
    <s v="1860"/>
    <s v=""/>
    <n v="264.33999999999997"/>
    <x v="4"/>
    <x v="2"/>
    <s v="846163"/>
    <s v="JRNL00533061"/>
    <x v="2"/>
    <d v="2021-04-06T00:00:00"/>
    <s v="Yes"/>
  </r>
  <r>
    <s v="AP-ACCR"/>
    <s v="CF00"/>
    <s v="JRNL00533114"/>
    <s v="CF00-00000-1760-1860"/>
    <s v="CF00"/>
    <s v="00000"/>
    <s v="1760"/>
    <s v="1860"/>
    <s v=""/>
    <n v="264.33999999999997"/>
    <x v="4"/>
    <x v="2"/>
    <s v="846163"/>
    <s v="JRNL00533114"/>
    <x v="2"/>
    <d v="2021-04-05T00:00:00"/>
    <s v="Yes"/>
  </r>
  <r>
    <s v="AP-ACCR"/>
    <s v="CF00"/>
    <s v="JRNL00533114"/>
    <s v="CF00-00000-1760-1860"/>
    <s v="CF00"/>
    <s v="00000"/>
    <s v="1760"/>
    <s v="1860"/>
    <s v=""/>
    <n v="1000"/>
    <x v="5"/>
    <x v="1"/>
    <s v="March Estimate"/>
    <s v="JRNL00533114"/>
    <x v="2"/>
    <d v="2021-04-05T00:00:00"/>
    <s v="Yes"/>
  </r>
  <r>
    <s v="AP-ACCR"/>
    <s v="FI00"/>
    <s v="JRNL00534956"/>
    <s v="FI00-00000-1760-1860"/>
    <s v="FI00"/>
    <s v="00000"/>
    <s v="1760"/>
    <s v="1860"/>
    <s v=""/>
    <n v="8.69"/>
    <x v="3"/>
    <x v="2"/>
    <s v="851527"/>
    <s v="JRNL00534956"/>
    <x v="5"/>
    <d v="2021-05-05T00:00:00"/>
    <s v="Yes"/>
  </r>
  <r>
    <s v="AP-ACCR"/>
    <s v="CF00"/>
    <s v="JRNL00534973"/>
    <s v="CF00-00000-1760-1860"/>
    <s v="CF00"/>
    <s v="00000"/>
    <s v="1760"/>
    <s v="1860"/>
    <s v=""/>
    <n v="277.27999999999997"/>
    <x v="11"/>
    <x v="1"/>
    <s v="April Estimate"/>
    <s v="JRNL00534973"/>
    <x v="5"/>
    <d v="2021-05-06T00:00:00"/>
    <s v="Yes"/>
  </r>
  <r>
    <s v="AP-ACCR"/>
    <s v="CF00"/>
    <s v="JRNL00534973"/>
    <s v="CF00-00000-1760-1860"/>
    <s v="CF00"/>
    <s v="00000"/>
    <s v="1760"/>
    <s v="1860"/>
    <s v=""/>
    <n v="450.58"/>
    <x v="12"/>
    <x v="2"/>
    <s v="851527"/>
    <s v="JRNL00534973"/>
    <x v="5"/>
    <d v="2021-05-06T00:00:00"/>
    <s v="Yes"/>
  </r>
  <r>
    <s v="AP-ACCR"/>
    <s v="FI00"/>
    <s v="JRNL00535046"/>
    <s v="FI00-00000-1760-1860"/>
    <s v="FI00"/>
    <s v="00000"/>
    <s v="1760"/>
    <s v="1860"/>
    <s v=""/>
    <n v="-8.69"/>
    <x v="3"/>
    <x v="2"/>
    <s v="851527"/>
    <s v="JRNL00534956"/>
    <x v="7"/>
    <d v="2021-06-03T00:00:00"/>
    <s v="Yes"/>
  </r>
  <r>
    <s v="AP-ACCR"/>
    <s v="FI00"/>
    <s v="JRNL00536670"/>
    <s v="FI00-00000-1760-1860"/>
    <s v="FI00"/>
    <s v="00000"/>
    <s v="1760"/>
    <s v="1860"/>
    <s v=""/>
    <n v="0.57999999999999996"/>
    <x v="15"/>
    <x v="2"/>
    <s v="857013"/>
    <s v="JRNL00536670"/>
    <x v="7"/>
    <d v="2021-06-04T00:00:00"/>
    <s v="Yes"/>
  </r>
  <r>
    <s v="AP-ACCR"/>
    <s v="FI00"/>
    <s v="JRNL00536670"/>
    <s v="FI00-00000-1760-1860"/>
    <s v="FI00"/>
    <s v="00000"/>
    <s v="1760"/>
    <s v="1860"/>
    <s v=""/>
    <n v="8.49"/>
    <x v="11"/>
    <x v="1"/>
    <s v="May Estimate"/>
    <s v="JRNL00536670"/>
    <x v="7"/>
    <d v="2021-06-04T00:00:00"/>
    <s v="Yes"/>
  </r>
  <r>
    <s v="AP-ACCR"/>
    <s v="CF00"/>
    <s v="JRNL00536717"/>
    <s v="CF00-00000-1760-1860"/>
    <s v="CF00"/>
    <s v="00000"/>
    <s v="1760"/>
    <s v="1860"/>
    <s v=""/>
    <n v="-30.04"/>
    <x v="21"/>
    <x v="2"/>
    <s v="857013"/>
    <s v="JRNL00536709"/>
    <x v="8"/>
    <d v="2021-06-03T00:00:00"/>
    <s v="Yes"/>
  </r>
  <r>
    <s v="AP-ACCR"/>
    <s v="FI00"/>
    <s v="JRNL00536758"/>
    <s v="FI00-00000-1760-1860"/>
    <s v="FI00"/>
    <s v="00000"/>
    <s v="1760"/>
    <s v="1860"/>
    <s v=""/>
    <n v="-0.57999999999999996"/>
    <x v="15"/>
    <x v="2"/>
    <s v="857013"/>
    <s v="JRNL00536670"/>
    <x v="8"/>
    <d v="2021-06-04T00:00:00"/>
    <s v="Yes"/>
  </r>
  <r>
    <s v="AP-ACCR"/>
    <s v="FI00"/>
    <s v="JRNL00536758"/>
    <s v="FI00-00000-1760-1860"/>
    <s v="FI00"/>
    <s v="00000"/>
    <s v="1760"/>
    <s v="1860"/>
    <s v=""/>
    <n v="-8.49"/>
    <x v="11"/>
    <x v="1"/>
    <s v="May Estimate"/>
    <s v="JRNL00536670"/>
    <x v="8"/>
    <d v="2021-06-04T00:00:00"/>
    <s v="Yes"/>
  </r>
  <r>
    <s v="SYS-AP"/>
    <s v="FC00"/>
    <s v="JRNL00537563"/>
    <s v="CF00-00000-1760-1860"/>
    <s v="CF00"/>
    <s v="00000"/>
    <s v="1760"/>
    <s v="1860"/>
    <s v=""/>
    <n v="1044.6600000000001"/>
    <x v="7"/>
    <x v="1"/>
    <s v="478"/>
    <s v="VO860940"/>
    <x v="16"/>
    <d v="2021-06-21T00:00:00"/>
    <s v="Yes"/>
  </r>
  <r>
    <s v="SYS-AP"/>
    <s v="FC00"/>
    <s v="JRNL00537563"/>
    <s v="FI00-00000-1760-1860"/>
    <s v="FI00"/>
    <s v="00000"/>
    <s v="1760"/>
    <s v="1860"/>
    <s v=""/>
    <n v="20.18"/>
    <x v="7"/>
    <x v="1"/>
    <s v="478"/>
    <s v="VO860940"/>
    <x v="16"/>
    <d v="2021-06-21T00:00:00"/>
    <s v="Yes"/>
  </r>
  <r>
    <s v="SYS-AP"/>
    <s v="FC00"/>
    <s v="JRNL00537563"/>
    <s v="FN00-00000-1760-1860"/>
    <s v="FN00"/>
    <s v="00000"/>
    <s v="1760"/>
    <s v="1860"/>
    <s v=""/>
    <n v="2225.46"/>
    <x v="7"/>
    <x v="1"/>
    <s v="478"/>
    <s v="VO860940"/>
    <x v="16"/>
    <d v="2021-06-21T00:00:00"/>
    <s v="Yes"/>
  </r>
  <r>
    <s v="SYS-AP"/>
    <s v="FC00"/>
    <s v="JRNL00537563"/>
    <s v="FT00-00000-1760-1860"/>
    <s v="FT00"/>
    <s v="00000"/>
    <s v="1760"/>
    <s v="1860"/>
    <s v=""/>
    <n v="6.27"/>
    <x v="7"/>
    <x v="1"/>
    <s v="478"/>
    <s v="VO860940"/>
    <x v="16"/>
    <d v="2021-06-21T00:00:00"/>
    <s v="Yes"/>
  </r>
  <r>
    <s v="AP-ACCR"/>
    <s v="FT00"/>
    <s v="JRNL00531301"/>
    <s v="FT00-00000-1760-1860"/>
    <s v="FT00"/>
    <s v="00000"/>
    <s v="1760"/>
    <s v="1860"/>
    <s v=""/>
    <n v="2.0499999999999998"/>
    <x v="3"/>
    <x v="2"/>
    <s v="839213"/>
    <s v="JRNL00531301"/>
    <x v="4"/>
    <d v="2021-03-06T00:00:00"/>
    <s v="Yes"/>
  </r>
  <r>
    <s v="AP-ACCR"/>
    <s v="FI00"/>
    <s v="JRNL00533133"/>
    <s v="FI00-00000-1760-1860"/>
    <s v="FI00"/>
    <s v="00000"/>
    <s v="1760"/>
    <s v="1860"/>
    <s v=""/>
    <n v="-5.0999999999999996"/>
    <x v="4"/>
    <x v="2"/>
    <s v="846163"/>
    <s v="JRNL00533108"/>
    <x v="5"/>
    <d v="2021-05-06T00:00:00"/>
    <s v="Yes"/>
  </r>
  <r>
    <s v="AP-ACCR"/>
    <s v="FC00"/>
    <s v="JRNL00533134"/>
    <s v="FT00-00000-1760-1860"/>
    <s v="FT00"/>
    <s v="00000"/>
    <s v="1760"/>
    <s v="1860"/>
    <s v=""/>
    <n v="1.5899999999999999"/>
    <x v="4"/>
    <x v="2"/>
    <s v="846163"/>
    <s v="JRNL00533134"/>
    <x v="2"/>
    <d v="2021-04-05T00:00:00"/>
    <s v="Yes"/>
  </r>
  <r>
    <s v="AP-ACCR"/>
    <s v="FC00"/>
    <s v="JRNL00533135"/>
    <s v="FT00-00000-1760-1860"/>
    <s v="FT00"/>
    <s v="00000"/>
    <s v="1760"/>
    <s v="1860"/>
    <s v=""/>
    <n v="-1.5899999999999999"/>
    <x v="4"/>
    <x v="2"/>
    <s v="846163"/>
    <s v="JRNL00533134"/>
    <x v="5"/>
    <d v="2021-04-05T00:00:00"/>
    <s v="Yes"/>
  </r>
  <r>
    <s v="AP-ACCR"/>
    <s v="FN00"/>
    <s v="JRNL00535024"/>
    <s v="FN00-00000-1760-1860"/>
    <s v="FN00"/>
    <s v="00000"/>
    <s v="1760"/>
    <s v="1860"/>
    <s v=""/>
    <n v="959.87"/>
    <x v="22"/>
    <x v="2"/>
    <s v="851527"/>
    <s v="JRNL00535024"/>
    <x v="5"/>
    <d v="2021-05-06T00:00:00"/>
    <s v="Yes"/>
  </r>
  <r>
    <s v="AP-ACCR"/>
    <s v="FN00"/>
    <s v="JRNL00535024"/>
    <s v="FN00-00000-1760-1860"/>
    <s v="FN00"/>
    <s v="00000"/>
    <s v="1760"/>
    <s v="1860"/>
    <s v=""/>
    <n v="590.69000000000005"/>
    <x v="23"/>
    <x v="1"/>
    <s v="April Estimate"/>
    <s v="JRNL00535024"/>
    <x v="5"/>
    <d v="2021-05-06T00:00:00"/>
    <s v="Yes"/>
  </r>
  <r>
    <s v="AP-ACCR"/>
    <s v="CF00"/>
    <s v="JRNL00535065"/>
    <s v="CF00-00000-1760-1860"/>
    <s v="CF00"/>
    <s v="00000"/>
    <s v="1760"/>
    <s v="1860"/>
    <s v=""/>
    <n v="-450.58"/>
    <x v="3"/>
    <x v="2"/>
    <s v="851527"/>
    <s v="JRNL00535048"/>
    <x v="7"/>
    <d v="2021-06-03T00:00:00"/>
    <s v="Yes"/>
  </r>
  <r>
    <s v="AP-ACCR"/>
    <s v="CF00"/>
    <s v="JRNL00535065"/>
    <s v="CF00-00000-1760-1860"/>
    <s v="CF00"/>
    <s v="00000"/>
    <s v="1760"/>
    <s v="1860"/>
    <s v=""/>
    <n v="-277.27999999999997"/>
    <x v="10"/>
    <x v="1"/>
    <s v="April  Estimate"/>
    <s v="JRNL00535048"/>
    <x v="7"/>
    <d v="2021-06-03T00:00:00"/>
    <s v="Yes"/>
  </r>
  <r>
    <s v="AP-ACCR"/>
    <s v="FN00"/>
    <s v="JRNL00536602"/>
    <s v="FN00-00000-1760-1860"/>
    <s v="FN00"/>
    <s v="00000"/>
    <s v="1760"/>
    <s v="1860"/>
    <s v=""/>
    <n v="959.87"/>
    <x v="24"/>
    <x v="2"/>
    <s v="851527"/>
    <s v="JRNL00536602"/>
    <x v="7"/>
    <d v="2021-06-04T00:00:00"/>
    <s v="Yes"/>
  </r>
  <r>
    <s v="AP-ACCR"/>
    <s v="FN00"/>
    <s v="JRNL00536602"/>
    <s v="FN00-00000-1760-1860"/>
    <s v="FN00"/>
    <s v="00000"/>
    <s v="1760"/>
    <s v="1860"/>
    <s v=""/>
    <n v="63.99"/>
    <x v="25"/>
    <x v="2"/>
    <s v="857013"/>
    <s v="JRNL00536602"/>
    <x v="7"/>
    <d v="2021-06-04T00:00:00"/>
    <s v="Yes"/>
  </r>
  <r>
    <s v="AP-ACCR"/>
    <s v="FN00"/>
    <s v="JRNL00536602"/>
    <s v="FN00-00000-1760-1860"/>
    <s v="FN00"/>
    <s v="00000"/>
    <s v="1760"/>
    <s v="1860"/>
    <s v=""/>
    <n v="936.64"/>
    <x v="26"/>
    <x v="1"/>
    <s v="May Estimate"/>
    <s v="JRNL00536602"/>
    <x v="7"/>
    <d v="2021-06-04T00:00:00"/>
    <s v="Yes"/>
  </r>
  <r>
    <s v="AP-ACCR"/>
    <s v="CF00"/>
    <s v="JRNL00536709"/>
    <s v="CF00-00000-1760-1860"/>
    <s v="CF00"/>
    <s v="00000"/>
    <s v="1760"/>
    <s v="1860"/>
    <s v=""/>
    <n v="30.04"/>
    <x v="21"/>
    <x v="2"/>
    <s v="857013"/>
    <s v="JRNL00536709"/>
    <x v="7"/>
    <d v="2021-06-03T00:00:00"/>
    <s v="Yes"/>
  </r>
  <r>
    <s v="AP-ACCR"/>
    <s v="FN00"/>
    <s v="JRNL00536712"/>
    <s v="FN00-00000-1760-1860"/>
    <s v="FN00"/>
    <s v="00000"/>
    <s v="1760"/>
    <s v="1860"/>
    <s v=""/>
    <n v="936.64"/>
    <x v="13"/>
    <x v="1"/>
    <s v="May Estimate"/>
    <s v="JRNL00536712"/>
    <x v="7"/>
    <d v="2021-06-03T00:00:00"/>
    <s v="Yes"/>
  </r>
  <r>
    <s v="AP-ACCR"/>
    <s v="FN00"/>
    <s v="JRNL00536712"/>
    <s v="FN00-00000-1760-1860"/>
    <s v="FN00"/>
    <s v="00000"/>
    <s v="1760"/>
    <s v="1860"/>
    <s v=""/>
    <n v="63.99"/>
    <x v="14"/>
    <x v="3"/>
    <s v="May Estimate"/>
    <s v="JRNL00536712"/>
    <x v="7"/>
    <d v="2021-06-03T00:00:00"/>
    <s v="Yes"/>
  </r>
  <r>
    <s v="AP-ACCR"/>
    <s v="FN00"/>
    <s v="JRNL00536796"/>
    <s v="FN00-00000-1760-1860"/>
    <s v="FN00"/>
    <s v="00000"/>
    <s v="1760"/>
    <s v="1860"/>
    <s v=""/>
    <n v="-959.87"/>
    <x v="24"/>
    <x v="2"/>
    <s v="851527"/>
    <s v="JRNL00536602"/>
    <x v="8"/>
    <d v="2021-06-04T00:00:00"/>
    <s v="Yes"/>
  </r>
  <r>
    <s v="AP-ACCR"/>
    <s v="FN00"/>
    <s v="JRNL00536796"/>
    <s v="FN00-00000-1760-1860"/>
    <s v="FN00"/>
    <s v="00000"/>
    <s v="1760"/>
    <s v="1860"/>
    <s v=""/>
    <n v="-63.99"/>
    <x v="25"/>
    <x v="2"/>
    <s v="857013"/>
    <s v="JRNL00536602"/>
    <x v="8"/>
    <d v="2021-06-04T00:00:00"/>
    <s v="Yes"/>
  </r>
  <r>
    <s v="AP-ACCR"/>
    <s v="FN00"/>
    <s v="JRNL00536796"/>
    <s v="FN00-00000-1760-1860"/>
    <s v="FN00"/>
    <s v="00000"/>
    <s v="1760"/>
    <s v="1860"/>
    <s v=""/>
    <n v="-936.64"/>
    <x v="26"/>
    <x v="1"/>
    <s v="May Estimate"/>
    <s v="JRNL00536602"/>
    <x v="8"/>
    <d v="2021-06-04T00:00:00"/>
    <s v="Yes"/>
  </r>
  <r>
    <s v="AP-ACCR"/>
    <s v="FT00"/>
    <s v="JRNL00538373"/>
    <s v="FT00-00000-1760-1860"/>
    <s v="FT00"/>
    <s v="00000"/>
    <s v="1760"/>
    <s v="1860"/>
    <s v=""/>
    <n v="0.28999999999999998"/>
    <x v="15"/>
    <x v="2"/>
    <s v="863383"/>
    <s v="JRNL00538373"/>
    <x v="8"/>
    <d v="2021-07-07T00:00:00"/>
    <s v="Yes"/>
  </r>
  <r>
    <s v="AP-ACCR"/>
    <s v="FT00"/>
    <s v="JRNL00538373"/>
    <s v="FT00-00000-1760-1860"/>
    <s v="FT00"/>
    <s v="00000"/>
    <s v="1760"/>
    <s v="1860"/>
    <s v=""/>
    <n v="9.32"/>
    <x v="11"/>
    <x v="1"/>
    <s v="June Estimate"/>
    <s v="JRNL00538373"/>
    <x v="8"/>
    <d v="2021-07-07T00:00:00"/>
    <s v="Yes"/>
  </r>
  <r>
    <s v="AP-ACCR"/>
    <s v="CF00"/>
    <s v="JRNL00538531"/>
    <s v="CF00-00000-1760-1860"/>
    <s v="CF00"/>
    <s v="00000"/>
    <s v="1760"/>
    <s v="1860"/>
    <s v=""/>
    <n v="48.06"/>
    <x v="19"/>
    <x v="2"/>
    <s v="863383"/>
    <s v="JRNL00538531"/>
    <x v="8"/>
    <d v="2021-07-08T00:00:00"/>
    <s v="Yes"/>
  </r>
  <r>
    <s v="AP-ACCR"/>
    <s v="CF00"/>
    <s v="JRNL00538531"/>
    <s v="CF00-00000-1760-1860"/>
    <s v="CF00"/>
    <s v="00000"/>
    <s v="1760"/>
    <s v="1860"/>
    <s v=""/>
    <n v="1552.74"/>
    <x v="27"/>
    <x v="1"/>
    <s v="June Estimate"/>
    <s v="JRNL00538531"/>
    <x v="8"/>
    <d v="2021-07-08T00:00:00"/>
    <s v="Yes"/>
  </r>
  <r>
    <s v="AP-ACCR"/>
    <s v="CF00"/>
    <s v="JRNL00540018"/>
    <s v="CF00-00000-1760-1860"/>
    <s v="CF00"/>
    <s v="00000"/>
    <s v="1760"/>
    <s v="1860"/>
    <s v=""/>
    <n v="811.05"/>
    <x v="19"/>
    <x v="2"/>
    <s v="868275"/>
    <s v="JRNL00540018"/>
    <x v="17"/>
    <d v="2021-08-04T00:00:00"/>
    <s v="Yes"/>
  </r>
  <r>
    <s v="AP-ACCR"/>
    <s v="CF00"/>
    <s v="JRNL00540018"/>
    <s v="CF00-00000-1760-1860"/>
    <s v="CF00"/>
    <s v="00000"/>
    <s v="1760"/>
    <s v="1860"/>
    <s v=""/>
    <n v="1072.1500000000001"/>
    <x v="11"/>
    <x v="1"/>
    <s v="July Estimate"/>
    <s v="JRNL00540018"/>
    <x v="17"/>
    <d v="2021-08-04T00:00:00"/>
    <s v="Yes"/>
  </r>
  <r>
    <s v="AP-ACCR"/>
    <s v="FC00"/>
    <s v="JRNL00540136"/>
    <s v="FN00-00000-1760-1860"/>
    <s v="FN00"/>
    <s v="00000"/>
    <s v="1760"/>
    <s v="1860"/>
    <s v=""/>
    <n v="2284"/>
    <x v="10"/>
    <x v="1"/>
    <s v="July Estimate"/>
    <s v="JRNL00540136"/>
    <x v="17"/>
    <d v="2021-08-04T00:00:00"/>
    <s v="Yes"/>
  </r>
  <r>
    <s v="AP-ACCR"/>
    <s v="FC00"/>
    <s v="JRNL00540136"/>
    <s v="FN00-00000-1760-1860"/>
    <s v="FN00"/>
    <s v="00000"/>
    <s v="1760"/>
    <s v="1860"/>
    <s v=""/>
    <n v="1727.77"/>
    <x v="21"/>
    <x v="2"/>
    <s v="868275"/>
    <s v="JRNL00540136"/>
    <x v="17"/>
    <d v="2021-08-04T00:00:00"/>
    <s v="Yes"/>
  </r>
  <r>
    <s v="AP-ACCR"/>
    <s v="CF00"/>
    <s v="JRNL00540146"/>
    <s v="CF00-00000-1760-1860"/>
    <s v="CF00"/>
    <s v="00000"/>
    <s v="1760"/>
    <s v="1860"/>
    <s v=""/>
    <n v="-811.05"/>
    <x v="19"/>
    <x v="2"/>
    <s v="868275"/>
    <s v="JRNL00540018"/>
    <x v="18"/>
    <d v="2021-08-05T00:00:00"/>
    <s v="Yes"/>
  </r>
  <r>
    <s v="AP-ACCR"/>
    <s v="CF00"/>
    <s v="JRNL00540146"/>
    <s v="CF00-00000-1760-1860"/>
    <s v="CF00"/>
    <s v="00000"/>
    <s v="1760"/>
    <s v="1860"/>
    <s v=""/>
    <n v="-1072.1500000000001"/>
    <x v="11"/>
    <x v="1"/>
    <s v="July Estimate"/>
    <s v="JRNL00540018"/>
    <x v="18"/>
    <d v="2021-08-05T00:00:00"/>
    <s v="Yes"/>
  </r>
  <r>
    <s v="AP-ACCR"/>
    <s v="FN00"/>
    <s v="JRNL00540215"/>
    <s v="FN00-00000-1760-1860"/>
    <s v="FN00"/>
    <s v="00000"/>
    <s v="1760"/>
    <s v="1860"/>
    <s v=""/>
    <n v="-1727.77"/>
    <x v="28"/>
    <x v="2"/>
    <s v="868275"/>
    <s v="JRNL00539983"/>
    <x v="18"/>
    <d v="2021-08-08T00:00:00"/>
    <s v="Yes"/>
  </r>
  <r>
    <s v="SYS-AP"/>
    <s v="FC00"/>
    <s v="JRNL00533895"/>
    <s v="CF00-00000-1760-1860"/>
    <s v="CF00"/>
    <s v="00000"/>
    <s v="1760"/>
    <s v="1860"/>
    <s v=""/>
    <n v="395.5"/>
    <x v="29"/>
    <x v="0"/>
    <s v="INV 0550-03"/>
    <s v="VO847541"/>
    <x v="19"/>
    <d v="2021-04-13T00:00:00"/>
    <s v="Yes"/>
  </r>
  <r>
    <s v="SYS-AP"/>
    <s v="FC00"/>
    <s v="JRNL00533895"/>
    <s v="FI00-00000-1760-1860"/>
    <s v="FI00"/>
    <s v="00000"/>
    <s v="1760"/>
    <s v="1860"/>
    <s v=""/>
    <n v="7.72"/>
    <x v="29"/>
    <x v="0"/>
    <s v="INV 0550-03"/>
    <s v="VO847541"/>
    <x v="19"/>
    <d v="2021-04-13T00:00:00"/>
    <s v="Yes"/>
  </r>
  <r>
    <s v="SYS-AP"/>
    <s v="FC00"/>
    <s v="JRNL00533895"/>
    <s v="FN00-00000-1760-1860"/>
    <s v="FN00"/>
    <s v="00000"/>
    <s v="1760"/>
    <s v="1860"/>
    <s v=""/>
    <n v="842.77"/>
    <x v="29"/>
    <x v="0"/>
    <s v="INV 0550-03"/>
    <s v="VO847541"/>
    <x v="19"/>
    <d v="2021-04-13T00:00:00"/>
    <s v="Yes"/>
  </r>
  <r>
    <s v="SYS-AP"/>
    <s v="FC00"/>
    <s v="JRNL00533895"/>
    <s v="FT00-00000-1760-1860"/>
    <s v="FT00"/>
    <s v="00000"/>
    <s v="1760"/>
    <s v="1860"/>
    <s v=""/>
    <n v="2.4900000000000002"/>
    <x v="29"/>
    <x v="0"/>
    <s v="INV 0550-03"/>
    <s v="VO847541"/>
    <x v="19"/>
    <d v="2021-04-13T00:00:00"/>
    <s v="Yes"/>
  </r>
  <r>
    <s v="SYS-AP"/>
    <s v="FC00"/>
    <s v="JRNL00533895"/>
    <s v="CF00-00000-1760-1860"/>
    <s v="CF00"/>
    <s v="00000"/>
    <s v="1760"/>
    <s v="1860"/>
    <s v=""/>
    <n v="1192.31"/>
    <x v="0"/>
    <x v="0"/>
    <s v="INV 0545-05"/>
    <s v="VO847546"/>
    <x v="19"/>
    <d v="2021-04-13T00:00:00"/>
    <s v="Yes"/>
  </r>
  <r>
    <s v="SYS-AP"/>
    <s v="FC00"/>
    <s v="JRNL00533895"/>
    <s v="FI00-00000-1760-1860"/>
    <s v="FI00"/>
    <s v="00000"/>
    <s v="1760"/>
    <s v="1860"/>
    <s v=""/>
    <n v="23"/>
    <x v="0"/>
    <x v="0"/>
    <s v="INV 0545-05"/>
    <s v="VO847546"/>
    <x v="19"/>
    <d v="2021-04-13T00:00:00"/>
    <s v="Yes"/>
  </r>
  <r>
    <s v="SYS-AP"/>
    <s v="FC00"/>
    <s v="JRNL00533895"/>
    <s v="FN00-00000-1760-1860"/>
    <s v="FN00"/>
    <s v="00000"/>
    <s v="1760"/>
    <s v="1860"/>
    <s v=""/>
    <n v="2539.9699999999998"/>
    <x v="0"/>
    <x v="0"/>
    <s v="INV 0545-05"/>
    <s v="VO847546"/>
    <x v="19"/>
    <d v="2021-04-13T00:00:00"/>
    <s v="Yes"/>
  </r>
  <r>
    <s v="SYS-AP"/>
    <s v="FC00"/>
    <s v="JRNL00533895"/>
    <s v="FT00-00000-1760-1860"/>
    <s v="FT00"/>
    <s v="00000"/>
    <s v="1760"/>
    <s v="1860"/>
    <s v=""/>
    <n v="7.18"/>
    <x v="0"/>
    <x v="0"/>
    <s v="INV 0545-05"/>
    <s v="VO847546"/>
    <x v="19"/>
    <d v="2021-04-13T00:00:00"/>
    <s v="Yes"/>
  </r>
  <r>
    <s v="SYS-AP"/>
    <s v="FC00"/>
    <s v="JRNL00535619"/>
    <s v="CF00-00000-1760-1860"/>
    <s v="CF00"/>
    <s v="00000"/>
    <s v="1760"/>
    <s v="1860"/>
    <s v=""/>
    <n v="1064.5899999999999"/>
    <x v="7"/>
    <x v="1"/>
    <s v="475"/>
    <s v="VO853513"/>
    <x v="20"/>
    <d v="2021-05-12T00:00:00"/>
    <s v="Yes"/>
  </r>
  <r>
    <s v="SYS-AP"/>
    <s v="FC00"/>
    <s v="JRNL00535619"/>
    <s v="FI00-00000-1760-1860"/>
    <s v="FI00"/>
    <s v="00000"/>
    <s v="1760"/>
    <s v="1860"/>
    <s v=""/>
    <n v="20.56"/>
    <x v="7"/>
    <x v="1"/>
    <s v="475"/>
    <s v="VO853513"/>
    <x v="20"/>
    <d v="2021-05-12T00:00:00"/>
    <s v="Yes"/>
  </r>
  <r>
    <s v="SYS-AP"/>
    <s v="FC00"/>
    <s v="JRNL00535619"/>
    <s v="FN00-00000-1760-1860"/>
    <s v="FN00"/>
    <s v="00000"/>
    <s v="1760"/>
    <s v="1860"/>
    <s v=""/>
    <n v="2267.91"/>
    <x v="7"/>
    <x v="1"/>
    <s v="475"/>
    <s v="VO853513"/>
    <x v="20"/>
    <d v="2021-05-12T00:00:00"/>
    <s v="Yes"/>
  </r>
  <r>
    <s v="SYS-AP"/>
    <s v="FC00"/>
    <s v="JRNL00535619"/>
    <s v="FT00-00000-1760-1860"/>
    <s v="FT00"/>
    <s v="00000"/>
    <s v="1760"/>
    <s v="1860"/>
    <s v=""/>
    <n v="6.39"/>
    <x v="7"/>
    <x v="1"/>
    <s v="475"/>
    <s v="VO853513"/>
    <x v="20"/>
    <d v="2021-05-12T00:00:00"/>
    <s v="Yes"/>
  </r>
  <r>
    <s v="AP-ACCR"/>
    <s v="FT00"/>
    <s v="JRNL00536699"/>
    <s v="FT00-00000-1760-1860"/>
    <s v="FT00"/>
    <s v="00000"/>
    <s v="1760"/>
    <s v="1860"/>
    <s v=""/>
    <n v="0.18"/>
    <x v="15"/>
    <x v="2"/>
    <s v="857013"/>
    <s v="JRNL00536699"/>
    <x v="7"/>
    <d v="2021-06-04T00:00:00"/>
    <s v="Yes"/>
  </r>
  <r>
    <s v="AP-ACCR"/>
    <s v="FT00"/>
    <s v="JRNL00536699"/>
    <s v="FT00-00000-1760-1860"/>
    <s v="FT00"/>
    <s v="00000"/>
    <s v="1760"/>
    <s v="1860"/>
    <s v=""/>
    <n v="2.64"/>
    <x v="11"/>
    <x v="1"/>
    <s v="May Estimate"/>
    <s v="JRNL00536699"/>
    <x v="7"/>
    <d v="2021-06-04T00:00:00"/>
    <s v="Yes"/>
  </r>
  <r>
    <s v="AP-ACCR"/>
    <s v="CF00"/>
    <s v="JRNL00538364"/>
    <s v="CF00-00000-1760-1860"/>
    <s v="CF00"/>
    <s v="00000"/>
    <s v="1760"/>
    <s v="1860"/>
    <s v=""/>
    <n v="1552.74"/>
    <x v="10"/>
    <x v="1"/>
    <s v="June Estimate"/>
    <s v="JRNL00538364"/>
    <x v="8"/>
    <d v="2021-07-06T00:00:00"/>
    <s v="Yes"/>
  </r>
  <r>
    <s v="AP-ACCR"/>
    <s v="FN00"/>
    <s v="JRNL00538226"/>
    <s v="FN00-00000-1760-1860"/>
    <s v="FN00"/>
    <s v="00000"/>
    <s v="1760"/>
    <s v="1860"/>
    <s v=""/>
    <n v="3307.83"/>
    <x v="30"/>
    <x v="1"/>
    <s v="June Estimate"/>
    <s v="JRNL00538226"/>
    <x v="8"/>
    <d v="2021-07-08T00:00:00"/>
    <s v="Yes"/>
  </r>
  <r>
    <s v="AP-ACCR"/>
    <s v="FI00"/>
    <s v="JRNL00538588"/>
    <s v="FI00-00000-1760-1860"/>
    <s v="FI00"/>
    <s v="00000"/>
    <s v="1760"/>
    <s v="1860"/>
    <s v=""/>
    <n v="-0.93"/>
    <x v="15"/>
    <x v="2"/>
    <s v="863383"/>
    <s v="JRNL00538370"/>
    <x v="17"/>
    <d v="2021-07-07T00:00:00"/>
    <s v="Yes"/>
  </r>
  <r>
    <s v="AP-ACCR"/>
    <s v="FI00"/>
    <s v="JRNL00538588"/>
    <s v="FI00-00000-1760-1860"/>
    <s v="FI00"/>
    <s v="00000"/>
    <s v="1760"/>
    <s v="1860"/>
    <s v=""/>
    <n v="-29.99"/>
    <x v="11"/>
    <x v="1"/>
    <s v="June Estimate"/>
    <s v="JRNL00538370"/>
    <x v="17"/>
    <d v="2021-07-07T00:00:00"/>
    <s v="Yes"/>
  </r>
  <r>
    <s v="AP-ACCR"/>
    <s v="CF00"/>
    <s v="JRNL00538678"/>
    <s v="CF00-00000-1760-1860"/>
    <s v="CF00"/>
    <s v="00000"/>
    <s v="1760"/>
    <s v="1860"/>
    <s v=""/>
    <n v="-48.06"/>
    <x v="19"/>
    <x v="2"/>
    <s v="863383"/>
    <s v="JRNL00538531"/>
    <x v="17"/>
    <d v="2021-07-08T00:00:00"/>
    <s v="Yes"/>
  </r>
  <r>
    <s v="AP-ACCR"/>
    <s v="CF00"/>
    <s v="JRNL00538678"/>
    <s v="CF00-00000-1760-1860"/>
    <s v="CF00"/>
    <s v="00000"/>
    <s v="1760"/>
    <s v="1860"/>
    <s v=""/>
    <n v="-1552.74"/>
    <x v="27"/>
    <x v="1"/>
    <s v="June Estimate"/>
    <s v="JRNL00538531"/>
    <x v="17"/>
    <d v="2021-07-08T00:00:00"/>
    <s v="Yes"/>
  </r>
  <r>
    <s v="SYS-AP"/>
    <s v="FC00"/>
    <s v="JRNL00539961"/>
    <s v="CF00-00000-1760-1860"/>
    <s v="CF00"/>
    <s v="00000"/>
    <s v="1760"/>
    <s v="1860"/>
    <s v=""/>
    <n v="811.05"/>
    <x v="31"/>
    <x v="2"/>
    <s v="868275"/>
    <s v="VO868937"/>
    <x v="21"/>
    <d v="2021-08-04T00:00:00"/>
    <s v="Yes"/>
  </r>
  <r>
    <s v="SYS-AP"/>
    <s v="FC00"/>
    <s v="JRNL00539961"/>
    <s v="FI00-00000-1760-1860"/>
    <s v="FI00"/>
    <s v="00000"/>
    <s v="1760"/>
    <s v="1860"/>
    <s v=""/>
    <n v="15.65"/>
    <x v="31"/>
    <x v="2"/>
    <s v="868275"/>
    <s v="VO868937"/>
    <x v="21"/>
    <d v="2021-08-04T00:00:00"/>
    <s v="Yes"/>
  </r>
  <r>
    <s v="SYS-AP"/>
    <s v="FC00"/>
    <s v="JRNL00539961"/>
    <s v="FN00-00000-1760-1860"/>
    <s v="FN00"/>
    <s v="00000"/>
    <s v="1760"/>
    <s v="1860"/>
    <s v=""/>
    <n v="1727.77"/>
    <x v="31"/>
    <x v="2"/>
    <s v="868275"/>
    <s v="VO868937"/>
    <x v="21"/>
    <d v="2021-08-04T00:00:00"/>
    <s v="Yes"/>
  </r>
  <r>
    <s v="SYS-AP"/>
    <s v="FC00"/>
    <s v="JRNL00539961"/>
    <s v="FT00-00000-1760-1860"/>
    <s v="FT00"/>
    <s v="00000"/>
    <s v="1760"/>
    <s v="1860"/>
    <s v=""/>
    <n v="4.88"/>
    <x v="31"/>
    <x v="2"/>
    <s v="868275"/>
    <s v="VO868937"/>
    <x v="21"/>
    <d v="2021-08-04T00:00:00"/>
    <s v="Yes"/>
  </r>
  <r>
    <s v="AP-ACCR"/>
    <s v="FI00"/>
    <s v="JRNL00540009"/>
    <s v="FI00-00000-1760-1860"/>
    <s v="FI00"/>
    <s v="00000"/>
    <s v="1760"/>
    <s v="1860"/>
    <s v=""/>
    <n v="15.65"/>
    <x v="19"/>
    <x v="2"/>
    <s v="868275"/>
    <s v="JRNL00540009"/>
    <x v="17"/>
    <d v="2021-08-05T00:00:00"/>
    <s v="Yes"/>
  </r>
  <r>
    <s v="AP-ACCR"/>
    <s v="FI00"/>
    <s v="JRNL00540009"/>
    <s v="FI00-00000-1760-1860"/>
    <s v="FI00"/>
    <s v="00000"/>
    <s v="1760"/>
    <s v="1860"/>
    <s v=""/>
    <n v="20.68"/>
    <x v="11"/>
    <x v="1"/>
    <s v="July Estimate"/>
    <s v="JRNL00540009"/>
    <x v="17"/>
    <d v="2021-08-05T00:00:00"/>
    <s v="Yes"/>
  </r>
  <r>
    <s v="AP-ACCR"/>
    <s v="CF00"/>
    <s v="JRNL00540179"/>
    <s v="CF00-00000-1760-1860"/>
    <s v="CF00"/>
    <s v="00000"/>
    <s v="1760"/>
    <s v="1860"/>
    <s v=""/>
    <n v="-1072.1500000000001"/>
    <x v="10"/>
    <x v="1"/>
    <s v="July Estimate"/>
    <s v="JRNL00540171"/>
    <x v="18"/>
    <d v="2021-08-04T00:00:00"/>
    <s v="Yes"/>
  </r>
  <r>
    <s v="AP-ACCR"/>
    <s v="CF00"/>
    <s v="JRNL00540179"/>
    <s v="CF00-00000-1760-1860"/>
    <s v="CF00"/>
    <s v="00000"/>
    <s v="1760"/>
    <s v="1860"/>
    <s v=""/>
    <n v="-811.05"/>
    <x v="21"/>
    <x v="2"/>
    <s v="868275"/>
    <s v="JRNL00540171"/>
    <x v="18"/>
    <d v="2021-08-04T00:00:00"/>
    <s v="Yes"/>
  </r>
  <r>
    <s v="AP-ACCR"/>
    <s v="FI00"/>
    <s v="JRNL00541662"/>
    <s v="FI00-00000-1760-1860"/>
    <s v="FI00"/>
    <s v="00000"/>
    <s v="1760"/>
    <s v="1860"/>
    <s v=""/>
    <n v="33.159999999999997"/>
    <x v="11"/>
    <x v="1"/>
    <s v="August Estimate"/>
    <s v="JRNL00541662"/>
    <x v="18"/>
    <d v="2021-09-08T00:00:00"/>
    <s v="Yes"/>
  </r>
  <r>
    <s v="AP-ACCR"/>
    <s v="CF00"/>
    <s v="JRNL00541704"/>
    <s v="CF00-00000-1760-1860"/>
    <s v="CF00"/>
    <s v="00000"/>
    <s v="1760"/>
    <s v="1860"/>
    <s v=""/>
    <n v="1719.14"/>
    <x v="32"/>
    <x v="1"/>
    <s v="August Estimate"/>
    <s v="JRNL00541704"/>
    <x v="18"/>
    <d v="2021-09-08T00:00:00"/>
    <s v="Yes"/>
  </r>
  <r>
    <s v="SYS-AP"/>
    <s v="FC00"/>
    <s v="JRNL00541740"/>
    <s v="FN00-00000-1760-1860"/>
    <s v="FN00"/>
    <s v="00000"/>
    <s v="1760"/>
    <s v="1860"/>
    <s v=""/>
    <n v="264.39999999999998"/>
    <x v="33"/>
    <x v="4"/>
    <s v="677403"/>
    <s v="VO874611"/>
    <x v="22"/>
    <d v="2021-09-07T00:00:00"/>
    <s v="Yes"/>
  </r>
  <r>
    <s v="AP-ACCR"/>
    <s v="FI00"/>
    <s v="JRNL00541899"/>
    <s v="FI00-00000-1760-1860"/>
    <s v="FI00"/>
    <s v="00000"/>
    <s v="1760"/>
    <s v="1860"/>
    <s v=""/>
    <n v="33.159999999999997"/>
    <x v="11"/>
    <x v="1"/>
    <s v="August Estimate"/>
    <s v="JRNL00541828"/>
    <x v="23"/>
    <d v="2021-09-08T00:00:00"/>
    <s v="Yes"/>
  </r>
  <r>
    <s v="AP-ACCR"/>
    <s v="CF00"/>
    <s v="JRNL00541913"/>
    <s v="CF00-00000-1760-1860"/>
    <s v="CF00"/>
    <s v="00000"/>
    <s v="1760"/>
    <s v="1860"/>
    <s v=""/>
    <n v="-1719.14"/>
    <x v="11"/>
    <x v="1"/>
    <s v="August Estimate"/>
    <s v="JRNL00541780"/>
    <x v="23"/>
    <d v="2021-09-08T00:00:00"/>
    <s v="Yes"/>
  </r>
  <r>
    <s v="SYS-AP"/>
    <s v="FC00"/>
    <s v="JRNL00545009"/>
    <s v="FN00-00000-1760-1860"/>
    <s v="FN00"/>
    <s v="00000"/>
    <s v="1760"/>
    <s v="1860"/>
    <s v=""/>
    <n v="401.86"/>
    <x v="34"/>
    <x v="4"/>
    <s v="684327"/>
    <s v="VO884666"/>
    <x v="24"/>
    <d v="2021-11-02T00:00:00"/>
    <s v="Yes"/>
  </r>
  <r>
    <s v="SYS-AP"/>
    <s v="FC00"/>
    <s v="JRNL00545009"/>
    <s v="FN00-00000-1760-1860"/>
    <s v="FN00"/>
    <s v="00000"/>
    <s v="1760"/>
    <s v="1860"/>
    <s v=""/>
    <n v="15440"/>
    <x v="35"/>
    <x v="2"/>
    <s v="883590"/>
    <s v="VO884760"/>
    <x v="24"/>
    <d v="2021-11-02T00:00:00"/>
    <s v="Yes"/>
  </r>
  <r>
    <s v="AP-ACCR"/>
    <s v="FT00"/>
    <s v="JRNL00545154"/>
    <s v="FT00-00000-1760-1860"/>
    <s v="FT00"/>
    <s v="00000"/>
    <s v="1760"/>
    <s v="1860"/>
    <s v=""/>
    <n v="9.33"/>
    <x v="11"/>
    <x v="1"/>
    <s v="October Estimate"/>
    <s v="JRNL00545154"/>
    <x v="25"/>
    <d v="2021-11-04T00:00:00"/>
    <s v="Yes"/>
  </r>
  <r>
    <s v="AP-ACCR"/>
    <s v="FN00"/>
    <s v="JRNL00545367"/>
    <s v="FN00-00000-1760-1860"/>
    <s v="FN00"/>
    <s v="00000"/>
    <s v="1760"/>
    <s v="1860"/>
    <s v=""/>
    <n v="195.75"/>
    <x v="36"/>
    <x v="5"/>
    <s v="12136469"/>
    <s v="JRNL00545367"/>
    <x v="25"/>
    <d v="2021-11-04T00:00:00"/>
    <s v="Yes"/>
  </r>
  <r>
    <s v="AP-ACCR"/>
    <s v="FN00"/>
    <s v="JRNL00545367"/>
    <s v="FN00-00000-1760-1860"/>
    <s v="FN00"/>
    <s v="00000"/>
    <s v="1760"/>
    <s v="1860"/>
    <s v=""/>
    <n v="401.86"/>
    <x v="37"/>
    <x v="4"/>
    <s v="684327"/>
    <s v="JRNL00545367"/>
    <x v="25"/>
    <d v="2021-11-04T00:00:00"/>
    <s v="Yes"/>
  </r>
  <r>
    <s v="AP-ACCR"/>
    <s v="FN00"/>
    <s v="JRNL00545367"/>
    <s v="FN00-00000-1760-1860"/>
    <s v="FN00"/>
    <s v="00000"/>
    <s v="1760"/>
    <s v="1860"/>
    <s v=""/>
    <n v="15440"/>
    <x v="3"/>
    <x v="2"/>
    <s v="883590"/>
    <s v="JRNL00545367"/>
    <x v="25"/>
    <d v="2021-11-04T00:00:00"/>
    <s v="Yes"/>
  </r>
  <r>
    <s v="SYS-AP"/>
    <s v="FC00"/>
    <s v="JRNL00539044"/>
    <s v="CF00-00000-1760-1860"/>
    <s v="CF00"/>
    <s v="00000"/>
    <s v="1760"/>
    <s v="1860"/>
    <s v=""/>
    <n v="1599.99"/>
    <x v="7"/>
    <x v="1"/>
    <s v="482"/>
    <s v="VO864839"/>
    <x v="26"/>
    <d v="2021-07-13T00:00:00"/>
    <s v="Yes"/>
  </r>
  <r>
    <s v="SYS-AP"/>
    <s v="FC00"/>
    <s v="JRNL00539044"/>
    <s v="FI00-00000-1760-1860"/>
    <s v="FI00"/>
    <s v="00000"/>
    <s v="1760"/>
    <s v="1860"/>
    <s v=""/>
    <n v="30.9"/>
    <x v="7"/>
    <x v="1"/>
    <s v="482"/>
    <s v="VO864839"/>
    <x v="26"/>
    <d v="2021-07-13T00:00:00"/>
    <s v="Yes"/>
  </r>
  <r>
    <s v="SYS-AP"/>
    <s v="FC00"/>
    <s v="JRNL00539044"/>
    <s v="FN00-00000-1760-1860"/>
    <s v="FN00"/>
    <s v="00000"/>
    <s v="1760"/>
    <s v="1860"/>
    <s v=""/>
    <n v="3408.5"/>
    <x v="7"/>
    <x v="1"/>
    <s v="482"/>
    <s v="VO864839"/>
    <x v="26"/>
    <d v="2021-07-13T00:00:00"/>
    <s v="Yes"/>
  </r>
  <r>
    <s v="SYS-AP"/>
    <s v="FC00"/>
    <s v="JRNL00539044"/>
    <s v="FT00-00000-1760-1860"/>
    <s v="FT00"/>
    <s v="00000"/>
    <s v="1760"/>
    <s v="1860"/>
    <s v=""/>
    <n v="9.61"/>
    <x v="7"/>
    <x v="1"/>
    <s v="482"/>
    <s v="VO864839"/>
    <x v="26"/>
    <d v="2021-07-13T00:00:00"/>
    <s v="Yes"/>
  </r>
  <r>
    <s v="SYS-AP"/>
    <s v="FC00"/>
    <s v="JRNL00540751"/>
    <s v="CF00-00000-1760-1860"/>
    <s v="CF00"/>
    <s v="00000"/>
    <s v="1760"/>
    <s v="1860"/>
    <s v=""/>
    <n v="1883.39"/>
    <x v="7"/>
    <x v="1"/>
    <s v="485"/>
    <s v="VO870712"/>
    <x v="27"/>
    <d v="2021-08-13T00:00:00"/>
    <s v="Yes"/>
  </r>
  <r>
    <s v="SYS-AP"/>
    <s v="FC00"/>
    <s v="JRNL00540751"/>
    <s v="FI00-00000-1760-1860"/>
    <s v="FI00"/>
    <s v="00000"/>
    <s v="1760"/>
    <s v="1860"/>
    <s v=""/>
    <n v="36.369999999999997"/>
    <x v="7"/>
    <x v="1"/>
    <s v="485"/>
    <s v="VO870712"/>
    <x v="27"/>
    <d v="2021-08-13T00:00:00"/>
    <s v="Yes"/>
  </r>
  <r>
    <s v="SYS-AP"/>
    <s v="FC00"/>
    <s v="JRNL00540751"/>
    <s v="FN00-00000-1760-1860"/>
    <s v="FN00"/>
    <s v="00000"/>
    <s v="1760"/>
    <s v="1860"/>
    <s v=""/>
    <n v="4012.23"/>
    <x v="7"/>
    <x v="1"/>
    <s v="485"/>
    <s v="VO870712"/>
    <x v="27"/>
    <d v="2021-08-13T00:00:00"/>
    <s v="Yes"/>
  </r>
  <r>
    <s v="SYS-AP"/>
    <s v="FC00"/>
    <s v="JRNL00540751"/>
    <s v="FT00-00000-1760-1860"/>
    <s v="FT00"/>
    <s v="00000"/>
    <s v="1760"/>
    <s v="1860"/>
    <s v=""/>
    <n v="11.31"/>
    <x v="7"/>
    <x v="1"/>
    <s v="485"/>
    <s v="VO870712"/>
    <x v="27"/>
    <d v="2021-08-13T00:00:00"/>
    <s v="Yes"/>
  </r>
  <r>
    <s v="AP-ACCR"/>
    <s v="FI00"/>
    <s v="JRNL00541772"/>
    <s v="FI00-00000-1760-1860"/>
    <s v="FI00"/>
    <s v="00000"/>
    <s v="1760"/>
    <s v="1860"/>
    <s v=""/>
    <n v="-33.159999999999997"/>
    <x v="11"/>
    <x v="1"/>
    <s v="August Estimate"/>
    <s v="JRNL00541662"/>
    <x v="23"/>
    <d v="2021-09-08T00:00:00"/>
    <s v="Yes"/>
  </r>
  <r>
    <s v="AP-ACCR"/>
    <s v="CF00"/>
    <s v="JRNL00541780"/>
    <s v="CF00-00000-1760-1860"/>
    <s v="CF00"/>
    <s v="00000"/>
    <s v="1760"/>
    <s v="1860"/>
    <s v=""/>
    <n v="1719.14"/>
    <x v="11"/>
    <x v="1"/>
    <s v="August Estimate"/>
    <s v="JRNL00541780"/>
    <x v="18"/>
    <d v="2021-09-08T00:00:00"/>
    <s v="Yes"/>
  </r>
  <r>
    <s v="AP-ACCR"/>
    <s v="FI00"/>
    <s v="JRNL00541829"/>
    <s v="FI00-00000-1760-1860"/>
    <s v="FI00"/>
    <s v="00000"/>
    <s v="1760"/>
    <s v="1860"/>
    <s v=""/>
    <n v="33.159999999999997"/>
    <x v="11"/>
    <x v="1"/>
    <s v="August Estimate"/>
    <s v="JRNL00541829"/>
    <x v="18"/>
    <d v="2021-09-08T00:00:00"/>
    <s v="Yes"/>
  </r>
  <r>
    <s v="AP-ACCR"/>
    <s v="FI00"/>
    <s v="JRNL00541917"/>
    <s v="FI00-00000-1760-1860"/>
    <s v="FI00"/>
    <s v="00000"/>
    <s v="1760"/>
    <s v="1860"/>
    <s v=""/>
    <n v="-33.159999999999997"/>
    <x v="11"/>
    <x v="1"/>
    <s v="August Estimate"/>
    <s v="JRNL00541829"/>
    <x v="23"/>
    <d v="2021-09-08T00:00:00"/>
    <s v="Yes"/>
  </r>
  <r>
    <s v="AP-ACCR"/>
    <s v="CF00"/>
    <s v="JRNL00541924"/>
    <s v="CF00-00000-1760-1860"/>
    <s v="CF00"/>
    <s v="00000"/>
    <s v="1760"/>
    <s v="1860"/>
    <s v=""/>
    <n v="-1719.14"/>
    <x v="32"/>
    <x v="1"/>
    <s v="August Estimate"/>
    <s v="JRNL00541704"/>
    <x v="23"/>
    <d v="2021-09-08T00:00:00"/>
    <s v="Yes"/>
  </r>
  <r>
    <s v="SYS-AP"/>
    <s v="FC00"/>
    <s v="JRNL00542326"/>
    <s v="FN00-00000-1760-1860"/>
    <s v="FN00"/>
    <s v="00000"/>
    <s v="1760"/>
    <s v="1860"/>
    <s v=""/>
    <n v="10920"/>
    <x v="35"/>
    <x v="2"/>
    <s v="873566"/>
    <s v="VO875615"/>
    <x v="28"/>
    <d v="2021-09-14T00:00:00"/>
    <s v="Yes"/>
  </r>
  <r>
    <s v="AP-ACCR"/>
    <s v="CF00"/>
    <s v="JRNL00543608"/>
    <s v="CF00-00000-1760-1860"/>
    <s v="CF00"/>
    <s v="00000"/>
    <s v="1760"/>
    <s v="1860"/>
    <s v=""/>
    <n v="-2569.41"/>
    <x v="11"/>
    <x v="1"/>
    <s v="September Estimate"/>
    <s v="JRNL00543563"/>
    <x v="25"/>
    <d v="2021-10-06T00:00:00"/>
    <s v="Yes"/>
  </r>
  <r>
    <s v="AP-ACCR"/>
    <s v="FN00"/>
    <s v="JRNL00543647"/>
    <s v="FN00-00000-1760-1860"/>
    <s v="FN00"/>
    <s v="00000"/>
    <s v="1760"/>
    <s v="1860"/>
    <s v=""/>
    <n v="-16280"/>
    <x v="4"/>
    <x v="2"/>
    <s v="878288"/>
    <s v="JRNL00543345"/>
    <x v="25"/>
    <d v="2021-10-08T00:00:00"/>
    <s v="Yes"/>
  </r>
  <r>
    <s v="AP-ACCR"/>
    <s v="FN00"/>
    <s v="JRNL00543647"/>
    <s v="FN00-00000-1760-1860"/>
    <s v="FN00"/>
    <s v="00000"/>
    <s v="1760"/>
    <s v="1860"/>
    <s v=""/>
    <n v="-280"/>
    <x v="38"/>
    <x v="6"/>
    <s v="00042"/>
    <s v="JRNL00543345"/>
    <x v="25"/>
    <d v="2021-10-08T00:00:00"/>
    <s v="Yes"/>
  </r>
  <r>
    <s v="AP-ACCR"/>
    <s v="FN00"/>
    <s v="JRNL00543647"/>
    <s v="FN00-00000-1760-1860"/>
    <s v="FN00"/>
    <s v="00000"/>
    <s v="1760"/>
    <s v="1860"/>
    <s v=""/>
    <n v="-5473.68"/>
    <x v="39"/>
    <x v="1"/>
    <s v="September Estimate"/>
    <s v="JRNL00543345"/>
    <x v="25"/>
    <d v="2021-10-08T00:00:00"/>
    <s v="Yes"/>
  </r>
  <r>
    <s v="SYS-AP"/>
    <s v="FC00"/>
    <s v="JRNL00544077"/>
    <s v="FN00-00000-1760-1860"/>
    <s v="FN00"/>
    <s v="00000"/>
    <s v="1760"/>
    <s v="1860"/>
    <s v=""/>
    <n v="16531.25"/>
    <x v="40"/>
    <x v="0"/>
    <s v="INV 0567-01"/>
    <s v="VO880629"/>
    <x v="29"/>
    <d v="2021-10-12T00:00:00"/>
    <s v="Yes"/>
  </r>
  <r>
    <s v="AP-ACCR"/>
    <s v="FN00"/>
    <s v="JRNL00538426"/>
    <s v="FN00-00000-1760-1860"/>
    <s v="FN00"/>
    <s v="00000"/>
    <s v="1760"/>
    <s v="1860"/>
    <s v=""/>
    <n v="3307.83"/>
    <x v="13"/>
    <x v="1"/>
    <s v="June Estimate"/>
    <s v="JRNL00538426"/>
    <x v="8"/>
    <d v="2021-07-06T00:00:00"/>
    <s v="Yes"/>
  </r>
  <r>
    <s v="AP-ACCR"/>
    <s v="FN00"/>
    <s v="JRNL00538426"/>
    <s v="FN00-00000-1760-1860"/>
    <s v="FN00"/>
    <s v="00000"/>
    <s v="1760"/>
    <s v="1860"/>
    <s v=""/>
    <n v="102.39"/>
    <x v="14"/>
    <x v="3"/>
    <s v="June Estimate"/>
    <s v="JRNL00538426"/>
    <x v="8"/>
    <d v="2021-07-06T00:00:00"/>
    <s v="Yes"/>
  </r>
  <r>
    <s v="AP-ACCR"/>
    <s v="FT00"/>
    <s v="JRNL00538590"/>
    <s v="FT00-00000-1760-1860"/>
    <s v="FT00"/>
    <s v="00000"/>
    <s v="1760"/>
    <s v="1860"/>
    <s v=""/>
    <n v="-0.28999999999999998"/>
    <x v="15"/>
    <x v="2"/>
    <s v="863383"/>
    <s v="JRNL00538373"/>
    <x v="17"/>
    <d v="2021-07-07T00:00:00"/>
    <s v="Yes"/>
  </r>
  <r>
    <s v="AP-ACCR"/>
    <s v="FT00"/>
    <s v="JRNL00538590"/>
    <s v="FT00-00000-1760-1860"/>
    <s v="FT00"/>
    <s v="00000"/>
    <s v="1760"/>
    <s v="1860"/>
    <s v=""/>
    <n v="-9.32"/>
    <x v="11"/>
    <x v="1"/>
    <s v="June Estimate"/>
    <s v="JRNL00538373"/>
    <x v="17"/>
    <d v="2021-07-07T00:00:00"/>
    <s v="Yes"/>
  </r>
  <r>
    <s v="AP-ACCR"/>
    <s v="CF00"/>
    <s v="JRNL00540171"/>
    <s v="CF00-00000-1760-1860"/>
    <s v="CF00"/>
    <s v="00000"/>
    <s v="1760"/>
    <s v="1860"/>
    <s v=""/>
    <n v="1072.1500000000001"/>
    <x v="10"/>
    <x v="1"/>
    <s v="July Estimate"/>
    <s v="JRNL00540171"/>
    <x v="17"/>
    <d v="2021-08-04T00:00:00"/>
    <s v="Yes"/>
  </r>
  <r>
    <s v="AP-ACCR"/>
    <s v="CF00"/>
    <s v="JRNL00540171"/>
    <s v="CF00-00000-1760-1860"/>
    <s v="CF00"/>
    <s v="00000"/>
    <s v="1760"/>
    <s v="1860"/>
    <s v=""/>
    <n v="811.05"/>
    <x v="21"/>
    <x v="2"/>
    <s v="868275"/>
    <s v="JRNL00540171"/>
    <x v="17"/>
    <d v="2021-08-04T00:00:00"/>
    <s v="Yes"/>
  </r>
  <r>
    <s v="AP-ACCR"/>
    <s v="FC00"/>
    <s v="JRNL00540174"/>
    <s v="FN00-00000-1760-1860"/>
    <s v="FN00"/>
    <s v="00000"/>
    <s v="1760"/>
    <s v="1860"/>
    <s v=""/>
    <n v="-2284"/>
    <x v="10"/>
    <x v="1"/>
    <s v="July Estimate"/>
    <s v="JRNL00540136"/>
    <x v="18"/>
    <d v="2021-08-04T00:00:00"/>
    <s v="Yes"/>
  </r>
  <r>
    <s v="AP-ACCR"/>
    <s v="FC00"/>
    <s v="JRNL00540174"/>
    <s v="FN00-00000-1760-1860"/>
    <s v="FN00"/>
    <s v="00000"/>
    <s v="1760"/>
    <s v="1860"/>
    <s v=""/>
    <n v="-1727.77"/>
    <x v="21"/>
    <x v="2"/>
    <s v="868275"/>
    <s v="JRNL00540136"/>
    <x v="18"/>
    <d v="2021-08-04T00:00:00"/>
    <s v="Yes"/>
  </r>
  <r>
    <s v="AP-ACCR"/>
    <s v="FI00"/>
    <s v="JRNL00541828"/>
    <s v="FI00-00000-1760-1860"/>
    <s v="FI00"/>
    <s v="00000"/>
    <s v="1760"/>
    <s v="1860"/>
    <s v=""/>
    <n v="-33.159999999999997"/>
    <x v="11"/>
    <x v="1"/>
    <s v="August Estimate"/>
    <s v="JRNL00541662"/>
    <x v="18"/>
    <d v="2021-09-08T00:00:00"/>
    <s v="Yes"/>
  </r>
  <r>
    <s v="AP-ACCR"/>
    <s v="FT00"/>
    <s v="JRNL00541915"/>
    <s v="FT00-00000-1760-1860"/>
    <s v="FT00"/>
    <s v="00000"/>
    <s v="1760"/>
    <s v="1860"/>
    <s v=""/>
    <n v="-10.35"/>
    <x v="11"/>
    <x v="1"/>
    <s v="August Estimate"/>
    <s v="JRNL00541776"/>
    <x v="23"/>
    <d v="2021-09-08T00:00:00"/>
    <s v="Yes"/>
  </r>
  <r>
    <s v="SYS-AP"/>
    <s v="FC00"/>
    <s v="JRNL00543301"/>
    <s v="FN00-00000-1760-1860"/>
    <s v="FN00"/>
    <s v="00000"/>
    <s v="1760"/>
    <s v="1860"/>
    <s v=""/>
    <n v="16280"/>
    <x v="35"/>
    <x v="2"/>
    <s v="878288"/>
    <s v="VO879631"/>
    <x v="30"/>
    <d v="2021-10-05T00:00:00"/>
    <s v="Yes"/>
  </r>
  <r>
    <s v="AP-ACCR"/>
    <s v="CF00"/>
    <s v="JRNL00545145"/>
    <s v="CF00-00000-1760-1860"/>
    <s v="CF00"/>
    <s v="00000"/>
    <s v="1760"/>
    <s v="1860"/>
    <s v=""/>
    <n v="1552.73"/>
    <x v="11"/>
    <x v="1"/>
    <s v="October Estimate"/>
    <s v="JRNL00545145"/>
    <x v="25"/>
    <d v="2021-11-04T00:00:00"/>
    <s v="Yes"/>
  </r>
  <r>
    <s v="AP-ACCR"/>
    <s v="FN00"/>
    <s v="JRNL00545449"/>
    <s v="FN00-00000-1760-1860"/>
    <s v="FN00"/>
    <s v="00000"/>
    <s v="1760"/>
    <s v="1860"/>
    <s v=""/>
    <n v="-195.75"/>
    <x v="36"/>
    <x v="5"/>
    <s v="12136469"/>
    <s v="JRNL00545367"/>
    <x v="31"/>
    <d v="2021-11-08T00:00:00"/>
    <s v="Yes"/>
  </r>
  <r>
    <s v="AP-ACCR"/>
    <s v="FN00"/>
    <s v="JRNL00545449"/>
    <s v="FN00-00000-1760-1860"/>
    <s v="FN00"/>
    <s v="00000"/>
    <s v="1760"/>
    <s v="1860"/>
    <s v=""/>
    <n v="-401.86"/>
    <x v="37"/>
    <x v="4"/>
    <s v="684327"/>
    <s v="JRNL00545367"/>
    <x v="31"/>
    <d v="2021-11-08T00:00:00"/>
    <s v="Yes"/>
  </r>
  <r>
    <s v="AP-ACCR"/>
    <s v="FN00"/>
    <s v="JRNL00545449"/>
    <s v="FN00-00000-1760-1860"/>
    <s v="FN00"/>
    <s v="00000"/>
    <s v="1760"/>
    <s v="1860"/>
    <s v=""/>
    <n v="-15440"/>
    <x v="3"/>
    <x v="2"/>
    <s v="883590"/>
    <s v="JRNL00545367"/>
    <x v="31"/>
    <d v="2021-11-08T00:00:00"/>
    <s v="Yes"/>
  </r>
  <r>
    <s v="AP-ACCR"/>
    <s v="FN00"/>
    <s v="JRNL00545449"/>
    <s v="FN00-00000-1760-1860"/>
    <s v="FN00"/>
    <s v="00000"/>
    <s v="1760"/>
    <s v="1860"/>
    <s v=""/>
    <n v="-3307.84"/>
    <x v="41"/>
    <x v="1"/>
    <s v="October Estimate"/>
    <s v="JRNL00545367"/>
    <x v="31"/>
    <d v="2021-11-08T00:00:00"/>
    <s v="Yes"/>
  </r>
  <r>
    <s v="AP-ACCR"/>
    <s v="FN00"/>
    <s v="JRNL00548288"/>
    <s v="FN00-00000-1760-1860"/>
    <s v="FN00"/>
    <s v="00000"/>
    <s v="1760"/>
    <s v="1860"/>
    <s v=""/>
    <n v="391.5"/>
    <x v="36"/>
    <x v="5"/>
    <s v="12222011"/>
    <s v="JRNL00548288"/>
    <x v="32"/>
    <d v="2022-01-07T00:00:00"/>
    <s v="Yes"/>
  </r>
  <r>
    <s v="AP-ACCR"/>
    <s v="FN00"/>
    <s v="JRNL00548288"/>
    <s v="FN00-00000-1760-1860"/>
    <s v="FN00"/>
    <s v="00000"/>
    <s v="1760"/>
    <s v="1860"/>
    <s v=""/>
    <n v="2174.79"/>
    <x v="18"/>
    <x v="1"/>
    <s v="498"/>
    <s v="JRNL00548288"/>
    <x v="32"/>
    <d v="2022-01-07T00:00:00"/>
    <s v="Yes"/>
  </r>
  <r>
    <s v="AP-ACCR"/>
    <s v="FN00"/>
    <s v="JRNL00548288"/>
    <s v="FN00-00000-1760-1860"/>
    <s v="FN00"/>
    <s v="00000"/>
    <s v="1760"/>
    <s v="1860"/>
    <s v=""/>
    <n v="2932.94"/>
    <x v="18"/>
    <x v="1"/>
    <s v="498"/>
    <s v="JRNL00548288"/>
    <x v="32"/>
    <d v="2022-01-07T00:00:00"/>
    <s v="Yes"/>
  </r>
  <r>
    <s v="AP-ACCR"/>
    <s v="FN00"/>
    <s v="JRNL00548288"/>
    <s v="FN00-00000-1760-1860"/>
    <s v="FN00"/>
    <s v="00000"/>
    <s v="1760"/>
    <s v="1860"/>
    <s v=""/>
    <n v="19160"/>
    <x v="4"/>
    <x v="2"/>
    <s v="894924"/>
    <s v="JRNL00548288"/>
    <x v="32"/>
    <d v="2022-01-07T00:00:00"/>
    <s v="Yes"/>
  </r>
  <r>
    <s v="AP-ACCR"/>
    <s v="FN00"/>
    <s v="JRNL00548288"/>
    <s v="FN00-00000-1760-1860"/>
    <s v="FN00"/>
    <s v="00000"/>
    <s v="1760"/>
    <s v="1860"/>
    <s v=""/>
    <n v="12000"/>
    <x v="42"/>
    <x v="0"/>
    <s v="December Estimate"/>
    <s v="JRNL00548288"/>
    <x v="32"/>
    <d v="2022-01-07T00:00:00"/>
    <s v="Yes"/>
  </r>
  <r>
    <s v="AP-ACCR"/>
    <s v="FN00"/>
    <s v="JRNL00548288"/>
    <s v="FN00-00000-1760-1860"/>
    <s v="FN00"/>
    <s v="00000"/>
    <s v="1760"/>
    <s v="1860"/>
    <s v=""/>
    <n v="2762.5"/>
    <x v="43"/>
    <x v="7"/>
    <s v="December Estimate"/>
    <s v="JRNL00548288"/>
    <x v="32"/>
    <d v="2022-01-07T00:00:00"/>
    <s v="Yes"/>
  </r>
  <r>
    <s v="AP-ACCR"/>
    <s v="FN00"/>
    <s v="JRNL00548288"/>
    <s v="FN00-00000-1760-1860"/>
    <s v="FN00"/>
    <s v="00000"/>
    <s v="1760"/>
    <s v="1860"/>
    <s v=""/>
    <n v="3032.2"/>
    <x v="39"/>
    <x v="1"/>
    <s v="December Estimate"/>
    <s v="JRNL00548288"/>
    <x v="32"/>
    <d v="2022-01-07T00:00:00"/>
    <s v="Yes"/>
  </r>
  <r>
    <s v="AP-ACCR"/>
    <s v="FN00"/>
    <s v="JRNL00540215"/>
    <s v="FN00-00000-1760-1860"/>
    <s v="FN00"/>
    <s v="00000"/>
    <s v="1760"/>
    <s v="1860"/>
    <s v=""/>
    <n v="-2284"/>
    <x v="44"/>
    <x v="1"/>
    <s v="July Estimate"/>
    <s v="JRNL00539983"/>
    <x v="18"/>
    <d v="2021-08-08T00:00:00"/>
    <s v="Yes"/>
  </r>
  <r>
    <s v="AP-ACCR"/>
    <s v="FN00"/>
    <s v="JRNL00541759"/>
    <s v="FN00-00000-1760-1860"/>
    <s v="FN00"/>
    <s v="00000"/>
    <s v="1760"/>
    <s v="1860"/>
    <s v=""/>
    <n v="3662.28"/>
    <x v="10"/>
    <x v="1"/>
    <s v="August Estimate"/>
    <s v="JRNL00541759"/>
    <x v="18"/>
    <d v="2021-09-08T00:00:00"/>
    <s v="Yes"/>
  </r>
  <r>
    <s v="AP-ACCR"/>
    <s v="FN00"/>
    <s v="JRNL00541759"/>
    <s v="FN00-00000-1760-1860"/>
    <s v="FN00"/>
    <s v="00000"/>
    <s v="1760"/>
    <s v="1860"/>
    <s v=""/>
    <n v="10920"/>
    <x v="21"/>
    <x v="2"/>
    <s v="873566"/>
    <s v="JRNL00541759"/>
    <x v="18"/>
    <d v="2021-09-08T00:00:00"/>
    <s v="Yes"/>
  </r>
  <r>
    <s v="AP-ACCR"/>
    <s v="FN00"/>
    <s v="JRNL00541931"/>
    <s v="FN00-00000-1760-1860"/>
    <s v="FN00"/>
    <s v="00000"/>
    <s v="1760"/>
    <s v="1860"/>
    <s v=""/>
    <n v="-3662.28"/>
    <x v="10"/>
    <x v="1"/>
    <s v="August Estimate"/>
    <s v="JRNL00541759"/>
    <x v="23"/>
    <d v="2021-09-08T00:00:00"/>
    <s v="Yes"/>
  </r>
  <r>
    <s v="AP-ACCR"/>
    <s v="FN00"/>
    <s v="JRNL00541931"/>
    <s v="FN00-00000-1760-1860"/>
    <s v="FN00"/>
    <s v="00000"/>
    <s v="1760"/>
    <s v="1860"/>
    <s v=""/>
    <n v="-10920"/>
    <x v="21"/>
    <x v="2"/>
    <s v="873566"/>
    <s v="JRNL00541759"/>
    <x v="23"/>
    <d v="2021-09-08T00:00:00"/>
    <s v="Yes"/>
  </r>
  <r>
    <s v="AP-ACCR"/>
    <s v="FN00"/>
    <s v="JRNL00541965"/>
    <s v="FN00-00000-1760-1860"/>
    <s v="FN00"/>
    <s v="00000"/>
    <s v="1760"/>
    <s v="1860"/>
    <s v=""/>
    <n v="264.39999999999998"/>
    <x v="37"/>
    <x v="4"/>
    <s v="677403"/>
    <s v="JRNL00541965"/>
    <x v="18"/>
    <d v="2021-09-09T00:00:00"/>
    <s v="Yes"/>
  </r>
  <r>
    <s v="AP-ACCR"/>
    <s v="FN00"/>
    <s v="JRNL00541965"/>
    <s v="FN00-00000-1760-1860"/>
    <s v="FN00"/>
    <s v="00000"/>
    <s v="1760"/>
    <s v="1860"/>
    <s v=""/>
    <n v="10920"/>
    <x v="4"/>
    <x v="2"/>
    <s v="873566"/>
    <s v="JRNL00541965"/>
    <x v="18"/>
    <d v="2021-09-09T00:00:00"/>
    <s v="Yes"/>
  </r>
  <r>
    <s v="AP-ACCR"/>
    <s v="FN00"/>
    <s v="JRNL00541965"/>
    <s v="FN00-00000-1760-1860"/>
    <s v="FN00"/>
    <s v="00000"/>
    <s v="1760"/>
    <s v="1860"/>
    <s v=""/>
    <n v="3662.28"/>
    <x v="30"/>
    <x v="1"/>
    <s v="August Estimate"/>
    <s v="JRNL00541965"/>
    <x v="18"/>
    <d v="2021-09-09T00:00:00"/>
    <s v="Yes"/>
  </r>
  <r>
    <s v="SYS-AP"/>
    <s v="FC00"/>
    <s v="JRNL00542525"/>
    <s v="CF00-00000-1760-1860"/>
    <s v="CF00"/>
    <s v="00000"/>
    <s v="1760"/>
    <s v="1860"/>
    <s v=""/>
    <n v="1569.49"/>
    <x v="7"/>
    <x v="1"/>
    <s v="488"/>
    <s v="VO877194"/>
    <x v="33"/>
    <d v="2021-09-21T00:00:00"/>
    <s v="Yes"/>
  </r>
  <r>
    <s v="SYS-AP"/>
    <s v="FC00"/>
    <s v="JRNL00542525"/>
    <s v="FI00-00000-1760-1860"/>
    <s v="FI00"/>
    <s v="00000"/>
    <s v="1760"/>
    <s v="1860"/>
    <s v=""/>
    <n v="30.31"/>
    <x v="7"/>
    <x v="1"/>
    <s v="488"/>
    <s v="VO877194"/>
    <x v="33"/>
    <d v="2021-09-21T00:00:00"/>
    <s v="Yes"/>
  </r>
  <r>
    <s v="SYS-AP"/>
    <s v="FC00"/>
    <s v="JRNL00542525"/>
    <s v="FN00-00000-1760-1860"/>
    <s v="FN00"/>
    <s v="00000"/>
    <s v="1760"/>
    <s v="1860"/>
    <s v=""/>
    <n v="3343.52"/>
    <x v="7"/>
    <x v="1"/>
    <s v="488"/>
    <s v="VO877194"/>
    <x v="33"/>
    <d v="2021-09-21T00:00:00"/>
    <s v="Yes"/>
  </r>
  <r>
    <s v="SYS-AP"/>
    <s v="FC00"/>
    <s v="JRNL00542525"/>
    <s v="FT00-00000-1760-1860"/>
    <s v="FT00"/>
    <s v="00000"/>
    <s v="1760"/>
    <s v="1860"/>
    <s v=""/>
    <n v="9.42"/>
    <x v="7"/>
    <x v="1"/>
    <s v="488"/>
    <s v="VO877194"/>
    <x v="33"/>
    <d v="2021-09-21T00:00:00"/>
    <s v="Yes"/>
  </r>
  <r>
    <s v="AP-ACCR"/>
    <s v="FN00"/>
    <s v="JRNL00543345"/>
    <s v="FN00-00000-1760-1860"/>
    <s v="FN00"/>
    <s v="00000"/>
    <s v="1760"/>
    <s v="1860"/>
    <s v=""/>
    <n v="16280"/>
    <x v="4"/>
    <x v="2"/>
    <s v="878288"/>
    <s v="JRNL00543345"/>
    <x v="23"/>
    <d v="2021-10-06T00:00:00"/>
    <s v="Yes"/>
  </r>
  <r>
    <s v="AP-ACCR"/>
    <s v="FN00"/>
    <s v="JRNL00543345"/>
    <s v="FN00-00000-1760-1860"/>
    <s v="FN00"/>
    <s v="00000"/>
    <s v="1760"/>
    <s v="1860"/>
    <s v=""/>
    <n v="280"/>
    <x v="38"/>
    <x v="6"/>
    <s v="00042"/>
    <s v="JRNL00543345"/>
    <x v="23"/>
    <d v="2021-10-06T00:00:00"/>
    <s v="Yes"/>
  </r>
  <r>
    <s v="AP-ACCR"/>
    <s v="FN00"/>
    <s v="JRNL00543345"/>
    <s v="FN00-00000-1760-1860"/>
    <s v="FN00"/>
    <s v="00000"/>
    <s v="1760"/>
    <s v="1860"/>
    <s v=""/>
    <n v="5473.68"/>
    <x v="39"/>
    <x v="1"/>
    <s v="September Estimate"/>
    <s v="JRNL00543345"/>
    <x v="23"/>
    <d v="2021-10-06T00:00:00"/>
    <s v="Yes"/>
  </r>
  <r>
    <s v="AP-ACCR"/>
    <s v="FI00"/>
    <s v="JRNL00543390"/>
    <s v="FI00-00000-1760-1860"/>
    <s v="FI00"/>
    <s v="00000"/>
    <s v="1760"/>
    <s v="1860"/>
    <s v=""/>
    <n v="49.62"/>
    <x v="11"/>
    <x v="1"/>
    <s v="September Estimate"/>
    <s v="JRNL00543390"/>
    <x v="23"/>
    <d v="2021-10-06T00:00:00"/>
    <s v="Yes"/>
  </r>
  <r>
    <s v="AP-ACCR"/>
    <s v="FT00"/>
    <s v="JRNL00543410"/>
    <s v="FT00-00000-1760-1860"/>
    <s v="FT00"/>
    <s v="00000"/>
    <s v="1760"/>
    <s v="1860"/>
    <s v=""/>
    <n v="15.42"/>
    <x v="11"/>
    <x v="1"/>
    <s v="September Estimate"/>
    <s v="JRNL00543410"/>
    <x v="23"/>
    <d v="2021-10-06T00:00:00"/>
    <s v="Yes"/>
  </r>
  <r>
    <s v="AP-ACCR"/>
    <s v="CF00"/>
    <s v="JRNL00543563"/>
    <s v="CF00-00000-1760-1860"/>
    <s v="CF00"/>
    <s v="00000"/>
    <s v="1760"/>
    <s v="1860"/>
    <s v=""/>
    <n v="2569.41"/>
    <x v="11"/>
    <x v="1"/>
    <s v="September Estimate"/>
    <s v="JRNL00543563"/>
    <x v="23"/>
    <d v="2021-10-06T00:00:00"/>
    <s v="Yes"/>
  </r>
  <r>
    <s v="SYS-AP"/>
    <s v="FC00"/>
    <s v="JRNL00543872"/>
    <s v="CF00-00000-1760-1860"/>
    <s v="CF00"/>
    <s v="00000"/>
    <s v="1760"/>
    <s v="1860"/>
    <s v=""/>
    <n v="1679.63"/>
    <x v="7"/>
    <x v="1"/>
    <s v="491"/>
    <s v="VO880339"/>
    <x v="34"/>
    <d v="2021-10-08T00:00:00"/>
    <s v="Yes"/>
  </r>
  <r>
    <s v="SYS-AP"/>
    <s v="FC00"/>
    <s v="JRNL00543872"/>
    <s v="FI00-00000-1760-1860"/>
    <s v="FI00"/>
    <s v="00000"/>
    <s v="1760"/>
    <s v="1860"/>
    <s v=""/>
    <n v="32.44"/>
    <x v="7"/>
    <x v="1"/>
    <s v="491"/>
    <s v="VO880339"/>
    <x v="34"/>
    <d v="2021-10-08T00:00:00"/>
    <s v="Yes"/>
  </r>
  <r>
    <s v="SYS-AP"/>
    <s v="FC00"/>
    <s v="JRNL00543872"/>
    <s v="FN00-00000-1760-1860"/>
    <s v="FN00"/>
    <s v="00000"/>
    <s v="1760"/>
    <s v="1860"/>
    <s v=""/>
    <n v="3578.17"/>
    <x v="7"/>
    <x v="1"/>
    <s v="491"/>
    <s v="VO880339"/>
    <x v="34"/>
    <d v="2021-10-08T00:00:00"/>
    <s v="Yes"/>
  </r>
  <r>
    <s v="SYS-AP"/>
    <s v="FC00"/>
    <s v="JRNL00543872"/>
    <s v="FT00-00000-1760-1860"/>
    <s v="FT00"/>
    <s v="00000"/>
    <s v="1760"/>
    <s v="1860"/>
    <s v=""/>
    <n v="10.09"/>
    <x v="7"/>
    <x v="1"/>
    <s v="491"/>
    <s v="VO880339"/>
    <x v="34"/>
    <d v="2021-10-08T00:00:00"/>
    <s v="Yes"/>
  </r>
  <r>
    <s v="AP-ACCR"/>
    <s v="CF00"/>
    <s v="JRNL00545328"/>
    <s v="CF00-00000-1760-1860"/>
    <s v="CF00"/>
    <s v="00000"/>
    <s v="1760"/>
    <s v="1860"/>
    <s v=""/>
    <n v="-1552.73"/>
    <x v="11"/>
    <x v="1"/>
    <s v="October Estimate"/>
    <s v="JRNL00545145"/>
    <x v="31"/>
    <d v="2021-11-04T00:00:00"/>
    <s v="Yes"/>
  </r>
  <r>
    <s v="AP-ACCR"/>
    <s v="FT00"/>
    <s v="JRNL00546890"/>
    <s v="FT00-00000-1760-1860"/>
    <s v="FT00"/>
    <s v="00000"/>
    <s v="1760"/>
    <s v="1860"/>
    <s v=""/>
    <n v="-3.34"/>
    <x v="11"/>
    <x v="1"/>
    <s v="November Estimate"/>
    <s v="JRNL00546721"/>
    <x v="32"/>
    <d v="2021-12-06T00:00:00"/>
    <s v="Yes"/>
  </r>
  <r>
    <s v="SYS-AP"/>
    <s v="FC00"/>
    <s v="JRNL00545980"/>
    <s v="FN00-00000-1760-1860"/>
    <s v="FN00"/>
    <s v="00000"/>
    <s v="1760"/>
    <s v="1860"/>
    <s v=""/>
    <n v="7640"/>
    <x v="40"/>
    <x v="0"/>
    <s v="INV 0567-02"/>
    <s v="VO887387"/>
    <x v="35"/>
    <d v="2021-11-16T00:00:00"/>
    <s v="Yes"/>
  </r>
  <r>
    <s v="AP-ACCR"/>
    <s v="FN00"/>
    <s v="JRNL00546710"/>
    <s v="FN00-00000-1760-1860"/>
    <s v="FN00"/>
    <s v="00000"/>
    <s v="1760"/>
    <s v="1860"/>
    <s v=""/>
    <n v="630.75"/>
    <x v="36"/>
    <x v="5"/>
    <s v="12174376"/>
    <s v="JRNL00546710"/>
    <x v="31"/>
    <d v="2021-12-03T00:00:00"/>
    <s v="Yes"/>
  </r>
  <r>
    <s v="AP-ACCR"/>
    <s v="FN00"/>
    <s v="JRNL00546710"/>
    <s v="FN00-00000-1760-1860"/>
    <s v="FN00"/>
    <s v="00000"/>
    <s v="1760"/>
    <s v="1860"/>
    <s v=""/>
    <n v="2810.73"/>
    <x v="37"/>
    <x v="4"/>
    <s v="688100"/>
    <s v="JRNL00546710"/>
    <x v="31"/>
    <d v="2021-12-03T00:00:00"/>
    <s v="Yes"/>
  </r>
  <r>
    <s v="AP-ACCR"/>
    <s v="FN00"/>
    <s v="JRNL00546710"/>
    <s v="FN00-00000-1760-1860"/>
    <s v="FN00"/>
    <s v="00000"/>
    <s v="1760"/>
    <s v="1860"/>
    <s v=""/>
    <n v="15320"/>
    <x v="4"/>
    <x v="2"/>
    <s v="888863"/>
    <s v="JRNL00546710"/>
    <x v="31"/>
    <d v="2021-12-03T00:00:00"/>
    <s v="Yes"/>
  </r>
  <r>
    <s v="AP-ACCR"/>
    <s v="FN00"/>
    <s v="JRNL00546710"/>
    <s v="FN00-00000-1760-1860"/>
    <s v="FN00"/>
    <s v="00000"/>
    <s v="1760"/>
    <s v="1860"/>
    <s v=""/>
    <n v="1687.5"/>
    <x v="45"/>
    <x v="8"/>
    <s v="4441"/>
    <s v="JRNL00546710"/>
    <x v="31"/>
    <d v="2021-12-03T00:00:00"/>
    <s v="Yes"/>
  </r>
  <r>
    <s v="AP-ACCR"/>
    <s v="FN00"/>
    <s v="JRNL00546710"/>
    <s v="FN00-00000-1760-1860"/>
    <s v="FN00"/>
    <s v="00000"/>
    <s v="1760"/>
    <s v="1860"/>
    <s v=""/>
    <n v="1181.3800000000001"/>
    <x v="39"/>
    <x v="1"/>
    <s v="November Estimate"/>
    <s v="JRNL00546710"/>
    <x v="31"/>
    <d v="2021-12-03T00:00:00"/>
    <s v="Yes"/>
  </r>
  <r>
    <s v="AP-ACCR"/>
    <s v="FI00"/>
    <s v="JRNL00546718"/>
    <s v="FI00-00000-1760-1860"/>
    <s v="FI00"/>
    <s v="00000"/>
    <s v="1760"/>
    <s v="1860"/>
    <s v=""/>
    <n v="10.7"/>
    <x v="11"/>
    <x v="1"/>
    <s v="November Estimate"/>
    <s v="JRNL00546718"/>
    <x v="31"/>
    <d v="2021-12-06T00:00:00"/>
    <s v="Yes"/>
  </r>
  <r>
    <s v="AP-ACCR"/>
    <s v="FT00"/>
    <s v="JRNL00546721"/>
    <s v="FT00-00000-1760-1860"/>
    <s v="FT00"/>
    <s v="00000"/>
    <s v="1760"/>
    <s v="1860"/>
    <s v=""/>
    <n v="3.34"/>
    <x v="11"/>
    <x v="1"/>
    <s v="November Estimate"/>
    <s v="JRNL00546721"/>
    <x v="31"/>
    <d v="2021-12-06T00:00:00"/>
    <s v="Yes"/>
  </r>
  <r>
    <s v="AP-ACCR"/>
    <s v="CF00"/>
    <s v="JRNL00546759"/>
    <s v="CF00-00000-1760-1860"/>
    <s v="CF00"/>
    <s v="00000"/>
    <s v="1760"/>
    <s v="1860"/>
    <s v=""/>
    <n v="554.55999999999995"/>
    <x v="11"/>
    <x v="1"/>
    <s v="November Estimate"/>
    <s v="JRNL00546759"/>
    <x v="31"/>
    <d v="2021-12-06T00:00:00"/>
    <s v="Yes"/>
  </r>
  <r>
    <s v="SYS-AP"/>
    <s v="FC00"/>
    <s v="JRNL00547401"/>
    <s v="FN00-00000-1760-1860"/>
    <s v="FN00"/>
    <s v="00000"/>
    <s v="1760"/>
    <s v="1860"/>
    <s v=""/>
    <n v="630.75"/>
    <x v="46"/>
    <x v="5"/>
    <s v="12174376"/>
    <s v="VO892085"/>
    <x v="36"/>
    <d v="2021-12-10T00:00:00"/>
    <s v="Yes"/>
  </r>
  <r>
    <s v="SYS-AP"/>
    <s v="FC00"/>
    <s v="JRNL00547401"/>
    <s v="FN00-00000-1760-1860"/>
    <s v="FN00"/>
    <s v="00000"/>
    <s v="1760"/>
    <s v="1860"/>
    <s v=""/>
    <n v="1687.5"/>
    <x v="47"/>
    <x v="8"/>
    <s v="4441"/>
    <s v="VO892126"/>
    <x v="36"/>
    <d v="2021-12-10T00:00:00"/>
    <s v="Yes"/>
  </r>
  <r>
    <s v="AP-ACCR"/>
    <s v="FI00"/>
    <s v="JRNL00548340"/>
    <s v="FI00-00000-1760-1860"/>
    <s v="FI00"/>
    <s v="00000"/>
    <s v="1760"/>
    <s v="1860"/>
    <s v=""/>
    <n v="26.59"/>
    <x v="18"/>
    <x v="1"/>
    <s v="498"/>
    <s v="JRNL00548340"/>
    <x v="32"/>
    <d v="2022-01-07T00:00:00"/>
    <s v="Yes"/>
  </r>
  <r>
    <s v="AP-ACCR"/>
    <s v="FN00"/>
    <s v="JRNL00550459"/>
    <s v="FN00-00000-1760-1860"/>
    <s v="FN00"/>
    <s v="00000"/>
    <s v="1760"/>
    <s v="1860"/>
    <s v="FN0022RC"/>
    <n v="1012.5"/>
    <x v="48"/>
    <x v="8"/>
    <s v="4470"/>
    <s v="JRNL00550459"/>
    <x v="37"/>
    <d v="2022-02-14T00:00:00"/>
    <s v="Yes"/>
  </r>
  <r>
    <s v="AP-ACCR"/>
    <s v="FN00"/>
    <s v="JRNL00550459"/>
    <s v="FN00-00000-1760-1860"/>
    <s v="FN00"/>
    <s v="00000"/>
    <s v="1760"/>
    <s v="1860"/>
    <s v="FN0022RC"/>
    <n v="23720"/>
    <x v="3"/>
    <x v="2"/>
    <s v="900978"/>
    <s v="JRNL00550459"/>
    <x v="37"/>
    <d v="2022-02-14T00:00:00"/>
    <s v="Yes"/>
  </r>
  <r>
    <s v="AP-ACCR"/>
    <s v="FN00"/>
    <s v="JRNL00550459"/>
    <s v="FN00-00000-1760-1860"/>
    <s v="FN00"/>
    <s v="00000"/>
    <s v="1760"/>
    <s v="1860"/>
    <s v="FN0022RC"/>
    <n v="17230"/>
    <x v="49"/>
    <x v="0"/>
    <s v="INV 0567-05"/>
    <s v="JRNL00550459"/>
    <x v="37"/>
    <d v="2022-02-14T00:00:00"/>
    <s v="Yes"/>
  </r>
  <r>
    <s v="AP-ACCR"/>
    <s v="FN00"/>
    <s v="JRNL00550459"/>
    <s v="FN00-00000-1760-1860"/>
    <s v="FN00"/>
    <s v="00000"/>
    <s v="1760"/>
    <s v="1860"/>
    <s v="FN0022RC"/>
    <n v="3000"/>
    <x v="43"/>
    <x v="7"/>
    <s v="January Estimate"/>
    <s v="JRNL00550459"/>
    <x v="37"/>
    <d v="2022-02-14T00:00:00"/>
    <s v="Yes"/>
  </r>
  <r>
    <s v="SYS-AP"/>
    <s v="FC00"/>
    <s v="JRNL00548095"/>
    <s v="CF00-00000-1760-1860"/>
    <s v="CF00"/>
    <s v="00000"/>
    <s v="1760"/>
    <s v="1860"/>
    <s v=""/>
    <n v="1376.75"/>
    <x v="7"/>
    <x v="1"/>
    <s v="498"/>
    <s v="VO896372"/>
    <x v="38"/>
    <d v="2022-01-04T00:00:00"/>
    <s v="Yes"/>
  </r>
  <r>
    <s v="SYS-AP"/>
    <s v="FC00"/>
    <s v="JRNL00551286"/>
    <s v="FN00-00000-1760-1860"/>
    <s v="FN00"/>
    <s v="00000"/>
    <s v="1760"/>
    <s v="1860"/>
    <s v="FN0022RC"/>
    <n v="15291.7"/>
    <x v="50"/>
    <x v="4"/>
    <s v="696999"/>
    <s v="VO907711"/>
    <x v="39"/>
    <d v="2022-02-23T00:00:00"/>
    <s v="Yes"/>
  </r>
  <r>
    <s v="SYS-AP"/>
    <s v="FC00"/>
    <s v="JRNL00550797"/>
    <s v="CF00-00000-1760-1860"/>
    <s v="CF00"/>
    <s v="00000"/>
    <s v="1760"/>
    <s v="1860"/>
    <s v=""/>
    <n v="192.74"/>
    <x v="7"/>
    <x v="1"/>
    <s v="507"/>
    <s v="VO905287"/>
    <x v="40"/>
    <d v="2022-02-14T00:00:00"/>
    <s v="Yes"/>
  </r>
  <r>
    <s v="SYS-AP"/>
    <s v="FC00"/>
    <s v="JRNL00550797"/>
    <s v="FI00-00000-1760-1860"/>
    <s v="FI00"/>
    <s v="00000"/>
    <s v="1760"/>
    <s v="1860"/>
    <s v=""/>
    <n v="3.7199999999999998"/>
    <x v="7"/>
    <x v="1"/>
    <s v="507"/>
    <s v="VO905287"/>
    <x v="40"/>
    <d v="2022-02-14T00:00:00"/>
    <s v="Yes"/>
  </r>
  <r>
    <s v="SYS-AP"/>
    <s v="CU00"/>
    <s v="JRNL00553071"/>
    <s v="FN00-00000-1760-1860"/>
    <s v="FN00"/>
    <s v="00000"/>
    <s v="1760"/>
    <s v="1860"/>
    <s v="FN0022RC"/>
    <n v="100"/>
    <x v="51"/>
    <x v="9"/>
    <s v="DS20220311"/>
    <s v="VO914601"/>
    <x v="41"/>
    <d v="2022-03-25T00:00:00"/>
    <s v="Yes"/>
  </r>
  <r>
    <s v="SYS-AP"/>
    <s v="CU00"/>
    <s v="JRNL00553131"/>
    <s v="FN00-00000-1760-1860"/>
    <s v="FN00"/>
    <s v="00000"/>
    <s v="1760"/>
    <s v="1860"/>
    <s v="FN0022RC"/>
    <n v="5800"/>
    <x v="52"/>
    <x v="10"/>
    <s v="62"/>
    <s v="VO915071"/>
    <x v="42"/>
    <d v="2022-03-28T00:00:00"/>
    <s v="Yes"/>
  </r>
  <r>
    <s v="SYS-AP"/>
    <s v="CU00"/>
    <s v="JRNL00553832"/>
    <s v="FN00-00000-1760-1860"/>
    <s v="FN00"/>
    <s v="00000"/>
    <s v="1760"/>
    <s v="1860"/>
    <s v="FN0022RC"/>
    <n v="3400"/>
    <x v="53"/>
    <x v="11"/>
    <s v="59643187"/>
    <s v="VO916640"/>
    <x v="43"/>
    <d v="2022-04-06T00:00:00"/>
    <s v="Yes"/>
  </r>
  <r>
    <s v="SYS-AP"/>
    <s v="CU00"/>
    <s v="JRNL00553832"/>
    <s v="FN00-00000-1760-1860"/>
    <s v="FN00"/>
    <s v="00000"/>
    <s v="1760"/>
    <s v="1860"/>
    <s v="FN0022RC"/>
    <n v="1568"/>
    <x v="54"/>
    <x v="11"/>
    <s v="59643222"/>
    <s v="VO916642"/>
    <x v="43"/>
    <d v="2022-04-06T00:00:00"/>
    <s v="Yes"/>
  </r>
  <r>
    <s v="AP-ADJ"/>
    <s v="FC00"/>
    <s v="JRNL00555183"/>
    <s v="FN00-00000-1760-1860"/>
    <s v="FN00"/>
    <s v="00000"/>
    <s v="1760"/>
    <s v="1860"/>
    <s v="FN0022RC"/>
    <n v="-1630.96"/>
    <x v="55"/>
    <x v="10"/>
    <s v="VO915071"/>
    <s v="JRNL00555183"/>
    <x v="44"/>
    <d v="2022-05-05T00:00:00"/>
    <s v="Yes"/>
  </r>
  <r>
    <s v="AP-ADJ"/>
    <s v="FC00"/>
    <s v="JRNL00555183"/>
    <s v="CF00-00000-1760-1860"/>
    <s v="CF00"/>
    <s v="00000"/>
    <s v="1760"/>
    <s v="1860"/>
    <s v="CF0022RC"/>
    <n v="1605.44"/>
    <x v="55"/>
    <x v="10"/>
    <s v="VO915071"/>
    <s v="JRNL00555183"/>
    <x v="44"/>
    <d v="2022-05-05T00:00:00"/>
    <s v="Yes"/>
  </r>
  <r>
    <s v="AP-ADJ"/>
    <s v="FC00"/>
    <s v="JRNL00555183"/>
    <s v="FI00-00000-1760-1860"/>
    <s v="FI00"/>
    <s v="00000"/>
    <s v="1760"/>
    <s v="1860"/>
    <s v="FI0022RC"/>
    <n v="9.86"/>
    <x v="55"/>
    <x v="10"/>
    <s v="VO915071"/>
    <s v="JRNL00555183"/>
    <x v="44"/>
    <d v="2022-05-05T00:00:00"/>
    <s v="Yes"/>
  </r>
  <r>
    <s v="AP-ADJ"/>
    <s v="FC00"/>
    <s v="JRNL00555183"/>
    <s v="FT00-00000-1760-1860"/>
    <s v="FT00"/>
    <s v="00000"/>
    <s v="1760"/>
    <s v="1860"/>
    <s v=""/>
    <n v="15.66"/>
    <x v="55"/>
    <x v="10"/>
    <s v="VO915071"/>
    <s v="JRNL00555183"/>
    <x v="44"/>
    <d v="2022-05-05T00:00:00"/>
    <s v="Yes"/>
  </r>
  <r>
    <s v="AP-ADJ"/>
    <s v="FC00"/>
    <s v="JRNL00555183"/>
    <s v="FN00-00000-1760-1860"/>
    <s v="FN00"/>
    <s v="00000"/>
    <s v="1760"/>
    <s v="1860"/>
    <s v="FN0022RC"/>
    <n v="-3188.81"/>
    <x v="56"/>
    <x v="10"/>
    <s v="VO916810"/>
    <s v="JRNL00555183"/>
    <x v="44"/>
    <d v="2022-05-05T00:00:00"/>
    <s v="Yes"/>
  </r>
  <r>
    <s v="AP-ADJ"/>
    <s v="FC00"/>
    <s v="JRNL00555183"/>
    <s v="CF00-00000-1760-1860"/>
    <s v="CF00"/>
    <s v="00000"/>
    <s v="1760"/>
    <s v="1860"/>
    <s v="CF0022RC"/>
    <n v="3138.91"/>
    <x v="56"/>
    <x v="10"/>
    <s v="VO916810"/>
    <s v="JRNL00555183"/>
    <x v="44"/>
    <d v="2022-05-05T00:00:00"/>
    <s v="Yes"/>
  </r>
  <r>
    <s v="AP-ADJ"/>
    <s v="FC00"/>
    <s v="JRNL00555183"/>
    <s v="FI00-00000-1760-1860"/>
    <s v="FI00"/>
    <s v="00000"/>
    <s v="1760"/>
    <s v="1860"/>
    <s v="FI0022RC"/>
    <n v="19.28"/>
    <x v="56"/>
    <x v="10"/>
    <s v="VO916810"/>
    <s v="JRNL00555183"/>
    <x v="44"/>
    <d v="2022-05-05T00:00:00"/>
    <s v="Yes"/>
  </r>
  <r>
    <s v="AP-ADJ"/>
    <s v="FC00"/>
    <s v="JRNL00555183"/>
    <s v="FT00-00000-1760-1860"/>
    <s v="FT00"/>
    <s v="00000"/>
    <s v="1760"/>
    <s v="1860"/>
    <s v=""/>
    <n v="30.62"/>
    <x v="56"/>
    <x v="10"/>
    <s v="VO916810"/>
    <s v="JRNL00555183"/>
    <x v="44"/>
    <d v="2022-05-05T00:00:00"/>
    <s v="Yes"/>
  </r>
  <r>
    <s v="AP-ACCR"/>
    <s v="FI00"/>
    <s v="JRNL00555528"/>
    <s v="FI00-00000-1760-1860"/>
    <s v="FI00"/>
    <s v="00000"/>
    <s v="1760"/>
    <s v="1860"/>
    <s v=""/>
    <n v="0.22"/>
    <x v="10"/>
    <x v="1"/>
    <s v="April Estimate"/>
    <s v="JRNL00555528"/>
    <x v="44"/>
    <d v="2022-05-05T00:00:00"/>
    <s v="Yes"/>
  </r>
  <r>
    <s v="AP-ACCR"/>
    <s v="FT00"/>
    <s v="JRNL00555529"/>
    <s v="FT00-00000-1760-1860"/>
    <s v="FT00"/>
    <s v="00000"/>
    <s v="1760"/>
    <s v="1860"/>
    <s v=""/>
    <n v="7.0000000000000007E-2"/>
    <x v="10"/>
    <x v="1"/>
    <s v="April Estimate"/>
    <s v="JRNL00555529"/>
    <x v="44"/>
    <d v="2022-05-05T00:00:00"/>
    <s v="Yes"/>
  </r>
  <r>
    <s v="AP-ACCR"/>
    <s v="FC00"/>
    <s v="JRNL00555659"/>
    <s v="FN00-00000-1760-1860"/>
    <s v="FN00"/>
    <s v="00000"/>
    <s v="1760"/>
    <s v="1860"/>
    <s v="FN0022RC"/>
    <n v="-5577.89"/>
    <x v="57"/>
    <x v="10"/>
    <s v="Inv 64"/>
    <s v="JRNL00555190"/>
    <x v="45"/>
    <d v="2022-05-31T00:00:00"/>
    <s v="Yes"/>
  </r>
  <r>
    <s v="AP-ACCR"/>
    <s v="FC00"/>
    <s v="JRNL00555659"/>
    <s v="CF00-00000-1760-1860"/>
    <s v="CF00"/>
    <s v="00000"/>
    <s v="1760"/>
    <s v="1860"/>
    <s v="CF0022RC"/>
    <n v="-2147.9699999999998"/>
    <x v="57"/>
    <x v="10"/>
    <s v="Inv 64"/>
    <s v="JRNL00555190"/>
    <x v="45"/>
    <d v="2022-05-31T00:00:00"/>
    <s v="Yes"/>
  </r>
  <r>
    <s v="AP-ACCR"/>
    <s v="FC00"/>
    <s v="JRNL00555659"/>
    <s v="FI00-00000-1760-1860"/>
    <s v="FI00"/>
    <s v="00000"/>
    <s v="1760"/>
    <s v="1860"/>
    <s v="FI0022RC"/>
    <n v="-13.19"/>
    <x v="57"/>
    <x v="10"/>
    <s v="Inv 64"/>
    <s v="JRNL00555190"/>
    <x v="45"/>
    <d v="2022-05-31T00:00:00"/>
    <s v="Yes"/>
  </r>
  <r>
    <s v="AP-ACCR"/>
    <s v="FC00"/>
    <s v="JRNL00555659"/>
    <s v="FT00-00000-1760-1860"/>
    <s v="FT00"/>
    <s v="00000"/>
    <s v="1760"/>
    <s v="1860"/>
    <s v=""/>
    <n v="-20.95"/>
    <x v="57"/>
    <x v="10"/>
    <s v="Inv 64"/>
    <s v="JRNL00555190"/>
    <x v="45"/>
    <d v="2022-05-31T00:00:00"/>
    <s v="Yes"/>
  </r>
  <r>
    <s v="AP-ACCR"/>
    <s v="CF00"/>
    <s v="JRNL00555859"/>
    <s v="CF00-00000-1760-1860"/>
    <s v="CF00"/>
    <s v="00000"/>
    <s v="1760"/>
    <s v="1860"/>
    <s v=""/>
    <n v="-11.3"/>
    <x v="10"/>
    <x v="1"/>
    <s v="April Estimate"/>
    <s v="JRNL00555543"/>
    <x v="45"/>
    <d v="2022-05-06T00:00:00"/>
    <s v="Yes"/>
  </r>
  <r>
    <s v="SYS-AP"/>
    <s v="FC00"/>
    <s v="JRNL00556118"/>
    <s v="FN00-00000-1760-1860"/>
    <s v="FN00"/>
    <s v="00000"/>
    <s v="1760"/>
    <s v="1860"/>
    <s v="FN0022RC"/>
    <n v="47575"/>
    <x v="58"/>
    <x v="0"/>
    <s v="INV0567-08"/>
    <s v="VO923623"/>
    <x v="46"/>
    <d v="2022-05-11T00:00:00"/>
    <s v="Yes"/>
  </r>
  <r>
    <s v="SYS-AP"/>
    <s v="FC00"/>
    <s v="JRNL00556118"/>
    <s v="CF00-00000-1760-1860"/>
    <s v="CF00"/>
    <s v="00000"/>
    <s v="1760"/>
    <s v="1860"/>
    <s v=""/>
    <n v="66.08"/>
    <x v="7"/>
    <x v="1"/>
    <s v="516"/>
    <s v="VO923654"/>
    <x v="46"/>
    <d v="2022-05-11T00:00:00"/>
    <s v="Yes"/>
  </r>
  <r>
    <s v="SYS-AP"/>
    <s v="FC00"/>
    <s v="JRNL00556118"/>
    <s v="FI00-00000-1760-1860"/>
    <s v="FI00"/>
    <s v="00000"/>
    <s v="1760"/>
    <s v="1860"/>
    <s v=""/>
    <n v="1.28"/>
    <x v="7"/>
    <x v="1"/>
    <s v="516"/>
    <s v="VO923654"/>
    <x v="46"/>
    <d v="2022-05-11T00:00:00"/>
    <s v="Yes"/>
  </r>
  <r>
    <s v="SYS-AP"/>
    <s v="FC00"/>
    <s v="JRNL00556118"/>
    <s v="FN00-00000-1760-1860"/>
    <s v="FN00"/>
    <s v="00000"/>
    <s v="1760"/>
    <s v="1860"/>
    <s v=""/>
    <n v="140.78"/>
    <x v="7"/>
    <x v="1"/>
    <s v="516"/>
    <s v="VO923654"/>
    <x v="46"/>
    <d v="2022-05-11T00:00:00"/>
    <s v="Yes"/>
  </r>
  <r>
    <s v="SYS-AP"/>
    <s v="FC00"/>
    <s v="JRNL00556118"/>
    <s v="FN00-00000-1760-1860"/>
    <s v="FN00"/>
    <s v="00000"/>
    <s v="1760"/>
    <s v="1860"/>
    <s v="FN0022RC"/>
    <n v="13138.05"/>
    <x v="58"/>
    <x v="1"/>
    <s v="516"/>
    <s v="VO923654"/>
    <x v="46"/>
    <d v="2022-05-11T00:00:00"/>
    <s v="Yes"/>
  </r>
  <r>
    <s v="SYS-AP"/>
    <s v="FC00"/>
    <s v="JRNL00556118"/>
    <s v="FT00-00000-1760-1860"/>
    <s v="FT00"/>
    <s v="00000"/>
    <s v="1760"/>
    <s v="1860"/>
    <s v=""/>
    <n v="0.4"/>
    <x v="7"/>
    <x v="1"/>
    <s v="516"/>
    <s v="VO923654"/>
    <x v="46"/>
    <d v="2022-05-11T00:00:00"/>
    <s v="Yes"/>
  </r>
  <r>
    <s v="SYS-AP"/>
    <s v="FC00"/>
    <s v="JRNL00556118"/>
    <s v="FN00-00000-1760-1860"/>
    <s v="FN00"/>
    <s v="00000"/>
    <s v="1760"/>
    <s v="1860"/>
    <s v="FN0022RC"/>
    <n v="552.5"/>
    <x v="59"/>
    <x v="7"/>
    <s v="2022-04"/>
    <s v="VO923688"/>
    <x v="46"/>
    <d v="2022-05-11T00:00:00"/>
    <s v="Yes"/>
  </r>
  <r>
    <s v="SYS-AP"/>
    <s v="FC00"/>
    <s v="JRNL00556209"/>
    <s v="FN00-00000-1760-1860"/>
    <s v="FN00"/>
    <s v="00000"/>
    <s v="1760"/>
    <s v="1860"/>
    <s v="FN0022RC"/>
    <n v="138.34"/>
    <x v="60"/>
    <x v="5"/>
    <s v="12385338"/>
    <s v="VO924612"/>
    <x v="47"/>
    <d v="2022-05-16T00:00:00"/>
    <s v="Yes"/>
  </r>
  <r>
    <s v="SYS-AP"/>
    <s v="FC00"/>
    <s v="JRNL00556209"/>
    <s v="FN00-00000-1760-1860"/>
    <s v="FN00"/>
    <s v="00000"/>
    <s v="1760"/>
    <s v="1860"/>
    <s v="FN0022RC"/>
    <n v="979.85"/>
    <x v="61"/>
    <x v="5"/>
    <s v="12394239"/>
    <s v="VO924614"/>
    <x v="47"/>
    <d v="2022-05-16T00:00:00"/>
    <s v="Yes"/>
  </r>
  <r>
    <s v="SYS-AP"/>
    <s v="FC00"/>
    <s v="JRNL00556475"/>
    <s v="FN00-00000-1760-1860"/>
    <s v="FN00"/>
    <s v="00000"/>
    <s v="1760"/>
    <s v="1860"/>
    <s v="FN0022RC"/>
    <n v="19224"/>
    <x v="50"/>
    <x v="4"/>
    <s v="707827"/>
    <s v="VO926274"/>
    <x v="48"/>
    <d v="2022-05-24T00:00:00"/>
    <s v="Yes"/>
  </r>
  <r>
    <s v="SYS-AP"/>
    <s v="CU00"/>
    <s v="JRNL00556901"/>
    <s v="FN00-00000-1760-1860"/>
    <s v="FN00"/>
    <s v="00000"/>
    <s v="1760"/>
    <s v="1860"/>
    <s v="FN0022RC"/>
    <n v="3863.97"/>
    <x v="62"/>
    <x v="12"/>
    <s v="R31229063"/>
    <s v="VO927836"/>
    <x v="49"/>
    <d v="2022-06-02T00:00:00"/>
    <s v="Yes"/>
  </r>
  <r>
    <s v="SYS-AP"/>
    <s v="FC00"/>
    <s v="JRNL00557802"/>
    <s v="FN00-00000-1760-1860"/>
    <s v="FN00"/>
    <s v="00000"/>
    <s v="1760"/>
    <s v="1860"/>
    <s v="FN0022RC"/>
    <n v="691.67"/>
    <x v="63"/>
    <x v="5"/>
    <s v="12430131"/>
    <s v="VO929992"/>
    <x v="50"/>
    <d v="2022-06-14T00:00:00"/>
    <s v="Yes"/>
  </r>
  <r>
    <s v="SYS-AP"/>
    <s v="FC00"/>
    <s v="JRNL00557802"/>
    <s v="FN00-00000-1760-1860"/>
    <s v="FN00"/>
    <s v="00000"/>
    <s v="1760"/>
    <s v="1860"/>
    <s v="FN0022RC"/>
    <n v="12170.38"/>
    <x v="58"/>
    <x v="1"/>
    <s v="523"/>
    <s v="VO930045"/>
    <x v="50"/>
    <d v="2022-06-14T00:00:00"/>
    <s v="Yes"/>
  </r>
  <r>
    <s v="AP-ACCR"/>
    <s v="FN00"/>
    <s v="JRNL00548288"/>
    <s v="FN00-00000-1760-1860"/>
    <s v="FN00"/>
    <s v="00000"/>
    <s v="1760"/>
    <s v="1860"/>
    <s v=""/>
    <n v="1500"/>
    <x v="39"/>
    <x v="1"/>
    <s v="December Estimate"/>
    <s v="JRNL00548288"/>
    <x v="32"/>
    <d v="2022-01-07T00:00:00"/>
    <s v="Yes"/>
  </r>
  <r>
    <s v="AP-ACCR"/>
    <s v="FN00"/>
    <s v="JRNL00548288"/>
    <s v="FN00-00000-1760-1860"/>
    <s v="FN00"/>
    <s v="00000"/>
    <s v="1760"/>
    <s v="1860"/>
    <s v=""/>
    <n v="7718.75"/>
    <x v="64"/>
    <x v="1"/>
    <s v="0567-04"/>
    <s v="JRNL00548288"/>
    <x v="32"/>
    <d v="2022-01-07T00:00:00"/>
    <s v="Yes"/>
  </r>
  <r>
    <s v="SYS-AP"/>
    <s v="FC00"/>
    <s v="JRNL00548095"/>
    <s v="FI00-00000-1760-1860"/>
    <s v="FI00"/>
    <s v="00000"/>
    <s v="1760"/>
    <s v="1860"/>
    <s v=""/>
    <n v="26.59"/>
    <x v="7"/>
    <x v="1"/>
    <s v="498"/>
    <s v="VO896372"/>
    <x v="38"/>
    <d v="2022-01-04T00:00:00"/>
    <s v="Yes"/>
  </r>
  <r>
    <s v="SYS-AP"/>
    <s v="FC00"/>
    <s v="JRNL00550797"/>
    <s v="FN00-00000-1760-1860"/>
    <s v="FN00"/>
    <s v="00000"/>
    <s v="1760"/>
    <s v="1860"/>
    <s v=""/>
    <n v="410.61"/>
    <x v="7"/>
    <x v="1"/>
    <s v="507"/>
    <s v="VO905287"/>
    <x v="40"/>
    <d v="2022-02-14T00:00:00"/>
    <s v="Yes"/>
  </r>
  <r>
    <s v="SLCLR"/>
    <s v="CU00"/>
    <s v="JRNL00550767"/>
    <s v="FN00-00000-1760-1860"/>
    <s v="FN00"/>
    <s v="00000"/>
    <s v="1760"/>
    <s v="1860"/>
    <s v="FN0022RC"/>
    <n v="31736.61"/>
    <x v="65"/>
    <x v="13"/>
    <s v=""/>
    <s v="JRNL00550767"/>
    <x v="37"/>
    <d v="2022-02-14T00:00:00"/>
    <s v="Yes"/>
  </r>
  <r>
    <s v="SYS-AP"/>
    <s v="FC00"/>
    <s v="JRNL00550797"/>
    <s v="FN00-00000-1760-1860"/>
    <s v="FN00"/>
    <s v="00000"/>
    <s v="1760"/>
    <s v="1860"/>
    <s v="FN0022RC"/>
    <n v="4260.21"/>
    <x v="58"/>
    <x v="1"/>
    <s v="507"/>
    <s v="VO905287"/>
    <x v="40"/>
    <d v="2022-02-14T00:00:00"/>
    <s v="Yes"/>
  </r>
  <r>
    <s v="SYS-AP"/>
    <s v="FC00"/>
    <s v="JRNL00553062"/>
    <s v="FN00-00000-1760-1860"/>
    <s v="FN00"/>
    <s v="00000"/>
    <s v="1760"/>
    <s v="1860"/>
    <s v="FN0022RC"/>
    <n v="778.11"/>
    <x v="66"/>
    <x v="5"/>
    <s v="12312154"/>
    <s v="VO914467"/>
    <x v="41"/>
    <d v="2022-03-25T00:00:00"/>
    <s v="Yes"/>
  </r>
  <r>
    <s v="AP-ACCR"/>
    <s v="FN00"/>
    <s v="JRNL00553849"/>
    <s v="FN00-00000-1760-1860"/>
    <s v="FN00"/>
    <s v="00000"/>
    <s v="1760"/>
    <s v="1860"/>
    <s v="FN0022RC"/>
    <n v="6387.5"/>
    <x v="38"/>
    <x v="6"/>
    <s v="00048"/>
    <s v="JRNL00553849"/>
    <x v="51"/>
    <d v="2022-04-07T00:00:00"/>
    <s v="Yes"/>
  </r>
  <r>
    <s v="AP-ACCR"/>
    <s v="FN00"/>
    <s v="JRNL00553849"/>
    <s v="FN00-00000-1760-1860"/>
    <s v="FN00"/>
    <s v="00000"/>
    <s v="1760"/>
    <s v="1860"/>
    <s v="FN0022RC"/>
    <n v="1184.6400000000001"/>
    <x v="37"/>
    <x v="4"/>
    <s v="696993"/>
    <s v="JRNL00553849"/>
    <x v="51"/>
    <d v="2022-04-07T00:00:00"/>
    <s v="Yes"/>
  </r>
  <r>
    <s v="AP-ACCR"/>
    <s v="FN00"/>
    <s v="JRNL00553849"/>
    <s v="FN00-00000-1760-1860"/>
    <s v="FN00"/>
    <s v="00000"/>
    <s v="1760"/>
    <s v="1860"/>
    <s v="FN0022RC"/>
    <n v="215.59"/>
    <x v="37"/>
    <x v="4"/>
    <s v="700417"/>
    <s v="JRNL00553849"/>
    <x v="51"/>
    <d v="2022-04-07T00:00:00"/>
    <s v="Yes"/>
  </r>
  <r>
    <s v="AP-ACCR"/>
    <s v="FN00"/>
    <s v="JRNL00553849"/>
    <s v="FN00-00000-1760-1860"/>
    <s v="FN00"/>
    <s v="00000"/>
    <s v="1760"/>
    <s v="1860"/>
    <s v="FN0022RC"/>
    <n v="196.78"/>
    <x v="67"/>
    <x v="14"/>
    <s v="9003736622"/>
    <s v="JRNL00553849"/>
    <x v="51"/>
    <d v="2022-04-07T00:00:00"/>
    <s v="Yes"/>
  </r>
  <r>
    <s v="AP-ACCR"/>
    <s v="FN00"/>
    <s v="JRNL00553849"/>
    <s v="FN00-00000-1760-1860"/>
    <s v="FN00"/>
    <s v="00000"/>
    <s v="1760"/>
    <s v="1860"/>
    <s v="FN0022RC"/>
    <n v="37480"/>
    <x v="3"/>
    <x v="2"/>
    <s v="913555"/>
    <s v="JRNL00553849"/>
    <x v="51"/>
    <d v="2022-04-07T00:00:00"/>
    <s v="Yes"/>
  </r>
  <r>
    <s v="AP-ACCR"/>
    <s v="FN00"/>
    <s v="JRNL00553849"/>
    <s v="FN00-00000-1760-1860"/>
    <s v="FN00"/>
    <s v="00000"/>
    <s v="1760"/>
    <s v="1860"/>
    <s v="FN0022RC"/>
    <n v="3400"/>
    <x v="68"/>
    <x v="11"/>
    <s v="59643187"/>
    <s v="JRNL00553849"/>
    <x v="51"/>
    <d v="2022-04-07T00:00:00"/>
    <s v="Yes"/>
  </r>
  <r>
    <s v="AP-ACCR"/>
    <s v="FN00"/>
    <s v="JRNL00553849"/>
    <s v="FN00-00000-1760-1860"/>
    <s v="FN00"/>
    <s v="00000"/>
    <s v="1760"/>
    <s v="1860"/>
    <s v="FN0022RC"/>
    <n v="1568"/>
    <x v="68"/>
    <x v="11"/>
    <s v="59643222"/>
    <s v="JRNL00553849"/>
    <x v="51"/>
    <d v="2022-04-07T00:00:00"/>
    <s v="Yes"/>
  </r>
  <r>
    <s v="AP-ACCR"/>
    <s v="FN00"/>
    <s v="JRNL00553849"/>
    <s v="FN00-00000-1760-1860"/>
    <s v="FN00"/>
    <s v="00000"/>
    <s v="1760"/>
    <s v="1860"/>
    <s v="FN0022RC"/>
    <n v="778.11"/>
    <x v="69"/>
    <x v="5"/>
    <s v="March Estimate"/>
    <s v="JRNL00553849"/>
    <x v="51"/>
    <d v="2022-04-07T00:00:00"/>
    <s v="Yes"/>
  </r>
  <r>
    <s v="AP-ACCR"/>
    <s v="FN00"/>
    <s v="JRNL00553849"/>
    <s v="FN00-00000-1760-1860"/>
    <s v="FN00"/>
    <s v="00000"/>
    <s v="1760"/>
    <s v="1860"/>
    <s v="FN0022RC"/>
    <n v="38000"/>
    <x v="42"/>
    <x v="0"/>
    <s v="March Estimate"/>
    <s v="JRNL00553849"/>
    <x v="51"/>
    <d v="2022-04-07T00:00:00"/>
    <s v="Yes"/>
  </r>
  <r>
    <s v="SYS-AP"/>
    <s v="FC00"/>
    <s v="JRNL00550797"/>
    <s v="FT00-00000-1760-1860"/>
    <s v="FT00"/>
    <s v="00000"/>
    <s v="1760"/>
    <s v="1860"/>
    <s v=""/>
    <n v="1.1599999999999999"/>
    <x v="7"/>
    <x v="1"/>
    <s v="507"/>
    <s v="VO905287"/>
    <x v="40"/>
    <d v="2022-02-14T00:00:00"/>
    <s v="Yes"/>
  </r>
  <r>
    <s v="AP-ACCR"/>
    <s v="FI00"/>
    <s v="JRNL00551859"/>
    <s v="FI00-00000-1760-1860"/>
    <s v="FI00"/>
    <s v="00000"/>
    <s v="1760"/>
    <s v="1860"/>
    <s v=""/>
    <n v="3.33"/>
    <x v="10"/>
    <x v="1"/>
    <s v="February Estimate"/>
    <s v="JRNL00551859"/>
    <x v="52"/>
    <d v="2022-03-06T00:00:00"/>
    <s v="Yes"/>
  </r>
  <r>
    <s v="SYS-AP"/>
    <s v="CU00"/>
    <s v="JRNL00554446"/>
    <s v="FN00-00000-1760-1860"/>
    <s v="FN00"/>
    <s v="00000"/>
    <s v="1760"/>
    <s v="1860"/>
    <s v="FN0022RC"/>
    <n v="3920"/>
    <x v="54"/>
    <x v="11"/>
    <s v="59670634"/>
    <s v="VO917939"/>
    <x v="53"/>
    <d v="2022-04-12T00:00:00"/>
    <s v="Yes"/>
  </r>
  <r>
    <s v="SYS-AP"/>
    <s v="CU00"/>
    <s v="JRNL00554446"/>
    <s v="FN00-00000-1760-1860"/>
    <s v="FN00"/>
    <s v="00000"/>
    <s v="1760"/>
    <s v="1860"/>
    <s v="FN0022RC"/>
    <n v="3400"/>
    <x v="53"/>
    <x v="11"/>
    <s v="59677082"/>
    <s v="VO917940"/>
    <x v="53"/>
    <d v="2022-04-12T00:00:00"/>
    <s v="Yes"/>
  </r>
  <r>
    <s v="AP-ACCR"/>
    <s v="FC00"/>
    <s v="JRNL00555190"/>
    <s v="FN00-00000-1760-1860"/>
    <s v="FN00"/>
    <s v="00000"/>
    <s v="1760"/>
    <s v="1860"/>
    <s v="FN0022RC"/>
    <n v="5577.89"/>
    <x v="57"/>
    <x v="10"/>
    <s v="Inv 64"/>
    <s v="JRNL00555190"/>
    <x v="44"/>
    <d v="2022-05-05T00:00:00"/>
    <s v="Yes"/>
  </r>
  <r>
    <s v="AP-ACCR"/>
    <s v="FC00"/>
    <s v="JRNL00555190"/>
    <s v="CF00-00000-1760-1860"/>
    <s v="CF00"/>
    <s v="00000"/>
    <s v="1760"/>
    <s v="1860"/>
    <s v="CF0022RC"/>
    <n v="2147.9699999999998"/>
    <x v="57"/>
    <x v="10"/>
    <s v="Inv 64"/>
    <s v="JRNL00555190"/>
    <x v="44"/>
    <d v="2022-05-05T00:00:00"/>
    <s v="Yes"/>
  </r>
  <r>
    <s v="AP-ACCR"/>
    <s v="FC00"/>
    <s v="JRNL00555190"/>
    <s v="FI00-00000-1760-1860"/>
    <s v="FI00"/>
    <s v="00000"/>
    <s v="1760"/>
    <s v="1860"/>
    <s v="FI0022RC"/>
    <n v="13.19"/>
    <x v="57"/>
    <x v="10"/>
    <s v="Inv 64"/>
    <s v="JRNL00555190"/>
    <x v="44"/>
    <d v="2022-05-05T00:00:00"/>
    <s v="Yes"/>
  </r>
  <r>
    <s v="AP-ACCR"/>
    <s v="FC00"/>
    <s v="JRNL00555190"/>
    <s v="FT00-00000-1760-1860"/>
    <s v="FT00"/>
    <s v="00000"/>
    <s v="1760"/>
    <s v="1860"/>
    <s v=""/>
    <n v="20.95"/>
    <x v="57"/>
    <x v="10"/>
    <s v="Inv 64"/>
    <s v="JRNL00555190"/>
    <x v="44"/>
    <d v="2022-05-05T00:00:00"/>
    <s v="Yes"/>
  </r>
  <r>
    <s v="AP-ACCR"/>
    <s v="FI00"/>
    <s v="JRNL00555737"/>
    <s v="FI00-00000-1760-1860"/>
    <s v="FI00"/>
    <s v="00000"/>
    <s v="1760"/>
    <s v="1860"/>
    <s v=""/>
    <n v="-0.22"/>
    <x v="10"/>
    <x v="1"/>
    <s v="April Estimate"/>
    <s v="JRNL00555528"/>
    <x v="45"/>
    <d v="2022-05-06T00:00:00"/>
    <s v="Yes"/>
  </r>
  <r>
    <s v="AP-ACCR"/>
    <s v="FC00"/>
    <s v="JRNL00556791"/>
    <s v="FN00-00000-1760-1860"/>
    <s v="FN00"/>
    <s v="00000"/>
    <s v="1760"/>
    <s v="1860"/>
    <s v="FN0022RC"/>
    <n v="2242.66"/>
    <x v="57"/>
    <x v="10"/>
    <s v="Inv 65"/>
    <s v="JRNL00556791"/>
    <x v="45"/>
    <d v="2022-06-03T00:00:00"/>
    <s v="Yes"/>
  </r>
  <r>
    <s v="AP-ACCR"/>
    <s v="FC00"/>
    <s v="JRNL00556791"/>
    <s v="CF00-00000-1760-1860"/>
    <s v="CF00"/>
    <s v="00000"/>
    <s v="1760"/>
    <s v="1860"/>
    <s v="CF0022RC"/>
    <n v="863.62"/>
    <x v="57"/>
    <x v="10"/>
    <s v="Inv 65"/>
    <s v="JRNL00556791"/>
    <x v="45"/>
    <d v="2022-06-03T00:00:00"/>
    <s v="Yes"/>
  </r>
  <r>
    <s v="AP-ACCR"/>
    <s v="FC00"/>
    <s v="JRNL00556791"/>
    <s v="FI00-00000-1760-1860"/>
    <s v="FI00"/>
    <s v="00000"/>
    <s v="1760"/>
    <s v="1860"/>
    <s v="FI0022RC"/>
    <n v="5.3"/>
    <x v="57"/>
    <x v="10"/>
    <s v="Inv 65"/>
    <s v="JRNL00556791"/>
    <x v="45"/>
    <d v="2022-06-03T00:00:00"/>
    <s v="Yes"/>
  </r>
  <r>
    <s v="AP-ACCR"/>
    <s v="FC00"/>
    <s v="JRNL00556791"/>
    <s v="FT00-00000-1760-1860"/>
    <s v="FT00"/>
    <s v="00000"/>
    <s v="1760"/>
    <s v="1860"/>
    <s v=""/>
    <n v="8.42"/>
    <x v="57"/>
    <x v="10"/>
    <s v="Inv 65"/>
    <s v="JRNL00556791"/>
    <x v="45"/>
    <d v="2022-06-03T00:00:00"/>
    <s v="Yes"/>
  </r>
  <r>
    <s v="SYS-AP"/>
    <s v="CU00"/>
    <s v="JRNL00556982"/>
    <s v="FN00-00000-1760-1860"/>
    <s v="FN00"/>
    <s v="00000"/>
    <s v="1760"/>
    <s v="1860"/>
    <s v="FN0022RC"/>
    <n v="1.47"/>
    <x v="70"/>
    <x v="11"/>
    <s v="59988550"/>
    <s v="VO928288"/>
    <x v="54"/>
    <d v="2022-06-03T00:00:00"/>
    <s v="Yes"/>
  </r>
  <r>
    <s v="SYS-AP"/>
    <s v="CU00"/>
    <s v="JRNL00556982"/>
    <s v="FN00-00000-1760-1860"/>
    <s v="FN00"/>
    <s v="00000"/>
    <s v="1760"/>
    <s v="1860"/>
    <s v="FN0022RC"/>
    <n v="3920"/>
    <x v="70"/>
    <x v="11"/>
    <s v="59988550"/>
    <s v="VO928288"/>
    <x v="54"/>
    <d v="2022-06-03T00:00:00"/>
    <s v="Yes"/>
  </r>
  <r>
    <s v="SYS-AP"/>
    <s v="CU00"/>
    <s v="JRNL00556982"/>
    <s v="FN00-00000-1760-1860"/>
    <s v="FN00"/>
    <s v="00000"/>
    <s v="1760"/>
    <s v="1860"/>
    <s v="FN0022RC"/>
    <n v="1.28"/>
    <x v="53"/>
    <x v="11"/>
    <s v="59988552"/>
    <s v="VO928289"/>
    <x v="54"/>
    <d v="2022-06-03T00:00:00"/>
    <s v="Yes"/>
  </r>
  <r>
    <s v="SYS-AP"/>
    <s v="CU00"/>
    <s v="JRNL00556982"/>
    <s v="FN00-00000-1760-1860"/>
    <s v="FN00"/>
    <s v="00000"/>
    <s v="1760"/>
    <s v="1860"/>
    <s v="FN0022RC"/>
    <n v="3400"/>
    <x v="53"/>
    <x v="11"/>
    <s v="59988552"/>
    <s v="VO928289"/>
    <x v="54"/>
    <d v="2022-06-03T00:00:00"/>
    <s v="Yes"/>
  </r>
  <r>
    <s v="AP-ACCR"/>
    <s v="FI00"/>
    <s v="JRNL00557024"/>
    <s v="FI00-00000-1760-1860"/>
    <s v="FI00"/>
    <s v="00000"/>
    <s v="1760"/>
    <s v="1860"/>
    <s v=""/>
    <n v="0.53"/>
    <x v="10"/>
    <x v="1"/>
    <s v="May Esimate"/>
    <s v="JRNL00557024"/>
    <x v="45"/>
    <d v="2022-06-05T00:00:00"/>
    <s v="Yes"/>
  </r>
  <r>
    <s v="SYS-AP"/>
    <s v="FC00"/>
    <s v="JRNL00558157"/>
    <s v="FN00-00000-1760-1860"/>
    <s v="FN00"/>
    <s v="00000"/>
    <s v="1760"/>
    <s v="1860"/>
    <s v="FN0022RC"/>
    <n v="691.7"/>
    <x v="71"/>
    <x v="5"/>
    <s v="12420515"/>
    <s v="VO932590"/>
    <x v="55"/>
    <d v="2022-06-27T00:00:00"/>
    <s v="Yes"/>
  </r>
  <r>
    <s v="SYS-AP"/>
    <s v="FC00"/>
    <s v="JRNL00558157"/>
    <s v="FN00-00000-1760-1860"/>
    <s v="FN00"/>
    <s v="00000"/>
    <s v="1760"/>
    <s v="1860"/>
    <s v="FN0022RC"/>
    <n v="23.06"/>
    <x v="72"/>
    <x v="5"/>
    <s v="12439676"/>
    <s v="VO932591"/>
    <x v="55"/>
    <d v="2022-06-27T00:00:00"/>
    <s v="Yes"/>
  </r>
  <r>
    <s v="SYS-AP"/>
    <s v="FC00"/>
    <s v="JRNL00558157"/>
    <s v="FN00-00000-1760-1860"/>
    <s v="FN00"/>
    <s v="00000"/>
    <s v="1760"/>
    <s v="1860"/>
    <s v="FN0022RC"/>
    <n v="599.47"/>
    <x v="73"/>
    <x v="5"/>
    <s v="12453032"/>
    <s v="VO932592"/>
    <x v="55"/>
    <d v="2022-06-27T00:00:00"/>
    <s v="Yes"/>
  </r>
  <r>
    <s v="AP-ACCR"/>
    <s v="FN00"/>
    <s v="JRNL00545367"/>
    <s v="FN00-00000-1760-1860"/>
    <s v="FN00"/>
    <s v="00000"/>
    <s v="1760"/>
    <s v="1860"/>
    <s v=""/>
    <n v="3307.84"/>
    <x v="41"/>
    <x v="1"/>
    <s v="October Estimate"/>
    <s v="JRNL00545367"/>
    <x v="25"/>
    <d v="2021-11-04T00:00:00"/>
    <s v="Yes"/>
  </r>
  <r>
    <s v="SYS-AP"/>
    <s v="FC00"/>
    <s v="JRNL00545905"/>
    <s v="FN00-00000-1760-1860"/>
    <s v="FN00"/>
    <s v="00000"/>
    <s v="1760"/>
    <s v="1860"/>
    <s v=""/>
    <n v="195.75"/>
    <x v="34"/>
    <x v="5"/>
    <s v="12136469"/>
    <s v="VO886711"/>
    <x v="56"/>
    <d v="2021-11-12T00:00:00"/>
    <s v="Yes"/>
  </r>
  <r>
    <s v="AP-ACCR"/>
    <s v="FN00"/>
    <s v="JRNL00546753"/>
    <s v="FN00-00000-1760-1860"/>
    <s v="FN00"/>
    <s v="00000"/>
    <s v="1760"/>
    <s v="1860"/>
    <s v=""/>
    <n v="-630.75"/>
    <x v="36"/>
    <x v="5"/>
    <s v="12174376"/>
    <s v="JRNL00546710"/>
    <x v="32"/>
    <d v="2021-12-20T00:00:00"/>
    <s v="Yes"/>
  </r>
  <r>
    <s v="AP-ACCR"/>
    <s v="FN00"/>
    <s v="JRNL00546753"/>
    <s v="FN00-00000-1760-1860"/>
    <s v="FN00"/>
    <s v="00000"/>
    <s v="1760"/>
    <s v="1860"/>
    <s v=""/>
    <n v="-2810.73"/>
    <x v="37"/>
    <x v="4"/>
    <s v="688100"/>
    <s v="JRNL00546710"/>
    <x v="32"/>
    <d v="2021-12-20T00:00:00"/>
    <s v="Yes"/>
  </r>
  <r>
    <s v="AP-ACCR"/>
    <s v="FN00"/>
    <s v="JRNL00546753"/>
    <s v="FN00-00000-1760-1860"/>
    <s v="FN00"/>
    <s v="00000"/>
    <s v="1760"/>
    <s v="1860"/>
    <s v=""/>
    <n v="-15320"/>
    <x v="4"/>
    <x v="2"/>
    <s v="888863"/>
    <s v="JRNL00546710"/>
    <x v="32"/>
    <d v="2021-12-20T00:00:00"/>
    <s v="Yes"/>
  </r>
  <r>
    <s v="AP-ACCR"/>
    <s v="FN00"/>
    <s v="JRNL00546753"/>
    <s v="FN00-00000-1760-1860"/>
    <s v="FN00"/>
    <s v="00000"/>
    <s v="1760"/>
    <s v="1860"/>
    <s v=""/>
    <n v="-1687.5"/>
    <x v="45"/>
    <x v="8"/>
    <s v="4441"/>
    <s v="JRNL00546710"/>
    <x v="32"/>
    <d v="2021-12-20T00:00:00"/>
    <s v="Yes"/>
  </r>
  <r>
    <s v="AP-ACCR"/>
    <s v="FN00"/>
    <s v="JRNL00546753"/>
    <s v="FN00-00000-1760-1860"/>
    <s v="FN00"/>
    <s v="00000"/>
    <s v="1760"/>
    <s v="1860"/>
    <s v=""/>
    <n v="-1181.3800000000001"/>
    <x v="39"/>
    <x v="1"/>
    <s v="November Estimate"/>
    <s v="JRNL00546710"/>
    <x v="32"/>
    <d v="2021-12-20T00:00:00"/>
    <s v="Yes"/>
  </r>
  <r>
    <s v="SYS-AP"/>
    <s v="FC00"/>
    <s v="JRNL00547647"/>
    <s v="FN00-00000-1760-1860"/>
    <s v="FN00"/>
    <s v="00000"/>
    <s v="1760"/>
    <s v="1860"/>
    <s v=""/>
    <n v="20798.75"/>
    <x v="40"/>
    <x v="0"/>
    <s v="INV 0567-03"/>
    <s v="VO894156"/>
    <x v="57"/>
    <d v="2021-12-21T00:00:00"/>
    <s v="Yes"/>
  </r>
  <r>
    <s v="SYS-AP"/>
    <s v="FC00"/>
    <s v="JRNL00548095"/>
    <s v="FN00-00000-1760-1860"/>
    <s v="FN00"/>
    <s v="00000"/>
    <s v="1760"/>
    <s v="1860"/>
    <s v=""/>
    <n v="2174.79"/>
    <x v="74"/>
    <x v="1"/>
    <s v="498"/>
    <s v="VO896372"/>
    <x v="38"/>
    <d v="2022-01-04T00:00:00"/>
    <s v="Yes"/>
  </r>
  <r>
    <s v="SYS-AP"/>
    <s v="FC00"/>
    <s v="JRNL00548095"/>
    <s v="FN00-00000-1760-1860"/>
    <s v="FN00"/>
    <s v="00000"/>
    <s v="1760"/>
    <s v="1860"/>
    <s v=""/>
    <n v="2932.94"/>
    <x v="7"/>
    <x v="1"/>
    <s v="498"/>
    <s v="VO896372"/>
    <x v="38"/>
    <d v="2022-01-04T00:00:00"/>
    <s v="Yes"/>
  </r>
  <r>
    <s v="SYS-AP"/>
    <s v="FC00"/>
    <s v="JRNL00548095"/>
    <s v="FT00-00000-1760-1860"/>
    <s v="FT00"/>
    <s v="00000"/>
    <s v="1760"/>
    <s v="1860"/>
    <s v=""/>
    <n v="8.27"/>
    <x v="7"/>
    <x v="1"/>
    <s v="498"/>
    <s v="VO896372"/>
    <x v="38"/>
    <d v="2022-01-04T00:00:00"/>
    <s v="Yes"/>
  </r>
  <r>
    <s v="AP-ACCR"/>
    <s v="FT00"/>
    <s v="JRNL00548604"/>
    <s v="FT00-00000-1760-1860"/>
    <s v="FT00"/>
    <s v="00000"/>
    <s v="1760"/>
    <s v="1860"/>
    <s v=""/>
    <n v="-8.27"/>
    <x v="18"/>
    <x v="1"/>
    <s v="498"/>
    <s v="JRNL00548358"/>
    <x v="37"/>
    <d v="2022-01-07T00:00:00"/>
    <s v="Yes"/>
  </r>
  <r>
    <s v="AP-ACCR"/>
    <s v="FI00"/>
    <s v="JRNL00548602"/>
    <s v="FI00-00000-1760-1860"/>
    <s v="FI00"/>
    <s v="00000"/>
    <s v="1760"/>
    <s v="1860"/>
    <s v=""/>
    <n v="-26.59"/>
    <x v="18"/>
    <x v="1"/>
    <s v="498"/>
    <s v="JRNL00548340"/>
    <x v="37"/>
    <d v="2022-01-07T00:00:00"/>
    <s v="Yes"/>
  </r>
  <r>
    <s v="SYS-AP"/>
    <s v="FC00"/>
    <s v="JRNL00550046"/>
    <s v="FN00-00000-1760-1860"/>
    <s v="FN00"/>
    <s v="00000"/>
    <s v="1760"/>
    <s v="1860"/>
    <s v="FN0022RC"/>
    <n v="5312.5"/>
    <x v="58"/>
    <x v="7"/>
    <s v="901070"/>
    <s v="VO903338"/>
    <x v="58"/>
    <d v="2022-02-03T00:00:00"/>
    <s v="Yes"/>
  </r>
  <r>
    <s v="SYS-AP"/>
    <s v="FC00"/>
    <s v="JRNL00550046"/>
    <s v="FN00-00000-1760-1860"/>
    <s v="FN00"/>
    <s v="00000"/>
    <s v="1760"/>
    <s v="1860"/>
    <s v="FN0022RC"/>
    <n v="17230"/>
    <x v="58"/>
    <x v="0"/>
    <s v="INV 0567-05"/>
    <s v="VO903339"/>
    <x v="58"/>
    <d v="2022-02-03T00:00:00"/>
    <s v="Yes"/>
  </r>
  <r>
    <s v="SYS-AP"/>
    <s v="FC00"/>
    <s v="JRNL00550046"/>
    <s v="FN00-00000-1760-1860"/>
    <s v="FN00"/>
    <s v="00000"/>
    <s v="1760"/>
    <s v="1860"/>
    <s v="FN0022RC"/>
    <n v="1012.5"/>
    <x v="58"/>
    <x v="8"/>
    <s v="4470"/>
    <s v="VO903340"/>
    <x v="58"/>
    <d v="2022-02-03T00:00:00"/>
    <s v="Yes"/>
  </r>
  <r>
    <s v="SYS-AP"/>
    <s v="FC00"/>
    <s v="JRNL00550046"/>
    <s v="FN00-00000-1760-1860"/>
    <s v="FN00"/>
    <s v="00000"/>
    <s v="1760"/>
    <s v="1860"/>
    <s v="FN0022RC"/>
    <n v="23720"/>
    <x v="58"/>
    <x v="2"/>
    <s v="900978"/>
    <s v="VO903341"/>
    <x v="58"/>
    <d v="2022-02-03T00:00:00"/>
    <s v="Yes"/>
  </r>
  <r>
    <s v="AP-ACCR"/>
    <s v="FN00"/>
    <s v="JRNL00548689"/>
    <s v="FN00-00000-1760-1860"/>
    <s v="FN00"/>
    <s v="00000"/>
    <s v="1760"/>
    <s v="1860"/>
    <s v=""/>
    <n v="-2174.79"/>
    <x v="18"/>
    <x v="1"/>
    <s v="498"/>
    <s v="JRNL00548288"/>
    <x v="37"/>
    <d v="2022-01-08T00:00:00"/>
    <s v="Yes"/>
  </r>
  <r>
    <s v="AP-ACCR"/>
    <s v="FT00"/>
    <s v="JRNL00551861"/>
    <s v="FT00-00000-1760-1860"/>
    <s v="FT00"/>
    <s v="00000"/>
    <s v="1760"/>
    <s v="1860"/>
    <s v=""/>
    <n v="1.04"/>
    <x v="10"/>
    <x v="1"/>
    <s v="February Estimate"/>
    <s v="JRNL00551861"/>
    <x v="52"/>
    <d v="2022-03-06T00:00:00"/>
    <s v="Yes"/>
  </r>
  <r>
    <s v="AP-ACCR"/>
    <s v="FT00"/>
    <s v="JRNL00550531"/>
    <s v="FT00-00000-1760-1860"/>
    <s v="FT00"/>
    <s v="00000"/>
    <s v="1760"/>
    <s v="1860"/>
    <s v=""/>
    <n v="-5.21"/>
    <x v="75"/>
    <x v="1"/>
    <s v="January Estimate"/>
    <s v="JRNL00550327"/>
    <x v="52"/>
    <d v="2022-02-09T00:00:00"/>
    <s v="Yes"/>
  </r>
  <r>
    <s v="AP-ACCR"/>
    <s v="CF00"/>
    <s v="JRNL00551874"/>
    <s v="CF00-00000-1760-1860"/>
    <s v="CF00"/>
    <s v="00000"/>
    <s v="1760"/>
    <s v="1860"/>
    <s v=""/>
    <n v="172.38"/>
    <x v="76"/>
    <x v="1"/>
    <s v="February Estimate"/>
    <s v="JRNL00551874"/>
    <x v="52"/>
    <d v="2022-03-07T00:00:00"/>
    <s v="Yes"/>
  </r>
  <r>
    <s v="AP-ACCR"/>
    <s v="CF00"/>
    <s v="JRNL00550527"/>
    <s v="CF00-00000-1760-1860"/>
    <s v="CF00"/>
    <s v="00000"/>
    <s v="1760"/>
    <s v="1860"/>
    <s v=""/>
    <n v="-865.23"/>
    <x v="76"/>
    <x v="1"/>
    <s v="January Estimate"/>
    <s v="JRNL00550321"/>
    <x v="52"/>
    <d v="2022-02-09T00:00:00"/>
    <s v="Yes"/>
  </r>
  <r>
    <s v="AP-ACCR"/>
    <s v="FN00"/>
    <s v="JRNL00551903"/>
    <s v="FN00-00000-1760-1860"/>
    <s v="FN00"/>
    <s v="00000"/>
    <s v="1760"/>
    <s v="1860"/>
    <s v="FN0022RC"/>
    <n v="3810.01"/>
    <x v="39"/>
    <x v="1"/>
    <s v="February Estimate"/>
    <s v="JRNL00551903"/>
    <x v="52"/>
    <d v="2022-03-04T00:00:00"/>
    <s v="Yes"/>
  </r>
  <r>
    <s v="AP-ACCR"/>
    <s v="FN00"/>
    <s v="JRNL00550891"/>
    <s v="FN00-00000-1760-1860"/>
    <s v="FN00"/>
    <s v="00000"/>
    <s v="1760"/>
    <s v="1860"/>
    <s v=""/>
    <n v="-4996.1899999999996"/>
    <x v="39"/>
    <x v="1"/>
    <s v="January Estimate"/>
    <s v="JRNL00550459"/>
    <x v="52"/>
    <d v="2022-02-15T00:00:00"/>
    <s v="Yes"/>
  </r>
  <r>
    <s v="AP-ACCR"/>
    <s v="FC00"/>
    <s v="JRNL00551870"/>
    <s v="FN00-00000-1760-1860"/>
    <s v="FN00"/>
    <s v="00000"/>
    <s v="1760"/>
    <s v="1860"/>
    <s v="FN0022RC"/>
    <n v="4169.04"/>
    <x v="77"/>
    <x v="10"/>
    <s v="62"/>
    <s v="JRNL00551870"/>
    <x v="52"/>
    <d v="2022-03-04T00:00:00"/>
    <s v="Yes"/>
  </r>
  <r>
    <s v="AP-ACCR"/>
    <s v="FC00"/>
    <s v="JRNL00551870"/>
    <s v="CF00-00000-1760-1860"/>
    <s v="CF00"/>
    <s v="00000"/>
    <s v="1760"/>
    <s v="1860"/>
    <s v="CF0022RC"/>
    <n v="1605.44"/>
    <x v="77"/>
    <x v="10"/>
    <s v="62"/>
    <s v="JRNL00551870"/>
    <x v="52"/>
    <d v="2022-03-04T00:00:00"/>
    <s v="Yes"/>
  </r>
  <r>
    <s v="AP-ACCR"/>
    <s v="FC00"/>
    <s v="JRNL00551870"/>
    <s v="FI00-00000-1760-1860"/>
    <s v="FI00"/>
    <s v="00000"/>
    <s v="1760"/>
    <s v="1860"/>
    <s v="FI0022RC"/>
    <n v="9.86"/>
    <x v="77"/>
    <x v="10"/>
    <s v="62"/>
    <s v="JRNL00551870"/>
    <x v="52"/>
    <d v="2022-03-04T00:00:00"/>
    <s v="Yes"/>
  </r>
  <r>
    <s v="AP-ACCR"/>
    <s v="FC00"/>
    <s v="JRNL00551870"/>
    <s v="FT00-00000-1760-1860"/>
    <s v="FT00"/>
    <s v="00000"/>
    <s v="1760"/>
    <s v="1860"/>
    <s v=""/>
    <n v="15.66"/>
    <x v="77"/>
    <x v="10"/>
    <s v="62"/>
    <s v="JRNL00551870"/>
    <x v="52"/>
    <d v="2022-03-04T00:00:00"/>
    <s v="Yes"/>
  </r>
  <r>
    <s v="AP-ACCR"/>
    <s v="FN00"/>
    <s v="JRNL00551903"/>
    <s v="FN00-00000-1760-1860"/>
    <s v="FN00"/>
    <s v="00000"/>
    <s v="1760"/>
    <s v="1860"/>
    <s v="FN0022RC"/>
    <n v="345.85"/>
    <x v="36"/>
    <x v="5"/>
    <s v="12293413"/>
    <s v="JRNL00551903"/>
    <x v="52"/>
    <d v="2022-03-04T00:00:00"/>
    <s v="Yes"/>
  </r>
  <r>
    <s v="AP-ACCR"/>
    <s v="FN00"/>
    <s v="JRNL00551903"/>
    <s v="FN00-00000-1760-1860"/>
    <s v="FN00"/>
    <s v="00000"/>
    <s v="1760"/>
    <s v="1860"/>
    <s v="FN0022RC"/>
    <n v="8887.5"/>
    <x v="48"/>
    <x v="8"/>
    <s v="4489"/>
    <s v="JRNL00551903"/>
    <x v="52"/>
    <d v="2022-03-04T00:00:00"/>
    <s v="Yes"/>
  </r>
  <r>
    <s v="AP-ACCR"/>
    <s v="FN00"/>
    <s v="JRNL00551903"/>
    <s v="FN00-00000-1760-1860"/>
    <s v="FN00"/>
    <s v="00000"/>
    <s v="1760"/>
    <s v="1860"/>
    <s v="FN0022RC"/>
    <n v="28640"/>
    <x v="3"/>
    <x v="2"/>
    <s v="907129"/>
    <s v="JRNL00551903"/>
    <x v="52"/>
    <d v="2022-03-04T00:00:00"/>
    <s v="Yes"/>
  </r>
  <r>
    <s v="AP-ACCR"/>
    <s v="FN00"/>
    <s v="JRNL00551903"/>
    <s v="FN00-00000-1760-1860"/>
    <s v="FN00"/>
    <s v="00000"/>
    <s v="1760"/>
    <s v="1860"/>
    <s v="FN0022RC"/>
    <n v="23.06"/>
    <x v="69"/>
    <x v="5"/>
    <s v="12302663"/>
    <s v="JRNL00551903"/>
    <x v="52"/>
    <d v="2022-03-04T00:00:00"/>
    <s v="Yes"/>
  </r>
  <r>
    <s v="AP-ACCR"/>
    <s v="FN00"/>
    <s v="JRNL00551903"/>
    <s v="FN00-00000-1760-1860"/>
    <s v="FN00"/>
    <s v="00000"/>
    <s v="1760"/>
    <s v="1860"/>
    <s v="FN0022RC"/>
    <n v="18000"/>
    <x v="42"/>
    <x v="0"/>
    <s v="February Estimate"/>
    <s v="JRNL00551903"/>
    <x v="52"/>
    <d v="2022-03-04T00:00:00"/>
    <s v="Yes"/>
  </r>
  <r>
    <s v="AP-ACCR"/>
    <s v="FI00"/>
    <s v="JRNL00550528"/>
    <s v="FI00-00000-1760-1860"/>
    <s v="FI00"/>
    <s v="00000"/>
    <s v="1760"/>
    <s v="1860"/>
    <s v=""/>
    <n v="-16.690000000000001"/>
    <x v="10"/>
    <x v="1"/>
    <s v="January Estimate"/>
    <s v="JRNL00550330"/>
    <x v="52"/>
    <d v="2022-02-09T00:00:00"/>
    <s v="Yes"/>
  </r>
  <r>
    <s v="SLCLR"/>
    <s v="CU00"/>
    <s v="JRNL00552089"/>
    <s v="FN00-00000-1760-1860"/>
    <s v="FN00"/>
    <s v="00000"/>
    <s v="1760"/>
    <s v="1860"/>
    <s v="FN0022RC"/>
    <n v="26353.86"/>
    <x v="65"/>
    <x v="13"/>
    <s v=""/>
    <s v="JRNL00552089"/>
    <x v="52"/>
    <d v="2022-03-03T00:00:00"/>
    <s v="Yes"/>
  </r>
  <r>
    <s v="AP-ACCR"/>
    <s v="FC00"/>
    <s v="JRNL00552183"/>
    <s v="FN00-00000-1760-1860"/>
    <s v="FN00"/>
    <s v="00000"/>
    <s v="1760"/>
    <s v="1860"/>
    <s v="FN0022RC"/>
    <n v="-4169.04"/>
    <x v="77"/>
    <x v="10"/>
    <s v="62"/>
    <s v="JRNL00551870"/>
    <x v="51"/>
    <d v="2022-03-04T00:00:00"/>
    <s v="Yes"/>
  </r>
  <r>
    <s v="AP-ACCR"/>
    <s v="FC00"/>
    <s v="JRNL00552183"/>
    <s v="CF00-00000-1760-1860"/>
    <s v="CF00"/>
    <s v="00000"/>
    <s v="1760"/>
    <s v="1860"/>
    <s v="CF0022RC"/>
    <n v="-1605.44"/>
    <x v="77"/>
    <x v="10"/>
    <s v="62"/>
    <s v="JRNL00551870"/>
    <x v="51"/>
    <d v="2022-03-04T00:00:00"/>
    <s v="Yes"/>
  </r>
  <r>
    <s v="AP-ACCR"/>
    <s v="FC00"/>
    <s v="JRNL00552183"/>
    <s v="FI00-00000-1760-1860"/>
    <s v="FI00"/>
    <s v="00000"/>
    <s v="1760"/>
    <s v="1860"/>
    <s v="FI0022RC"/>
    <n v="-9.86"/>
    <x v="77"/>
    <x v="10"/>
    <s v="62"/>
    <s v="JRNL00551870"/>
    <x v="51"/>
    <d v="2022-03-04T00:00:00"/>
    <s v="Yes"/>
  </r>
  <r>
    <s v="AP-ACCR"/>
    <s v="FC00"/>
    <s v="JRNL00552183"/>
    <s v="FT00-00000-1760-1860"/>
    <s v="FT00"/>
    <s v="00000"/>
    <s v="1760"/>
    <s v="1860"/>
    <s v=""/>
    <n v="-15.66"/>
    <x v="77"/>
    <x v="10"/>
    <s v="62"/>
    <s v="JRNL00551870"/>
    <x v="51"/>
    <d v="2022-03-04T00:00:00"/>
    <s v="Yes"/>
  </r>
  <r>
    <s v="AP-ACCR"/>
    <s v="FN00"/>
    <s v="JRNL00552184"/>
    <s v="FN00-00000-1760-1860"/>
    <s v="FN00"/>
    <s v="00000"/>
    <s v="1760"/>
    <s v="1860"/>
    <s v="FN0022RC"/>
    <n v="-345.85"/>
    <x v="36"/>
    <x v="5"/>
    <s v="12293413"/>
    <s v="JRNL00551903"/>
    <x v="51"/>
    <d v="2022-03-04T00:00:00"/>
    <s v="Yes"/>
  </r>
  <r>
    <s v="AP-ACCR"/>
    <s v="FN00"/>
    <s v="JRNL00552184"/>
    <s v="FN00-00000-1760-1860"/>
    <s v="FN00"/>
    <s v="00000"/>
    <s v="1760"/>
    <s v="1860"/>
    <s v="FN0022RC"/>
    <n v="-8887.5"/>
    <x v="48"/>
    <x v="8"/>
    <s v="4489"/>
    <s v="JRNL00551903"/>
    <x v="51"/>
    <d v="2022-03-04T00:00:00"/>
    <s v="Yes"/>
  </r>
  <r>
    <s v="AP-ACCR"/>
    <s v="FN00"/>
    <s v="JRNL00552184"/>
    <s v="FN00-00000-1760-1860"/>
    <s v="FN00"/>
    <s v="00000"/>
    <s v="1760"/>
    <s v="1860"/>
    <s v="FN0022RC"/>
    <n v="-28640"/>
    <x v="3"/>
    <x v="2"/>
    <s v="907129"/>
    <s v="JRNL00551903"/>
    <x v="51"/>
    <d v="2022-03-04T00:00:00"/>
    <s v="Yes"/>
  </r>
  <r>
    <s v="AP-ACCR"/>
    <s v="FN00"/>
    <s v="JRNL00552184"/>
    <s v="FN00-00000-1760-1860"/>
    <s v="FN00"/>
    <s v="00000"/>
    <s v="1760"/>
    <s v="1860"/>
    <s v="FN0022RC"/>
    <n v="-23.06"/>
    <x v="69"/>
    <x v="5"/>
    <s v="12302663"/>
    <s v="JRNL00551903"/>
    <x v="51"/>
    <d v="2022-03-04T00:00:00"/>
    <s v="Yes"/>
  </r>
  <r>
    <s v="AP-ACCR"/>
    <s v="FN00"/>
    <s v="JRNL00552184"/>
    <s v="FN00-00000-1760-1860"/>
    <s v="FN00"/>
    <s v="00000"/>
    <s v="1760"/>
    <s v="1860"/>
    <s v="FN0022RC"/>
    <n v="-18000"/>
    <x v="42"/>
    <x v="0"/>
    <s v="February Estimate"/>
    <s v="JRNL00551903"/>
    <x v="51"/>
    <d v="2022-03-04T00:00:00"/>
    <s v="Yes"/>
  </r>
  <r>
    <s v="SYS-AP"/>
    <s v="FC00"/>
    <s v="JRNL00552813"/>
    <s v="CF00-00000-1760-1860"/>
    <s v="CF00"/>
    <s v="00000"/>
    <s v="1760"/>
    <s v="1860"/>
    <s v=""/>
    <n v="396.5"/>
    <x v="7"/>
    <x v="1"/>
    <s v="510"/>
    <s v="VO912519"/>
    <x v="59"/>
    <d v="2022-03-18T00:00:00"/>
    <s v="Yes"/>
  </r>
  <r>
    <s v="SYS-AP"/>
    <s v="FC00"/>
    <s v="JRNL00552813"/>
    <s v="FI00-00000-1760-1860"/>
    <s v="FI00"/>
    <s v="00000"/>
    <s v="1760"/>
    <s v="1860"/>
    <s v=""/>
    <n v="7.66"/>
    <x v="7"/>
    <x v="1"/>
    <s v="510"/>
    <s v="VO912519"/>
    <x v="59"/>
    <d v="2022-03-18T00:00:00"/>
    <s v="Yes"/>
  </r>
  <r>
    <s v="AP-ADJ"/>
    <s v="FC00"/>
    <s v="JRNL00552684"/>
    <s v="FN00-00000-1760-1860"/>
    <s v="FN00"/>
    <s v="00000"/>
    <s v="1760"/>
    <s v="1860"/>
    <s v="FN0022RC"/>
    <n v="18690"/>
    <x v="78"/>
    <x v="6"/>
    <s v=""/>
    <s v="JRNL00552684"/>
    <x v="51"/>
    <d v="2022-04-04T00:00:00"/>
    <s v="Yes"/>
  </r>
  <r>
    <s v="SYS-AP"/>
    <s v="FC00"/>
    <s v="JRNL00552813"/>
    <s v="FN00-00000-1760-1860"/>
    <s v="FN00"/>
    <s v="00000"/>
    <s v="1760"/>
    <s v="1860"/>
    <s v=""/>
    <n v="844.68"/>
    <x v="7"/>
    <x v="1"/>
    <s v="510"/>
    <s v="VO912519"/>
    <x v="59"/>
    <d v="2022-03-18T00:00:00"/>
    <s v="Yes"/>
  </r>
  <r>
    <s v="SYS-AP"/>
    <s v="FC00"/>
    <s v="JRNL00554146"/>
    <s v="FN00-00000-1760-1860"/>
    <s v="FN00"/>
    <s v="00000"/>
    <s v="1760"/>
    <s v="1860"/>
    <s v="FN0022RC"/>
    <n v="6387.5"/>
    <x v="79"/>
    <x v="6"/>
    <s v="00048"/>
    <s v="VO917093"/>
    <x v="60"/>
    <d v="2022-04-08T00:00:00"/>
    <s v="Yes"/>
  </r>
  <r>
    <s v="SYS-AP"/>
    <s v="FC00"/>
    <s v="JRNL00554146"/>
    <s v="FN00-00000-1760-1860"/>
    <s v="FN00"/>
    <s v="00000"/>
    <s v="1760"/>
    <s v="1860"/>
    <s v="FN0022RC"/>
    <n v="196.78"/>
    <x v="80"/>
    <x v="14"/>
    <s v="9003736622"/>
    <s v="VO917424"/>
    <x v="60"/>
    <d v="2022-04-08T00:00:00"/>
    <s v="Yes"/>
  </r>
  <r>
    <s v="SYS-AP"/>
    <s v="FC00"/>
    <s v="JRNL00554146"/>
    <s v="FN00-00000-1760-1860"/>
    <s v="FN00"/>
    <s v="00000"/>
    <s v="1760"/>
    <s v="1860"/>
    <s v="FN0022RC"/>
    <n v="1184.6400000000001"/>
    <x v="58"/>
    <x v="4"/>
    <s v="696993"/>
    <s v="VO917458"/>
    <x v="60"/>
    <d v="2022-04-08T00:00:00"/>
    <s v="Yes"/>
  </r>
  <r>
    <s v="SYS-AP"/>
    <s v="FC00"/>
    <s v="JRNL00554146"/>
    <s v="FN00-00000-1760-1860"/>
    <s v="FN00"/>
    <s v="00000"/>
    <s v="1760"/>
    <s v="1860"/>
    <s v="FN0022RC"/>
    <n v="215.59"/>
    <x v="58"/>
    <x v="4"/>
    <s v="700417"/>
    <s v="VO917459"/>
    <x v="60"/>
    <d v="2022-04-08T00:00:00"/>
    <s v="Yes"/>
  </r>
  <r>
    <s v="SYS-AP"/>
    <s v="FC00"/>
    <s v="JRNL00554484"/>
    <s v="FN00-00000-1760-1860"/>
    <s v="FN00"/>
    <s v="00000"/>
    <s v="1760"/>
    <s v="1860"/>
    <s v="FN0022RC"/>
    <n v="36646.25"/>
    <x v="58"/>
    <x v="0"/>
    <s v="INV 0567-07"/>
    <s v="VO918233"/>
    <x v="61"/>
    <d v="2022-04-13T00:00:00"/>
    <s v="Yes"/>
  </r>
  <r>
    <s v="SYS-AP"/>
    <s v="CU00"/>
    <s v="JRNL00554635"/>
    <s v="FN00-00000-1760-1860"/>
    <s v="FN00"/>
    <s v="00000"/>
    <s v="1760"/>
    <s v="1860"/>
    <s v="FN0022RC"/>
    <n v="1.47"/>
    <x v="81"/>
    <x v="11"/>
    <s v="59716628"/>
    <s v="VO919118"/>
    <x v="62"/>
    <d v="2022-04-19T00:00:00"/>
    <s v="Yes"/>
  </r>
  <r>
    <s v="SYS-AP"/>
    <s v="CU00"/>
    <s v="JRNL00554635"/>
    <s v="FN00-00000-1760-1860"/>
    <s v="FN00"/>
    <s v="00000"/>
    <s v="1760"/>
    <s v="1860"/>
    <s v="FN0022RC"/>
    <n v="3920"/>
    <x v="81"/>
    <x v="11"/>
    <s v="59716628"/>
    <s v="VO919118"/>
    <x v="62"/>
    <d v="2022-04-19T00:00:00"/>
    <s v="Yes"/>
  </r>
  <r>
    <s v="SYS-AP"/>
    <s v="CU00"/>
    <s v="JRNL00554635"/>
    <s v="FN00-00000-1760-1860"/>
    <s v="FN00"/>
    <s v="00000"/>
    <s v="1760"/>
    <s v="1860"/>
    <s v="FN0022RC"/>
    <n v="3400"/>
    <x v="53"/>
    <x v="11"/>
    <s v="59723417"/>
    <s v="VO919119"/>
    <x v="62"/>
    <d v="2022-04-19T00:00:00"/>
    <s v="Yes"/>
  </r>
  <r>
    <s v="SLCLR"/>
    <s v="CU00"/>
    <s v="JRNL00555635"/>
    <s v="FN00-00000-1760-1860"/>
    <s v="FN00"/>
    <s v="00000"/>
    <s v="1760"/>
    <s v="1860"/>
    <s v="FN0022RC"/>
    <n v="32192.69"/>
    <x v="65"/>
    <x v="13"/>
    <s v=""/>
    <s v="JRNL00555635"/>
    <x v="44"/>
    <d v="2022-05-04T00:00:00"/>
    <s v="Yes"/>
  </r>
  <r>
    <s v="AP-ACCR"/>
    <s v="FT00"/>
    <s v="JRNL00555741"/>
    <s v="FT00-00000-1760-1860"/>
    <s v="FT00"/>
    <s v="00000"/>
    <s v="1760"/>
    <s v="1860"/>
    <s v=""/>
    <n v="-7.0000000000000007E-2"/>
    <x v="10"/>
    <x v="1"/>
    <s v="April Estimate"/>
    <s v="JRNL00555529"/>
    <x v="45"/>
    <d v="2022-05-05T00:00:00"/>
    <s v="Yes"/>
  </r>
  <r>
    <s v="SYS-AP"/>
    <s v="FC00"/>
    <s v="JRNL00556085"/>
    <s v="FN00-00000-1760-1860"/>
    <s v="FN00"/>
    <s v="00000"/>
    <s v="1760"/>
    <s v="1860"/>
    <s v="FN0022RC"/>
    <n v="4270"/>
    <x v="79"/>
    <x v="6"/>
    <s v="00049"/>
    <s v="VO923465"/>
    <x v="63"/>
    <d v="2022-05-10T00:00:00"/>
    <s v="Yes"/>
  </r>
  <r>
    <s v="SYS-AP"/>
    <s v="FC00"/>
    <s v="JRNL00556680"/>
    <s v="FN00-00000-1760-1860"/>
    <s v="FN00"/>
    <s v="00000"/>
    <s v="1760"/>
    <s v="1860"/>
    <s v="FN0022RC"/>
    <n v="184.44"/>
    <x v="82"/>
    <x v="5"/>
    <s v="12412180"/>
    <s v="VO927444"/>
    <x v="64"/>
    <d v="2022-05-31T00:00:00"/>
    <s v="Yes"/>
  </r>
  <r>
    <s v="SYS-AP"/>
    <s v="FC00"/>
    <s v="JRNL00556680"/>
    <s v="FN00-00000-1760-1860"/>
    <s v="FN00"/>
    <s v="00000"/>
    <s v="1760"/>
    <s v="1860"/>
    <s v="FN0022RC"/>
    <n v="279.55"/>
    <x v="83"/>
    <x v="4"/>
    <s v="707820"/>
    <s v="VO927535"/>
    <x v="64"/>
    <d v="2022-05-31T00:00:00"/>
    <s v="Yes"/>
  </r>
  <r>
    <s v="SYS-AP"/>
    <s v="CU00"/>
    <s v="JRNL00556702"/>
    <s v="FN00-00000-1760-1860"/>
    <s v="FN00"/>
    <s v="00000"/>
    <s v="1760"/>
    <s v="1860"/>
    <s v="FN0022RC"/>
    <n v="4.5"/>
    <x v="84"/>
    <x v="15"/>
    <s v="924424 ONSOMU"/>
    <s v="VO927602"/>
    <x v="45"/>
    <d v="2022-05-31T00:00:00"/>
    <s v="Yes"/>
  </r>
  <r>
    <s v="SYS-AP"/>
    <s v="CU00"/>
    <s v="JRNL00556702"/>
    <s v="FN00-00000-1760-1860"/>
    <s v="FN00"/>
    <s v="00000"/>
    <s v="1760"/>
    <s v="1860"/>
    <s v="FN0022RC"/>
    <n v="5.18"/>
    <x v="84"/>
    <x v="15"/>
    <s v="924424 ONSOMU"/>
    <s v="VO927602"/>
    <x v="45"/>
    <d v="2022-05-31T00:00:00"/>
    <s v="Yes"/>
  </r>
  <r>
    <s v="SYS-AP"/>
    <s v="CU00"/>
    <s v="JRNL00556702"/>
    <s v="FN00-00000-1760-1860"/>
    <s v="FN00"/>
    <s v="00000"/>
    <s v="1760"/>
    <s v="1860"/>
    <s v="FN0022RC"/>
    <n v="71.489999999999995"/>
    <x v="84"/>
    <x v="15"/>
    <s v="924424 ONSOMU"/>
    <s v="VO927602"/>
    <x v="45"/>
    <d v="2022-05-31T00:00:00"/>
    <s v="Yes"/>
  </r>
  <r>
    <s v="AP-ACCR"/>
    <s v="CF00"/>
    <s v="JRNL00556993"/>
    <s v="CF00-00000-1760-1860"/>
    <s v="CF00"/>
    <s v="00000"/>
    <s v="1760"/>
    <s v="1860"/>
    <s v=""/>
    <n v="27.21"/>
    <x v="10"/>
    <x v="1"/>
    <s v="May Estimate"/>
    <s v="JRNL00556993"/>
    <x v="45"/>
    <d v="2022-06-05T00:00:00"/>
    <s v="Yes"/>
  </r>
  <r>
    <s v="SLCLR"/>
    <s v="CU00"/>
    <s v="JRNL00557196"/>
    <s v="FN00-00000-1760-1860"/>
    <s v="FN00"/>
    <s v="00000"/>
    <s v="1760"/>
    <s v="1860"/>
    <s v="FN0022RC"/>
    <n v="31980.25"/>
    <x v="65"/>
    <x v="13"/>
    <s v=""/>
    <s v="JRNL00557196"/>
    <x v="45"/>
    <d v="2022-06-03T00:00:00"/>
    <s v="Yes"/>
  </r>
  <r>
    <s v="AP-ACCR"/>
    <s v="FN00"/>
    <s v="JRNL00557240"/>
    <s v="FN00-00000-1760-1860"/>
    <s v="FN00"/>
    <s v="00000"/>
    <s v="1760"/>
    <s v="1860"/>
    <s v="FN0022RC"/>
    <n v="2572.5"/>
    <x v="38"/>
    <x v="6"/>
    <s v="00050"/>
    <s v="JRNL00557240"/>
    <x v="45"/>
    <d v="2022-06-08T00:00:00"/>
    <s v="Yes"/>
  </r>
  <r>
    <s v="AP-ACCR"/>
    <s v="FN00"/>
    <s v="JRNL00557240"/>
    <s v="FN00-00000-1760-1860"/>
    <s v="FN00"/>
    <s v="00000"/>
    <s v="1760"/>
    <s v="1860"/>
    <s v="FN0022RC"/>
    <n v="691.7"/>
    <x v="36"/>
    <x v="5"/>
    <s v="12420515"/>
    <s v="JRNL00557240"/>
    <x v="45"/>
    <d v="2022-06-08T00:00:00"/>
    <s v="Yes"/>
  </r>
  <r>
    <s v="AP-ACCR"/>
    <s v="FN00"/>
    <s v="JRNL00557240"/>
    <s v="FN00-00000-1760-1860"/>
    <s v="FN00"/>
    <s v="00000"/>
    <s v="1760"/>
    <s v="1860"/>
    <s v="FN0022RC"/>
    <n v="1.47"/>
    <x v="68"/>
    <x v="11"/>
    <s v="59988550"/>
    <s v="JRNL00557240"/>
    <x v="45"/>
    <d v="2022-06-08T00:00:00"/>
    <s v="Yes"/>
  </r>
  <r>
    <s v="AP-ACCR"/>
    <s v="FN00"/>
    <s v="JRNL00557240"/>
    <s v="FN00-00000-1760-1860"/>
    <s v="FN00"/>
    <s v="00000"/>
    <s v="1760"/>
    <s v="1860"/>
    <s v="FN0022RC"/>
    <n v="3920"/>
    <x v="68"/>
    <x v="11"/>
    <s v="59988550"/>
    <s v="JRNL00557240"/>
    <x v="45"/>
    <d v="2022-06-08T00:00:00"/>
    <s v="Yes"/>
  </r>
  <r>
    <s v="AP-ACCR"/>
    <s v="FN00"/>
    <s v="JRNL00557240"/>
    <s v="FN00-00000-1760-1860"/>
    <s v="FN00"/>
    <s v="00000"/>
    <s v="1760"/>
    <s v="1860"/>
    <s v="FN0022RC"/>
    <n v="1.28"/>
    <x v="68"/>
    <x v="11"/>
    <s v="59988552"/>
    <s v="JRNL00557240"/>
    <x v="45"/>
    <d v="2022-06-08T00:00:00"/>
    <s v="Yes"/>
  </r>
  <r>
    <s v="AP-ACCR"/>
    <s v="FN00"/>
    <s v="JRNL00557240"/>
    <s v="FN00-00000-1760-1860"/>
    <s v="FN00"/>
    <s v="00000"/>
    <s v="1760"/>
    <s v="1860"/>
    <s v="FN0022RC"/>
    <n v="3400"/>
    <x v="68"/>
    <x v="11"/>
    <s v="59988552"/>
    <s v="JRNL00557240"/>
    <x v="45"/>
    <d v="2022-06-08T00:00:00"/>
    <s v="Yes"/>
  </r>
  <r>
    <s v="AP-ACCR"/>
    <s v="FN00"/>
    <s v="JRNL00557240"/>
    <s v="FN00-00000-1760-1860"/>
    <s v="FN00"/>
    <s v="00000"/>
    <s v="1760"/>
    <s v="1860"/>
    <s v="FN0022RC"/>
    <n v="30440"/>
    <x v="4"/>
    <x v="2"/>
    <s v="924873"/>
    <s v="JRNL00557240"/>
    <x v="45"/>
    <d v="2022-06-08T00:00:00"/>
    <s v="Yes"/>
  </r>
  <r>
    <s v="AP-ACCR"/>
    <s v="FN00"/>
    <s v="JRNL00557240"/>
    <s v="FN00-00000-1760-1860"/>
    <s v="FN00"/>
    <s v="00000"/>
    <s v="1760"/>
    <s v="1860"/>
    <s v="FN0022RC"/>
    <n v="34385"/>
    <x v="49"/>
    <x v="0"/>
    <s v="INV0567-09"/>
    <s v="JRNL00557240"/>
    <x v="45"/>
    <d v="2022-06-08T00:00:00"/>
    <s v="Yes"/>
  </r>
  <r>
    <s v="AP-ACCR"/>
    <s v="FN00"/>
    <s v="JRNL00557240"/>
    <s v="FN00-00000-1760-1860"/>
    <s v="FN00"/>
    <s v="00000"/>
    <s v="1760"/>
    <s v="1860"/>
    <s v="FN0022RC"/>
    <n v="3863.97"/>
    <x v="85"/>
    <x v="12"/>
    <s v="R31229063"/>
    <s v="JRNL00557240"/>
    <x v="45"/>
    <d v="2022-06-08T00:00:00"/>
    <s v="Yes"/>
  </r>
  <r>
    <s v="AP-ACCR"/>
    <s v="FN00"/>
    <s v="JRNL00557240"/>
    <s v="FN00-00000-1760-1860"/>
    <s v="FN00"/>
    <s v="00000"/>
    <s v="1760"/>
    <s v="1860"/>
    <s v="FN0022RC"/>
    <n v="3625.62"/>
    <x v="85"/>
    <x v="12"/>
    <s v="R31266489"/>
    <s v="JRNL00557240"/>
    <x v="45"/>
    <d v="2022-06-08T00:00:00"/>
    <s v="Yes"/>
  </r>
  <r>
    <s v="AP-ACCR"/>
    <s v="FN00"/>
    <s v="JRNL00557240"/>
    <s v="FN00-00000-1760-1860"/>
    <s v="FN00"/>
    <s v="00000"/>
    <s v="1760"/>
    <s v="1860"/>
    <s v="FN0022RC"/>
    <n v="2465"/>
    <x v="43"/>
    <x v="7"/>
    <s v="2022-05"/>
    <s v="JRNL00557240"/>
    <x v="45"/>
    <d v="2022-06-08T00:00:00"/>
    <s v="Yes"/>
  </r>
  <r>
    <s v="AP-ACCR"/>
    <s v="FN00"/>
    <s v="JRNL00557240"/>
    <s v="FN00-00000-1760-1860"/>
    <s v="FN00"/>
    <s v="00000"/>
    <s v="1760"/>
    <s v="1860"/>
    <s v=""/>
    <n v="57.98"/>
    <x v="26"/>
    <x v="1"/>
    <s v="May Estimate"/>
    <s v="JRNL00557240"/>
    <x v="45"/>
    <d v="2022-06-08T00:00:00"/>
    <s v="Yes"/>
  </r>
  <r>
    <s v="AP-ACCR"/>
    <s v="FN00"/>
    <s v="JRNL00557240"/>
    <s v="FN00-00000-1760-1860"/>
    <s v="FN00"/>
    <s v="00000"/>
    <s v="1760"/>
    <s v="1860"/>
    <s v="FN0022RC"/>
    <n v="5410.44"/>
    <x v="26"/>
    <x v="1"/>
    <s v="May Estimate"/>
    <s v="JRNL00557240"/>
    <x v="45"/>
    <d v="2022-06-08T00:00:00"/>
    <s v="Yes"/>
  </r>
  <r>
    <s v="SYS-AP"/>
    <s v="CU00"/>
    <s v="JRNL00557742"/>
    <s v="FN00-00000-1760-1860"/>
    <s v="FN00"/>
    <s v="00000"/>
    <s v="1760"/>
    <s v="1860"/>
    <s v="FN0022RC"/>
    <n v="3920"/>
    <x v="70"/>
    <x v="11"/>
    <s v="60029580"/>
    <s v="VO929613"/>
    <x v="65"/>
    <d v="2022-06-10T00:00:00"/>
    <s v="Yes"/>
  </r>
  <r>
    <s v="SYS-AP"/>
    <s v="CU00"/>
    <s v="JRNL00557742"/>
    <s v="FN00-00000-1760-1860"/>
    <s v="FN00"/>
    <s v="00000"/>
    <s v="1760"/>
    <s v="1860"/>
    <s v="FN0022RC"/>
    <n v="3370.25"/>
    <x v="53"/>
    <x v="11"/>
    <s v="60042400"/>
    <s v="VO929614"/>
    <x v="65"/>
    <d v="2022-06-10T00:00:00"/>
    <s v="Yes"/>
  </r>
  <r>
    <s v="SYS-AP"/>
    <s v="CU00"/>
    <s v="JRNL00557742"/>
    <s v="FN00-00000-1760-1860"/>
    <s v="FN00"/>
    <s v="00000"/>
    <s v="1760"/>
    <s v="1860"/>
    <s v="FN0022RC"/>
    <n v="3625.62"/>
    <x v="86"/>
    <x v="12"/>
    <s v="R31266489"/>
    <s v="VO929618"/>
    <x v="65"/>
    <d v="2022-06-10T00:00:00"/>
    <s v="Yes"/>
  </r>
  <r>
    <s v="SYS-AP"/>
    <s v="CU00"/>
    <s v="JRNL00557742"/>
    <s v="FN00-00000-1760-1860"/>
    <s v="FN00"/>
    <s v="00000"/>
    <s v="1760"/>
    <s v="1860"/>
    <s v="FN0022RC"/>
    <n v="3100.48"/>
    <x v="87"/>
    <x v="12"/>
    <s v="R31313812"/>
    <s v="VO929619"/>
    <x v="65"/>
    <d v="2022-06-10T00:00:00"/>
    <s v="Yes"/>
  </r>
  <r>
    <s v="SYS-AP"/>
    <s v="CU00"/>
    <s v="JRNL00557914"/>
    <s v="FN00-00000-1760-1860"/>
    <s v="FN00"/>
    <s v="00000"/>
    <s v="1760"/>
    <s v="1860"/>
    <s v="FN0022RC"/>
    <n v="358.98"/>
    <x v="88"/>
    <x v="12"/>
    <s v="R31355936"/>
    <s v="VO930982"/>
    <x v="66"/>
    <d v="2022-06-17T00:00:00"/>
    <s v="Yes"/>
  </r>
  <r>
    <s v="SYS-AP"/>
    <s v="CU00"/>
    <s v="JRNL00557914"/>
    <s v="FN00-00000-1760-1860"/>
    <s v="FN00"/>
    <s v="00000"/>
    <s v="1760"/>
    <s v="1860"/>
    <s v="FN0022RC"/>
    <n v="3875.6"/>
    <x v="88"/>
    <x v="12"/>
    <s v="R31355936"/>
    <s v="VO930982"/>
    <x v="66"/>
    <d v="2022-06-17T00:00:00"/>
    <s v="Yes"/>
  </r>
  <r>
    <s v="AP-ACCR"/>
    <s v="FN00"/>
    <s v="JRNL00558836"/>
    <s v="FN00-00000-1760-1860"/>
    <s v="FN00"/>
    <s v="00000"/>
    <s v="1760"/>
    <s v="1860"/>
    <s v="FN0022RC"/>
    <n v="2572.5"/>
    <x v="89"/>
    <x v="6"/>
    <s v="00050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4305"/>
    <x v="38"/>
    <x v="6"/>
    <s v="00051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691.66"/>
    <x v="36"/>
    <x v="5"/>
    <s v="12456431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3454.5"/>
    <x v="68"/>
    <x v="11"/>
    <s v="60112480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2466.6999999999998"/>
    <x v="68"/>
    <x v="11"/>
    <s v="60129804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3920"/>
    <x v="68"/>
    <x v="11"/>
    <s v="60157224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2988.6"/>
    <x v="68"/>
    <x v="11"/>
    <s v="60186247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3920"/>
    <x v="68"/>
    <x v="11"/>
    <s v="60199737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1.28"/>
    <x v="68"/>
    <x v="11"/>
    <s v="60205300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3400"/>
    <x v="68"/>
    <x v="11"/>
    <s v="60205300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31320"/>
    <x v="4"/>
    <x v="2"/>
    <s v="930337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315.38"/>
    <x v="85"/>
    <x v="12"/>
    <s v="R31395589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3875.6"/>
    <x v="85"/>
    <x v="12"/>
    <s v="R31395589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3467.69"/>
    <x v="85"/>
    <x v="12"/>
    <s v="R31438677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46.11"/>
    <x v="90"/>
    <x v="5"/>
    <s v="June Estimate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3115"/>
    <x v="91"/>
    <x v="0"/>
    <s v="June Estimate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255"/>
    <x v="92"/>
    <x v="7"/>
    <s v="2022-06"/>
    <s v="JRNL00558836"/>
    <x v="67"/>
    <d v="2022-07-08T00:00:00"/>
    <s v="Yes"/>
  </r>
  <r>
    <s v="AP-ACCR"/>
    <s v="FN00"/>
    <s v="JRNL00558836"/>
    <s v="FN00-00000-1760-1860"/>
    <s v="FN00"/>
    <s v="00000"/>
    <s v="1760"/>
    <s v="1860"/>
    <s v="FN0022RC"/>
    <n v="13344.71"/>
    <x v="93"/>
    <x v="1"/>
    <s v="June Estimate"/>
    <s v="JRNL00558836"/>
    <x v="67"/>
    <d v="2022-07-08T00:00:00"/>
    <s v="Yes"/>
  </r>
  <r>
    <s v="SLCLR"/>
    <s v="CU00"/>
    <s v="JRNL00558848"/>
    <s v="FN00-00000-1760-1860"/>
    <s v="FN00"/>
    <s v="00000"/>
    <s v="1760"/>
    <s v="1860"/>
    <s v="FN0022RC"/>
    <n v="31547.83"/>
    <x v="65"/>
    <x v="13"/>
    <s v=""/>
    <s v="JRNL00558848"/>
    <x v="67"/>
    <d v="2022-07-06T00:00:00"/>
    <s v="Yes"/>
  </r>
  <r>
    <s v="AP-ACCR"/>
    <s v="CF00"/>
    <s v="JRNL00538364"/>
    <s v="CF00-00000-1760-1860"/>
    <s v="CF00"/>
    <s v="00000"/>
    <s v="1760"/>
    <s v="1860"/>
    <s v=""/>
    <n v="48.06"/>
    <x v="21"/>
    <x v="2"/>
    <s v="863383"/>
    <s v="JRNL00538364"/>
    <x v="8"/>
    <d v="2021-07-06T00:00:00"/>
    <s v="Yes"/>
  </r>
  <r>
    <s v="AP-ACCR"/>
    <s v="FI00"/>
    <s v="JRNL00538370"/>
    <s v="FI00-00000-1760-1860"/>
    <s v="FI00"/>
    <s v="00000"/>
    <s v="1760"/>
    <s v="1860"/>
    <s v=""/>
    <n v="0.93"/>
    <x v="15"/>
    <x v="2"/>
    <s v="863383"/>
    <s v="JRNL00538370"/>
    <x v="8"/>
    <d v="2021-07-07T00:00:00"/>
    <s v="Yes"/>
  </r>
  <r>
    <s v="AP-ACCR"/>
    <s v="FI00"/>
    <s v="JRNL00538370"/>
    <s v="FI00-00000-1760-1860"/>
    <s v="FI00"/>
    <s v="00000"/>
    <s v="1760"/>
    <s v="1860"/>
    <s v=""/>
    <n v="29.99"/>
    <x v="11"/>
    <x v="1"/>
    <s v="June Estimate"/>
    <s v="JRNL00538370"/>
    <x v="8"/>
    <d v="2021-07-07T00:00:00"/>
    <s v="Yes"/>
  </r>
  <r>
    <s v="AP-ACCR"/>
    <s v="FN00"/>
    <s v="JRNL00538494"/>
    <s v="FN00-00000-1760-1860"/>
    <s v="FN00"/>
    <s v="00000"/>
    <s v="1760"/>
    <s v="1860"/>
    <s v=""/>
    <n v="-3307.83"/>
    <x v="13"/>
    <x v="1"/>
    <s v="June Estimate"/>
    <s v="JRNL00538426"/>
    <x v="17"/>
    <d v="2021-07-06T00:00:00"/>
    <s v="Yes"/>
  </r>
  <r>
    <s v="AP-ACCR"/>
    <s v="FN00"/>
    <s v="JRNL00538494"/>
    <s v="FN00-00000-1760-1860"/>
    <s v="FN00"/>
    <s v="00000"/>
    <s v="1760"/>
    <s v="1860"/>
    <s v=""/>
    <n v="-102.39"/>
    <x v="14"/>
    <x v="3"/>
    <s v="June Estimate"/>
    <s v="JRNL00538426"/>
    <x v="17"/>
    <d v="2021-07-06T00:00:00"/>
    <s v="Yes"/>
  </r>
  <r>
    <s v="AP-ACCR"/>
    <s v="CF00"/>
    <s v="JRNL00538496"/>
    <s v="CF00-00000-1760-1860"/>
    <s v="CF00"/>
    <s v="00000"/>
    <s v="1760"/>
    <s v="1860"/>
    <s v=""/>
    <n v="-1552.74"/>
    <x v="10"/>
    <x v="1"/>
    <s v="June Estimate"/>
    <s v="JRNL00538364"/>
    <x v="17"/>
    <d v="2021-07-06T00:00:00"/>
    <s v="Yes"/>
  </r>
  <r>
    <s v="AP-ACCR"/>
    <s v="CF00"/>
    <s v="JRNL00538496"/>
    <s v="CF00-00000-1760-1860"/>
    <s v="CF00"/>
    <s v="00000"/>
    <s v="1760"/>
    <s v="1860"/>
    <s v=""/>
    <n v="-48.06"/>
    <x v="21"/>
    <x v="2"/>
    <s v="863383"/>
    <s v="JRNL00538364"/>
    <x v="17"/>
    <d v="2021-07-06T00:00:00"/>
    <s v="Yes"/>
  </r>
  <r>
    <s v="AP-ACCR"/>
    <s v="FN00"/>
    <s v="JRNL00538669"/>
    <s v="FN00-00000-1760-1860"/>
    <s v="FN00"/>
    <s v="00000"/>
    <s v="1760"/>
    <s v="1860"/>
    <s v=""/>
    <n v="-3307.83"/>
    <x v="30"/>
    <x v="1"/>
    <s v="June Estimate"/>
    <s v="JRNL00538226"/>
    <x v="17"/>
    <d v="2021-07-08T00:00:00"/>
    <s v="Yes"/>
  </r>
  <r>
    <s v="AP-ACCR"/>
    <s v="FN00"/>
    <s v="JRNL00539983"/>
    <s v="FN00-00000-1760-1860"/>
    <s v="FN00"/>
    <s v="00000"/>
    <s v="1760"/>
    <s v="1860"/>
    <s v=""/>
    <n v="1727.77"/>
    <x v="28"/>
    <x v="2"/>
    <s v="868275"/>
    <s v="JRNL00539983"/>
    <x v="17"/>
    <d v="2021-08-05T00:00:00"/>
    <s v="Yes"/>
  </r>
  <r>
    <s v="AP-ACCR"/>
    <s v="FN00"/>
    <s v="JRNL00539983"/>
    <s v="FN00-00000-1760-1860"/>
    <s v="FN00"/>
    <s v="00000"/>
    <s v="1760"/>
    <s v="1860"/>
    <s v=""/>
    <n v="2284"/>
    <x v="44"/>
    <x v="1"/>
    <s v="July Estimate"/>
    <s v="JRNL00539983"/>
    <x v="17"/>
    <d v="2021-08-05T00:00:00"/>
    <s v="Yes"/>
  </r>
  <r>
    <s v="AP-ACCR"/>
    <s v="FT00"/>
    <s v="JRNL00540013"/>
    <s v="FT00-00000-1760-1860"/>
    <s v="FT00"/>
    <s v="00000"/>
    <s v="1760"/>
    <s v="1860"/>
    <s v=""/>
    <n v="4.88"/>
    <x v="19"/>
    <x v="2"/>
    <s v="868275"/>
    <s v="JRNL00540013"/>
    <x v="17"/>
    <d v="2021-08-05T00:00:00"/>
    <s v="Yes"/>
  </r>
  <r>
    <s v="AP-ACCR"/>
    <s v="FT00"/>
    <s v="JRNL00540013"/>
    <s v="FT00-00000-1760-1860"/>
    <s v="FT00"/>
    <s v="00000"/>
    <s v="1760"/>
    <s v="1860"/>
    <s v=""/>
    <n v="6.45"/>
    <x v="11"/>
    <x v="1"/>
    <s v="July Estimate"/>
    <s v="JRNL00540013"/>
    <x v="17"/>
    <d v="2021-08-05T00:00:00"/>
    <s v="Yes"/>
  </r>
  <r>
    <s v="AP-ACCR"/>
    <s v="FI00"/>
    <s v="JRNL00540314"/>
    <s v="FI00-00000-1760-1860"/>
    <s v="FI00"/>
    <s v="00000"/>
    <s v="1760"/>
    <s v="1860"/>
    <s v=""/>
    <n v="-15.65"/>
    <x v="19"/>
    <x v="2"/>
    <s v="868275"/>
    <s v="JRNL00540009"/>
    <x v="18"/>
    <d v="2021-08-05T00:00:00"/>
    <s v="Yes"/>
  </r>
  <r>
    <s v="AP-ACCR"/>
    <s v="FI00"/>
    <s v="JRNL00540314"/>
    <s v="FI00-00000-1760-1860"/>
    <s v="FI00"/>
    <s v="00000"/>
    <s v="1760"/>
    <s v="1860"/>
    <s v=""/>
    <n v="-20.68"/>
    <x v="11"/>
    <x v="1"/>
    <s v="July Estimate"/>
    <s v="JRNL00540009"/>
    <x v="18"/>
    <d v="2021-08-05T00:00:00"/>
    <s v="Yes"/>
  </r>
  <r>
    <s v="AP-ACCR"/>
    <s v="FN00"/>
    <s v="JRNL00542044"/>
    <s v="FN00-00000-1760-1860"/>
    <s v="FN00"/>
    <s v="00000"/>
    <s v="1760"/>
    <s v="1860"/>
    <s v=""/>
    <n v="-264.39999999999998"/>
    <x v="37"/>
    <x v="4"/>
    <s v="677403"/>
    <s v="JRNL00541965"/>
    <x v="23"/>
    <d v="2021-09-09T00:00:00"/>
    <s v="Yes"/>
  </r>
  <r>
    <s v="AP-ACCR"/>
    <s v="FN00"/>
    <s v="JRNL00542044"/>
    <s v="FN00-00000-1760-1860"/>
    <s v="FN00"/>
    <s v="00000"/>
    <s v="1760"/>
    <s v="1860"/>
    <s v=""/>
    <n v="-10920"/>
    <x v="4"/>
    <x v="2"/>
    <s v="873566"/>
    <s v="JRNL00541965"/>
    <x v="23"/>
    <d v="2021-09-09T00:00:00"/>
    <s v="Yes"/>
  </r>
  <r>
    <s v="AP-ACCR"/>
    <s v="FN00"/>
    <s v="JRNL00542044"/>
    <s v="FN00-00000-1760-1860"/>
    <s v="FN00"/>
    <s v="00000"/>
    <s v="1760"/>
    <s v="1860"/>
    <s v=""/>
    <n v="-3662.28"/>
    <x v="30"/>
    <x v="1"/>
    <s v="August Estimate"/>
    <s v="JRNL00541965"/>
    <x v="23"/>
    <d v="2021-09-09T00:00:00"/>
    <s v="Yes"/>
  </r>
  <r>
    <s v="AP-ACCR"/>
    <s v="FI00"/>
    <s v="JRNL00545168"/>
    <s v="FI00-00000-1760-1860"/>
    <s v="FI00"/>
    <s v="00000"/>
    <s v="1760"/>
    <s v="1860"/>
    <s v=""/>
    <n v="29.99"/>
    <x v="11"/>
    <x v="1"/>
    <s v="October Estimate"/>
    <s v="JRNL00545168"/>
    <x v="25"/>
    <d v="2021-11-04T00:00:00"/>
    <s v="Yes"/>
  </r>
  <r>
    <s v="AP-ACCR"/>
    <s v="FT00"/>
    <s v="JRNL00545330"/>
    <s v="FT00-00000-1760-1860"/>
    <s v="FT00"/>
    <s v="00000"/>
    <s v="1760"/>
    <s v="1860"/>
    <s v=""/>
    <n v="-9.33"/>
    <x v="11"/>
    <x v="1"/>
    <s v="October Estimate"/>
    <s v="JRNL00545154"/>
    <x v="31"/>
    <d v="2021-11-04T00:00:00"/>
    <s v="Yes"/>
  </r>
  <r>
    <s v="AP-ACCR"/>
    <s v="FI00"/>
    <s v="JRNL00545331"/>
    <s v="FI00-00000-1760-1860"/>
    <s v="FI00"/>
    <s v="00000"/>
    <s v="1760"/>
    <s v="1860"/>
    <s v=""/>
    <n v="-29.99"/>
    <x v="11"/>
    <x v="1"/>
    <s v="October Estimate"/>
    <s v="JRNL00545168"/>
    <x v="31"/>
    <d v="2021-11-04T00:00:00"/>
    <s v="Yes"/>
  </r>
  <r>
    <s v="SYS-AP"/>
    <s v="FC00"/>
    <s v="JRNL00545815"/>
    <s v="CF00-00000-1760-1860"/>
    <s v="CF00"/>
    <s v="00000"/>
    <s v="1760"/>
    <s v="1860"/>
    <s v=""/>
    <n v="598.89"/>
    <x v="7"/>
    <x v="1"/>
    <s v="495"/>
    <s v="VO885865"/>
    <x v="68"/>
    <d v="2021-11-10T00:00:00"/>
    <s v="Yes"/>
  </r>
  <r>
    <s v="SYS-AP"/>
    <s v="FC00"/>
    <s v="JRNL00545815"/>
    <s v="FI00-00000-1760-1860"/>
    <s v="FI00"/>
    <s v="00000"/>
    <s v="1760"/>
    <s v="1860"/>
    <s v=""/>
    <n v="11.57"/>
    <x v="7"/>
    <x v="1"/>
    <s v="495"/>
    <s v="VO885865"/>
    <x v="68"/>
    <d v="2021-11-10T00:00:00"/>
    <s v="Yes"/>
  </r>
  <r>
    <s v="SYS-AP"/>
    <s v="FC00"/>
    <s v="JRNL00545815"/>
    <s v="FN00-00000-1760-1860"/>
    <s v="FN00"/>
    <s v="00000"/>
    <s v="1760"/>
    <s v="1860"/>
    <s v=""/>
    <n v="1365.19"/>
    <x v="7"/>
    <x v="1"/>
    <s v="495"/>
    <s v="VO885865"/>
    <x v="68"/>
    <d v="2021-11-10T00:00:00"/>
    <s v="Yes"/>
  </r>
  <r>
    <s v="SYS-AP"/>
    <s v="FC00"/>
    <s v="JRNL00545815"/>
    <s v="FT00-00000-1760-1860"/>
    <s v="FT00"/>
    <s v="00000"/>
    <s v="1760"/>
    <s v="1860"/>
    <s v=""/>
    <n v="3.6"/>
    <x v="7"/>
    <x v="1"/>
    <s v="495"/>
    <s v="VO885865"/>
    <x v="68"/>
    <d v="2021-11-10T00:00:00"/>
    <s v="Yes"/>
  </r>
  <r>
    <s v="AP-ACCR"/>
    <s v="CF00"/>
    <s v="JRNL00546898"/>
    <s v="CF00-00000-1760-1860"/>
    <s v="CF00"/>
    <s v="00000"/>
    <s v="1760"/>
    <s v="1860"/>
    <s v=""/>
    <n v="-554.55999999999995"/>
    <x v="11"/>
    <x v="1"/>
    <s v="November Estimate"/>
    <s v="JRNL00546759"/>
    <x v="32"/>
    <d v="2021-12-06T00:00:00"/>
    <s v="Yes"/>
  </r>
  <r>
    <s v="SYS-AP"/>
    <s v="FC00"/>
    <s v="JRNL00547050"/>
    <s v="FN00-00000-1760-1860"/>
    <s v="FN00"/>
    <s v="00000"/>
    <s v="1760"/>
    <s v="1860"/>
    <s v=""/>
    <n v="15320"/>
    <x v="35"/>
    <x v="2"/>
    <s v="888863"/>
    <s v="VO891329"/>
    <x v="69"/>
    <d v="2021-12-07T00:00:00"/>
    <s v="Yes"/>
  </r>
  <r>
    <s v="SYS-AP"/>
    <s v="FC00"/>
    <s v="JRNL00548202"/>
    <s v="FN00-00000-1760-1860"/>
    <s v="FN00"/>
    <s v="00000"/>
    <s v="1760"/>
    <s v="1860"/>
    <s v=""/>
    <n v="391.5"/>
    <x v="94"/>
    <x v="5"/>
    <s v="12222011"/>
    <s v="VO896637"/>
    <x v="70"/>
    <d v="2022-01-05T00:00:00"/>
    <s v="Yes"/>
  </r>
  <r>
    <s v="AP-ACCR"/>
    <s v="CF00"/>
    <s v="JRNL00548397"/>
    <s v="CF00-00000-1760-1860"/>
    <s v="CF00"/>
    <s v="00000"/>
    <s v="1760"/>
    <s v="1860"/>
    <s v=""/>
    <n v="1376.75"/>
    <x v="18"/>
    <x v="1"/>
    <s v="498"/>
    <s v="JRNL00548397"/>
    <x v="32"/>
    <d v="2022-01-10T00:00:00"/>
    <s v="Yes"/>
  </r>
  <r>
    <s v="AP-ACCR"/>
    <s v="CF00"/>
    <s v="JRNL00548397"/>
    <s v="CF00-00000-1760-1860"/>
    <s v="CF00"/>
    <s v="00000"/>
    <s v="1760"/>
    <s v="1860"/>
    <s v=""/>
    <n v="1423.34"/>
    <x v="18"/>
    <x v="1"/>
    <s v="December Estimate"/>
    <s v="JRNL00548397"/>
    <x v="32"/>
    <d v="2022-01-10T00:00:00"/>
    <s v="Yes"/>
  </r>
  <r>
    <s v="AP-ACCR"/>
    <s v="FN00"/>
    <s v="JRNL00548689"/>
    <s v="FN00-00000-1760-1860"/>
    <s v="FN00"/>
    <s v="00000"/>
    <s v="1760"/>
    <s v="1860"/>
    <s v=""/>
    <n v="-2932.94"/>
    <x v="18"/>
    <x v="1"/>
    <s v="498"/>
    <s v="JRNL00548288"/>
    <x v="37"/>
    <d v="2022-01-08T00:00:00"/>
    <s v="Yes"/>
  </r>
  <r>
    <s v="AP-ACCR"/>
    <s v="FN00"/>
    <s v="JRNL00548689"/>
    <s v="FN00-00000-1760-1860"/>
    <s v="FN00"/>
    <s v="00000"/>
    <s v="1760"/>
    <s v="1860"/>
    <s v=""/>
    <n v="-391.5"/>
    <x v="36"/>
    <x v="5"/>
    <s v="12222011"/>
    <s v="JRNL00548288"/>
    <x v="37"/>
    <d v="2022-01-08T00:00:00"/>
    <s v="Yes"/>
  </r>
  <r>
    <s v="AP-ACCR"/>
    <s v="FN00"/>
    <s v="JRNL00548689"/>
    <s v="FN00-00000-1760-1860"/>
    <s v="FN00"/>
    <s v="00000"/>
    <s v="1760"/>
    <s v="1860"/>
    <s v=""/>
    <n v="-3032.2"/>
    <x v="39"/>
    <x v="1"/>
    <s v="December Estimate"/>
    <s v="JRNL00548288"/>
    <x v="37"/>
    <d v="2022-01-08T00:00:00"/>
    <s v="Yes"/>
  </r>
  <r>
    <s v="AP-ACCR"/>
    <s v="FN00"/>
    <s v="JRNL00548689"/>
    <s v="FN00-00000-1760-1860"/>
    <s v="FN00"/>
    <s v="00000"/>
    <s v="1760"/>
    <s v="1860"/>
    <s v=""/>
    <n v="-1500"/>
    <x v="39"/>
    <x v="1"/>
    <s v="December Estimate"/>
    <s v="JRNL00548288"/>
    <x v="37"/>
    <d v="2022-01-08T00:00:00"/>
    <s v="Yes"/>
  </r>
  <r>
    <s v="AP-ACCR"/>
    <s v="FN00"/>
    <s v="JRNL00548689"/>
    <s v="FN00-00000-1760-1860"/>
    <s v="FN00"/>
    <s v="00000"/>
    <s v="1760"/>
    <s v="1860"/>
    <s v=""/>
    <n v="-19160"/>
    <x v="4"/>
    <x v="2"/>
    <s v="894924"/>
    <s v="JRNL00548288"/>
    <x v="37"/>
    <d v="2022-01-08T00:00:00"/>
    <s v="Yes"/>
  </r>
  <r>
    <s v="AP-ACCR"/>
    <s v="FN00"/>
    <s v="JRNL00548689"/>
    <s v="FN00-00000-1760-1860"/>
    <s v="FN00"/>
    <s v="00000"/>
    <s v="1760"/>
    <s v="1860"/>
    <s v=""/>
    <n v="-12000"/>
    <x v="42"/>
    <x v="0"/>
    <s v="December Estimate"/>
    <s v="JRNL00548288"/>
    <x v="37"/>
    <d v="2022-01-08T00:00:00"/>
    <s v="Yes"/>
  </r>
  <r>
    <s v="AP-ACCR"/>
    <s v="FN00"/>
    <s v="JRNL00548689"/>
    <s v="FN00-00000-1760-1860"/>
    <s v="FN00"/>
    <s v="00000"/>
    <s v="1760"/>
    <s v="1860"/>
    <s v=""/>
    <n v="-2762.5"/>
    <x v="43"/>
    <x v="7"/>
    <s v="December Estimate"/>
    <s v="JRNL00548288"/>
    <x v="37"/>
    <d v="2022-01-08T00:00:00"/>
    <s v="Yes"/>
  </r>
  <r>
    <s v="AP-ACCR"/>
    <s v="FN00"/>
    <s v="JRNL00548689"/>
    <s v="FN00-00000-1760-1860"/>
    <s v="FN00"/>
    <s v="00000"/>
    <s v="1760"/>
    <s v="1860"/>
    <s v=""/>
    <n v="-7718.75"/>
    <x v="64"/>
    <x v="1"/>
    <s v="0567-04"/>
    <s v="JRNL00548288"/>
    <x v="37"/>
    <d v="2022-01-08T00:00:00"/>
    <s v="Yes"/>
  </r>
  <r>
    <s v="AP-ACCR"/>
    <s v="CF00"/>
    <s v="JRNL00548755"/>
    <s v="CF00-00000-1760-1860"/>
    <s v="CF00"/>
    <s v="00000"/>
    <s v="1760"/>
    <s v="1860"/>
    <s v=""/>
    <n v="-1376.75"/>
    <x v="18"/>
    <x v="1"/>
    <s v="498"/>
    <s v="JRNL00548397"/>
    <x v="37"/>
    <d v="2022-01-10T00:00:00"/>
    <s v="Yes"/>
  </r>
  <r>
    <s v="AP-ACCR"/>
    <s v="CF00"/>
    <s v="JRNL00548755"/>
    <s v="CF00-00000-1760-1860"/>
    <s v="CF00"/>
    <s v="00000"/>
    <s v="1760"/>
    <s v="1860"/>
    <s v=""/>
    <n v="-1423.34"/>
    <x v="18"/>
    <x v="1"/>
    <s v="December Estimate"/>
    <s v="JRNL00548397"/>
    <x v="37"/>
    <d v="2022-01-10T00:00:00"/>
    <s v="Yes"/>
  </r>
  <r>
    <s v="SLCLR"/>
    <s v="CU00"/>
    <s v="JRNL00548746"/>
    <s v="FN00-00000-1760-1860"/>
    <s v="FN00"/>
    <s v="00000"/>
    <s v="1760"/>
    <s v="1860"/>
    <s v="FN0022RC"/>
    <n v="80759.240000000005"/>
    <x v="65"/>
    <x v="13"/>
    <s v=""/>
    <s v="JRNL00548746"/>
    <x v="32"/>
    <d v="2022-01-09T00:00:00"/>
    <s v="Yes"/>
  </r>
  <r>
    <s v="SYS-AP"/>
    <s v="FC00"/>
    <s v="JRNL00549390"/>
    <s v="CF00-00000-1760-1860"/>
    <s v="CF00"/>
    <s v="00000"/>
    <s v="1760"/>
    <s v="1860"/>
    <s v=""/>
    <n v="735.18"/>
    <x v="7"/>
    <x v="1"/>
    <s v="501"/>
    <s v="VO899630"/>
    <x v="71"/>
    <d v="2022-01-20T00:00:00"/>
    <s v="Yes"/>
  </r>
  <r>
    <s v="SYS-AP"/>
    <s v="FC00"/>
    <s v="JRNL00549390"/>
    <s v="FI00-00000-1760-1860"/>
    <s v="FI00"/>
    <s v="00000"/>
    <s v="1760"/>
    <s v="1860"/>
    <s v=""/>
    <n v="14.2"/>
    <x v="7"/>
    <x v="1"/>
    <s v="501"/>
    <s v="VO899630"/>
    <x v="71"/>
    <d v="2022-01-20T00:00:00"/>
    <s v="Yes"/>
  </r>
  <r>
    <s v="SYS-AP"/>
    <s v="FC00"/>
    <s v="JRNL00549495"/>
    <s v="FN00-00000-1760-1860"/>
    <s v="FN00"/>
    <s v="00000"/>
    <s v="1760"/>
    <s v="1860"/>
    <s v="FN0022RC"/>
    <n v="663.38"/>
    <x v="95"/>
    <x v="5"/>
    <s v="12249696"/>
    <s v="VO900388"/>
    <x v="72"/>
    <d v="2022-01-24T00:00:00"/>
    <s v="Yes"/>
  </r>
  <r>
    <s v="SYS-AP"/>
    <s v="FC00"/>
    <s v="JRNL00549495"/>
    <s v="FN00-00000-1760-1860"/>
    <s v="FN00"/>
    <s v="00000"/>
    <s v="1760"/>
    <s v="1860"/>
    <s v="FN0022RC"/>
    <n v="5784"/>
    <x v="50"/>
    <x v="4"/>
    <s v="693954"/>
    <s v="VO900425"/>
    <x v="72"/>
    <d v="2022-01-24T00:00:00"/>
    <s v="Yes"/>
  </r>
  <r>
    <s v="SYS-AP"/>
    <s v="FC00"/>
    <s v="JRNL00551788"/>
    <s v="FN00-00000-1760-1860"/>
    <s v="FN00"/>
    <s v="00000"/>
    <s v="1760"/>
    <s v="1860"/>
    <s v="FN0022RC"/>
    <n v="28640"/>
    <x v="58"/>
    <x v="2"/>
    <s v="907129"/>
    <s v="VO909294"/>
    <x v="73"/>
    <d v="2022-03-02T00:00:00"/>
    <s v="Yes"/>
  </r>
  <r>
    <s v="SYS-AP"/>
    <s v="FC00"/>
    <s v="JRNL00553601"/>
    <s v="FN00-00000-1760-1860"/>
    <s v="FN00"/>
    <s v="00000"/>
    <s v="1760"/>
    <s v="1860"/>
    <s v="FN0022RC"/>
    <n v="37480"/>
    <x v="58"/>
    <x v="2"/>
    <s v="913555"/>
    <s v="VO916459"/>
    <x v="74"/>
    <d v="2022-04-05T00:00:00"/>
    <s v="Yes"/>
  </r>
  <r>
    <s v="SYS-AP"/>
    <s v="FC00"/>
    <s v="JRNL00553836"/>
    <s v="CF00-00000-1760-1860"/>
    <s v="CF00"/>
    <s v="00000"/>
    <s v="1760"/>
    <s v="1860"/>
    <s v=""/>
    <n v="16.52"/>
    <x v="7"/>
    <x v="1"/>
    <s v="513"/>
    <s v="VO916636"/>
    <x v="43"/>
    <d v="2022-04-06T00:00:00"/>
    <s v="Yes"/>
  </r>
  <r>
    <s v="SYS-AP"/>
    <s v="FC00"/>
    <s v="JRNL00553836"/>
    <s v="FI00-00000-1760-1860"/>
    <s v="FI00"/>
    <s v="00000"/>
    <s v="1760"/>
    <s v="1860"/>
    <s v=""/>
    <n v="0.32"/>
    <x v="7"/>
    <x v="1"/>
    <s v="513"/>
    <s v="VO916636"/>
    <x v="43"/>
    <d v="2022-04-06T00:00:00"/>
    <s v="Yes"/>
  </r>
  <r>
    <s v="SYS-AP"/>
    <s v="FC00"/>
    <s v="JRNL00553836"/>
    <s v="FN00-00000-1760-1860"/>
    <s v="FN00"/>
    <s v="00000"/>
    <s v="1760"/>
    <s v="1860"/>
    <s v=""/>
    <n v="35.200000000000003"/>
    <x v="7"/>
    <x v="1"/>
    <s v="513"/>
    <s v="VO916636"/>
    <x v="43"/>
    <d v="2022-04-06T00:00:00"/>
    <s v="Yes"/>
  </r>
  <r>
    <s v="SYS-AP"/>
    <s v="FC00"/>
    <s v="JRNL00553836"/>
    <s v="FN00-00000-1760-1860"/>
    <s v="FN00"/>
    <s v="00000"/>
    <s v="1760"/>
    <s v="1860"/>
    <s v="FN0022RC"/>
    <n v="7629.07"/>
    <x v="58"/>
    <x v="1"/>
    <s v="513"/>
    <s v="VO916636"/>
    <x v="43"/>
    <d v="2022-04-06T00:00:00"/>
    <s v="Yes"/>
  </r>
  <r>
    <s v="SYS-AP"/>
    <s v="FC00"/>
    <s v="JRNL00553836"/>
    <s v="FT00-00000-1760-1860"/>
    <s v="FT00"/>
    <s v="00000"/>
    <s v="1760"/>
    <s v="1860"/>
    <s v=""/>
    <n v="0.1"/>
    <x v="7"/>
    <x v="1"/>
    <s v="513"/>
    <s v="VO916636"/>
    <x v="43"/>
    <d v="2022-04-06T00:00:00"/>
    <s v="Yes"/>
  </r>
  <r>
    <s v="AP-ACCR"/>
    <s v="FN00"/>
    <s v="JRNL00554052"/>
    <s v="FN00-00000-1760-1860"/>
    <s v="FN00"/>
    <s v="00000"/>
    <s v="1760"/>
    <s v="1860"/>
    <s v="FN0022RC"/>
    <n v="-6387.5"/>
    <x v="38"/>
    <x v="6"/>
    <s v="00048"/>
    <s v="JRNL00553849"/>
    <x v="44"/>
    <d v="2022-04-08T00:00:00"/>
    <s v="Yes"/>
  </r>
  <r>
    <s v="AP-ACCR"/>
    <s v="FN00"/>
    <s v="JRNL00554052"/>
    <s v="FN00-00000-1760-1860"/>
    <s v="FN00"/>
    <s v="00000"/>
    <s v="1760"/>
    <s v="1860"/>
    <s v="FN0022RC"/>
    <n v="-1184.6400000000001"/>
    <x v="37"/>
    <x v="4"/>
    <s v="696993"/>
    <s v="JRNL00553849"/>
    <x v="44"/>
    <d v="2022-04-08T00:00:00"/>
    <s v="Yes"/>
  </r>
  <r>
    <s v="AP-ACCR"/>
    <s v="FN00"/>
    <s v="JRNL00554052"/>
    <s v="FN00-00000-1760-1860"/>
    <s v="FN00"/>
    <s v="00000"/>
    <s v="1760"/>
    <s v="1860"/>
    <s v="FN0022RC"/>
    <n v="-215.59"/>
    <x v="37"/>
    <x v="4"/>
    <s v="700417"/>
    <s v="JRNL00553849"/>
    <x v="44"/>
    <d v="2022-04-08T00:00:00"/>
    <s v="Yes"/>
  </r>
  <r>
    <s v="AP-ACCR"/>
    <s v="FN00"/>
    <s v="JRNL00554052"/>
    <s v="FN00-00000-1760-1860"/>
    <s v="FN00"/>
    <s v="00000"/>
    <s v="1760"/>
    <s v="1860"/>
    <s v="FN0022RC"/>
    <n v="-196.78"/>
    <x v="67"/>
    <x v="14"/>
    <s v="9003736622"/>
    <s v="JRNL00553849"/>
    <x v="44"/>
    <d v="2022-04-08T00:00:00"/>
    <s v="Yes"/>
  </r>
  <r>
    <s v="AP-ACCR"/>
    <s v="FN00"/>
    <s v="JRNL00554052"/>
    <s v="FN00-00000-1760-1860"/>
    <s v="FN00"/>
    <s v="00000"/>
    <s v="1760"/>
    <s v="1860"/>
    <s v="FN0022RC"/>
    <n v="-37480"/>
    <x v="3"/>
    <x v="2"/>
    <s v="913555"/>
    <s v="JRNL00553849"/>
    <x v="44"/>
    <d v="2022-04-08T00:00:00"/>
    <s v="Yes"/>
  </r>
  <r>
    <s v="AP-ACCR"/>
    <s v="FN00"/>
    <s v="JRNL00554052"/>
    <s v="FN00-00000-1760-1860"/>
    <s v="FN00"/>
    <s v="00000"/>
    <s v="1760"/>
    <s v="1860"/>
    <s v="FN0022RC"/>
    <n v="-3400"/>
    <x v="68"/>
    <x v="11"/>
    <s v="59643187"/>
    <s v="JRNL00553849"/>
    <x v="44"/>
    <d v="2022-04-08T00:00:00"/>
    <s v="Yes"/>
  </r>
  <r>
    <s v="AP-ACCR"/>
    <s v="FN00"/>
    <s v="JRNL00554052"/>
    <s v="FN00-00000-1760-1860"/>
    <s v="FN00"/>
    <s v="00000"/>
    <s v="1760"/>
    <s v="1860"/>
    <s v="FN0022RC"/>
    <n v="-1568"/>
    <x v="68"/>
    <x v="11"/>
    <s v="59643222"/>
    <s v="JRNL00553849"/>
    <x v="44"/>
    <d v="2022-04-08T00:00:00"/>
    <s v="Yes"/>
  </r>
  <r>
    <s v="AP-ACCR"/>
    <s v="FN00"/>
    <s v="JRNL00554052"/>
    <s v="FN00-00000-1760-1860"/>
    <s v="FN00"/>
    <s v="00000"/>
    <s v="1760"/>
    <s v="1860"/>
    <s v="FN0022RC"/>
    <n v="-778.11"/>
    <x v="69"/>
    <x v="5"/>
    <s v="March Estimate"/>
    <s v="JRNL00553849"/>
    <x v="44"/>
    <d v="2022-04-08T00:00:00"/>
    <s v="Yes"/>
  </r>
  <r>
    <s v="AP-ACCR"/>
    <s v="FN00"/>
    <s v="JRNL00554052"/>
    <s v="FN00-00000-1760-1860"/>
    <s v="FN00"/>
    <s v="00000"/>
    <s v="1760"/>
    <s v="1860"/>
    <s v="FN0022RC"/>
    <n v="-38000"/>
    <x v="42"/>
    <x v="0"/>
    <s v="March Estimate"/>
    <s v="JRNL00553849"/>
    <x v="44"/>
    <d v="2022-04-08T00:00:00"/>
    <s v="Yes"/>
  </r>
  <r>
    <s v="AP-ACCR"/>
    <s v="FN00"/>
    <s v="JRNL00554052"/>
    <s v="FN00-00000-1760-1860"/>
    <s v="FN00"/>
    <s v="00000"/>
    <s v="1760"/>
    <s v="1860"/>
    <s v="FN0022RC"/>
    <n v="-35.19"/>
    <x v="39"/>
    <x v="1"/>
    <s v="513"/>
    <s v="JRNL00553849"/>
    <x v="44"/>
    <d v="2022-04-08T00:00:00"/>
    <s v="Yes"/>
  </r>
  <r>
    <s v="AP-ACCR"/>
    <s v="FN00"/>
    <s v="JRNL00554052"/>
    <s v="FN00-00000-1760-1860"/>
    <s v="FN00"/>
    <s v="00000"/>
    <s v="1760"/>
    <s v="1860"/>
    <s v="FN0022RC"/>
    <n v="-7629.07"/>
    <x v="39"/>
    <x v="1"/>
    <s v="513"/>
    <s v="JRNL00553849"/>
    <x v="44"/>
    <d v="2022-04-08T00:00:00"/>
    <s v="Yes"/>
  </r>
  <r>
    <s v="AP-ACCR"/>
    <s v="CF00"/>
    <s v="JRNL00554139"/>
    <s v="CF00-00000-1760-1860"/>
    <s v="CF00"/>
    <s v="00000"/>
    <s v="1760"/>
    <s v="1860"/>
    <s v=""/>
    <n v="-16.52"/>
    <x v="10"/>
    <x v="1"/>
    <s v="513"/>
    <s v="JRNL00553847"/>
    <x v="44"/>
    <d v="2022-04-08T00:00:00"/>
    <s v="Yes"/>
  </r>
  <r>
    <s v="SYS-AP"/>
    <s v="FC00"/>
    <s v="JRNL00555419"/>
    <s v="FN00-00000-1760-1860"/>
    <s v="FN00"/>
    <s v="00000"/>
    <s v="1760"/>
    <s v="1860"/>
    <s v="FN0022RC"/>
    <n v="24000"/>
    <x v="58"/>
    <x v="2"/>
    <s v="919353"/>
    <s v="VO922492"/>
    <x v="75"/>
    <d v="2022-05-03T00:00:00"/>
    <s v="Yes"/>
  </r>
  <r>
    <s v="AP-ACCR"/>
    <s v="FN00"/>
    <s v="JRNL00555526"/>
    <s v="FN00-00000-1760-1860"/>
    <s v="FN00"/>
    <s v="00000"/>
    <s v="1760"/>
    <s v="1860"/>
    <s v="FN0022RC"/>
    <n v="4270"/>
    <x v="38"/>
    <x v="6"/>
    <s v="00049"/>
    <s v="JRNL00555526"/>
    <x v="44"/>
    <d v="2022-05-06T00:00:00"/>
    <s v="Yes"/>
  </r>
  <r>
    <s v="AP-ACCR"/>
    <s v="FN00"/>
    <s v="JRNL00555526"/>
    <s v="FN00-00000-1760-1860"/>
    <s v="FN00"/>
    <s v="00000"/>
    <s v="1760"/>
    <s v="1860"/>
    <s v="FN0022RC"/>
    <n v="46.11"/>
    <x v="36"/>
    <x v="5"/>
    <s v="12377454"/>
    <s v="JRNL00555526"/>
    <x v="44"/>
    <d v="2022-05-06T00:00:00"/>
    <s v="Yes"/>
  </r>
  <r>
    <s v="AP-ACCR"/>
    <s v="FN00"/>
    <s v="JRNL00555526"/>
    <s v="FN00-00000-1760-1860"/>
    <s v="FN00"/>
    <s v="00000"/>
    <s v="1760"/>
    <s v="1860"/>
    <s v="FN0022RC"/>
    <n v="24000"/>
    <x v="4"/>
    <x v="2"/>
    <s v="919353"/>
    <s v="JRNL00555526"/>
    <x v="44"/>
    <d v="2022-05-06T00:00:00"/>
    <s v="Yes"/>
  </r>
  <r>
    <s v="AP-ACCR"/>
    <s v="FN00"/>
    <s v="JRNL00555526"/>
    <s v="FN00-00000-1760-1860"/>
    <s v="FN00"/>
    <s v="00000"/>
    <s v="1760"/>
    <s v="1860"/>
    <s v="FN0022RC"/>
    <n v="37000"/>
    <x v="42"/>
    <x v="0"/>
    <s v="April Estimate"/>
    <s v="JRNL00555526"/>
    <x v="44"/>
    <d v="2022-05-06T00:00:00"/>
    <s v="Yes"/>
  </r>
  <r>
    <s v="AP-ACCR"/>
    <s v="FN00"/>
    <s v="JRNL00555526"/>
    <s v="FN00-00000-1760-1860"/>
    <s v="FN00"/>
    <s v="00000"/>
    <s v="1760"/>
    <s v="1860"/>
    <s v="FN0022RC"/>
    <n v="24.06"/>
    <x v="39"/>
    <x v="1"/>
    <s v="April Estimate"/>
    <s v="JRNL00555526"/>
    <x v="44"/>
    <d v="2022-05-06T00:00:00"/>
    <s v="Yes"/>
  </r>
  <r>
    <s v="AP-ACCR"/>
    <s v="FN00"/>
    <s v="JRNL00555526"/>
    <s v="FN00-00000-1760-1860"/>
    <s v="FN00"/>
    <s v="00000"/>
    <s v="1760"/>
    <s v="1860"/>
    <s v="FN0022RC"/>
    <n v="7629.07"/>
    <x v="39"/>
    <x v="1"/>
    <s v="April Estimate"/>
    <s v="JRNL00555526"/>
    <x v="44"/>
    <d v="2022-05-06T00:00:00"/>
    <s v="Yes"/>
  </r>
  <r>
    <s v="AP-ACCR"/>
    <s v="CF00"/>
    <s v="JRNL00555543"/>
    <s v="CF00-00000-1760-1860"/>
    <s v="CF00"/>
    <s v="00000"/>
    <s v="1760"/>
    <s v="1860"/>
    <s v=""/>
    <n v="11.3"/>
    <x v="10"/>
    <x v="1"/>
    <s v="April Estimate"/>
    <s v="JRNL00555543"/>
    <x v="44"/>
    <d v="2022-05-06T00:00:00"/>
    <s v="Yes"/>
  </r>
  <r>
    <s v="SYS-AP"/>
    <s v="FC00"/>
    <s v="JRNL00557320"/>
    <s v="FN00-00000-1760-1860"/>
    <s v="FN00"/>
    <s v="00000"/>
    <s v="1760"/>
    <s v="1860"/>
    <s v="FN0022RC"/>
    <n v="34385"/>
    <x v="96"/>
    <x v="0"/>
    <s v="INV0567-09"/>
    <s v="VO928589"/>
    <x v="76"/>
    <d v="2022-06-07T00:00:00"/>
    <s v="Yes"/>
  </r>
  <r>
    <s v="SYS-AP"/>
    <s v="FC00"/>
    <s v="JRNL00557320"/>
    <s v="FN00-00000-1760-1860"/>
    <s v="FN00"/>
    <s v="00000"/>
    <s v="1760"/>
    <s v="1860"/>
    <s v="FN0022RC"/>
    <n v="30440"/>
    <x v="96"/>
    <x v="2"/>
    <s v="924873"/>
    <s v="VO928741"/>
    <x v="76"/>
    <d v="2022-06-07T00:00:00"/>
    <s v="Yes"/>
  </r>
  <r>
    <s v="SYS-AP"/>
    <s v="FC00"/>
    <s v="JRNL00557320"/>
    <s v="CF00-00000-1760-1860"/>
    <s v="CF00"/>
    <s v="00000"/>
    <s v="1760"/>
    <s v="1860"/>
    <s v="CF0022RC"/>
    <n v="863.62"/>
    <x v="97"/>
    <x v="10"/>
    <s v="65"/>
    <s v="VO928745"/>
    <x v="76"/>
    <d v="2022-06-07T00:00:00"/>
    <s v="Yes"/>
  </r>
  <r>
    <s v="SYS-AP"/>
    <s v="FC00"/>
    <s v="JRNL00557320"/>
    <s v="FI00-00000-1760-1860"/>
    <s v="FI00"/>
    <s v="00000"/>
    <s v="1760"/>
    <s v="1860"/>
    <s v="FI0022RC"/>
    <n v="5.3"/>
    <x v="52"/>
    <x v="10"/>
    <s v="65"/>
    <s v="VO928745"/>
    <x v="76"/>
    <d v="2022-06-07T00:00:00"/>
    <s v="Yes"/>
  </r>
  <r>
    <s v="SYS-AP"/>
    <s v="FC00"/>
    <s v="JRNL00557320"/>
    <s v="FN00-00000-1760-1860"/>
    <s v="FN00"/>
    <s v="00000"/>
    <s v="1760"/>
    <s v="1860"/>
    <s v="FN0022RC"/>
    <n v="2242.66"/>
    <x v="52"/>
    <x v="10"/>
    <s v="65"/>
    <s v="VO928745"/>
    <x v="76"/>
    <d v="2022-06-07T00:00:00"/>
    <s v="Yes"/>
  </r>
  <r>
    <s v="SYS-AP"/>
    <s v="FC00"/>
    <s v="JRNL00557320"/>
    <s v="FT00-00000-1760-1860"/>
    <s v="FT00"/>
    <s v="00000"/>
    <s v="1760"/>
    <s v="1860"/>
    <s v="FT0022RC"/>
    <n v="8.42"/>
    <x v="52"/>
    <x v="10"/>
    <s v="65"/>
    <s v="VO928745"/>
    <x v="76"/>
    <d v="2022-06-07T00:00:00"/>
    <s v="Yes"/>
  </r>
  <r>
    <s v="SYS-AP"/>
    <s v="FC00"/>
    <s v="JRNL00557320"/>
    <s v="FN00-00000-1760-1860"/>
    <s v="FN00"/>
    <s v="00000"/>
    <s v="1760"/>
    <s v="1860"/>
    <s v="FN0022RC"/>
    <n v="2465"/>
    <x v="98"/>
    <x v="7"/>
    <s v="2022-05"/>
    <s v="VO928790"/>
    <x v="76"/>
    <d v="2022-06-07T00:00:00"/>
    <s v="Yes"/>
  </r>
  <r>
    <s v="AP-ACCR"/>
    <s v="FN00"/>
    <s v="JRNL00557489"/>
    <s v="FN00-00000-1760-1860"/>
    <s v="FN00"/>
    <s v="00000"/>
    <s v="1760"/>
    <s v="1860"/>
    <s v="FN0022RC"/>
    <n v="-2572.5"/>
    <x v="38"/>
    <x v="6"/>
    <s v="00050"/>
    <s v="JRNL00557240"/>
    <x v="67"/>
    <d v="2022-06-08T00:00:00"/>
    <s v="Yes"/>
  </r>
  <r>
    <s v="AP-ACCR"/>
    <s v="FN00"/>
    <s v="JRNL00557489"/>
    <s v="FN00-00000-1760-1860"/>
    <s v="FN00"/>
    <s v="00000"/>
    <s v="1760"/>
    <s v="1860"/>
    <s v="FN0022RC"/>
    <n v="-691.7"/>
    <x v="36"/>
    <x v="5"/>
    <s v="12420515"/>
    <s v="JRNL00557240"/>
    <x v="67"/>
    <d v="2022-06-08T00:00:00"/>
    <s v="Yes"/>
  </r>
  <r>
    <s v="AP-ACCR"/>
    <s v="FN00"/>
    <s v="JRNL00557489"/>
    <s v="FN00-00000-1760-1860"/>
    <s v="FN00"/>
    <s v="00000"/>
    <s v="1760"/>
    <s v="1860"/>
    <s v="FN0022RC"/>
    <n v="-1.47"/>
    <x v="68"/>
    <x v="11"/>
    <s v="59988550"/>
    <s v="JRNL00557240"/>
    <x v="67"/>
    <d v="2022-06-08T00:00:00"/>
    <s v="Yes"/>
  </r>
  <r>
    <s v="AP-ACCR"/>
    <s v="FN00"/>
    <s v="JRNL00557489"/>
    <s v="FN00-00000-1760-1860"/>
    <s v="FN00"/>
    <s v="00000"/>
    <s v="1760"/>
    <s v="1860"/>
    <s v="FN0022RC"/>
    <n v="-3920"/>
    <x v="68"/>
    <x v="11"/>
    <s v="59988550"/>
    <s v="JRNL00557240"/>
    <x v="67"/>
    <d v="2022-06-08T00:00:00"/>
    <s v="Yes"/>
  </r>
  <r>
    <s v="AP-ACCR"/>
    <s v="FN00"/>
    <s v="JRNL00557489"/>
    <s v="FN00-00000-1760-1860"/>
    <s v="FN00"/>
    <s v="00000"/>
    <s v="1760"/>
    <s v="1860"/>
    <s v="FN0022RC"/>
    <n v="-1.28"/>
    <x v="68"/>
    <x v="11"/>
    <s v="59988552"/>
    <s v="JRNL00557240"/>
    <x v="67"/>
    <d v="2022-06-08T00:00:00"/>
    <s v="Yes"/>
  </r>
  <r>
    <s v="AP-ACCR"/>
    <s v="FN00"/>
    <s v="JRNL00557489"/>
    <s v="FN00-00000-1760-1860"/>
    <s v="FN00"/>
    <s v="00000"/>
    <s v="1760"/>
    <s v="1860"/>
    <s v="FN0022RC"/>
    <n v="-3400"/>
    <x v="68"/>
    <x v="11"/>
    <s v="59988552"/>
    <s v="JRNL00557240"/>
    <x v="67"/>
    <d v="2022-06-08T00:00:00"/>
    <s v="Yes"/>
  </r>
  <r>
    <s v="AP-ACCR"/>
    <s v="FN00"/>
    <s v="JRNL00557489"/>
    <s v="FN00-00000-1760-1860"/>
    <s v="FN00"/>
    <s v="00000"/>
    <s v="1760"/>
    <s v="1860"/>
    <s v="FN0022RC"/>
    <n v="-30440"/>
    <x v="4"/>
    <x v="2"/>
    <s v="924873"/>
    <s v="JRNL00557240"/>
    <x v="67"/>
    <d v="2022-06-08T00:00:00"/>
    <s v="Yes"/>
  </r>
  <r>
    <s v="AP-ACCR"/>
    <s v="FN00"/>
    <s v="JRNL00557489"/>
    <s v="FN00-00000-1760-1860"/>
    <s v="FN00"/>
    <s v="00000"/>
    <s v="1760"/>
    <s v="1860"/>
    <s v="FN0022RC"/>
    <n v="-34385"/>
    <x v="49"/>
    <x v="0"/>
    <s v="INV0567-09"/>
    <s v="JRNL00557240"/>
    <x v="67"/>
    <d v="2022-06-08T00:00:00"/>
    <s v="Yes"/>
  </r>
  <r>
    <s v="AP-ACCR"/>
    <s v="FN00"/>
    <s v="JRNL00557489"/>
    <s v="FN00-00000-1760-1860"/>
    <s v="FN00"/>
    <s v="00000"/>
    <s v="1760"/>
    <s v="1860"/>
    <s v="FN0022RC"/>
    <n v="-3863.97"/>
    <x v="85"/>
    <x v="12"/>
    <s v="R31229063"/>
    <s v="JRNL00557240"/>
    <x v="67"/>
    <d v="2022-06-08T00:00:00"/>
    <s v="Yes"/>
  </r>
  <r>
    <s v="AP-ACCR"/>
    <s v="FN00"/>
    <s v="JRNL00557489"/>
    <s v="FN00-00000-1760-1860"/>
    <s v="FN00"/>
    <s v="00000"/>
    <s v="1760"/>
    <s v="1860"/>
    <s v="FN0022RC"/>
    <n v="-3625.62"/>
    <x v="85"/>
    <x v="12"/>
    <s v="R31266489"/>
    <s v="JRNL00557240"/>
    <x v="67"/>
    <d v="2022-06-08T00:00:00"/>
    <s v="Yes"/>
  </r>
  <r>
    <s v="AP-ACCR"/>
    <s v="FN00"/>
    <s v="JRNL00557489"/>
    <s v="FN00-00000-1760-1860"/>
    <s v="FN00"/>
    <s v="00000"/>
    <s v="1760"/>
    <s v="1860"/>
    <s v="FN0022RC"/>
    <n v="-2465"/>
    <x v="43"/>
    <x v="7"/>
    <s v="2022-05"/>
    <s v="JRNL00557240"/>
    <x v="67"/>
    <d v="2022-06-08T00:00:00"/>
    <s v="Yes"/>
  </r>
  <r>
    <s v="AP-ACCR"/>
    <s v="FN00"/>
    <s v="JRNL00557489"/>
    <s v="FN00-00000-1760-1860"/>
    <s v="FN00"/>
    <s v="00000"/>
    <s v="1760"/>
    <s v="1860"/>
    <s v=""/>
    <n v="-57.98"/>
    <x v="26"/>
    <x v="1"/>
    <s v="May Estimate"/>
    <s v="JRNL00557240"/>
    <x v="67"/>
    <d v="2022-06-08T00:00:00"/>
    <s v="Yes"/>
  </r>
  <r>
    <s v="AP-ACCR"/>
    <s v="FN00"/>
    <s v="JRNL00557489"/>
    <s v="FN00-00000-1760-1860"/>
    <s v="FN00"/>
    <s v="00000"/>
    <s v="1760"/>
    <s v="1860"/>
    <s v="FN0022RC"/>
    <n v="-5410.44"/>
    <x v="26"/>
    <x v="1"/>
    <s v="May Estimate"/>
    <s v="JRNL00557240"/>
    <x v="67"/>
    <d v="2022-06-08T00:00:00"/>
    <s v="Yes"/>
  </r>
  <r>
    <s v="SYS-AP"/>
    <s v="CU00"/>
    <s v="JRNL00557940"/>
    <s v="FN00-00000-1760-1860"/>
    <s v="FN00"/>
    <s v="00000"/>
    <s v="1760"/>
    <s v="1860"/>
    <s v="FN0022RC"/>
    <n v="3920"/>
    <x v="70"/>
    <x v="11"/>
    <s v="60069868"/>
    <s v="VO931184"/>
    <x v="77"/>
    <d v="2022-06-20T00:00:00"/>
    <s v="Yes"/>
  </r>
  <r>
    <s v="SYS-AP"/>
    <s v="CU00"/>
    <s v="JRNL00557940"/>
    <s v="FN00-00000-1760-1860"/>
    <s v="FN00"/>
    <s v="00000"/>
    <s v="1760"/>
    <s v="1860"/>
    <s v="FN0022RC"/>
    <n v="3266.55"/>
    <x v="53"/>
    <x v="11"/>
    <s v="60091308"/>
    <s v="VO931185"/>
    <x v="77"/>
    <d v="2022-06-20T00:00:00"/>
    <s v="Yes"/>
  </r>
  <r>
    <s v="SYS-AP"/>
    <s v="CU00"/>
    <s v="JRNL00557940"/>
    <s v="FN00-00000-1760-1860"/>
    <s v="FN00"/>
    <s v="00000"/>
    <s v="1760"/>
    <s v="1860"/>
    <s v="FN0022RC"/>
    <n v="1.28"/>
    <x v="99"/>
    <x v="11"/>
    <s v="59824329"/>
    <s v="VO931187"/>
    <x v="77"/>
    <d v="2022-06-20T00:00:00"/>
    <s v="Yes"/>
  </r>
  <r>
    <s v="SYS-AP"/>
    <s v="CU00"/>
    <s v="JRNL00557940"/>
    <s v="FN00-00000-1760-1860"/>
    <s v="FN00"/>
    <s v="00000"/>
    <s v="1760"/>
    <s v="1860"/>
    <s v="FN0022RC"/>
    <n v="3400"/>
    <x v="99"/>
    <x v="11"/>
    <s v="59824329"/>
    <s v="VO931187"/>
    <x v="77"/>
    <d v="2022-06-20T00:00:00"/>
    <s v="Yes"/>
  </r>
  <r>
    <s v="SYS-AP"/>
    <s v="FC00"/>
    <s v="JRNL00558047"/>
    <s v="FN00-00000-1760-1860"/>
    <s v="FN00"/>
    <s v="00000"/>
    <s v="1760"/>
    <s v="1860"/>
    <s v="FN0022RC"/>
    <n v="4950"/>
    <x v="100"/>
    <x v="16"/>
    <s v="221019"/>
    <s v="VO932152"/>
    <x v="78"/>
    <d v="2022-06-23T00:00:00"/>
    <s v="Yes"/>
  </r>
  <r>
    <s v="SYS-AP"/>
    <s v="FC00"/>
    <s v="JRNL00558047"/>
    <s v="FN00-00000-1760-1860"/>
    <s v="FN00"/>
    <s v="00000"/>
    <s v="1760"/>
    <s v="1860"/>
    <s v="FN0022RC"/>
    <n v="33481"/>
    <x v="101"/>
    <x v="17"/>
    <s v="001"/>
    <s v="VO932164"/>
    <x v="78"/>
    <d v="2022-06-23T00:00:00"/>
    <s v="Yes"/>
  </r>
  <r>
    <s v="SYS-AP"/>
    <s v="FC00"/>
    <s v="JRNL00532673"/>
    <s v="CF00-00000-1760-1860"/>
    <s v="CF00"/>
    <s v="00000"/>
    <s v="1760"/>
    <s v="1860"/>
    <s v=""/>
    <n v="3644"/>
    <x v="29"/>
    <x v="0"/>
    <s v="INV0550-02"/>
    <s v="VO845461"/>
    <x v="2"/>
    <d v="2021-03-31T00:00:00"/>
    <s v="Yes"/>
  </r>
  <r>
    <s v="SYS-AP"/>
    <s v="FC00"/>
    <s v="JRNL00532673"/>
    <s v="FI00-00000-1760-1860"/>
    <s v="FI00"/>
    <s v="00000"/>
    <s v="1760"/>
    <s v="1860"/>
    <s v=""/>
    <n v="71"/>
    <x v="29"/>
    <x v="0"/>
    <s v="INV0550-02"/>
    <s v="VO845461"/>
    <x v="2"/>
    <d v="2021-03-31T00:00:00"/>
    <s v="Yes"/>
  </r>
  <r>
    <s v="SYS-AP"/>
    <s v="FC00"/>
    <s v="JRNL00532673"/>
    <s v="FN00-00000-1760-1860"/>
    <s v="FN00"/>
    <s v="00000"/>
    <s v="1760"/>
    <s v="1860"/>
    <s v=""/>
    <n v="7764"/>
    <x v="29"/>
    <x v="0"/>
    <s v="INV0550-02"/>
    <s v="VO845461"/>
    <x v="2"/>
    <d v="2021-03-31T00:00:00"/>
    <s v="Yes"/>
  </r>
  <r>
    <s v="SYS-AP"/>
    <s v="FC00"/>
    <s v="JRNL00532673"/>
    <s v="FT00-00000-1760-1860"/>
    <s v="FT00"/>
    <s v="00000"/>
    <s v="1760"/>
    <s v="1860"/>
    <s v=""/>
    <n v="23"/>
    <x v="29"/>
    <x v="0"/>
    <s v="INV0550-02"/>
    <s v="VO845461"/>
    <x v="2"/>
    <d v="2021-03-31T00:00:00"/>
    <s v="Yes"/>
  </r>
  <r>
    <s v="AP-ACCR"/>
    <s v="FT00"/>
    <s v="JRNL00533053"/>
    <s v="FT00-00000-1760-1860"/>
    <s v="FT00"/>
    <s v="00000"/>
    <s v="1760"/>
    <s v="1860"/>
    <s v=""/>
    <n v="1.5899999999999999"/>
    <x v="4"/>
    <x v="2"/>
    <s v="846163"/>
    <s v="JRNL00533053"/>
    <x v="2"/>
    <d v="2021-04-05T00:00:00"/>
    <s v="Yes"/>
  </r>
  <r>
    <s v="AP-ACCR"/>
    <s v="FI00"/>
    <s v="JRNL00533108"/>
    <s v="FI00-00000-1760-1860"/>
    <s v="FI00"/>
    <s v="00000"/>
    <s v="1760"/>
    <s v="1860"/>
    <s v=""/>
    <n v="5.0999999999999996"/>
    <x v="4"/>
    <x v="2"/>
    <s v="846163"/>
    <s v="JRNL00533108"/>
    <x v="2"/>
    <d v="2021-04-05T00:00:00"/>
    <s v="Yes"/>
  </r>
  <r>
    <s v="AP-ACCR"/>
    <s v="FI00"/>
    <s v="JRNL00533112"/>
    <s v="FI00-00000-1760-1860"/>
    <s v="FI00"/>
    <s v="00000"/>
    <s v="1760"/>
    <s v="1860"/>
    <s v=""/>
    <n v="-5.0999999999999996"/>
    <x v="4"/>
    <x v="2"/>
    <s v="846163"/>
    <s v="JRNL00533050"/>
    <x v="5"/>
    <d v="2021-04-05T00:00:00"/>
    <s v="Yes"/>
  </r>
  <r>
    <s v="AP-ACCR"/>
    <s v="FT00"/>
    <s v="JRNL00533113"/>
    <s v="FT00-00000-1760-1860"/>
    <s v="FT00"/>
    <s v="00000"/>
    <s v="1760"/>
    <s v="1860"/>
    <s v=""/>
    <n v="-1.5899999999999999"/>
    <x v="4"/>
    <x v="2"/>
    <s v="846163"/>
    <s v="JRNL00533053"/>
    <x v="5"/>
    <d v="2021-04-05T00:00:00"/>
    <s v="Yes"/>
  </r>
  <r>
    <s v="AP-ACCR"/>
    <s v="FN00"/>
    <s v="JRNL00533343"/>
    <s v="FN00-00000-1760-1860"/>
    <s v="FN00"/>
    <s v="00000"/>
    <s v="1760"/>
    <s v="1860"/>
    <s v=""/>
    <n v="563.13"/>
    <x v="4"/>
    <x v="2"/>
    <s v="846163"/>
    <s v="JRNL00533343"/>
    <x v="2"/>
    <d v="2021-04-07T00:00:00"/>
    <s v="Yes"/>
  </r>
  <r>
    <s v="AP-ACCR"/>
    <s v="FN00"/>
    <s v="JRNL00533343"/>
    <s v="FN00-00000-1760-1860"/>
    <s v="FN00"/>
    <s v="00000"/>
    <s v="1760"/>
    <s v="1860"/>
    <s v=""/>
    <n v="1000"/>
    <x v="8"/>
    <x v="1"/>
    <s v="March Estimate"/>
    <s v="JRNL00533343"/>
    <x v="2"/>
    <d v="2021-04-07T00:00:00"/>
    <s v="Yes"/>
  </r>
  <r>
    <s v="SYS-AP"/>
    <s v="FC00"/>
    <s v="JRNL00533726"/>
    <s v="CF00-00000-1760-1860"/>
    <s v="CF00"/>
    <s v="00000"/>
    <s v="1760"/>
    <s v="1860"/>
    <s v=""/>
    <n v="264.33999999999997"/>
    <x v="2"/>
    <x v="2"/>
    <s v="846163"/>
    <s v="VO846776"/>
    <x v="79"/>
    <d v="2021-04-08T00:00:00"/>
    <s v="Yes"/>
  </r>
  <r>
    <s v="SYS-AP"/>
    <s v="FC00"/>
    <s v="JRNL00533726"/>
    <s v="FI00-00000-1760-1860"/>
    <s v="FI00"/>
    <s v="00000"/>
    <s v="1760"/>
    <s v="1860"/>
    <s v=""/>
    <n v="5.0999999999999996"/>
    <x v="2"/>
    <x v="2"/>
    <s v="846163"/>
    <s v="VO846776"/>
    <x v="79"/>
    <d v="2021-04-08T00:00:00"/>
    <s v="Yes"/>
  </r>
  <r>
    <s v="SYS-AP"/>
    <s v="FC00"/>
    <s v="JRNL00533726"/>
    <s v="FN00-00000-1760-1860"/>
    <s v="FN00"/>
    <s v="00000"/>
    <s v="1760"/>
    <s v="1860"/>
    <s v=""/>
    <n v="563.13"/>
    <x v="2"/>
    <x v="2"/>
    <s v="846163"/>
    <s v="VO846776"/>
    <x v="79"/>
    <d v="2021-04-08T00:00:00"/>
    <s v="Yes"/>
  </r>
  <r>
    <s v="SYS-AP"/>
    <s v="FC00"/>
    <s v="JRNL00533726"/>
    <s v="FT00-00000-1760-1860"/>
    <s v="FT00"/>
    <s v="00000"/>
    <s v="1760"/>
    <s v="1860"/>
    <s v=""/>
    <n v="1.5899999999999999"/>
    <x v="2"/>
    <x v="2"/>
    <s v="846163"/>
    <s v="VO846776"/>
    <x v="79"/>
    <d v="2021-04-08T00:00:00"/>
    <s v="Yes"/>
  </r>
  <r>
    <s v="AP-ACCR"/>
    <s v="FT00"/>
    <s v="JRNL00534958"/>
    <s v="FT00-00000-1760-1860"/>
    <s v="FT00"/>
    <s v="00000"/>
    <s v="1760"/>
    <s v="1860"/>
    <s v=""/>
    <n v="2.71"/>
    <x v="19"/>
    <x v="2"/>
    <s v="851527"/>
    <s v="JRNL00534958"/>
    <x v="5"/>
    <d v="2021-05-06T00:00:00"/>
    <s v="Yes"/>
  </r>
  <r>
    <s v="AP-ACCR"/>
    <s v="FT00"/>
    <s v="JRNL00534958"/>
    <s v="FT00-00000-1760-1860"/>
    <s v="FT00"/>
    <s v="00000"/>
    <s v="1760"/>
    <s v="1860"/>
    <s v=""/>
    <n v="1.67"/>
    <x v="11"/>
    <x v="1"/>
    <s v="April Estimate"/>
    <s v="JRNL00534958"/>
    <x v="5"/>
    <d v="2021-05-06T00:00:00"/>
    <s v="Yes"/>
  </r>
  <r>
    <s v="AP-ACCR"/>
    <s v="FT00"/>
    <s v="JRNL00535045"/>
    <s v="FT00-00000-1760-1860"/>
    <s v="FT00"/>
    <s v="00000"/>
    <s v="1760"/>
    <s v="1860"/>
    <s v=""/>
    <n v="-2.71"/>
    <x v="3"/>
    <x v="2"/>
    <s v="851527"/>
    <s v="JRNL00534965"/>
    <x v="7"/>
    <d v="2021-06-08T00:00:00"/>
    <s v="Yes"/>
  </r>
  <r>
    <s v="AP-ACCR"/>
    <s v="FN00"/>
    <s v="JRNL00535066"/>
    <s v="FN00-00000-1760-1860"/>
    <s v="FN00"/>
    <s v="00000"/>
    <s v="1760"/>
    <s v="1860"/>
    <s v=""/>
    <n v="959.87"/>
    <x v="3"/>
    <x v="2"/>
    <s v="851527"/>
    <s v="JRNL00535066"/>
    <x v="5"/>
    <d v="2021-05-05T00:00:00"/>
    <s v="Yes"/>
  </r>
  <r>
    <s v="AP-ACCR"/>
    <s v="FN00"/>
    <s v="JRNL00535066"/>
    <s v="FN00-00000-1760-1860"/>
    <s v="FN00"/>
    <s v="00000"/>
    <s v="1760"/>
    <s v="1860"/>
    <s v=""/>
    <n v="590.69000000000005"/>
    <x v="5"/>
    <x v="1"/>
    <s v="April Estimate"/>
    <s v="JRNL00535066"/>
    <x v="5"/>
    <d v="2021-05-05T00:00:00"/>
    <s v="Yes"/>
  </r>
  <r>
    <s v="AP-ACCR"/>
    <s v="FN00"/>
    <s v="JRNL00535067"/>
    <s v="FN00-00000-1760-1860"/>
    <s v="FN00"/>
    <s v="00000"/>
    <s v="1760"/>
    <s v="1860"/>
    <s v=""/>
    <n v="-959.87"/>
    <x v="3"/>
    <x v="2"/>
    <s v="851527"/>
    <s v="JRNL00535066"/>
    <x v="7"/>
    <d v="2021-05-05T00:00:00"/>
    <s v="Yes"/>
  </r>
  <r>
    <s v="AP-ACCR"/>
    <s v="FN00"/>
    <s v="JRNL00535067"/>
    <s v="FN00-00000-1760-1860"/>
    <s v="FN00"/>
    <s v="00000"/>
    <s v="1760"/>
    <s v="1860"/>
    <s v=""/>
    <n v="-590.69000000000005"/>
    <x v="5"/>
    <x v="1"/>
    <s v="April Estimate"/>
    <s v="JRNL00535066"/>
    <x v="7"/>
    <d v="2021-05-05T00:00:00"/>
    <s v="Yes"/>
  </r>
  <r>
    <s v="AP-ACCR"/>
    <s v="FN00"/>
    <s v="JRNL00535220"/>
    <s v="FN00-00000-1760-1860"/>
    <s v="FN00"/>
    <s v="00000"/>
    <s v="1760"/>
    <s v="1860"/>
    <s v=""/>
    <n v="-959.87"/>
    <x v="22"/>
    <x v="2"/>
    <s v="851527"/>
    <s v="JRNL00535024"/>
    <x v="7"/>
    <d v="2021-05-06T00:00:00"/>
    <s v="Yes"/>
  </r>
  <r>
    <s v="AP-ACCR"/>
    <s v="FN00"/>
    <s v="JRNL00535220"/>
    <s v="FN00-00000-1760-1860"/>
    <s v="FN00"/>
    <s v="00000"/>
    <s v="1760"/>
    <s v="1860"/>
    <s v=""/>
    <n v="-590.69000000000005"/>
    <x v="23"/>
    <x v="1"/>
    <s v="April Estimate"/>
    <s v="JRNL00535024"/>
    <x v="7"/>
    <d v="2021-05-06T00:00:00"/>
    <s v="Yes"/>
  </r>
  <r>
    <s v="SYS-AP"/>
    <s v="FC00"/>
    <s v="JRNL00547871"/>
    <s v="FN00-00000-1760-1860"/>
    <s v="FN00"/>
    <s v="00000"/>
    <s v="1760"/>
    <s v="1860"/>
    <s v=""/>
    <n v="87"/>
    <x v="102"/>
    <x v="5"/>
    <s v="12213345"/>
    <s v="VO895722"/>
    <x v="80"/>
    <d v="2021-12-30T00:00:00"/>
    <s v="Yes"/>
  </r>
  <r>
    <s v="SYS-AP"/>
    <s v="FC00"/>
    <s v="JRNL00547871"/>
    <s v="FN00-00000-1760-1860"/>
    <s v="FN00"/>
    <s v="00000"/>
    <s v="1760"/>
    <s v="1860"/>
    <s v=""/>
    <n v="298.45999999999998"/>
    <x v="102"/>
    <x v="5"/>
    <s v="12204299"/>
    <s v="VO895752"/>
    <x v="80"/>
    <d v="2021-12-30T00:00:00"/>
    <s v="Yes"/>
  </r>
  <r>
    <s v="SYS-AP"/>
    <s v="FC00"/>
    <s v="JRNL00547871"/>
    <s v="FN00-00000-1760-1860"/>
    <s v="FN00"/>
    <s v="00000"/>
    <s v="1760"/>
    <s v="1860"/>
    <s v=""/>
    <n v="506.25"/>
    <x v="47"/>
    <x v="8"/>
    <s v="4455"/>
    <s v="VO895781"/>
    <x v="80"/>
    <d v="2021-12-30T00:00:00"/>
    <s v="Yes"/>
  </r>
  <r>
    <s v="SYS-AP"/>
    <s v="FC00"/>
    <s v="JRNL00547871"/>
    <s v="FN00-00000-1760-1860"/>
    <s v="FN00"/>
    <s v="00000"/>
    <s v="1760"/>
    <s v="1860"/>
    <s v=""/>
    <n v="1151.32"/>
    <x v="103"/>
    <x v="4"/>
    <s v="691781"/>
    <s v="VO895834"/>
    <x v="80"/>
    <d v="2021-12-30T00:00:00"/>
    <s v="Yes"/>
  </r>
  <r>
    <s v="SYS-AP"/>
    <s v="FC00"/>
    <s v="JRNL00549390"/>
    <s v="FN00-00000-1760-1860"/>
    <s v="FN00"/>
    <s v="00000"/>
    <s v="1760"/>
    <s v="1860"/>
    <s v=""/>
    <n v="1566.18"/>
    <x v="7"/>
    <x v="1"/>
    <s v="501"/>
    <s v="VO899630"/>
    <x v="71"/>
    <d v="2022-01-20T00:00:00"/>
    <s v="Yes"/>
  </r>
  <r>
    <s v="SYS-AP"/>
    <s v="FC00"/>
    <s v="JRNL00549390"/>
    <s v="FN00-00000-1760-1860"/>
    <s v="FN00"/>
    <s v="00000"/>
    <s v="1760"/>
    <s v="1860"/>
    <s v=""/>
    <n v="4245.33"/>
    <x v="58"/>
    <x v="1"/>
    <s v="501"/>
    <s v="VO899630"/>
    <x v="71"/>
    <d v="2022-01-20T00:00:00"/>
    <s v="Yes"/>
  </r>
  <r>
    <s v="SYS-AP"/>
    <s v="FC00"/>
    <s v="JRNL00549390"/>
    <s v="FT00-00000-1760-1860"/>
    <s v="FT00"/>
    <s v="00000"/>
    <s v="1760"/>
    <s v="1860"/>
    <s v=""/>
    <n v="4.41"/>
    <x v="7"/>
    <x v="1"/>
    <s v="501"/>
    <s v="VO899630"/>
    <x v="71"/>
    <d v="2022-01-20T00:00:00"/>
    <s v="Yes"/>
  </r>
  <r>
    <s v="AP-ACCR"/>
    <s v="CF00"/>
    <s v="JRNL00550321"/>
    <s v="CF00-00000-1760-1860"/>
    <s v="CF00"/>
    <s v="00000"/>
    <s v="1760"/>
    <s v="1860"/>
    <s v=""/>
    <n v="865.23"/>
    <x v="76"/>
    <x v="1"/>
    <s v="January Estimate"/>
    <s v="JRNL00550321"/>
    <x v="37"/>
    <d v="2022-02-09T00:00:00"/>
    <s v="Yes"/>
  </r>
  <r>
    <s v="AP-ACCR"/>
    <s v="FI00"/>
    <s v="JRNL00550330"/>
    <s v="FI00-00000-1760-1860"/>
    <s v="FI00"/>
    <s v="00000"/>
    <s v="1760"/>
    <s v="1860"/>
    <s v=""/>
    <n v="16.690000000000001"/>
    <x v="10"/>
    <x v="1"/>
    <s v="January Estimate"/>
    <s v="JRNL00550330"/>
    <x v="37"/>
    <d v="2022-02-09T00:00:00"/>
    <s v="Yes"/>
  </r>
  <r>
    <s v="AP-ACCR"/>
    <s v="FT00"/>
    <s v="JRNL00548358"/>
    <s v="FT00-00000-1760-1860"/>
    <s v="FT00"/>
    <s v="00000"/>
    <s v="1760"/>
    <s v="1860"/>
    <s v=""/>
    <n v="8.27"/>
    <x v="18"/>
    <x v="1"/>
    <s v="498"/>
    <s v="JRNL00548358"/>
    <x v="32"/>
    <d v="2022-01-07T00:00:00"/>
    <s v="Yes"/>
  </r>
  <r>
    <s v="AP-ACCR"/>
    <s v="FT00"/>
    <s v="JRNL00550327"/>
    <s v="FT00-00000-1760-1860"/>
    <s v="FT00"/>
    <s v="00000"/>
    <s v="1760"/>
    <s v="1860"/>
    <s v=""/>
    <n v="5.21"/>
    <x v="75"/>
    <x v="1"/>
    <s v="January Estimate"/>
    <s v="JRNL00550327"/>
    <x v="37"/>
    <d v="2022-02-09T00:00:00"/>
    <s v="Yes"/>
  </r>
  <r>
    <s v="SYS-AP"/>
    <s v="FC00"/>
    <s v="JRNL00548613"/>
    <s v="FN00-00000-1760-1860"/>
    <s v="FN00"/>
    <s v="00000"/>
    <s v="1760"/>
    <s v="1860"/>
    <s v=""/>
    <n v="19160"/>
    <x v="58"/>
    <x v="2"/>
    <s v="894924"/>
    <s v="VO897402"/>
    <x v="81"/>
    <d v="2022-01-07T00:00:00"/>
    <s v="Yes"/>
  </r>
  <r>
    <s v="SYS-AP"/>
    <s v="FC00"/>
    <s v="JRNL00549078"/>
    <s v="FN00-00000-1760-1860"/>
    <s v="FN00"/>
    <s v="00000"/>
    <s v="1760"/>
    <s v="1860"/>
    <s v=""/>
    <n v="19718.75"/>
    <x v="58"/>
    <x v="0"/>
    <s v="INV 0567-04"/>
    <s v="VO898342"/>
    <x v="82"/>
    <d v="2022-01-11T00:00:00"/>
    <s v="Yes"/>
  </r>
  <r>
    <s v="SYS-AP"/>
    <s v="FC00"/>
    <s v="JRNL00549078"/>
    <s v="FN00-00000-1760-1860"/>
    <s v="FN00"/>
    <s v="00000"/>
    <s v="1760"/>
    <s v="1860"/>
    <s v=""/>
    <n v="2762.5"/>
    <x v="59"/>
    <x v="7"/>
    <s v="2021-12"/>
    <s v="VO898376"/>
    <x v="82"/>
    <d v="2022-01-11T00:00:00"/>
    <s v="Yes"/>
  </r>
  <r>
    <s v="AP-ACCR"/>
    <s v="FN00"/>
    <s v="JRNL00550891"/>
    <s v="FN00-00000-1760-1860"/>
    <s v="FN00"/>
    <s v="00000"/>
    <s v="1760"/>
    <s v="1860"/>
    <s v="FN0022RC"/>
    <n v="-1012.5"/>
    <x v="48"/>
    <x v="8"/>
    <s v="4470"/>
    <s v="JRNL00550459"/>
    <x v="52"/>
    <d v="2022-02-15T00:00:00"/>
    <s v="Yes"/>
  </r>
  <r>
    <s v="AP-ACCR"/>
    <s v="FN00"/>
    <s v="JRNL00550891"/>
    <s v="FN00-00000-1760-1860"/>
    <s v="FN00"/>
    <s v="00000"/>
    <s v="1760"/>
    <s v="1860"/>
    <s v="FN0022RC"/>
    <n v="-23720"/>
    <x v="3"/>
    <x v="2"/>
    <s v="900978"/>
    <s v="JRNL00550459"/>
    <x v="52"/>
    <d v="2022-02-15T00:00:00"/>
    <s v="Yes"/>
  </r>
  <r>
    <s v="AP-ACCR"/>
    <s v="FN00"/>
    <s v="JRNL00550891"/>
    <s v="FN00-00000-1760-1860"/>
    <s v="FN00"/>
    <s v="00000"/>
    <s v="1760"/>
    <s v="1860"/>
    <s v="FN0022RC"/>
    <n v="-17230"/>
    <x v="49"/>
    <x v="0"/>
    <s v="INV 0567-05"/>
    <s v="JRNL00550459"/>
    <x v="52"/>
    <d v="2022-02-15T00:00:00"/>
    <s v="Yes"/>
  </r>
  <r>
    <s v="AP-ACCR"/>
    <s v="FN00"/>
    <s v="JRNL00550891"/>
    <s v="FN00-00000-1760-1860"/>
    <s v="FN00"/>
    <s v="00000"/>
    <s v="1760"/>
    <s v="1860"/>
    <s v="FN0022RC"/>
    <n v="-3000"/>
    <x v="43"/>
    <x v="7"/>
    <s v="January Estimate"/>
    <s v="JRNL00550459"/>
    <x v="52"/>
    <d v="2022-02-15T00:00:00"/>
    <s v="Yes"/>
  </r>
  <r>
    <s v="SYS-AP"/>
    <s v="FC00"/>
    <s v="JRNL00552813"/>
    <s v="FN00-00000-1760-1860"/>
    <s v="FN00"/>
    <s v="00000"/>
    <s v="1760"/>
    <s v="1860"/>
    <s v="FN0022RC"/>
    <n v="2435.4699999999998"/>
    <x v="58"/>
    <x v="1"/>
    <s v="510"/>
    <s v="VO912519"/>
    <x v="59"/>
    <d v="2022-03-18T00:00:00"/>
    <s v="Yes"/>
  </r>
  <r>
    <s v="SYS-AP"/>
    <s v="FC00"/>
    <s v="JRNL00552813"/>
    <s v="FT00-00000-1760-1860"/>
    <s v="FT00"/>
    <s v="00000"/>
    <s v="1760"/>
    <s v="1860"/>
    <s v=""/>
    <n v="2.38"/>
    <x v="7"/>
    <x v="1"/>
    <s v="510"/>
    <s v="VO912519"/>
    <x v="59"/>
    <d v="2022-03-18T00:00:00"/>
    <s v="Yes"/>
  </r>
  <r>
    <s v="AP-ACCR"/>
    <s v="FN00"/>
    <s v="JRNL00553849"/>
    <s v="FN00-00000-1760-1860"/>
    <s v="FN00"/>
    <s v="00000"/>
    <s v="1760"/>
    <s v="1860"/>
    <s v="FN0022RC"/>
    <n v="35.19"/>
    <x v="39"/>
    <x v="1"/>
    <s v="513"/>
    <s v="JRNL00553849"/>
    <x v="51"/>
    <d v="2022-04-07T00:00:00"/>
    <s v="Yes"/>
  </r>
  <r>
    <s v="AP-ACCR"/>
    <s v="FN00"/>
    <s v="JRNL00553849"/>
    <s v="FN00-00000-1760-1860"/>
    <s v="FN00"/>
    <s v="00000"/>
    <s v="1760"/>
    <s v="1860"/>
    <s v="FN0022RC"/>
    <n v="7629.07"/>
    <x v="39"/>
    <x v="1"/>
    <s v="513"/>
    <s v="JRNL00553849"/>
    <x v="51"/>
    <d v="2022-04-07T00:00:00"/>
    <s v="Yes"/>
  </r>
  <r>
    <s v="AP-ACCR"/>
    <s v="FI00"/>
    <s v="JRNL00553848"/>
    <s v="FI00-00000-1760-1860"/>
    <s v="FI00"/>
    <s v="00000"/>
    <s v="1760"/>
    <s v="1860"/>
    <s v=""/>
    <n v="-0.32"/>
    <x v="10"/>
    <x v="1"/>
    <s v="513"/>
    <s v="JRNL00553839"/>
    <x v="44"/>
    <d v="2022-04-06T00:00:00"/>
    <s v="Yes"/>
  </r>
  <r>
    <s v="SYS-AP"/>
    <s v="FC00"/>
    <s v="JRNL00554610"/>
    <s v="FN00-00000-1760-1860"/>
    <s v="FN00"/>
    <s v="00000"/>
    <s v="1760"/>
    <s v="1860"/>
    <s v="FN0022RC"/>
    <n v="230.55"/>
    <x v="104"/>
    <x v="5"/>
    <s v="12348358"/>
    <s v="VO918914"/>
    <x v="83"/>
    <d v="2022-04-18T00:00:00"/>
    <s v="Yes"/>
  </r>
  <r>
    <s v="SYS-AP"/>
    <s v="FC00"/>
    <s v="JRNL00554610"/>
    <s v="FN00-00000-1760-1860"/>
    <s v="FN00"/>
    <s v="00000"/>
    <s v="1760"/>
    <s v="1860"/>
    <s v="FN0022RC"/>
    <n v="576.38"/>
    <x v="105"/>
    <x v="5"/>
    <s v="12359080"/>
    <s v="VO918917"/>
    <x v="83"/>
    <d v="2022-04-18T00:00:00"/>
    <s v="Yes"/>
  </r>
  <r>
    <s v="SYS-AP"/>
    <s v="FC00"/>
    <s v="JRNL00554820"/>
    <s v="FN00-00000-1760-1860"/>
    <s v="FN00"/>
    <s v="00000"/>
    <s v="1760"/>
    <s v="1860"/>
    <s v="FN0022RC"/>
    <n v="173.18"/>
    <x v="58"/>
    <x v="4"/>
    <s v="704176"/>
    <s v="VO920491"/>
    <x v="84"/>
    <d v="2022-04-23T00:00:00"/>
    <s v="Yes"/>
  </r>
  <r>
    <s v="SYS-AP"/>
    <s v="FC00"/>
    <s v="JRNL00554820"/>
    <s v="FN00-00000-1760-1860"/>
    <s v="FN00"/>
    <s v="00000"/>
    <s v="1760"/>
    <s v="1860"/>
    <s v="FN0022RC"/>
    <n v="12860.55"/>
    <x v="50"/>
    <x v="4"/>
    <s v="704181"/>
    <s v="VO920480"/>
    <x v="84"/>
    <d v="2022-04-23T00:00:00"/>
    <s v="Yes"/>
  </r>
  <r>
    <s v="SYS-AP"/>
    <s v="FC00"/>
    <s v="JRNL00555643"/>
    <s v="CF00-00000-1760-1860"/>
    <s v="CF00"/>
    <s v="00000"/>
    <s v="1760"/>
    <s v="1860"/>
    <s v="CF0022RC"/>
    <n v="2147.9699999999998"/>
    <x v="97"/>
    <x v="10"/>
    <s v="64"/>
    <s v="VO922813"/>
    <x v="85"/>
    <d v="2022-05-05T00:00:00"/>
    <s v="Yes"/>
  </r>
  <r>
    <s v="SYS-AP"/>
    <s v="FC00"/>
    <s v="JRNL00555643"/>
    <s v="FI00-00000-1760-1860"/>
    <s v="FI00"/>
    <s v="00000"/>
    <s v="1760"/>
    <s v="1860"/>
    <s v="FI0022RC"/>
    <n v="13.19"/>
    <x v="52"/>
    <x v="10"/>
    <s v="64"/>
    <s v="VO922813"/>
    <x v="85"/>
    <d v="2022-05-05T00:00:00"/>
    <s v="Yes"/>
  </r>
  <r>
    <s v="SYS-AP"/>
    <s v="FC00"/>
    <s v="JRNL00555643"/>
    <s v="FN00-00000-1760-1860"/>
    <s v="FN00"/>
    <s v="00000"/>
    <s v="1760"/>
    <s v="1860"/>
    <s v="FN0022RC"/>
    <n v="5577.89"/>
    <x v="52"/>
    <x v="10"/>
    <s v="64"/>
    <s v="VO922813"/>
    <x v="85"/>
    <d v="2022-05-05T00:00:00"/>
    <s v="Yes"/>
  </r>
  <r>
    <s v="SYS-AP"/>
    <s v="FC00"/>
    <s v="JRNL00555643"/>
    <s v="FT00-00000-1760-1860"/>
    <s v="FT00"/>
    <s v="00000"/>
    <s v="1760"/>
    <s v="1860"/>
    <s v="FT0022RC"/>
    <n v="20.95"/>
    <x v="52"/>
    <x v="10"/>
    <s v="64"/>
    <s v="VO922813"/>
    <x v="85"/>
    <d v="2022-05-05T00:00:00"/>
    <s v="Yes"/>
  </r>
  <r>
    <s v="SYS-AP"/>
    <s v="FC00"/>
    <s v="JRNL00555747"/>
    <s v="FN00-00000-1760-1860"/>
    <s v="FN00"/>
    <s v="00000"/>
    <s v="1760"/>
    <s v="1860"/>
    <s v="FN0022RC"/>
    <n v="46.11"/>
    <x v="106"/>
    <x v="5"/>
    <s v="12377454"/>
    <s v="VO922938"/>
    <x v="86"/>
    <d v="2022-05-06T00:00:00"/>
    <s v="Yes"/>
  </r>
  <r>
    <s v="AP-ACCR"/>
    <s v="FN00"/>
    <s v="JRNL00555866"/>
    <s v="FN00-00000-1760-1860"/>
    <s v="FN00"/>
    <s v="00000"/>
    <s v="1760"/>
    <s v="1860"/>
    <s v="FN0022RC"/>
    <n v="-4270"/>
    <x v="38"/>
    <x v="6"/>
    <s v="00049"/>
    <s v="JRNL00555526"/>
    <x v="45"/>
    <d v="2022-05-06T00:00:00"/>
    <s v="Yes"/>
  </r>
  <r>
    <s v="AP-ACCR"/>
    <s v="FN00"/>
    <s v="JRNL00555866"/>
    <s v="FN00-00000-1760-1860"/>
    <s v="FN00"/>
    <s v="00000"/>
    <s v="1760"/>
    <s v="1860"/>
    <s v="FN0022RC"/>
    <n v="-46.11"/>
    <x v="36"/>
    <x v="5"/>
    <s v="12377454"/>
    <s v="JRNL00555526"/>
    <x v="45"/>
    <d v="2022-05-06T00:00:00"/>
    <s v="Yes"/>
  </r>
  <r>
    <s v="AP-ACCR"/>
    <s v="FN00"/>
    <s v="JRNL00555866"/>
    <s v="FN00-00000-1760-1860"/>
    <s v="FN00"/>
    <s v="00000"/>
    <s v="1760"/>
    <s v="1860"/>
    <s v="FN0022RC"/>
    <n v="-24000"/>
    <x v="4"/>
    <x v="2"/>
    <s v="919353"/>
    <s v="JRNL00555526"/>
    <x v="45"/>
    <d v="2022-05-06T00:00:00"/>
    <s v="Yes"/>
  </r>
  <r>
    <s v="AP-ACCR"/>
    <s v="FN00"/>
    <s v="JRNL00555866"/>
    <s v="FN00-00000-1760-1860"/>
    <s v="FN00"/>
    <s v="00000"/>
    <s v="1760"/>
    <s v="1860"/>
    <s v="FN0022RC"/>
    <n v="-37000"/>
    <x v="42"/>
    <x v="0"/>
    <s v="April Estimate"/>
    <s v="JRNL00555526"/>
    <x v="45"/>
    <d v="2022-05-06T00:00:00"/>
    <s v="Yes"/>
  </r>
  <r>
    <s v="AP-ACCR"/>
    <s v="FN00"/>
    <s v="JRNL00555866"/>
    <s v="FN00-00000-1760-1860"/>
    <s v="FN00"/>
    <s v="00000"/>
    <s v="1760"/>
    <s v="1860"/>
    <s v="FN0022RC"/>
    <n v="-24.06"/>
    <x v="39"/>
    <x v="1"/>
    <s v="April Estimate"/>
    <s v="JRNL00555526"/>
    <x v="45"/>
    <d v="2022-05-06T00:00:00"/>
    <s v="Yes"/>
  </r>
  <r>
    <s v="AP-ACCR"/>
    <s v="FN00"/>
    <s v="JRNL00555866"/>
    <s v="FN00-00000-1760-1860"/>
    <s v="FN00"/>
    <s v="00000"/>
    <s v="1760"/>
    <s v="1860"/>
    <s v="FN0022RC"/>
    <n v="-7629.07"/>
    <x v="39"/>
    <x v="1"/>
    <s v="April Estimate"/>
    <s v="JRNL00555526"/>
    <x v="45"/>
    <d v="2022-05-06T00:00:00"/>
    <s v="Yes"/>
  </r>
  <r>
    <s v="SYS-AP"/>
    <s v="CU00"/>
    <s v="JRNL00556532"/>
    <s v="FN00-00000-1760-1860"/>
    <s v="FN00"/>
    <s v="00000"/>
    <s v="1760"/>
    <s v="1860"/>
    <s v="FN0022RC"/>
    <n v="3463.82"/>
    <x v="107"/>
    <x v="12"/>
    <s v="R31193132"/>
    <s v="VO926444"/>
    <x v="87"/>
    <d v="2022-05-25T00:00:00"/>
    <s v="Yes"/>
  </r>
  <r>
    <s v="SYS-AP"/>
    <s v="CU00"/>
    <s v="JRNL00556532"/>
    <s v="FN00-00000-1760-1860"/>
    <s v="FN00"/>
    <s v="00000"/>
    <s v="1760"/>
    <s v="1860"/>
    <s v="FN0022RC"/>
    <n v="3920"/>
    <x v="108"/>
    <x v="11"/>
    <s v="59938607"/>
    <s v="VO926462"/>
    <x v="87"/>
    <d v="2022-05-25T00:00:00"/>
    <s v="Yes"/>
  </r>
  <r>
    <s v="SYS-AP"/>
    <s v="CU00"/>
    <s v="JRNL00556532"/>
    <s v="FN00-00000-1760-1860"/>
    <s v="FN00"/>
    <s v="00000"/>
    <s v="1760"/>
    <s v="1860"/>
    <s v="FN0022RC"/>
    <n v="1.28"/>
    <x v="109"/>
    <x v="11"/>
    <s v="59944584"/>
    <s v="VO926464"/>
    <x v="87"/>
    <d v="2022-05-25T00:00:00"/>
    <s v="Yes"/>
  </r>
  <r>
    <s v="SYS-AP"/>
    <s v="CU00"/>
    <s v="JRNL00556532"/>
    <s v="FN00-00000-1760-1860"/>
    <s v="FN00"/>
    <s v="00000"/>
    <s v="1760"/>
    <s v="1860"/>
    <s v="FN0022RC"/>
    <n v="3400"/>
    <x v="109"/>
    <x v="11"/>
    <s v="59944584"/>
    <s v="VO926464"/>
    <x v="87"/>
    <d v="2022-05-25T00:00:00"/>
    <s v="Yes"/>
  </r>
  <r>
    <s v="AP-ACCR"/>
    <s v="CF00"/>
    <s v="JRNL00557210"/>
    <s v="CF00-00000-1760-1860"/>
    <s v="CF00"/>
    <s v="00000"/>
    <s v="1760"/>
    <s v="1860"/>
    <s v=""/>
    <n v="-27.21"/>
    <x v="10"/>
    <x v="1"/>
    <s v="May Estimate"/>
    <s v="JRNL00556993"/>
    <x v="67"/>
    <d v="2022-06-05T00:00:00"/>
    <s v="Yes"/>
  </r>
  <r>
    <s v="AP-ACCR"/>
    <s v="FT00"/>
    <s v="JRNL00557211"/>
    <s v="FT00-00000-1760-1860"/>
    <s v="FT00"/>
    <s v="00000"/>
    <s v="1760"/>
    <s v="1860"/>
    <s v=""/>
    <n v="-0.16"/>
    <x v="10"/>
    <x v="1"/>
    <s v="May Estimate"/>
    <s v="JRNL00557010"/>
    <x v="67"/>
    <d v="2022-06-05T00:00:00"/>
    <s v="Yes"/>
  </r>
  <r>
    <s v="AP-ACCR"/>
    <s v="FI00"/>
    <s v="JRNL00557212"/>
    <s v="FI00-00000-1760-1860"/>
    <s v="FI00"/>
    <s v="00000"/>
    <s v="1760"/>
    <s v="1860"/>
    <s v=""/>
    <n v="-0.53"/>
    <x v="10"/>
    <x v="1"/>
    <s v="May Esimate"/>
    <s v="JRNL00557024"/>
    <x v="67"/>
    <d v="2022-06-05T00:00:00"/>
    <s v="Yes"/>
  </r>
  <r>
    <s v="SYS-AP"/>
    <s v="CU00"/>
    <s v="JRNL00557844"/>
    <s v="FN00-00000-1760-1860"/>
    <s v="FN00"/>
    <s v="00000"/>
    <s v="1760"/>
    <s v="1860"/>
    <s v=""/>
    <n v="47.2"/>
    <x v="110"/>
    <x v="18"/>
    <s v="7-778-25458"/>
    <s v="VO930273"/>
    <x v="88"/>
    <d v="2022-06-15T00:00:00"/>
    <s v="Yes"/>
  </r>
  <r>
    <s v="AP-ACCR"/>
    <s v="FT00"/>
    <s v="JRNL00540201"/>
    <s v="FT00-00000-1760-1860"/>
    <s v="FT00"/>
    <s v="00000"/>
    <s v="1760"/>
    <s v="1860"/>
    <s v=""/>
    <n v="-4.88"/>
    <x v="19"/>
    <x v="2"/>
    <s v="868275"/>
    <s v="JRNL00540013"/>
    <x v="18"/>
    <d v="2021-08-05T00:00:00"/>
    <s v="Yes"/>
  </r>
  <r>
    <s v="AP-ACCR"/>
    <s v="FT00"/>
    <s v="JRNL00540201"/>
    <s v="FT00-00000-1760-1860"/>
    <s v="FT00"/>
    <s v="00000"/>
    <s v="1760"/>
    <s v="1860"/>
    <s v=""/>
    <n v="-6.45"/>
    <x v="11"/>
    <x v="1"/>
    <s v="July Estimate"/>
    <s v="JRNL00540013"/>
    <x v="18"/>
    <d v="2021-08-05T00:00:00"/>
    <s v="Yes"/>
  </r>
  <r>
    <s v="AP-ACCR"/>
    <s v="FT00"/>
    <s v="JRNL00541776"/>
    <s v="FT00-00000-1760-1860"/>
    <s v="FT00"/>
    <s v="00000"/>
    <s v="1760"/>
    <s v="1860"/>
    <s v=""/>
    <n v="10.35"/>
    <x v="11"/>
    <x v="1"/>
    <s v="August Estimate"/>
    <s v="JRNL00541776"/>
    <x v="18"/>
    <d v="2021-09-08T00:00:00"/>
    <s v="Yes"/>
  </r>
  <r>
    <s v="SYS-AP"/>
    <s v="FC00"/>
    <s v="JRNL00542796"/>
    <s v="FN00-00000-1760-1860"/>
    <s v="FN00"/>
    <s v="00000"/>
    <s v="1760"/>
    <s v="1860"/>
    <s v=""/>
    <n v="811.46"/>
    <x v="34"/>
    <x v="4"/>
    <s v="680566"/>
    <s v="VO878413"/>
    <x v="89"/>
    <d v="2021-09-28T00:00:00"/>
    <s v="Yes"/>
  </r>
  <r>
    <s v="AP-ACCR"/>
    <s v="FI00"/>
    <s v="JRNL00543599"/>
    <s v="FI00-00000-1760-1860"/>
    <s v="FI00"/>
    <s v="00000"/>
    <s v="1760"/>
    <s v="1860"/>
    <s v=""/>
    <n v="-49.62"/>
    <x v="11"/>
    <x v="1"/>
    <s v="September Estimate"/>
    <s v="JRNL00543390"/>
    <x v="25"/>
    <d v="2021-10-06T00:00:00"/>
    <s v="Yes"/>
  </r>
  <r>
    <s v="AP-ACCR"/>
    <s v="FT00"/>
    <s v="JRNL00543600"/>
    <s v="FT00-00000-1760-1860"/>
    <s v="FT00"/>
    <s v="00000"/>
    <s v="1760"/>
    <s v="1860"/>
    <s v=""/>
    <n v="-15.42"/>
    <x v="11"/>
    <x v="1"/>
    <s v="September Estimate"/>
    <s v="JRNL00543410"/>
    <x v="25"/>
    <d v="2021-10-06T00:00:00"/>
    <s v="Yes"/>
  </r>
  <r>
    <s v="SYS-AP"/>
    <s v="FC00"/>
    <s v="JRNL00544209"/>
    <s v="FN00-00000-1760-1860"/>
    <s v="FN00"/>
    <s v="00000"/>
    <s v="1760"/>
    <s v="1860"/>
    <s v=""/>
    <n v="280"/>
    <x v="111"/>
    <x v="6"/>
    <s v="00042"/>
    <s v="VO881369"/>
    <x v="90"/>
    <d v="2021-10-15T00:00:00"/>
    <s v="Yes"/>
  </r>
  <r>
    <s v="SYS-AP"/>
    <s v="FC00"/>
    <s v="JRNL00546614"/>
    <s v="FN00-00000-1760-1860"/>
    <s v="FN00"/>
    <s v="00000"/>
    <s v="1760"/>
    <s v="1860"/>
    <s v=""/>
    <n v="2810.73"/>
    <x v="34"/>
    <x v="4"/>
    <s v="688100"/>
    <s v="VO890695"/>
    <x v="91"/>
    <d v="2021-12-02T00:00:00"/>
    <s v="Yes"/>
  </r>
  <r>
    <s v="AP-ACCR"/>
    <s v="FI00"/>
    <s v="JRNL00546889"/>
    <s v="FI00-00000-1760-1860"/>
    <s v="FI00"/>
    <s v="00000"/>
    <s v="1760"/>
    <s v="1860"/>
    <s v=""/>
    <n v="-10.7"/>
    <x v="11"/>
    <x v="1"/>
    <s v="November Estimate"/>
    <s v="JRNL00546718"/>
    <x v="32"/>
    <d v="2021-12-06T00:00:00"/>
    <s v="Yes"/>
  </r>
  <r>
    <s v="SYS-AP"/>
    <s v="FC00"/>
    <s v="JRNL00549775"/>
    <s v="FN00-00000-1760-1860"/>
    <s v="FN00"/>
    <s v="00000"/>
    <s v="1760"/>
    <s v="1860"/>
    <s v="FN0022RC"/>
    <n v="785.54"/>
    <x v="103"/>
    <x v="4"/>
    <s v="693946"/>
    <s v="VO901994"/>
    <x v="92"/>
    <d v="2022-01-29T00:00:00"/>
    <s v="Yes"/>
  </r>
  <r>
    <s v="SYS-AP"/>
    <s v="FC00"/>
    <s v="JRNL00549775"/>
    <s v="FN00-00000-1760-1860"/>
    <s v="FN00"/>
    <s v="00000"/>
    <s v="1760"/>
    <s v="1860"/>
    <s v=""/>
    <n v="206.63"/>
    <x v="112"/>
    <x v="5"/>
    <s v="12257528"/>
    <s v="VO902005"/>
    <x v="92"/>
    <d v="2022-01-29T00:00:00"/>
    <s v="Yes"/>
  </r>
  <r>
    <s v="AP-ACCR"/>
    <s v="FN00"/>
    <s v="JRNL00550459"/>
    <s v="FN00-00000-1760-1860"/>
    <s v="FN00"/>
    <s v="00000"/>
    <s v="1760"/>
    <s v="1860"/>
    <s v=""/>
    <n v="4996.1899999999996"/>
    <x v="39"/>
    <x v="1"/>
    <s v="January Estimate"/>
    <s v="JRNL00550459"/>
    <x v="37"/>
    <d v="2022-02-14T00:00:00"/>
    <s v="Yes"/>
  </r>
  <r>
    <s v="AP-ACCR"/>
    <s v="FN00"/>
    <s v="JRNL00552184"/>
    <s v="FN00-00000-1760-1860"/>
    <s v="FN00"/>
    <s v="00000"/>
    <s v="1760"/>
    <s v="1860"/>
    <s v="FN0022RC"/>
    <n v="-3810.01"/>
    <x v="39"/>
    <x v="1"/>
    <s v="February Estimate"/>
    <s v="JRNL00551903"/>
    <x v="51"/>
    <d v="2022-03-04T00:00:00"/>
    <s v="Yes"/>
  </r>
  <r>
    <s v="SYS-AP"/>
    <s v="FC00"/>
    <s v="JRNL00552427"/>
    <s v="FN00-00000-1760-1860"/>
    <s v="FN00"/>
    <s v="00000"/>
    <s v="1760"/>
    <s v="1860"/>
    <s v="FN0022RC"/>
    <n v="345.85"/>
    <x v="113"/>
    <x v="5"/>
    <s v="12293413"/>
    <s v="VO910290"/>
    <x v="93"/>
    <d v="2022-03-08T00:00:00"/>
    <s v="Yes"/>
  </r>
  <r>
    <s v="SYS-AP"/>
    <s v="FC00"/>
    <s v="JRNL00552427"/>
    <s v="FN00-00000-1760-1860"/>
    <s v="FN00"/>
    <s v="00000"/>
    <s v="1760"/>
    <s v="1860"/>
    <s v="FN0022RC"/>
    <n v="8887.5"/>
    <x v="59"/>
    <x v="8"/>
    <s v="4489"/>
    <s v="VO910332"/>
    <x v="93"/>
    <d v="2022-03-08T00:00:00"/>
    <s v="Yes"/>
  </r>
  <r>
    <s v="SYS-AP"/>
    <s v="FC00"/>
    <s v="JRNL00552813"/>
    <s v="FN00-00000-1760-1860"/>
    <s v="FN00"/>
    <s v="00000"/>
    <s v="1760"/>
    <s v="1860"/>
    <s v="FN0022RC"/>
    <n v="38663.75"/>
    <x v="58"/>
    <x v="0"/>
    <s v="INV0567-06"/>
    <s v="VO912282"/>
    <x v="59"/>
    <d v="2022-03-18T00:00:00"/>
    <s v="Yes"/>
  </r>
  <r>
    <s v="AP-ACCR"/>
    <s v="CF00"/>
    <s v="JRNL00552275"/>
    <s v="CF00-00000-1760-1860"/>
    <s v="CF00"/>
    <s v="00000"/>
    <s v="1760"/>
    <s v="1860"/>
    <s v=""/>
    <n v="-172.38"/>
    <x v="76"/>
    <x v="1"/>
    <s v="February Estimate"/>
    <s v="JRNL00551874"/>
    <x v="51"/>
    <d v="2022-03-07T00:00:00"/>
    <s v="Yes"/>
  </r>
  <r>
    <s v="AP-ACCR"/>
    <s v="CF00"/>
    <s v="JRNL00553847"/>
    <s v="CF00-00000-1760-1860"/>
    <s v="CF00"/>
    <s v="00000"/>
    <s v="1760"/>
    <s v="1860"/>
    <s v=""/>
    <n v="16.52"/>
    <x v="10"/>
    <x v="1"/>
    <s v="513"/>
    <s v="JRNL00553847"/>
    <x v="51"/>
    <d v="2022-04-08T00:00:00"/>
    <s v="Yes"/>
  </r>
  <r>
    <s v="AP-ACCR"/>
    <s v="FI00"/>
    <s v="JRNL00552240"/>
    <s v="FI00-00000-1760-1860"/>
    <s v="FI00"/>
    <s v="00000"/>
    <s v="1760"/>
    <s v="1860"/>
    <s v=""/>
    <n v="-3.33"/>
    <x v="10"/>
    <x v="1"/>
    <s v="February Estimate"/>
    <s v="JRNL00551859"/>
    <x v="51"/>
    <d v="2022-03-06T00:00:00"/>
    <s v="Yes"/>
  </r>
  <r>
    <s v="AP-ACCR"/>
    <s v="FT00"/>
    <s v="JRNL00552241"/>
    <s v="FT00-00000-1760-1860"/>
    <s v="FT00"/>
    <s v="00000"/>
    <s v="1760"/>
    <s v="1860"/>
    <s v=""/>
    <n v="-1.04"/>
    <x v="10"/>
    <x v="1"/>
    <s v="February Estimate"/>
    <s v="JRNL00551861"/>
    <x v="51"/>
    <d v="2022-03-06T00:00:00"/>
    <s v="Yes"/>
  </r>
  <r>
    <s v="AP-ACCR"/>
    <s v="FI00"/>
    <s v="JRNL00553839"/>
    <s v="FI00-00000-1760-1860"/>
    <s v="FI00"/>
    <s v="00000"/>
    <s v="1760"/>
    <s v="1860"/>
    <s v=""/>
    <n v="0.32"/>
    <x v="10"/>
    <x v="1"/>
    <s v="513"/>
    <s v="JRNL00553839"/>
    <x v="51"/>
    <d v="2022-04-06T00:00:00"/>
    <s v="Yes"/>
  </r>
  <r>
    <s v="SYS-AP"/>
    <s v="FC00"/>
    <s v="JRNL00552960"/>
    <s v="FN00-00000-1760-1860"/>
    <s v="FN00"/>
    <s v="00000"/>
    <s v="1760"/>
    <s v="1860"/>
    <s v="FN0021TF"/>
    <n v="8940"/>
    <x v="50"/>
    <x v="4"/>
    <s v="700422"/>
    <s v="VO913847"/>
    <x v="94"/>
    <d v="2022-03-23T00:00:00"/>
    <s v="Yes"/>
  </r>
  <r>
    <s v="SLCLR"/>
    <s v="CU00"/>
    <s v="JRNL00553829"/>
    <s v="FN00-00000-1760-1860"/>
    <s v="FN00"/>
    <s v="00000"/>
    <s v="1760"/>
    <s v="1860"/>
    <s v="FN0022RC"/>
    <n v="46682.080000000002"/>
    <x v="65"/>
    <x v="13"/>
    <s v=""/>
    <s v="JRNL00553829"/>
    <x v="51"/>
    <d v="2022-04-05T00:00:00"/>
    <s v="Yes"/>
  </r>
  <r>
    <s v="SYS-AP"/>
    <s v="CU00"/>
    <s v="JRNL00553968"/>
    <s v="FN00-00000-1760-1860"/>
    <s v="FN00"/>
    <s v="00000"/>
    <s v="1760"/>
    <s v="1860"/>
    <s v="FN0022RC"/>
    <n v="4600"/>
    <x v="97"/>
    <x v="10"/>
    <s v="63"/>
    <s v="VO916810"/>
    <x v="95"/>
    <d v="2022-04-07T00:00:00"/>
    <s v="Yes"/>
  </r>
  <r>
    <s v="SYS-AP"/>
    <s v="CU00"/>
    <s v="JRNL00553968"/>
    <s v="FN00-00000-1760-1860"/>
    <s v="FN00"/>
    <s v="00000"/>
    <s v="1760"/>
    <s v="1860"/>
    <s v="FN0022RC"/>
    <n v="6740"/>
    <x v="52"/>
    <x v="10"/>
    <s v="63"/>
    <s v="VO916810"/>
    <x v="95"/>
    <d v="2022-04-07T00:00:00"/>
    <s v="Yes"/>
  </r>
  <r>
    <s v="SYS-AP"/>
    <s v="CU00"/>
    <s v="JRNL00554824"/>
    <s v="FN00-00000-1760-1860"/>
    <s v="FN00"/>
    <s v="00000"/>
    <s v="1760"/>
    <s v="1860"/>
    <s v="FN0022RC"/>
    <n v="3920"/>
    <x v="81"/>
    <x v="11"/>
    <s v="59762591"/>
    <s v="VO920417"/>
    <x v="84"/>
    <d v="2022-04-25T00:00:00"/>
    <s v="Yes"/>
  </r>
  <r>
    <s v="SYS-AP"/>
    <s v="CU00"/>
    <s v="JRNL00554824"/>
    <s v="FN00-00000-1760-1860"/>
    <s v="FN00"/>
    <s v="00000"/>
    <s v="1760"/>
    <s v="1860"/>
    <s v="FN0022RC"/>
    <n v="1.28"/>
    <x v="53"/>
    <x v="11"/>
    <s v="59769102"/>
    <s v="VO920419"/>
    <x v="84"/>
    <d v="2022-04-25T00:00:00"/>
    <s v="Yes"/>
  </r>
  <r>
    <s v="SYS-AP"/>
    <s v="CU00"/>
    <s v="JRNL00554824"/>
    <s v="FN00-00000-1760-1860"/>
    <s v="FN00"/>
    <s v="00000"/>
    <s v="1760"/>
    <s v="1860"/>
    <s v="FN0022RC"/>
    <n v="3400"/>
    <x v="53"/>
    <x v="11"/>
    <s v="59769102"/>
    <s v="VO920419"/>
    <x v="84"/>
    <d v="2022-04-25T00:00:00"/>
    <s v="Yes"/>
  </r>
  <r>
    <s v="AP-PCARD"/>
    <s v="CU00"/>
    <s v="JRNL00555298"/>
    <s v="FN00-00000-1760-1860"/>
    <s v="FN00"/>
    <s v="00000"/>
    <s v="1760"/>
    <s v="1860"/>
    <s v=""/>
    <n v="44.37"/>
    <x v="114"/>
    <x v="19"/>
    <s v="22-Apr"/>
    <s v="JRNL00555298"/>
    <x v="44"/>
    <d v="2022-05-02T00:00:00"/>
    <s v="Yes"/>
  </r>
  <r>
    <s v="SYS-AP"/>
    <s v="CU00"/>
    <s v="JRNL00556112"/>
    <s v="FN00-00000-1760-1860"/>
    <s v="FN00"/>
    <s v="00000"/>
    <s v="1760"/>
    <s v="1860"/>
    <s v="FN0022RC"/>
    <n v="3920"/>
    <x v="81"/>
    <x v="11"/>
    <s v="59867713"/>
    <s v="VO923613"/>
    <x v="46"/>
    <d v="2022-05-11T00:00:00"/>
    <s v="Yes"/>
  </r>
  <r>
    <s v="SYS-AP"/>
    <s v="CU00"/>
    <s v="JRNL00556112"/>
    <s v="FN00-00000-1760-1860"/>
    <s v="FN00"/>
    <s v="00000"/>
    <s v="1760"/>
    <s v="1860"/>
    <s v="FN0022RC"/>
    <n v="1758.65"/>
    <x v="53"/>
    <x v="11"/>
    <s v="59867728"/>
    <s v="VO923614"/>
    <x v="46"/>
    <d v="2022-05-11T00:00:00"/>
    <s v="Yes"/>
  </r>
  <r>
    <s v="SYS-AP"/>
    <s v="CU00"/>
    <s v="JRNL00556473"/>
    <s v="FN00-00000-1760-1860"/>
    <s v="FN00"/>
    <s v="00000"/>
    <s v="1760"/>
    <s v="1860"/>
    <s v="FN0022RC"/>
    <n v="3920"/>
    <x v="81"/>
    <x v="11"/>
    <s v="59894959"/>
    <s v="VO926098"/>
    <x v="48"/>
    <d v="2022-05-24T00:00:00"/>
    <s v="Yes"/>
  </r>
  <r>
    <s v="SYS-AP"/>
    <s v="CU00"/>
    <s v="JRNL00556473"/>
    <s v="FN00-00000-1760-1860"/>
    <s v="FN00"/>
    <s v="00000"/>
    <s v="1760"/>
    <s v="1860"/>
    <s v="FN0022RC"/>
    <n v="2818.6"/>
    <x v="53"/>
    <x v="11"/>
    <s v="59912202"/>
    <s v="VO926100"/>
    <x v="48"/>
    <d v="2022-05-24T00:00:00"/>
    <s v="Yes"/>
  </r>
  <r>
    <s v="AP-ACCR"/>
    <s v="FT00"/>
    <s v="JRNL00557010"/>
    <s v="FT00-00000-1760-1860"/>
    <s v="FT00"/>
    <s v="00000"/>
    <s v="1760"/>
    <s v="1860"/>
    <s v=""/>
    <n v="0.16"/>
    <x v="10"/>
    <x v="1"/>
    <s v="May Estimate"/>
    <s v="JRNL00557010"/>
    <x v="45"/>
    <d v="2022-06-05T00:00:00"/>
    <s v="Yes"/>
  </r>
  <r>
    <s v="AP-ACCR"/>
    <s v="FC00"/>
    <s v="JRNL00557180"/>
    <s v="FN00-00000-1760-1860"/>
    <s v="FN00"/>
    <s v="00000"/>
    <s v="1760"/>
    <s v="1860"/>
    <s v="FN0022RC"/>
    <n v="-2242.66"/>
    <x v="57"/>
    <x v="10"/>
    <s v="Inv 65"/>
    <s v="JRNL00556791"/>
    <x v="67"/>
    <d v="2022-06-03T00:00:00"/>
    <s v="Yes"/>
  </r>
  <r>
    <s v="AP-ACCR"/>
    <s v="FC00"/>
    <s v="JRNL00557180"/>
    <s v="CF00-00000-1760-1860"/>
    <s v="CF00"/>
    <s v="00000"/>
    <s v="1760"/>
    <s v="1860"/>
    <s v="CF0022RC"/>
    <n v="-863.62"/>
    <x v="57"/>
    <x v="10"/>
    <s v="Inv 65"/>
    <s v="JRNL00556791"/>
    <x v="67"/>
    <d v="2022-06-03T00:00:00"/>
    <s v="Yes"/>
  </r>
  <r>
    <s v="AP-ACCR"/>
    <s v="FC00"/>
    <s v="JRNL00557180"/>
    <s v="FI00-00000-1760-1860"/>
    <s v="FI00"/>
    <s v="00000"/>
    <s v="1760"/>
    <s v="1860"/>
    <s v="FI0022RC"/>
    <n v="-5.3"/>
    <x v="57"/>
    <x v="10"/>
    <s v="Inv 65"/>
    <s v="JRNL00556791"/>
    <x v="67"/>
    <d v="2022-06-03T00:00:00"/>
    <s v="Yes"/>
  </r>
  <r>
    <s v="AP-ACCR"/>
    <s v="FC00"/>
    <s v="JRNL00557180"/>
    <s v="FT00-00000-1760-1860"/>
    <s v="FT00"/>
    <s v="00000"/>
    <s v="1760"/>
    <s v="1860"/>
    <s v=""/>
    <n v="-8.42"/>
    <x v="57"/>
    <x v="10"/>
    <s v="Inv 65"/>
    <s v="JRNL00556791"/>
    <x v="67"/>
    <d v="2022-06-03T00:00:00"/>
    <s v="Yes"/>
  </r>
  <r>
    <s v="SYS-AP"/>
    <s v="FC00"/>
    <s v="JRNL00558016"/>
    <s v="FN00-00000-1760-1860"/>
    <s v="FN00"/>
    <s v="00000"/>
    <s v="1760"/>
    <s v="1860"/>
    <s v="FN0022RC"/>
    <n v="43739.32"/>
    <x v="50"/>
    <x v="4"/>
    <s v="710826"/>
    <s v="VO931664"/>
    <x v="96"/>
    <d v="2022-06-22T00:00:00"/>
    <s v="Yes"/>
  </r>
  <r>
    <s v="SYS-AP"/>
    <s v="FC00"/>
    <s v="JRNL00558644"/>
    <s v="FN00-00000-1760-1860"/>
    <s v="FN00"/>
    <s v="00000"/>
    <s v="1760"/>
    <s v="1860"/>
    <s v="FN0022RC"/>
    <n v="691.66"/>
    <x v="73"/>
    <x v="5"/>
    <s v="12456431"/>
    <s v="VO933906"/>
    <x v="97"/>
    <d v="2022-07-06T00:00:00"/>
    <s v="Yes"/>
  </r>
  <r>
    <s v="SYS-AP"/>
    <s v="FC00"/>
    <s v="JRNL00558644"/>
    <s v="FN00-00000-1760-1860"/>
    <s v="FN00"/>
    <s v="00000"/>
    <s v="1760"/>
    <s v="1860"/>
    <s v="FN0022RC"/>
    <n v="2572.5"/>
    <x v="79"/>
    <x v="6"/>
    <s v="00050"/>
    <s v="VO933919"/>
    <x v="97"/>
    <d v="2022-07-06T00:00:00"/>
    <s v="Yes"/>
  </r>
  <r>
    <s v="SYS-AP"/>
    <s v="CU00"/>
    <s v="JRNL00558651"/>
    <s v="FN00-00000-1760-1860"/>
    <s v="FN00"/>
    <s v="00000"/>
    <s v="1760"/>
    <s v="1860"/>
    <s v="FN0022RC"/>
    <n v="3454.5"/>
    <x v="115"/>
    <x v="11"/>
    <s v="60112480"/>
    <s v="VO933891"/>
    <x v="97"/>
    <d v="2022-07-06T00:00:00"/>
    <s v="Yes"/>
  </r>
  <r>
    <s v="SYS-AP"/>
    <s v="CU00"/>
    <s v="JRNL00558651"/>
    <s v="FN00-00000-1760-1860"/>
    <s v="FN00"/>
    <s v="00000"/>
    <s v="1760"/>
    <s v="1860"/>
    <s v="FN0022RC"/>
    <n v="2466.6999999999998"/>
    <x v="53"/>
    <x v="11"/>
    <s v="60129804"/>
    <s v="VO933892"/>
    <x v="97"/>
    <d v="2022-07-06T00:00:00"/>
    <s v="Yes"/>
  </r>
  <r>
    <s v="SYS-AP"/>
    <s v="CU00"/>
    <s v="JRNL00558651"/>
    <s v="FN00-00000-1760-1860"/>
    <s v="FN00"/>
    <s v="00000"/>
    <s v="1760"/>
    <s v="1860"/>
    <s v="FN0022RC"/>
    <n v="2988.6"/>
    <x v="53"/>
    <x v="11"/>
    <s v="60186247"/>
    <s v="VO933894"/>
    <x v="97"/>
    <d v="2022-07-06T00:00:00"/>
    <s v="Yes"/>
  </r>
  <r>
    <s v="SYS-AP"/>
    <s v="CU00"/>
    <s v="JRNL00558651"/>
    <s v="FN00-00000-1760-1860"/>
    <s v="FN00"/>
    <s v="00000"/>
    <s v="1760"/>
    <s v="1860"/>
    <s v="FN0022RC"/>
    <n v="3920"/>
    <x v="115"/>
    <x v="11"/>
    <s v="60157224"/>
    <s v="VO933895"/>
    <x v="97"/>
    <d v="2022-07-06T00:00:00"/>
    <s v="Yes"/>
  </r>
  <r>
    <s v="SYS-AP"/>
    <s v="FC00"/>
    <s v="JRNL00558862"/>
    <s v="FN00-00000-1760-1860"/>
    <s v="FN00"/>
    <s v="00000"/>
    <s v="1760"/>
    <s v="1860"/>
    <s v="FN0022RC"/>
    <n v="31320"/>
    <x v="58"/>
    <x v="2"/>
    <s v="930337"/>
    <s v="VO934199"/>
    <x v="98"/>
    <d v="2022-07-07T00:00:00"/>
    <s v="Yes"/>
  </r>
  <r>
    <s v="SYS-AP"/>
    <s v="CU00"/>
    <s v="JRNL00558905"/>
    <s v="FN00-00000-1760-1860"/>
    <s v="FN00"/>
    <s v="00000"/>
    <s v="1760"/>
    <s v="1860"/>
    <s v="FN0022RC"/>
    <n v="3920"/>
    <x v="115"/>
    <x v="11"/>
    <s v="60199737"/>
    <s v="VO934456"/>
    <x v="99"/>
    <d v="2022-07-07T00:00:00"/>
    <s v="Yes"/>
  </r>
  <r>
    <s v="SYS-AP"/>
    <s v="CU00"/>
    <s v="JRNL00558905"/>
    <s v="FN00-00000-1760-1860"/>
    <s v="FN00"/>
    <s v="00000"/>
    <s v="1760"/>
    <s v="1860"/>
    <s v="FN0022RC"/>
    <n v="1.28"/>
    <x v="53"/>
    <x v="11"/>
    <s v="60205300"/>
    <s v="VO934457"/>
    <x v="99"/>
    <d v="2022-07-07T00:00:00"/>
    <s v="Yes"/>
  </r>
  <r>
    <s v="SYS-AP"/>
    <s v="CU00"/>
    <s v="JRNL00558905"/>
    <s v="FN00-00000-1760-1860"/>
    <s v="FN00"/>
    <s v="00000"/>
    <s v="1760"/>
    <s v="1860"/>
    <s v="FN0022RC"/>
    <n v="3400"/>
    <x v="53"/>
    <x v="11"/>
    <s v="60205300"/>
    <s v="VO934457"/>
    <x v="99"/>
    <d v="2022-07-07T00:00:00"/>
    <s v="Yes"/>
  </r>
  <r>
    <s v="SYS-AP"/>
    <s v="FC00"/>
    <s v="JRNL00558990"/>
    <s v="FN00-00000-1760-1860"/>
    <s v="FN00"/>
    <s v="00000"/>
    <s v="1760"/>
    <s v="1860"/>
    <s v="FN0022RC"/>
    <n v="255"/>
    <x v="58"/>
    <x v="7"/>
    <s v="2022-06"/>
    <s v="VO934554"/>
    <x v="99"/>
    <d v="2022-07-08T00:00:00"/>
    <s v="Yes"/>
  </r>
  <r>
    <s v="SYS-AP"/>
    <s v="CU00"/>
    <s v="JRNL00559150"/>
    <s v="FN00-00000-1760-1860"/>
    <s v="FN00"/>
    <s v="00000"/>
    <s v="1760"/>
    <s v="1860"/>
    <s v="FN0022RC"/>
    <n v="315.38"/>
    <x v="116"/>
    <x v="12"/>
    <s v="R31395589"/>
    <s v="VO934785"/>
    <x v="100"/>
    <d v="2022-07-11T00:00:00"/>
    <s v="Yes"/>
  </r>
  <r>
    <s v="SYS-AP"/>
    <s v="CU00"/>
    <s v="JRNL00559150"/>
    <s v="FN00-00000-1760-1860"/>
    <s v="FN00"/>
    <s v="00000"/>
    <s v="1760"/>
    <s v="1860"/>
    <s v="FN0022RC"/>
    <n v="3875.6"/>
    <x v="116"/>
    <x v="12"/>
    <s v="R31395589"/>
    <s v="VO934785"/>
    <x v="100"/>
    <d v="2022-07-11T00:00:00"/>
    <s v="Yes"/>
  </r>
  <r>
    <s v="SYS-AP"/>
    <s v="CU00"/>
    <s v="JRNL00559150"/>
    <s v="FN00-00000-1760-1860"/>
    <s v="FN00"/>
    <s v="00000"/>
    <s v="1760"/>
    <s v="1860"/>
    <s v="FN0022RC"/>
    <n v="3467.69"/>
    <x v="117"/>
    <x v="12"/>
    <s v="R31438677"/>
    <s v="VO934786"/>
    <x v="100"/>
    <d v="2022-07-11T00:00:00"/>
    <s v="Yes"/>
  </r>
  <r>
    <s v="SYS-AP"/>
    <s v="CU00"/>
    <s v="JRNL00559358"/>
    <s v="FN00-00000-1760-1860"/>
    <s v="FN00"/>
    <s v="00000"/>
    <s v="1760"/>
    <s v="1860"/>
    <s v="FN0022RC"/>
    <n v="3920"/>
    <x v="115"/>
    <x v="11"/>
    <s v="60241864"/>
    <s v="VO934929"/>
    <x v="101"/>
    <d v="2022-07-12T00:00:00"/>
    <s v="Yes"/>
  </r>
  <r>
    <s v="SYS-AP"/>
    <s v="CU00"/>
    <s v="JRNL00559358"/>
    <s v="FN00-00000-1760-1860"/>
    <s v="FN00"/>
    <s v="00000"/>
    <s v="1760"/>
    <s v="1860"/>
    <s v="FN0022RC"/>
    <n v="2.5499999999999998"/>
    <x v="53"/>
    <x v="11"/>
    <s v="60247037"/>
    <s v="VO934931"/>
    <x v="101"/>
    <d v="2022-07-12T00:00:00"/>
    <s v="Yes"/>
  </r>
  <r>
    <s v="SYS-AP"/>
    <s v="CU00"/>
    <s v="JRNL00559358"/>
    <s v="FN00-00000-1760-1860"/>
    <s v="FN00"/>
    <s v="00000"/>
    <s v="1760"/>
    <s v="1860"/>
    <s v="FN0022RC"/>
    <n v="3400"/>
    <x v="53"/>
    <x v="11"/>
    <s v="60247037"/>
    <s v="VO934931"/>
    <x v="101"/>
    <d v="2022-07-12T00:00:00"/>
    <s v="Yes"/>
  </r>
  <r>
    <s v="SYS-AP"/>
    <s v="FC00"/>
    <s v="JRNL00559401"/>
    <s v="FN00-00000-1760-1860"/>
    <s v="FN00"/>
    <s v="00000"/>
    <s v="1760"/>
    <s v="1860"/>
    <s v="FN0022RC"/>
    <n v="4305"/>
    <x v="118"/>
    <x v="6"/>
    <s v="00051"/>
    <s v="VO935201"/>
    <x v="102"/>
    <d v="2022-07-13T00:00:00"/>
    <s v="Yes"/>
  </r>
  <r>
    <s v="SYS-AP"/>
    <s v="CU00"/>
    <s v="JRNL00559430"/>
    <s v="FN00-00000-1760-1860"/>
    <s v="FN00"/>
    <s v="00000"/>
    <s v="1760"/>
    <s v="1860"/>
    <s v="FN0022RC"/>
    <n v="3920"/>
    <x v="119"/>
    <x v="11"/>
    <s v="60292563"/>
    <s v="VO935478"/>
    <x v="103"/>
    <d v="2022-07-13T00:00:00"/>
    <s v="Yes"/>
  </r>
  <r>
    <s v="SYS-AP"/>
    <s v="CU00"/>
    <s v="JRNL00559430"/>
    <s v="FN00-00000-1760-1860"/>
    <s v="FN00"/>
    <s v="00000"/>
    <s v="1760"/>
    <s v="1860"/>
    <s v="FN0022RC"/>
    <n v="2.5499999999999998"/>
    <x v="53"/>
    <x v="11"/>
    <s v="60292566"/>
    <s v="VO935479"/>
    <x v="103"/>
    <d v="2022-07-13T00:00:00"/>
    <s v="Yes"/>
  </r>
  <r>
    <s v="SYS-AP"/>
    <s v="CU00"/>
    <s v="JRNL00559430"/>
    <s v="FN00-00000-1760-1860"/>
    <s v="FN00"/>
    <s v="00000"/>
    <s v="1760"/>
    <s v="1860"/>
    <s v="FN0022RC"/>
    <n v="3400"/>
    <x v="53"/>
    <x v="11"/>
    <s v="60292566"/>
    <s v="VO935479"/>
    <x v="103"/>
    <d v="2022-07-13T00:00:00"/>
    <s v="Yes"/>
  </r>
  <r>
    <s v="SYS-AP"/>
    <s v="CU00"/>
    <s v="JRNL00559430"/>
    <s v="FN00-00000-1760-1860"/>
    <s v="FN00"/>
    <s v="00000"/>
    <s v="1760"/>
    <s v="1860"/>
    <s v="FN0022RC"/>
    <n v="3920"/>
    <x v="81"/>
    <x v="11"/>
    <s v="59824555"/>
    <s v="VO935483"/>
    <x v="103"/>
    <d v="2022-07-13T00:00:00"/>
    <s v="Yes"/>
  </r>
  <r>
    <s v="SYS-AP"/>
    <s v="CU00"/>
    <s v="JRNL00559430"/>
    <s v="FN00-00000-1760-1860"/>
    <s v="FN00"/>
    <s v="00000"/>
    <s v="1760"/>
    <s v="1860"/>
    <s v=""/>
    <n v="173.52"/>
    <x v="120"/>
    <x v="20"/>
    <s v="22684342"/>
    <s v="VO935500"/>
    <x v="103"/>
    <d v="2022-07-13T00:00:00"/>
    <s v="Yes"/>
  </r>
  <r>
    <s v="SYS-AP"/>
    <s v="CU00"/>
    <s v="JRNL00559434"/>
    <s v="CF00-00000-1760-1860"/>
    <s v="CF00"/>
    <s v="00000"/>
    <s v="1760"/>
    <s v="1860"/>
    <s v=""/>
    <n v="1196.27"/>
    <x v="110"/>
    <x v="18"/>
    <s v="7-808-59661"/>
    <s v="VO935586"/>
    <x v="103"/>
    <d v="2022-07-13T00:00:00"/>
    <s v="Yes"/>
  </r>
  <r>
    <s v="SYS-AP"/>
    <s v="CU00"/>
    <s v="JRNL00559434"/>
    <s v="FI00-00000-1760-1860"/>
    <s v="FI00"/>
    <s v="00000"/>
    <s v="1760"/>
    <s v="1860"/>
    <s v=""/>
    <n v="7.35"/>
    <x v="110"/>
    <x v="18"/>
    <s v="7-808-59661"/>
    <s v="VO935586"/>
    <x v="103"/>
    <d v="2022-07-13T00:00:00"/>
    <s v="Yes"/>
  </r>
  <r>
    <s v="SYS-AP"/>
    <s v="CU00"/>
    <s v="JRNL00559434"/>
    <s v="FN00-00000-1760-1860"/>
    <s v="FN00"/>
    <s v="00000"/>
    <s v="1760"/>
    <s v="1860"/>
    <s v=""/>
    <n v="3106.5"/>
    <x v="110"/>
    <x v="18"/>
    <s v="7-808-59661"/>
    <s v="VO935586"/>
    <x v="103"/>
    <d v="2022-07-13T00:00:00"/>
    <s v="Yes"/>
  </r>
  <r>
    <s v="SYS-AP"/>
    <s v="CU00"/>
    <s v="JRNL00559434"/>
    <s v="FT00-00000-1760-1860"/>
    <s v="FT00"/>
    <s v="00000"/>
    <s v="1760"/>
    <s v="1860"/>
    <s v=""/>
    <n v="11.67"/>
    <x v="110"/>
    <x v="18"/>
    <s v="7-808-59661"/>
    <s v="VO935586"/>
    <x v="103"/>
    <d v="2022-07-13T00:00:00"/>
    <s v="Yes"/>
  </r>
  <r>
    <s v="SYS-AP"/>
    <s v="FC00"/>
    <s v="JRNL00559461"/>
    <s v="CF00-00000-1760-1860"/>
    <s v="CF00"/>
    <s v="00000"/>
    <s v="1760"/>
    <s v="1860"/>
    <s v="CF0022RC"/>
    <n v="763.97"/>
    <x v="121"/>
    <x v="11"/>
    <s v="60319889"/>
    <s v="VO935839"/>
    <x v="104"/>
    <d v="2022-07-15T00:00:00"/>
    <s v="Yes"/>
  </r>
  <r>
    <s v="SYS-AP"/>
    <s v="FC00"/>
    <s v="JRNL00559461"/>
    <s v="FI00-00000-1760-1860"/>
    <s v="FI00"/>
    <s v="00000"/>
    <s v="1760"/>
    <s v="1860"/>
    <s v="FI0022RC"/>
    <n v="4.6899999999999995"/>
    <x v="121"/>
    <x v="11"/>
    <s v="60319889"/>
    <s v="VO935839"/>
    <x v="104"/>
    <d v="2022-07-15T00:00:00"/>
    <s v="Yes"/>
  </r>
  <r>
    <s v="SYS-AP"/>
    <s v="FC00"/>
    <s v="JRNL00559461"/>
    <s v="FN00-00000-1760-1860"/>
    <s v="FN00"/>
    <s v="00000"/>
    <s v="1760"/>
    <s v="1860"/>
    <s v="FN0022RC"/>
    <n v="1983.89"/>
    <x v="121"/>
    <x v="11"/>
    <s v="60319889"/>
    <s v="VO935839"/>
    <x v="104"/>
    <d v="2022-07-15T00:00:00"/>
    <s v="Yes"/>
  </r>
  <r>
    <s v="SYS-AP"/>
    <s v="FC00"/>
    <s v="JRNL00559461"/>
    <s v="FT00-00000-1760-1860"/>
    <s v="FT00"/>
    <s v="00000"/>
    <s v="1760"/>
    <s v="1860"/>
    <s v="FT0022RC"/>
    <n v="7.45"/>
    <x v="121"/>
    <x v="11"/>
    <s v="60319889"/>
    <s v="VO935839"/>
    <x v="104"/>
    <d v="2022-07-15T00:00:00"/>
    <s v="Yes"/>
  </r>
  <r>
    <s v="SYS-AP"/>
    <s v="CU00"/>
    <s v="JRNL00559653"/>
    <s v="FN00-00000-1760-1860"/>
    <s v="FN00"/>
    <s v="00000"/>
    <s v="1760"/>
    <s v="1860"/>
    <s v="FN0022RC"/>
    <n v="1.47"/>
    <x v="119"/>
    <x v="11"/>
    <s v="60338617"/>
    <s v="VO937210"/>
    <x v="105"/>
    <d v="2022-07-22T00:00:00"/>
    <s v="Yes"/>
  </r>
  <r>
    <s v="SYS-AP"/>
    <s v="CU00"/>
    <s v="JRNL00559653"/>
    <s v="FN00-00000-1760-1860"/>
    <s v="FN00"/>
    <s v="00000"/>
    <s v="1760"/>
    <s v="1860"/>
    <s v="FN0022RC"/>
    <n v="3920"/>
    <x v="119"/>
    <x v="11"/>
    <s v="60338617"/>
    <s v="VO937210"/>
    <x v="105"/>
    <d v="2022-07-22T00:00:00"/>
    <s v="Yes"/>
  </r>
  <r>
    <s v="SYS-AP"/>
    <s v="CU00"/>
    <s v="JRNL00559653"/>
    <s v="FN00-00000-1760-1860"/>
    <s v="FN00"/>
    <s v="00000"/>
    <s v="1760"/>
    <s v="1860"/>
    <s v="FN0022RC"/>
    <n v="2720.85"/>
    <x v="53"/>
    <x v="11"/>
    <s v="60338627"/>
    <s v="VO937213"/>
    <x v="105"/>
    <d v="2022-07-22T00:00:00"/>
    <s v="Yes"/>
  </r>
  <r>
    <s v="SYS-AP"/>
    <s v="CU00"/>
    <s v="JRNL00559674"/>
    <s v="FN00-00000-1760-1860"/>
    <s v="FN00"/>
    <s v="00000"/>
    <s v="1760"/>
    <s v="1860"/>
    <s v="FN0022RC"/>
    <n v="3635.31"/>
    <x v="122"/>
    <x v="12"/>
    <s v="R31473142"/>
    <s v="VO937329"/>
    <x v="106"/>
    <d v="2022-07-25T00:00:00"/>
    <s v="Yes"/>
  </r>
  <r>
    <s v="SYS-AP"/>
    <s v="CU00"/>
    <s v="JRNL00559674"/>
    <s v="FN00-00000-1760-1860"/>
    <s v="FN00"/>
    <s v="00000"/>
    <s v="1760"/>
    <s v="1860"/>
    <s v="FN0022RC"/>
    <n v="3058.82"/>
    <x v="123"/>
    <x v="12"/>
    <s v="R31519433"/>
    <s v="VO937336"/>
    <x v="106"/>
    <d v="2022-07-25T00:00:00"/>
    <s v="Yes"/>
  </r>
  <r>
    <s v="SYS-AP"/>
    <s v="CU00"/>
    <s v="JRNL00559674"/>
    <s v="FN00-00000-1760-1860"/>
    <s v="FN00"/>
    <s v="00000"/>
    <s v="1760"/>
    <s v="1860"/>
    <s v="FN0022RC"/>
    <n v="3874.63"/>
    <x v="124"/>
    <x v="12"/>
    <s v="R31554045"/>
    <s v="VO937339"/>
    <x v="106"/>
    <d v="2022-07-25T00:00:00"/>
    <s v="Yes"/>
  </r>
  <r>
    <s v="SYS-AP"/>
    <s v="FC00"/>
    <s v="JRNL00559677"/>
    <s v="FN00-00000-1760-1860"/>
    <s v="FN00"/>
    <s v="00000"/>
    <s v="1760"/>
    <s v="1860"/>
    <s v="FN0022RC"/>
    <n v="46.11"/>
    <x v="125"/>
    <x v="5"/>
    <s v="12466027"/>
    <s v="VO937255"/>
    <x v="106"/>
    <d v="2022-07-25T00:00:00"/>
    <s v="Yes"/>
  </r>
  <r>
    <s v="SYS-AP"/>
    <s v="FC00"/>
    <s v="JRNL00559714"/>
    <s v="FN00-00000-1760-1860"/>
    <s v="FN00"/>
    <s v="00000"/>
    <s v="1760"/>
    <s v="1860"/>
    <s v="FN0022RC"/>
    <n v="3115"/>
    <x v="58"/>
    <x v="0"/>
    <s v="INV 0567-10"/>
    <s v="VO937426"/>
    <x v="107"/>
    <d v="2022-07-26T00:00:00"/>
    <s v="Yes"/>
  </r>
  <r>
    <s v="SYS-AP"/>
    <s v="FC00"/>
    <s v="JRNL00559714"/>
    <s v="CF00-00000-1760-1860"/>
    <s v="CF00"/>
    <s v="00000"/>
    <s v="1760"/>
    <s v="1860"/>
    <s v=""/>
    <n v="363.46"/>
    <x v="7"/>
    <x v="1"/>
    <s v="527"/>
    <s v="VO937583"/>
    <x v="107"/>
    <d v="2022-07-26T00:00:00"/>
    <s v="Yes"/>
  </r>
  <r>
    <s v="SYS-AP"/>
    <s v="FC00"/>
    <s v="JRNL00559714"/>
    <s v="FI00-00000-1760-1860"/>
    <s v="FI00"/>
    <s v="00000"/>
    <s v="1760"/>
    <s v="1860"/>
    <s v=""/>
    <n v="7.02"/>
    <x v="7"/>
    <x v="1"/>
    <s v="527"/>
    <s v="VO937583"/>
    <x v="107"/>
    <d v="2022-07-26T00:00:00"/>
    <s v="Yes"/>
  </r>
  <r>
    <s v="SYS-AP"/>
    <s v="FC00"/>
    <s v="JRNL00559714"/>
    <s v="FN00-00000-1760-1860"/>
    <s v="FN00"/>
    <s v="00000"/>
    <s v="1760"/>
    <s v="1860"/>
    <s v=""/>
    <n v="774.29"/>
    <x v="7"/>
    <x v="1"/>
    <s v="527"/>
    <s v="VO937583"/>
    <x v="107"/>
    <d v="2022-07-26T00:00:00"/>
    <s v="Yes"/>
  </r>
  <r>
    <s v="SYS-AP"/>
    <s v="FC00"/>
    <s v="JRNL00559714"/>
    <s v="FN00-00000-1760-1860"/>
    <s v="FN00"/>
    <s v="00000"/>
    <s v="1760"/>
    <s v="1860"/>
    <s v="FN0022RC"/>
    <n v="3038.75"/>
    <x v="58"/>
    <x v="1"/>
    <s v="527"/>
    <s v="VO937583"/>
    <x v="107"/>
    <d v="2022-07-26T00:00:00"/>
    <s v="Yes"/>
  </r>
  <r>
    <s v="SYS-AP"/>
    <s v="FC00"/>
    <s v="JRNL00559714"/>
    <s v="FT00-00000-1760-1860"/>
    <s v="FT00"/>
    <s v="00000"/>
    <s v="1760"/>
    <s v="1860"/>
    <s v=""/>
    <n v="2.1800000000000002"/>
    <x v="7"/>
    <x v="1"/>
    <s v="527"/>
    <s v="VO937583"/>
    <x v="107"/>
    <d v="2022-07-26T00:00:00"/>
    <s v="Yes"/>
  </r>
  <r>
    <s v="SYS-AP"/>
    <s v="FC00"/>
    <s v="JRNL00559714"/>
    <s v="FN00-00000-1760-1860"/>
    <s v="FN00"/>
    <s v="00000"/>
    <s v="1760"/>
    <s v="1860"/>
    <s v="FN0022RC"/>
    <n v="33599"/>
    <x v="126"/>
    <x v="4"/>
    <s v="714220"/>
    <s v="VO937693"/>
    <x v="107"/>
    <d v="2022-07-26T00:00:00"/>
    <s v="Yes"/>
  </r>
  <r>
    <s v="SYS-AP"/>
    <s v="FC00"/>
    <s v="JRNL00559779"/>
    <s v="CF00-00000-1760-1860"/>
    <s v="CF00"/>
    <s v="00000"/>
    <s v="1760"/>
    <s v="1860"/>
    <s v="CF0022RC"/>
    <n v="814.9"/>
    <x v="121"/>
    <x v="11"/>
    <s v="60339524"/>
    <s v="VO937965"/>
    <x v="108"/>
    <d v="2022-07-27T00:00:00"/>
    <s v="Yes"/>
  </r>
  <r>
    <s v="SYS-AP"/>
    <s v="FC00"/>
    <s v="JRNL00559779"/>
    <s v="FI00-00000-1760-1860"/>
    <s v="FI00"/>
    <s v="00000"/>
    <s v="1760"/>
    <s v="1860"/>
    <s v="FI0022RC"/>
    <n v="5"/>
    <x v="121"/>
    <x v="11"/>
    <s v="60339524"/>
    <s v="VO937965"/>
    <x v="108"/>
    <d v="2022-07-27T00:00:00"/>
    <s v="Yes"/>
  </r>
  <r>
    <s v="SYS-AP"/>
    <s v="FC00"/>
    <s v="JRNL00559779"/>
    <s v="FN00-00000-1760-1860"/>
    <s v="FN00"/>
    <s v="00000"/>
    <s v="1760"/>
    <s v="1860"/>
    <s v="FN0022RC"/>
    <n v="2116.15"/>
    <x v="121"/>
    <x v="11"/>
    <s v="60339524"/>
    <s v="VO937965"/>
    <x v="108"/>
    <d v="2022-07-27T00:00:00"/>
    <s v="Yes"/>
  </r>
  <r>
    <s v="SYS-AP"/>
    <s v="FC00"/>
    <s v="JRNL00559779"/>
    <s v="FT00-00000-1760-1860"/>
    <s v="FT00"/>
    <s v="00000"/>
    <s v="1760"/>
    <s v="1860"/>
    <s v="FT0022RC"/>
    <n v="7.95"/>
    <x v="121"/>
    <x v="11"/>
    <s v="60339524"/>
    <s v="VO937965"/>
    <x v="108"/>
    <d v="2022-07-27T00:00:00"/>
    <s v="Yes"/>
  </r>
  <r>
    <s v="SYS-AP"/>
    <s v="CU00"/>
    <s v="JRNL00559841"/>
    <s v="FN00-00000-1760-1860"/>
    <s v="FN00"/>
    <s v="00000"/>
    <s v="1760"/>
    <s v="1860"/>
    <s v="FN0022RC"/>
    <n v="1.47"/>
    <x v="119"/>
    <x v="11"/>
    <s v="60383263"/>
    <s v="VO938148"/>
    <x v="109"/>
    <d v="2022-07-28T00:00:00"/>
    <s v="Yes"/>
  </r>
  <r>
    <s v="SYS-AP"/>
    <s v="CU00"/>
    <s v="JRNL00559841"/>
    <s v="FN00-00000-1760-1860"/>
    <s v="FN00"/>
    <s v="00000"/>
    <s v="1760"/>
    <s v="1860"/>
    <s v="FN0022RC"/>
    <n v="3920"/>
    <x v="119"/>
    <x v="11"/>
    <s v="60383263"/>
    <s v="VO938148"/>
    <x v="109"/>
    <d v="2022-07-28T00:00:00"/>
    <s v="Yes"/>
  </r>
  <r>
    <s v="SYS-AP"/>
    <s v="CU00"/>
    <s v="JRNL00559841"/>
    <s v="FN00-00000-1760-1860"/>
    <s v="FN00"/>
    <s v="00000"/>
    <s v="1760"/>
    <s v="1860"/>
    <s v="FN0022RC"/>
    <n v="2.5499999999999998"/>
    <x v="53"/>
    <x v="11"/>
    <s v="60383330"/>
    <s v="VO938149"/>
    <x v="109"/>
    <d v="2022-07-28T00:00:00"/>
    <s v="Yes"/>
  </r>
  <r>
    <s v="SYS-AP"/>
    <s v="CU00"/>
    <s v="JRNL00559841"/>
    <s v="FN00-00000-1760-1860"/>
    <s v="FN00"/>
    <s v="00000"/>
    <s v="1760"/>
    <s v="1860"/>
    <s v="FN0022RC"/>
    <n v="3400"/>
    <x v="53"/>
    <x v="11"/>
    <s v="60383330"/>
    <s v="VO938149"/>
    <x v="109"/>
    <d v="2022-07-28T00:00:00"/>
    <s v="Yes"/>
  </r>
  <r>
    <s v="AP-ACCR"/>
    <s v="FN00"/>
    <s v="JRNL00559012"/>
    <s v="FN00-00000-1760-1860"/>
    <s v="FN00"/>
    <s v="00000"/>
    <s v="1760"/>
    <s v="1860"/>
    <s v="FN0022RC"/>
    <n v="-2572.5"/>
    <x v="89"/>
    <x v="6"/>
    <s v="00050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4305"/>
    <x v="38"/>
    <x v="6"/>
    <s v="00051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691.66"/>
    <x v="36"/>
    <x v="5"/>
    <s v="12456431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3454.5"/>
    <x v="68"/>
    <x v="11"/>
    <s v="60112480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2466.6999999999998"/>
    <x v="68"/>
    <x v="11"/>
    <s v="60129804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3920"/>
    <x v="68"/>
    <x v="11"/>
    <s v="60157224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2988.6"/>
    <x v="68"/>
    <x v="11"/>
    <s v="60186247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3920"/>
    <x v="68"/>
    <x v="11"/>
    <s v="60199737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1.28"/>
    <x v="68"/>
    <x v="11"/>
    <s v="60205300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3400"/>
    <x v="68"/>
    <x v="11"/>
    <s v="60205300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31320"/>
    <x v="4"/>
    <x v="2"/>
    <s v="930337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315.38"/>
    <x v="85"/>
    <x v="12"/>
    <s v="R31395589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3875.6"/>
    <x v="85"/>
    <x v="12"/>
    <s v="R31395589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3467.69"/>
    <x v="85"/>
    <x v="12"/>
    <s v="R31438677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46.11"/>
    <x v="90"/>
    <x v="5"/>
    <s v="June Estimate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3115"/>
    <x v="91"/>
    <x v="0"/>
    <s v="June Estimate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255"/>
    <x v="92"/>
    <x v="7"/>
    <s v="2022-06"/>
    <s v="JRNL00558836"/>
    <x v="110"/>
    <d v="2022-07-08T00:00:00"/>
    <s v="Yes"/>
  </r>
  <r>
    <s v="AP-ACCR"/>
    <s v="FN00"/>
    <s v="JRNL00559012"/>
    <s v="FN00-00000-1760-1860"/>
    <s v="FN00"/>
    <s v="00000"/>
    <s v="1760"/>
    <s v="1860"/>
    <s v="FN0022RC"/>
    <n v="-13344.71"/>
    <x v="93"/>
    <x v="1"/>
    <s v="June Estimate"/>
    <s v="JRNL00558836"/>
    <x v="110"/>
    <d v="2022-07-08T00:00:00"/>
    <s v="Yes"/>
  </r>
  <r>
    <s v="AP-ACCR"/>
    <s v="FI00"/>
    <s v="JRNL00560247"/>
    <s v="FI00-00000-1760-1860"/>
    <s v="FI00"/>
    <s v="00000"/>
    <s v="1760"/>
    <s v="1860"/>
    <s v=""/>
    <n v="2.86"/>
    <x v="10"/>
    <x v="1"/>
    <s v="July Estimate"/>
    <s v="JRNL00560247"/>
    <x v="110"/>
    <d v="2022-08-08T00:00:00"/>
    <s v="Yes"/>
  </r>
  <r>
    <s v="AP-ACCR"/>
    <s v="CF00"/>
    <s v="JRNL00560258"/>
    <s v="CF00-00000-1760-1860"/>
    <s v="CF00"/>
    <s v="00000"/>
    <s v="1760"/>
    <s v="1860"/>
    <s v=""/>
    <n v="147.94999999999999"/>
    <x v="10"/>
    <x v="1"/>
    <s v="July Estimate"/>
    <s v="JRNL00560258"/>
    <x v="110"/>
    <d v="2022-08-08T00:00:00"/>
    <s v="Yes"/>
  </r>
  <r>
    <s v="AP-ACCR"/>
    <s v="FN00"/>
    <s v="JRNL00560262"/>
    <s v="FN00-00000-1760-1860"/>
    <s v="FN00"/>
    <s v="00000"/>
    <s v="1760"/>
    <s v="1860"/>
    <s v="FN0022RC"/>
    <n v="3937.5"/>
    <x v="38"/>
    <x v="6"/>
    <s v="00052"/>
    <s v="JRNL00560262"/>
    <x v="110"/>
    <d v="2022-08-07T00:00:00"/>
    <s v="Yes"/>
  </r>
  <r>
    <s v="AP-ACCR"/>
    <s v="FN00"/>
    <s v="JRNL00560262"/>
    <s v="FN00-00000-1760-1860"/>
    <s v="FN00"/>
    <s v="00000"/>
    <s v="1760"/>
    <s v="1860"/>
    <s v="FN0022RC"/>
    <n v="253.61"/>
    <x v="36"/>
    <x v="5"/>
    <s v="12492655"/>
    <s v="JRNL00560262"/>
    <x v="110"/>
    <d v="2022-08-07T00:00:00"/>
    <s v="Yes"/>
  </r>
  <r>
    <s v="AP-ACCR"/>
    <s v="FN00"/>
    <s v="JRNL00560262"/>
    <s v="FN00-00000-1760-1860"/>
    <s v="FN00"/>
    <s v="00000"/>
    <s v="1760"/>
    <s v="1860"/>
    <s v="FN0022RC"/>
    <n v="2645.18"/>
    <x v="68"/>
    <x v="11"/>
    <s v="60401502"/>
    <s v="JRNL00560262"/>
    <x v="110"/>
    <d v="2022-08-07T00:00:00"/>
    <s v="Yes"/>
  </r>
  <r>
    <s v="AP-ACCR"/>
    <s v="FN00"/>
    <s v="JRNL00560262"/>
    <s v="FN00-00000-1760-1860"/>
    <s v="FN00"/>
    <s v="00000"/>
    <s v="1760"/>
    <s v="1860"/>
    <s v="FN0022RC"/>
    <n v="4.3600000000000003"/>
    <x v="85"/>
    <x v="12"/>
    <s v="R31619001"/>
    <s v="JRNL00560262"/>
    <x v="110"/>
    <d v="2022-08-07T00:00:00"/>
    <s v="Yes"/>
  </r>
  <r>
    <s v="AP-ACCR"/>
    <s v="FN00"/>
    <s v="JRNL00560262"/>
    <s v="FN00-00000-1760-1860"/>
    <s v="FN00"/>
    <s v="00000"/>
    <s v="1760"/>
    <s v="1860"/>
    <s v="FN0022RC"/>
    <n v="3875.6"/>
    <x v="85"/>
    <x v="12"/>
    <s v="R31619001"/>
    <s v="JRNL00560262"/>
    <x v="110"/>
    <d v="2022-08-07T00:00:00"/>
    <s v="Yes"/>
  </r>
  <r>
    <s v="AP-ACCR"/>
    <s v="FN00"/>
    <s v="JRNL00560262"/>
    <s v="FN00-00000-1760-1860"/>
    <s v="FN00"/>
    <s v="00000"/>
    <s v="1760"/>
    <s v="1860"/>
    <s v="FN0022RC"/>
    <n v="9280"/>
    <x v="4"/>
    <x v="2"/>
    <s v="935172"/>
    <s v="JRNL00560262"/>
    <x v="110"/>
    <d v="2022-08-07T00:00:00"/>
    <s v="Yes"/>
  </r>
  <r>
    <s v="AP-ACCR"/>
    <s v="FN00"/>
    <s v="JRNL00560262"/>
    <s v="FN00-00000-1760-1860"/>
    <s v="FN00"/>
    <s v="00000"/>
    <s v="1760"/>
    <s v="1860"/>
    <s v="FN0022RC"/>
    <n v="2081.37"/>
    <x v="127"/>
    <x v="21"/>
    <s v="GTCR367"/>
    <s v="JRNL00560262"/>
    <x v="110"/>
    <d v="2022-08-07T00:00:00"/>
    <s v="Yes"/>
  </r>
  <r>
    <s v="AP-ACCR"/>
    <s v="FN00"/>
    <s v="JRNL00560262"/>
    <s v="FN00-00000-1760-1860"/>
    <s v="FN00"/>
    <s v="00000"/>
    <s v="1760"/>
    <s v="1860"/>
    <s v="FN0022RC"/>
    <n v="899.15"/>
    <x v="128"/>
    <x v="5"/>
    <s v="July Estimate"/>
    <s v="JRNL00560262"/>
    <x v="110"/>
    <d v="2022-08-07T00:00:00"/>
    <s v="Yes"/>
  </r>
  <r>
    <s v="AP-ACCR"/>
    <s v="FN00"/>
    <s v="JRNL00560262"/>
    <s v="FN00-00000-1760-1860"/>
    <s v="FN00"/>
    <s v="00000"/>
    <s v="1760"/>
    <s v="1860"/>
    <s v="FN0022RC"/>
    <n v="3115"/>
    <x v="129"/>
    <x v="0"/>
    <s v="July Estimate"/>
    <s v="JRNL00560262"/>
    <x v="110"/>
    <d v="2022-08-07T00:00:00"/>
    <s v="Yes"/>
  </r>
  <r>
    <s v="AP-ACCR"/>
    <s v="FN00"/>
    <s v="JRNL00560262"/>
    <s v="FN00-00000-1760-1860"/>
    <s v="FN00"/>
    <s v="00000"/>
    <s v="1760"/>
    <s v="1860"/>
    <s v="FN0022RC"/>
    <n v="3000"/>
    <x v="130"/>
    <x v="7"/>
    <s v="July Estimate"/>
    <s v="JRNL00560262"/>
    <x v="110"/>
    <d v="2022-08-07T00:00:00"/>
    <s v="Yes"/>
  </r>
  <r>
    <s v="AP-ACCR"/>
    <s v="FN00"/>
    <s v="JRNL00560262"/>
    <s v="FN00-00000-1760-1860"/>
    <s v="FN00"/>
    <s v="00000"/>
    <s v="1760"/>
    <s v="1860"/>
    <s v="FN0022RC"/>
    <n v="1236.96"/>
    <x v="131"/>
    <x v="1"/>
    <s v="July Estimate"/>
    <s v="JRNL00560262"/>
    <x v="110"/>
    <d v="2022-08-07T00:00:00"/>
    <s v="Yes"/>
  </r>
  <r>
    <s v="AP-ACCR"/>
    <s v="FN00"/>
    <s v="JRNL00560262"/>
    <s v="FN00-00000-1760-1860"/>
    <s v="FN00"/>
    <s v="00000"/>
    <s v="1760"/>
    <s v="1860"/>
    <s v="FN0022RC"/>
    <n v="315.18"/>
    <x v="131"/>
    <x v="1"/>
    <s v="July Estimate"/>
    <s v="JRNL00560262"/>
    <x v="110"/>
    <d v="2022-08-07T00:00:00"/>
    <s v="Yes"/>
  </r>
  <r>
    <s v="AP-ACCR"/>
    <s v="FI00"/>
    <s v="JRNL00560355"/>
    <s v="FI00-00000-1760-1860"/>
    <s v="FI00"/>
    <s v="00000"/>
    <s v="1760"/>
    <s v="1860"/>
    <s v="FI0022RC"/>
    <n v="6.26"/>
    <x v="68"/>
    <x v="11"/>
    <s v="60401502"/>
    <s v="JRNL00560355"/>
    <x v="110"/>
    <d v="2022-08-03T00:00:00"/>
    <s v="Yes"/>
  </r>
  <r>
    <s v="AP-ACCR"/>
    <s v="FT00"/>
    <s v="JRNL00560356"/>
    <s v="FT00-00000-1760-1860"/>
    <s v="FT00"/>
    <s v="00000"/>
    <s v="1760"/>
    <s v="1860"/>
    <s v="FT0022RC"/>
    <n v="9.94"/>
    <x v="68"/>
    <x v="11"/>
    <s v="60401502"/>
    <s v="JRNL00560356"/>
    <x v="110"/>
    <d v="2022-08-03T00:00:00"/>
    <s v="Yes"/>
  </r>
  <r>
    <s v="AP-ACCR"/>
    <s v="CF00"/>
    <s v="JRNL00560408"/>
    <s v="CF00-00000-1760-1860"/>
    <s v="CF00"/>
    <s v="00000"/>
    <s v="1760"/>
    <s v="1860"/>
    <s v="CF0022RC"/>
    <n v="1018.62"/>
    <x v="68"/>
    <x v="11"/>
    <s v="60401502"/>
    <s v="JRNL00560408"/>
    <x v="110"/>
    <d v="2022-08-03T00:00:00"/>
    <s v="Yes"/>
  </r>
  <r>
    <s v="AP-ACCR"/>
    <s v="FN00"/>
    <s v="JRNL00560451"/>
    <s v="FN00-00000-1760-1860"/>
    <s v="FN00"/>
    <s v="00000"/>
    <s v="1760"/>
    <s v="1860"/>
    <s v="FN0022RC"/>
    <n v="3937.5"/>
    <x v="38"/>
    <x v="6"/>
    <s v="00052"/>
    <s v="JRNL00560451"/>
    <x v="110"/>
    <d v="2022-08-03T00:00:00"/>
    <s v="Yes"/>
  </r>
  <r>
    <s v="AP-ACCR"/>
    <s v="FN00"/>
    <s v="JRNL00560451"/>
    <s v="FN00-00000-1760-1860"/>
    <s v="FN00"/>
    <s v="00000"/>
    <s v="1760"/>
    <s v="1860"/>
    <s v="FN0022RC"/>
    <n v="253.61"/>
    <x v="36"/>
    <x v="5"/>
    <s v="12492655"/>
    <s v="JRNL00560451"/>
    <x v="110"/>
    <d v="2022-08-03T00:00:00"/>
    <s v="Yes"/>
  </r>
  <r>
    <s v="AP-ACCR"/>
    <s v="FN00"/>
    <s v="JRNL00560451"/>
    <s v="FN00-00000-1760-1860"/>
    <s v="FN00"/>
    <s v="00000"/>
    <s v="1760"/>
    <s v="1860"/>
    <s v="FN0022RC"/>
    <n v="2645.18"/>
    <x v="68"/>
    <x v="11"/>
    <s v="60401502"/>
    <s v="JRNL00560451"/>
    <x v="110"/>
    <d v="2022-08-03T00:00:00"/>
    <s v="Yes"/>
  </r>
  <r>
    <s v="AP-ACCR"/>
    <s v="FN00"/>
    <s v="JRNL00560451"/>
    <s v="FN00-00000-1760-1860"/>
    <s v="FN00"/>
    <s v="00000"/>
    <s v="1760"/>
    <s v="1860"/>
    <s v="FN0022RC"/>
    <n v="9280"/>
    <x v="4"/>
    <x v="2"/>
    <s v="935172"/>
    <s v="JRNL00560451"/>
    <x v="110"/>
    <d v="2022-08-03T00:00:00"/>
    <s v="Yes"/>
  </r>
  <r>
    <s v="AP-ACCR"/>
    <s v="FN00"/>
    <s v="JRNL00560451"/>
    <s v="FN00-00000-1760-1860"/>
    <s v="FN00"/>
    <s v="00000"/>
    <s v="1760"/>
    <s v="1860"/>
    <s v="FN0022RC"/>
    <n v="2081.37"/>
    <x v="127"/>
    <x v="21"/>
    <s v="GTCR367"/>
    <s v="JRNL00560451"/>
    <x v="110"/>
    <d v="2022-08-03T00:00:00"/>
    <s v="Yes"/>
  </r>
  <r>
    <s v="AP-ACCR"/>
    <s v="FN00"/>
    <s v="JRNL00560451"/>
    <s v="FN00-00000-1760-1860"/>
    <s v="FN00"/>
    <s v="00000"/>
    <s v="1760"/>
    <s v="1860"/>
    <s v="FN0022RC"/>
    <n v="4.3600000000000003"/>
    <x v="85"/>
    <x v="12"/>
    <s v="R31619001"/>
    <s v="JRNL00560451"/>
    <x v="110"/>
    <d v="2022-08-03T00:00:00"/>
    <s v="Yes"/>
  </r>
  <r>
    <s v="AP-ACCR"/>
    <s v="FN00"/>
    <s v="JRNL00560451"/>
    <s v="FN00-00000-1760-1860"/>
    <s v="FN00"/>
    <s v="00000"/>
    <s v="1760"/>
    <s v="1860"/>
    <s v="FN0022RC"/>
    <n v="3875.6"/>
    <x v="85"/>
    <x v="12"/>
    <s v="R31619001"/>
    <s v="JRNL00560451"/>
    <x v="110"/>
    <d v="2022-08-03T00:00:00"/>
    <s v="Yes"/>
  </r>
  <r>
    <s v="SLCLR"/>
    <s v="CU00"/>
    <s v="JRNL00560452"/>
    <s v="FN00-00000-1760-1860"/>
    <s v="FN00"/>
    <s v="00000"/>
    <s v="1760"/>
    <s v="1860"/>
    <s v="FN0022RC"/>
    <n v="31504.55"/>
    <x v="65"/>
    <x v="13"/>
    <s v=""/>
    <s v="JRNL00560452"/>
    <x v="110"/>
    <d v="2022-08-03T00:00:00"/>
    <s v="Yes"/>
  </r>
  <r>
    <s v="AP-ACCR"/>
    <s v="FI00"/>
    <s v="JRNL00560430"/>
    <s v="FI00-00000-1760-1860"/>
    <s v="FI00"/>
    <s v="00000"/>
    <s v="1760"/>
    <s v="1860"/>
    <s v="FI0022RC"/>
    <n v="-6.26"/>
    <x v="68"/>
    <x v="11"/>
    <s v="60401502"/>
    <s v="JRNL00560355"/>
    <x v="111"/>
    <d v="2022-08-03T00:00:00"/>
    <s v="Yes"/>
  </r>
  <r>
    <s v="AP-ACCR"/>
    <s v="FT00"/>
    <s v="JRNL00560431"/>
    <s v="FT00-00000-1760-1860"/>
    <s v="FT00"/>
    <s v="00000"/>
    <s v="1760"/>
    <s v="1860"/>
    <s v="FT0022RC"/>
    <n v="-9.94"/>
    <x v="68"/>
    <x v="11"/>
    <s v="60401502"/>
    <s v="JRNL00560356"/>
    <x v="111"/>
    <d v="2022-08-03T00:00:00"/>
    <s v="Yes"/>
  </r>
  <r>
    <s v="AP-ACCR"/>
    <s v="CF00"/>
    <s v="JRNL00560437"/>
    <s v="CF00-00000-1760-1860"/>
    <s v="CF00"/>
    <s v="00000"/>
    <s v="1760"/>
    <s v="1860"/>
    <s v="CF0022RC"/>
    <n v="-1018.62"/>
    <x v="68"/>
    <x v="11"/>
    <s v="60401502"/>
    <s v="JRNL00560408"/>
    <x v="111"/>
    <d v="2022-08-03T00:00:00"/>
    <s v="Yes"/>
  </r>
  <r>
    <s v="AP-ACCR"/>
    <s v="FN00"/>
    <s v="JRNL00560453"/>
    <s v="FN00-00000-1760-1860"/>
    <s v="FN00"/>
    <s v="00000"/>
    <s v="1760"/>
    <s v="1860"/>
    <s v="FN0022RC"/>
    <n v="-3937.5"/>
    <x v="38"/>
    <x v="6"/>
    <s v="00052"/>
    <s v="JRNL00560451"/>
    <x v="111"/>
    <d v="2022-08-03T00:00:00"/>
    <s v="Yes"/>
  </r>
  <r>
    <s v="AP-ACCR"/>
    <s v="FN00"/>
    <s v="JRNL00560453"/>
    <s v="FN00-00000-1760-1860"/>
    <s v="FN00"/>
    <s v="00000"/>
    <s v="1760"/>
    <s v="1860"/>
    <s v="FN0022RC"/>
    <n v="-253.61"/>
    <x v="36"/>
    <x v="5"/>
    <s v="12492655"/>
    <s v="JRNL00560451"/>
    <x v="111"/>
    <d v="2022-08-03T00:00:00"/>
    <s v="Yes"/>
  </r>
  <r>
    <s v="AP-ACCR"/>
    <s v="FN00"/>
    <s v="JRNL00560453"/>
    <s v="FN00-00000-1760-1860"/>
    <s v="FN00"/>
    <s v="00000"/>
    <s v="1760"/>
    <s v="1860"/>
    <s v="FN0022RC"/>
    <n v="-2645.18"/>
    <x v="68"/>
    <x v="11"/>
    <s v="60401502"/>
    <s v="JRNL00560451"/>
    <x v="111"/>
    <d v="2022-08-03T00:00:00"/>
    <s v="Yes"/>
  </r>
  <r>
    <s v="AP-ACCR"/>
    <s v="FN00"/>
    <s v="JRNL00560453"/>
    <s v="FN00-00000-1760-1860"/>
    <s v="FN00"/>
    <s v="00000"/>
    <s v="1760"/>
    <s v="1860"/>
    <s v="FN0022RC"/>
    <n v="-9280"/>
    <x v="4"/>
    <x v="2"/>
    <s v="935172"/>
    <s v="JRNL00560451"/>
    <x v="111"/>
    <d v="2022-08-03T00:00:00"/>
    <s v="Yes"/>
  </r>
  <r>
    <s v="AP-ACCR"/>
    <s v="FN00"/>
    <s v="JRNL00560453"/>
    <s v="FN00-00000-1760-1860"/>
    <s v="FN00"/>
    <s v="00000"/>
    <s v="1760"/>
    <s v="1860"/>
    <s v="FN0022RC"/>
    <n v="-2081.37"/>
    <x v="127"/>
    <x v="21"/>
    <s v="GTCR367"/>
    <s v="JRNL00560451"/>
    <x v="111"/>
    <d v="2022-08-03T00:00:00"/>
    <s v="Yes"/>
  </r>
  <r>
    <s v="AP-ACCR"/>
    <s v="FN00"/>
    <s v="JRNL00560453"/>
    <s v="FN00-00000-1760-1860"/>
    <s v="FN00"/>
    <s v="00000"/>
    <s v="1760"/>
    <s v="1860"/>
    <s v="FN0022RC"/>
    <n v="-4.3600000000000003"/>
    <x v="85"/>
    <x v="12"/>
    <s v="R31619001"/>
    <s v="JRNL00560451"/>
    <x v="111"/>
    <d v="2022-08-03T00:00:00"/>
    <s v="Yes"/>
  </r>
  <r>
    <s v="AP-ACCR"/>
    <s v="FN00"/>
    <s v="JRNL00560453"/>
    <s v="FN00-00000-1760-1860"/>
    <s v="FN00"/>
    <s v="00000"/>
    <s v="1760"/>
    <s v="1860"/>
    <s v="FN0022RC"/>
    <n v="-3875.6"/>
    <x v="85"/>
    <x v="12"/>
    <s v="R31619001"/>
    <s v="JRNL00560451"/>
    <x v="111"/>
    <d v="2022-08-03T00:00:00"/>
    <s v="Yes"/>
  </r>
  <r>
    <s v="SYS-AP"/>
    <s v="FC00"/>
    <s v="JRNL00560584"/>
    <s v="FN00-00000-1760-1860"/>
    <s v="FN00"/>
    <s v="00000"/>
    <s v="1760"/>
    <s v="1860"/>
    <s v="FN0022RC"/>
    <n v="3937.5"/>
    <x v="118"/>
    <x v="6"/>
    <s v="00052"/>
    <s v="VO939555"/>
    <x v="112"/>
    <d v="2022-08-05T00:00:00"/>
    <s v="Yes"/>
  </r>
  <r>
    <s v="SYS-AP"/>
    <s v="FC00"/>
    <s v="JRNL00560584"/>
    <s v="FN00-00000-1760-1860"/>
    <s v="FN00"/>
    <s v="00000"/>
    <s v="1760"/>
    <s v="1860"/>
    <s v="FN0022RC"/>
    <n v="9280"/>
    <x v="58"/>
    <x v="2"/>
    <s v="935172"/>
    <s v="VO939587"/>
    <x v="112"/>
    <d v="2022-08-05T00:00:00"/>
    <s v="Yes"/>
  </r>
  <r>
    <s v="SYS-AP"/>
    <s v="FC00"/>
    <s v="JRNL00560584"/>
    <s v="CF00-00000-1760-1860"/>
    <s v="CF00"/>
    <s v="00000"/>
    <s v="1760"/>
    <s v="1860"/>
    <s v="CF0022RC"/>
    <n v="1018.62"/>
    <x v="121"/>
    <x v="11"/>
    <s v="60401502"/>
    <s v="VO939662"/>
    <x v="112"/>
    <d v="2022-08-05T00:00:00"/>
    <s v="Yes"/>
  </r>
  <r>
    <s v="SYS-AP"/>
    <s v="FC00"/>
    <s v="JRNL00560584"/>
    <s v="FI00-00000-1760-1860"/>
    <s v="FI00"/>
    <s v="00000"/>
    <s v="1760"/>
    <s v="1860"/>
    <s v="FI0022RC"/>
    <n v="6.26"/>
    <x v="121"/>
    <x v="11"/>
    <s v="60401502"/>
    <s v="VO939662"/>
    <x v="112"/>
    <d v="2022-08-05T00:00:00"/>
    <s v="Yes"/>
  </r>
  <r>
    <s v="SYS-AP"/>
    <s v="FC00"/>
    <s v="JRNL00560584"/>
    <s v="FN00-00000-1760-1860"/>
    <s v="FN00"/>
    <s v="00000"/>
    <s v="1760"/>
    <s v="1860"/>
    <s v="FN0022RC"/>
    <n v="2645.18"/>
    <x v="121"/>
    <x v="11"/>
    <s v="60401502"/>
    <s v="VO939662"/>
    <x v="112"/>
    <d v="2022-08-05T00:00:00"/>
    <s v="Yes"/>
  </r>
  <r>
    <s v="SYS-AP"/>
    <s v="FC00"/>
    <s v="JRNL00560584"/>
    <s v="FT00-00000-1760-1860"/>
    <s v="FT00"/>
    <s v="00000"/>
    <s v="1760"/>
    <s v="1860"/>
    <s v="FT0022RC"/>
    <n v="9.94"/>
    <x v="121"/>
    <x v="11"/>
    <s v="60401502"/>
    <s v="VO939662"/>
    <x v="112"/>
    <d v="2022-08-05T00:00:00"/>
    <s v="Yes"/>
  </r>
  <r>
    <s v="SYS-AP"/>
    <s v="CU00"/>
    <s v="JRNL00560638"/>
    <s v="FN00-00000-1760-1860"/>
    <s v="FN00"/>
    <s v="00000"/>
    <s v="1760"/>
    <s v="1860"/>
    <s v="FN0022RC"/>
    <n v="4.3600000000000003"/>
    <x v="132"/>
    <x v="12"/>
    <s v="R31619001"/>
    <s v="VO939817"/>
    <x v="112"/>
    <d v="2022-08-05T00:00:00"/>
    <s v="Yes"/>
  </r>
  <r>
    <s v="SYS-AP"/>
    <s v="CU00"/>
    <s v="JRNL00560638"/>
    <s v="FN00-00000-1760-1860"/>
    <s v="FN00"/>
    <s v="00000"/>
    <s v="1760"/>
    <s v="1860"/>
    <s v="FN0022RC"/>
    <n v="3875.6"/>
    <x v="132"/>
    <x v="12"/>
    <s v="R31619001"/>
    <s v="VO939817"/>
    <x v="112"/>
    <d v="2022-08-05T00:00:00"/>
    <s v="Yes"/>
  </r>
  <r>
    <s v="AP-ACCR"/>
    <s v="FN00"/>
    <s v="JRNL00560737"/>
    <s v="FN00-00000-1760-1860"/>
    <s v="FN00"/>
    <s v="00000"/>
    <s v="1760"/>
    <s v="1860"/>
    <s v="FN0022RC"/>
    <n v="-3937.5"/>
    <x v="38"/>
    <x v="6"/>
    <s v="00052"/>
    <s v="JRNL00560262"/>
    <x v="111"/>
    <d v="2022-08-08T00:00:00"/>
    <s v="Yes"/>
  </r>
  <r>
    <s v="AP-ACCR"/>
    <s v="FN00"/>
    <s v="JRNL00560737"/>
    <s v="FN00-00000-1760-1860"/>
    <s v="FN00"/>
    <s v="00000"/>
    <s v="1760"/>
    <s v="1860"/>
    <s v="FN0022RC"/>
    <n v="-253.61"/>
    <x v="36"/>
    <x v="5"/>
    <s v="12492655"/>
    <s v="JRNL00560262"/>
    <x v="111"/>
    <d v="2022-08-08T00:00:00"/>
    <s v="Yes"/>
  </r>
  <r>
    <s v="AP-ACCR"/>
    <s v="FN00"/>
    <s v="JRNL00560737"/>
    <s v="FN00-00000-1760-1860"/>
    <s v="FN00"/>
    <s v="00000"/>
    <s v="1760"/>
    <s v="1860"/>
    <s v="FN0022RC"/>
    <n v="-2645.18"/>
    <x v="68"/>
    <x v="11"/>
    <s v="60401502"/>
    <s v="JRNL00560262"/>
    <x v="111"/>
    <d v="2022-08-08T00:00:00"/>
    <s v="Yes"/>
  </r>
  <r>
    <s v="AP-ACCR"/>
    <s v="FN00"/>
    <s v="JRNL00560737"/>
    <s v="FN00-00000-1760-1860"/>
    <s v="FN00"/>
    <s v="00000"/>
    <s v="1760"/>
    <s v="1860"/>
    <s v="FN0022RC"/>
    <n v="-4.3600000000000003"/>
    <x v="85"/>
    <x v="12"/>
    <s v="R31619001"/>
    <s v="JRNL00560262"/>
    <x v="111"/>
    <d v="2022-08-08T00:00:00"/>
    <s v="Yes"/>
  </r>
  <r>
    <s v="AP-ACCR"/>
    <s v="FN00"/>
    <s v="JRNL00560737"/>
    <s v="FN00-00000-1760-1860"/>
    <s v="FN00"/>
    <s v="00000"/>
    <s v="1760"/>
    <s v="1860"/>
    <s v="FN0022RC"/>
    <n v="-3875.6"/>
    <x v="85"/>
    <x v="12"/>
    <s v="R31619001"/>
    <s v="JRNL00560262"/>
    <x v="111"/>
    <d v="2022-08-08T00:00:00"/>
    <s v="Yes"/>
  </r>
  <r>
    <s v="AP-ACCR"/>
    <s v="FN00"/>
    <s v="JRNL00560737"/>
    <s v="FN00-00000-1760-1860"/>
    <s v="FN00"/>
    <s v="00000"/>
    <s v="1760"/>
    <s v="1860"/>
    <s v="FN0022RC"/>
    <n v="-9280"/>
    <x v="4"/>
    <x v="2"/>
    <s v="935172"/>
    <s v="JRNL00560262"/>
    <x v="111"/>
    <d v="2022-08-08T00:00:00"/>
    <s v="Yes"/>
  </r>
  <r>
    <s v="AP-ACCR"/>
    <s v="FN00"/>
    <s v="JRNL00560737"/>
    <s v="FN00-00000-1760-1860"/>
    <s v="FN00"/>
    <s v="00000"/>
    <s v="1760"/>
    <s v="1860"/>
    <s v="FN0022RC"/>
    <n v="-2081.37"/>
    <x v="127"/>
    <x v="21"/>
    <s v="GTCR367"/>
    <s v="JRNL00560262"/>
    <x v="111"/>
    <d v="2022-08-08T00:00:00"/>
    <s v="Yes"/>
  </r>
  <r>
    <s v="AP-ACCR"/>
    <s v="FN00"/>
    <s v="JRNL00560737"/>
    <s v="FN00-00000-1760-1860"/>
    <s v="FN00"/>
    <s v="00000"/>
    <s v="1760"/>
    <s v="1860"/>
    <s v="FN0022RC"/>
    <n v="-899.15"/>
    <x v="128"/>
    <x v="5"/>
    <s v="July Estimate"/>
    <s v="JRNL00560262"/>
    <x v="111"/>
    <d v="2022-08-08T00:00:00"/>
    <s v="Yes"/>
  </r>
  <r>
    <s v="AP-ACCR"/>
    <s v="FN00"/>
    <s v="JRNL00560737"/>
    <s v="FN00-00000-1760-1860"/>
    <s v="FN00"/>
    <s v="00000"/>
    <s v="1760"/>
    <s v="1860"/>
    <s v="FN0022RC"/>
    <n v="-3115"/>
    <x v="129"/>
    <x v="0"/>
    <s v="July Estimate"/>
    <s v="JRNL00560262"/>
    <x v="111"/>
    <d v="2022-08-08T00:00:00"/>
    <s v="Yes"/>
  </r>
  <r>
    <s v="AP-ACCR"/>
    <s v="FN00"/>
    <s v="JRNL00560737"/>
    <s v="FN00-00000-1760-1860"/>
    <s v="FN00"/>
    <s v="00000"/>
    <s v="1760"/>
    <s v="1860"/>
    <s v="FN0022RC"/>
    <n v="-3000"/>
    <x v="130"/>
    <x v="7"/>
    <s v="July Estimate"/>
    <s v="JRNL00560262"/>
    <x v="111"/>
    <d v="2022-08-08T00:00:00"/>
    <s v="Yes"/>
  </r>
  <r>
    <s v="AP-ACCR"/>
    <s v="FN00"/>
    <s v="JRNL00560737"/>
    <s v="FN00-00000-1760-1860"/>
    <s v="FN00"/>
    <s v="00000"/>
    <s v="1760"/>
    <s v="1860"/>
    <s v="FN0022RC"/>
    <n v="-1236.96"/>
    <x v="131"/>
    <x v="1"/>
    <s v="July Estimate"/>
    <s v="JRNL00560262"/>
    <x v="111"/>
    <d v="2022-08-08T00:00:00"/>
    <s v="Yes"/>
  </r>
  <r>
    <s v="AP-ACCR"/>
    <s v="FN00"/>
    <s v="JRNL00560737"/>
    <s v="FN00-00000-1760-1860"/>
    <s v="FN00"/>
    <s v="00000"/>
    <s v="1760"/>
    <s v="1860"/>
    <s v="FN0022RC"/>
    <n v="-315.18"/>
    <x v="131"/>
    <x v="1"/>
    <s v="July Estimate"/>
    <s v="JRNL00560262"/>
    <x v="111"/>
    <d v="2022-08-08T00:00:00"/>
    <s v="Yes"/>
  </r>
  <r>
    <s v="SYS-AP"/>
    <s v="CU00"/>
    <s v="JRNL00560752"/>
    <s v="FN00-00000-1760-1860"/>
    <s v="FN00"/>
    <s v="00000"/>
    <s v="1760"/>
    <s v="1860"/>
    <s v="FN0022RC"/>
    <n v="2.91"/>
    <x v="133"/>
    <x v="12"/>
    <s v="R31637896"/>
    <s v="VO939884"/>
    <x v="113"/>
    <d v="2022-08-08T00:00:00"/>
    <s v="Yes"/>
  </r>
  <r>
    <s v="SYS-AP"/>
    <s v="CU00"/>
    <s v="JRNL00560752"/>
    <s v="FN00-00000-1760-1860"/>
    <s v="FN00"/>
    <s v="00000"/>
    <s v="1760"/>
    <s v="1860"/>
    <s v="FN0022RC"/>
    <n v="3875.6"/>
    <x v="133"/>
    <x v="12"/>
    <s v="R31637896"/>
    <s v="VO939884"/>
    <x v="113"/>
    <d v="2022-08-08T00:00:00"/>
    <s v="Yes"/>
  </r>
  <r>
    <s v="SYS-AP"/>
    <s v="CU00"/>
    <s v="JRNL00560752"/>
    <s v="FN00-00000-1760-1860"/>
    <s v="FN00"/>
    <s v="00000"/>
    <s v="1760"/>
    <s v="1860"/>
    <s v="FN0022RC"/>
    <n v="3920"/>
    <x v="119"/>
    <x v="11"/>
    <s v="60423837"/>
    <s v="VO939885"/>
    <x v="113"/>
    <d v="2022-08-08T00:00:00"/>
    <s v="Yes"/>
  </r>
  <r>
    <s v="SYS-AP"/>
    <s v="CU00"/>
    <s v="JRNL00560752"/>
    <s v="FN00-00000-1760-1860"/>
    <s v="FN00"/>
    <s v="00000"/>
    <s v="1760"/>
    <s v="1860"/>
    <s v="FN0022RC"/>
    <n v="3.83"/>
    <x v="53"/>
    <x v="11"/>
    <s v="60423874"/>
    <s v="VO939886"/>
    <x v="113"/>
    <d v="2022-08-08T00:00:00"/>
    <s v="Yes"/>
  </r>
  <r>
    <s v="SYS-AP"/>
    <s v="CU00"/>
    <s v="JRNL00560752"/>
    <s v="FN00-00000-1760-1860"/>
    <s v="FN00"/>
    <s v="00000"/>
    <s v="1760"/>
    <s v="1860"/>
    <s v="FN0022RC"/>
    <n v="3400"/>
    <x v="53"/>
    <x v="11"/>
    <s v="60423874"/>
    <s v="VO939886"/>
    <x v="113"/>
    <d v="2022-08-08T00:00:00"/>
    <s v="Yes"/>
  </r>
  <r>
    <s v="AP-ACCR"/>
    <s v="FI00"/>
    <s v="JRNL00560759"/>
    <s v="FI00-00000-1760-1860"/>
    <s v="FI00"/>
    <s v="00000"/>
    <s v="1760"/>
    <s v="1860"/>
    <s v=""/>
    <n v="-2.86"/>
    <x v="10"/>
    <x v="1"/>
    <s v="July Estimate"/>
    <s v="JRNL00560247"/>
    <x v="111"/>
    <d v="2022-08-08T00:00:00"/>
    <s v="Yes"/>
  </r>
  <r>
    <s v="AP-ACCR"/>
    <s v="CF00"/>
    <s v="JRNL00560762"/>
    <s v="CF00-00000-1760-1860"/>
    <s v="CF00"/>
    <s v="00000"/>
    <s v="1760"/>
    <s v="1860"/>
    <s v=""/>
    <n v="-147.94999999999999"/>
    <x v="10"/>
    <x v="1"/>
    <s v="July Estimate"/>
    <s v="JRNL00560258"/>
    <x v="111"/>
    <d v="2022-08-08T00:00:00"/>
    <s v="Yes"/>
  </r>
  <r>
    <s v="SYS-AP"/>
    <s v="CU00"/>
    <s v="JRNL00560988"/>
    <s v="FN00-00000-1760-1860"/>
    <s v="FN00"/>
    <s v="00000"/>
    <s v="1760"/>
    <s v="1860"/>
    <s v="FN0022RC"/>
    <n v="1.47"/>
    <x v="119"/>
    <x v="11"/>
    <s v="60453237"/>
    <s v="VO940337"/>
    <x v="114"/>
    <d v="2022-08-10T00:00:00"/>
    <s v="Yes"/>
  </r>
  <r>
    <s v="SYS-AP"/>
    <s v="CU00"/>
    <s v="JRNL00560988"/>
    <s v="FN00-00000-1760-1860"/>
    <s v="FN00"/>
    <s v="00000"/>
    <s v="1760"/>
    <s v="1860"/>
    <s v="FN0022RC"/>
    <n v="3920"/>
    <x v="119"/>
    <x v="11"/>
    <s v="60453237"/>
    <s v="VO940337"/>
    <x v="114"/>
    <d v="2022-08-10T00:00:00"/>
    <s v="Yes"/>
  </r>
  <r>
    <s v="SYS-AP"/>
    <s v="CU00"/>
    <s v="JRNL00560988"/>
    <s v="FN00-00000-1760-1860"/>
    <s v="FN00"/>
    <s v="00000"/>
    <s v="1760"/>
    <s v="1860"/>
    <s v="FN0022RC"/>
    <n v="3146.7"/>
    <x v="53"/>
    <x v="11"/>
    <s v="60465146"/>
    <s v="VO940338"/>
    <x v="114"/>
    <d v="2022-08-10T00:00:00"/>
    <s v="Yes"/>
  </r>
  <r>
    <s v="SYS-AP"/>
    <s v="FC00"/>
    <s v="JRNL00561020"/>
    <s v="FN00-00000-1760-1860"/>
    <s v="FN00"/>
    <s v="00000"/>
    <s v="1760"/>
    <s v="1860"/>
    <s v="FN0022RC"/>
    <n v="253.61"/>
    <x v="134"/>
    <x v="5"/>
    <s v="12492655"/>
    <s v="VO940572"/>
    <x v="115"/>
    <d v="2022-08-11T00:00:00"/>
    <s v="Yes"/>
  </r>
  <r>
    <s v="SYS-AP"/>
    <s v="FC00"/>
    <s v="JRNL00561020"/>
    <s v="FN00-00000-1760-1860"/>
    <s v="FN00"/>
    <s v="00000"/>
    <s v="1760"/>
    <s v="1860"/>
    <s v="FN0022RC"/>
    <n v="899.15"/>
    <x v="135"/>
    <x v="5"/>
    <s v="12506208"/>
    <s v="VO940583"/>
    <x v="115"/>
    <d v="2022-08-11T00:00:00"/>
    <s v="Yes"/>
  </r>
  <r>
    <s v="SYS-AP"/>
    <s v="FC00"/>
    <s v="JRNL00561020"/>
    <s v="FN00-00000-1760-1860"/>
    <s v="FN00"/>
    <s v="00000"/>
    <s v="1760"/>
    <s v="1860"/>
    <s v="FN0022RC"/>
    <n v="2081.37"/>
    <x v="136"/>
    <x v="21"/>
    <s v="GTCR367"/>
    <s v="VO940618"/>
    <x v="115"/>
    <d v="2022-08-11T00:00:00"/>
    <s v="Yes"/>
  </r>
  <r>
    <s v="SYS-AP"/>
    <s v="FC00"/>
    <s v="JRNL00561020"/>
    <s v="FN00-00000-1760-1860"/>
    <s v="FN00"/>
    <s v="00000"/>
    <s v="1760"/>
    <s v="1860"/>
    <s v="FN0022RC"/>
    <n v="1549.17"/>
    <x v="58"/>
    <x v="1"/>
    <s v="530"/>
    <s v="VO940655"/>
    <x v="115"/>
    <d v="2022-08-11T00:00:00"/>
    <s v="Yes"/>
  </r>
  <r>
    <s v="SYS-AP"/>
    <s v="FC00"/>
    <s v="JRNL00561053"/>
    <s v="FN00-00000-1760-1860"/>
    <s v="FN00"/>
    <s v="00000"/>
    <s v="1760"/>
    <s v="1860"/>
    <s v="FN0022RC"/>
    <n v="1257.5"/>
    <x v="58"/>
    <x v="0"/>
    <s v="INV 0567-11"/>
    <s v="VO940983"/>
    <x v="116"/>
    <d v="2022-08-12T00:00:00"/>
    <s v="Yes"/>
  </r>
  <r>
    <s v="SYS-AP"/>
    <s v="CU00"/>
    <s v="JRNL00561117"/>
    <s v="FN00-00000-1760-1860"/>
    <s v="FN00"/>
    <s v="00000"/>
    <s v="1760"/>
    <s v="1860"/>
    <s v=""/>
    <n v="163.05000000000001"/>
    <x v="120"/>
    <x v="20"/>
    <s v="23027668"/>
    <s v="VO941605"/>
    <x v="117"/>
    <d v="2022-08-16T00:00:00"/>
    <s v="Yes"/>
  </r>
  <r>
    <s v="SYS-AP"/>
    <s v="CU00"/>
    <s v="JRNL00561117"/>
    <s v="FN00-00000-1760-1860"/>
    <s v="FN00"/>
    <s v="00000"/>
    <s v="1760"/>
    <s v="1860"/>
    <s v="FN0022RC"/>
    <n v="3845.56"/>
    <x v="137"/>
    <x v="12"/>
    <s v="R31682664"/>
    <s v="VO941652"/>
    <x v="117"/>
    <d v="2022-08-16T00:00:00"/>
    <s v="Yes"/>
  </r>
  <r>
    <s v="SYS-AP"/>
    <s v="FC00"/>
    <s v="JRNL00561119"/>
    <s v="FN00-00000-1760-1860"/>
    <s v="FN00"/>
    <s v="00000"/>
    <s v="1760"/>
    <s v="1860"/>
    <s v="FN0022RC"/>
    <n v="46.11"/>
    <x v="138"/>
    <x v="5"/>
    <s v="12510217"/>
    <s v="VO941604"/>
    <x v="117"/>
    <d v="2022-08-16T00:00:00"/>
    <s v="Yes"/>
  </r>
  <r>
    <s v="SYS-AP"/>
    <s v="CU00"/>
    <s v="JRNL00561323"/>
    <s v="FN00-00000-1760-1860"/>
    <s v="FN00"/>
    <s v="00000"/>
    <s v="1760"/>
    <s v="1860"/>
    <s v="FN0022RC"/>
    <n v="1.47"/>
    <x v="139"/>
    <x v="11"/>
    <s v="60505955"/>
    <s v="VO942809"/>
    <x v="118"/>
    <d v="2022-08-23T00:00:00"/>
    <s v="Yes"/>
  </r>
  <r>
    <s v="SYS-AP"/>
    <s v="CU00"/>
    <s v="JRNL00561323"/>
    <s v="FN00-00000-1760-1860"/>
    <s v="FN00"/>
    <s v="00000"/>
    <s v="1760"/>
    <s v="1860"/>
    <s v="FN0022RC"/>
    <n v="3920"/>
    <x v="139"/>
    <x v="11"/>
    <s v="60505955"/>
    <s v="VO942809"/>
    <x v="118"/>
    <d v="2022-08-23T00:00:00"/>
    <s v="Yes"/>
  </r>
  <r>
    <s v="SYS-AP"/>
    <s v="CU00"/>
    <s v="JRNL00561323"/>
    <s v="FN00-00000-1760-1860"/>
    <s v="FN00"/>
    <s v="00000"/>
    <s v="1760"/>
    <s v="1860"/>
    <s v="FN0022RC"/>
    <n v="2.5499999999999998"/>
    <x v="53"/>
    <x v="11"/>
    <s v="60506044"/>
    <s v="VO942812"/>
    <x v="118"/>
    <d v="2022-08-23T00:00:00"/>
    <s v="Yes"/>
  </r>
  <r>
    <s v="SYS-AP"/>
    <s v="CU00"/>
    <s v="JRNL00561323"/>
    <s v="FN00-00000-1760-1860"/>
    <s v="FN00"/>
    <s v="00000"/>
    <s v="1760"/>
    <s v="1860"/>
    <s v="FN0022RC"/>
    <n v="3400"/>
    <x v="53"/>
    <x v="11"/>
    <s v="60506044"/>
    <s v="VO942812"/>
    <x v="118"/>
    <d v="2022-08-23T00:00:00"/>
    <s v="Yes"/>
  </r>
  <r>
    <s v="SYS-AP"/>
    <s v="CU00"/>
    <s v="JRNL00561323"/>
    <s v="FN00-00000-1760-1860"/>
    <s v="FN00"/>
    <s v="00000"/>
    <s v="1760"/>
    <s v="1860"/>
    <s v="FN0022RC"/>
    <n v="3862.04"/>
    <x v="140"/>
    <x v="12"/>
    <s v="R31723694"/>
    <s v="VO942839"/>
    <x v="118"/>
    <d v="2022-08-23T00:00:00"/>
    <s v="Yes"/>
  </r>
  <r>
    <s v="SYS-AP"/>
    <s v="CU00"/>
    <s v="JRNL00561358"/>
    <s v="FN00-00000-1760-1860"/>
    <s v="FN00"/>
    <s v="00000"/>
    <s v="1760"/>
    <s v="1860"/>
    <s v="FN0022RC"/>
    <n v="3920"/>
    <x v="139"/>
    <x v="11"/>
    <s v="60531370"/>
    <s v="VO943020"/>
    <x v="119"/>
    <d v="2022-08-24T00:00:00"/>
    <s v="Yes"/>
  </r>
  <r>
    <s v="SYS-AP"/>
    <s v="CU00"/>
    <s v="JRNL00561358"/>
    <s v="FN00-00000-1760-1860"/>
    <s v="FN00"/>
    <s v="00000"/>
    <s v="1760"/>
    <s v="1860"/>
    <s v="FN0022RC"/>
    <n v="3.83"/>
    <x v="53"/>
    <x v="11"/>
    <s v="60536509"/>
    <s v="VO943021"/>
    <x v="119"/>
    <d v="2022-08-24T00:00:00"/>
    <s v="Yes"/>
  </r>
  <r>
    <s v="SYS-AP"/>
    <s v="CU00"/>
    <s v="JRNL00561358"/>
    <s v="FN00-00000-1760-1860"/>
    <s v="FN00"/>
    <s v="00000"/>
    <s v="1760"/>
    <s v="1860"/>
    <s v="FN0022RC"/>
    <n v="3400"/>
    <x v="53"/>
    <x v="11"/>
    <s v="60536509"/>
    <s v="VO943021"/>
    <x v="119"/>
    <d v="2022-08-24T00:00:00"/>
    <s v="Yes"/>
  </r>
  <r>
    <s v="SYS-AP"/>
    <s v="FC00"/>
    <s v="JRNL00561362"/>
    <s v="FN00-00000-1760-1860"/>
    <s v="FN00"/>
    <s v="00000"/>
    <s v="1760"/>
    <s v="1860"/>
    <s v="FN0022RC"/>
    <n v="23.06"/>
    <x v="141"/>
    <x v="5"/>
    <s v="12521225"/>
    <s v="VO943181"/>
    <x v="119"/>
    <d v="2022-08-24T00:00:00"/>
    <s v="Yes"/>
  </r>
  <r>
    <s v="SYS-AP"/>
    <s v="FC00"/>
    <s v="JRNL00561467"/>
    <s v="FN00-00000-1760-1860"/>
    <s v="FN00"/>
    <s v="00000"/>
    <s v="1760"/>
    <s v="1860"/>
    <s v="FN0022RC"/>
    <n v="14633.5"/>
    <x v="50"/>
    <x v="4"/>
    <s v="718907"/>
    <s v="VO943979"/>
    <x v="120"/>
    <d v="2022-08-29T00:00:00"/>
    <s v="Yes"/>
  </r>
  <r>
    <s v="SYS-AP"/>
    <s v="FC00"/>
    <s v="JRNL00561467"/>
    <s v="FN00-00000-1760-1860"/>
    <s v="FN00"/>
    <s v="00000"/>
    <s v="1760"/>
    <s v="1860"/>
    <s v="FN0022RC"/>
    <n v="22375.45"/>
    <x v="50"/>
    <x v="4"/>
    <s v="718907"/>
    <s v="VO943979"/>
    <x v="120"/>
    <d v="2022-08-29T00:00:00"/>
    <s v="Yes"/>
  </r>
  <r>
    <s v="SYS-AP"/>
    <s v="CU00"/>
    <s v="JRNL00561524"/>
    <s v="FN00-00000-1760-1860"/>
    <s v="FN00"/>
    <s v="00000"/>
    <s v="1760"/>
    <s v="1860"/>
    <s v="FN0022RC"/>
    <n v="2716.8"/>
    <x v="142"/>
    <x v="12"/>
    <s v="R31779520"/>
    <s v="VO944233"/>
    <x v="121"/>
    <d v="2022-08-30T00:00:00"/>
    <s v="Yes"/>
  </r>
  <r>
    <s v="SYS-AP"/>
    <s v="CU00"/>
    <s v="JRNL00561589"/>
    <s v="FN00-00000-1760-1860"/>
    <s v="FN00"/>
    <s v="00000"/>
    <s v="1760"/>
    <s v="1860"/>
    <s v="FN0022RC"/>
    <n v="3920"/>
    <x v="139"/>
    <x v="11"/>
    <s v="60574553"/>
    <s v="VO944405"/>
    <x v="122"/>
    <d v="2022-08-30T00:00:00"/>
    <s v="Yes"/>
  </r>
  <r>
    <s v="SYS-AP"/>
    <s v="CU00"/>
    <s v="JRNL00561589"/>
    <s v="FN00-00000-1760-1860"/>
    <s v="FN00"/>
    <s v="00000"/>
    <s v="1760"/>
    <s v="1860"/>
    <s v="FN0022RC"/>
    <n v="2.5499999999999998"/>
    <x v="53"/>
    <x v="11"/>
    <s v="60576646"/>
    <s v="VO944407"/>
    <x v="122"/>
    <d v="2022-08-30T00:00:00"/>
    <s v="Yes"/>
  </r>
  <r>
    <s v="SYS-AP"/>
    <s v="CU00"/>
    <s v="JRNL00561589"/>
    <s v="FN00-00000-1760-1860"/>
    <s v="FN00"/>
    <s v="00000"/>
    <s v="1760"/>
    <s v="1860"/>
    <s v="FN0022RC"/>
    <n v="3400"/>
    <x v="53"/>
    <x v="11"/>
    <s v="60576646"/>
    <s v="VO944407"/>
    <x v="122"/>
    <d v="2022-08-30T00:00:00"/>
    <s v="Yes"/>
  </r>
  <r>
    <s v="AP-ACCR"/>
    <s v="FN00"/>
    <s v="JRNL00562134"/>
    <s v="FN00-00000-1760-1860"/>
    <s v="FN00"/>
    <s v="00000"/>
    <s v="1760"/>
    <s v="1860"/>
    <s v="FN0022RC"/>
    <n v="6895"/>
    <x v="38"/>
    <x v="6"/>
    <s v="00053"/>
    <s v="JRNL00562134"/>
    <x v="111"/>
    <d v="2022-09-08T00:00:00"/>
    <s v="Yes"/>
  </r>
  <r>
    <s v="AP-ACCR"/>
    <s v="FN00"/>
    <s v="JRNL00562134"/>
    <s v="FN00-00000-1760-1860"/>
    <s v="FN00"/>
    <s v="00000"/>
    <s v="1760"/>
    <s v="1860"/>
    <s v="FN0022RC"/>
    <n v="123295.71"/>
    <x v="143"/>
    <x v="22"/>
    <s v="21070"/>
    <s v="JRNL00562134"/>
    <x v="111"/>
    <d v="2022-09-08T00:00:00"/>
    <s v="Yes"/>
  </r>
  <r>
    <s v="AP-ACCR"/>
    <s v="FN00"/>
    <s v="JRNL00562134"/>
    <s v="FN00-00000-1760-1860"/>
    <s v="FN00"/>
    <s v="00000"/>
    <s v="1760"/>
    <s v="1860"/>
    <s v="FN0022RC"/>
    <n v="18520"/>
    <x v="4"/>
    <x v="2"/>
    <s v="940803"/>
    <s v="JRNL00562134"/>
    <x v="111"/>
    <d v="2022-09-08T00:00:00"/>
    <s v="Yes"/>
  </r>
  <r>
    <s v="AP-ACCR"/>
    <s v="FN00"/>
    <s v="JRNL00562134"/>
    <s v="FN00-00000-1760-1860"/>
    <s v="FN00"/>
    <s v="00000"/>
    <s v="1760"/>
    <s v="1860"/>
    <s v="FN0022RC"/>
    <n v="300"/>
    <x v="144"/>
    <x v="9"/>
    <s v="DS20220812"/>
    <s v="JRNL00562134"/>
    <x v="111"/>
    <d v="2022-09-08T00:00:00"/>
    <s v="Yes"/>
  </r>
  <r>
    <s v="AP-ACCR"/>
    <s v="FN00"/>
    <s v="JRNL00562134"/>
    <s v="FN00-00000-1760-1860"/>
    <s v="FN00"/>
    <s v="00000"/>
    <s v="1760"/>
    <s v="1860"/>
    <s v="FN0022RC"/>
    <n v="13633.75"/>
    <x v="145"/>
    <x v="0"/>
    <s v="August Estimate"/>
    <s v="JRNL00562134"/>
    <x v="111"/>
    <d v="2022-09-08T00:00:00"/>
    <s v="Yes"/>
  </r>
  <r>
    <s v="AP-ACCR"/>
    <s v="FN00"/>
    <s v="JRNL00562134"/>
    <s v="FN00-00000-1760-1860"/>
    <s v="FN00"/>
    <s v="00000"/>
    <s v="1760"/>
    <s v="1860"/>
    <s v="FN0022RC"/>
    <n v="3272.5"/>
    <x v="146"/>
    <x v="7"/>
    <s v="2022-08"/>
    <s v="JRNL00562134"/>
    <x v="111"/>
    <d v="2022-09-08T00:00:00"/>
    <s v="Yes"/>
  </r>
  <r>
    <s v="AP-ACCR"/>
    <s v="FN00"/>
    <s v="JRNL00562134"/>
    <s v="FN00-00000-1760-1860"/>
    <s v="FN00"/>
    <s v="00000"/>
    <s v="1760"/>
    <s v="1860"/>
    <s v="FN0022RC"/>
    <n v="980.7"/>
    <x v="147"/>
    <x v="1"/>
    <s v="August Estimate"/>
    <s v="JRNL00562134"/>
    <x v="111"/>
    <d v="2022-09-08T00:00:00"/>
    <s v="Yes"/>
  </r>
  <r>
    <s v="SLCLR"/>
    <s v="CU00"/>
    <s v="JRNL00562195"/>
    <s v="FN00-00000-1760-1860"/>
    <s v="FN00"/>
    <s v="00000"/>
    <s v="1760"/>
    <s v="1860"/>
    <s v="FN0022RC"/>
    <n v="31986.3"/>
    <x v="65"/>
    <x v="13"/>
    <s v=""/>
    <s v="JRNL00562195"/>
    <x v="111"/>
    <d v="2022-09-07T00:00:00"/>
    <s v="Yes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A3:D186" firstHeaderRow="1" firstDataRow="4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numFmtId="40"/>
    <pivotField axis="axisRow" showAll="0">
      <items count="149">
        <item x="101"/>
        <item x="100"/>
        <item x="50"/>
        <item x="25"/>
        <item x="24"/>
        <item x="22"/>
        <item x="28"/>
        <item x="90"/>
        <item x="36"/>
        <item x="91"/>
        <item x="49"/>
        <item x="38"/>
        <item x="48"/>
        <item x="37"/>
        <item x="92"/>
        <item x="4"/>
        <item x="21"/>
        <item x="89"/>
        <item x="77"/>
        <item x="13"/>
        <item x="76"/>
        <item x="23"/>
        <item x="10"/>
        <item x="93"/>
        <item x="75"/>
        <item x="18"/>
        <item x="32"/>
        <item x="85"/>
        <item x="68"/>
        <item x="14"/>
        <item x="67"/>
        <item x="3"/>
        <item x="69"/>
        <item x="64"/>
        <item x="42"/>
        <item x="44"/>
        <item x="45"/>
        <item x="43"/>
        <item x="30"/>
        <item x="39"/>
        <item x="8"/>
        <item x="26"/>
        <item x="41"/>
        <item x="15"/>
        <item x="12"/>
        <item x="11"/>
        <item x="27"/>
        <item x="19"/>
        <item x="20"/>
        <item x="1"/>
        <item x="83"/>
        <item x="95"/>
        <item x="112"/>
        <item x="113"/>
        <item x="66"/>
        <item x="104"/>
        <item x="105"/>
        <item x="106"/>
        <item x="60"/>
        <item x="61"/>
        <item x="82"/>
        <item x="71"/>
        <item x="63"/>
        <item x="72"/>
        <item x="73"/>
        <item x="46"/>
        <item x="102"/>
        <item x="94"/>
        <item x="97"/>
        <item x="52"/>
        <item x="74"/>
        <item x="79"/>
        <item x="111"/>
        <item x="47"/>
        <item x="58"/>
        <item x="96"/>
        <item x="59"/>
        <item x="35"/>
        <item x="40"/>
        <item x="98"/>
        <item x="6"/>
        <item x="29"/>
        <item x="33"/>
        <item x="55"/>
        <item x="56"/>
        <item x="57"/>
        <item x="103"/>
        <item x="51"/>
        <item x="78"/>
        <item x="84"/>
        <item x="5"/>
        <item x="80"/>
        <item x="34"/>
        <item x="16"/>
        <item x="31"/>
        <item x="17"/>
        <item x="110"/>
        <item x="65"/>
        <item x="2"/>
        <item x="9"/>
        <item x="7"/>
        <item x="0"/>
        <item x="62"/>
        <item x="86"/>
        <item x="87"/>
        <item x="88"/>
        <item x="107"/>
        <item x="54"/>
        <item x="81"/>
        <item x="70"/>
        <item x="53"/>
        <item x="108"/>
        <item x="99"/>
        <item x="109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t="default"/>
      </items>
    </pivotField>
    <pivotField axis="axisRow" showAll="0">
      <items count="31">
        <item x="5"/>
        <item x="0"/>
        <item x="6"/>
        <item x="16"/>
        <item x="9"/>
        <item x="18"/>
        <item x="8"/>
        <item x="4"/>
        <item x="7"/>
        <item x="2"/>
        <item x="10"/>
        <item x="17"/>
        <item x="1"/>
        <item x="12"/>
        <item x="11"/>
        <item x="14"/>
        <item x="3"/>
        <item x="13"/>
        <item x="20"/>
        <item x="21"/>
        <item x="19"/>
        <item m="1" x="28"/>
        <item m="1" x="29"/>
        <item m="1" x="27"/>
        <item m="1" x="26"/>
        <item m="1" x="24"/>
        <item m="1" x="23"/>
        <item x="22"/>
        <item m="1" x="25"/>
        <item x="15"/>
        <item t="default"/>
      </items>
    </pivotField>
    <pivotField showAll="0"/>
    <pivotField showAll="0"/>
    <pivotField axis="axisCol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 numFmtId="14"/>
    <pivotField showAll="0"/>
    <pivotField axis="axisCol" showAll="0" defaultSubtotal="0">
      <items count="6">
        <item sd="0" x="0"/>
        <item sd="0" x="1"/>
        <item sd="0" x="2"/>
        <item sd="0" x="3"/>
        <item sd="0" x="4"/>
        <item x="5"/>
      </items>
    </pivotField>
    <pivotField axis="axisCol" showAll="0" defaultSubtotal="0">
      <items count="4">
        <item sd="0" x="0"/>
        <item sd="0" x="1"/>
        <item sd="0" x="2"/>
        <item x="3"/>
      </items>
    </pivotField>
  </pivotFields>
  <rowFields count="2">
    <field x="11"/>
    <field x="10"/>
  </rowFields>
  <rowItems count="180">
    <i>
      <x/>
    </i>
    <i r="1">
      <x v="7"/>
    </i>
    <i r="1">
      <x v="8"/>
    </i>
    <i r="1">
      <x v="32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92"/>
    </i>
    <i r="1">
      <x v="125"/>
    </i>
    <i r="1">
      <x v="128"/>
    </i>
    <i r="1">
      <x v="134"/>
    </i>
    <i r="1">
      <x v="135"/>
    </i>
    <i r="1">
      <x v="138"/>
    </i>
    <i r="1">
      <x v="141"/>
    </i>
    <i>
      <x v="1"/>
    </i>
    <i r="1">
      <x v="9"/>
    </i>
    <i r="1">
      <x v="10"/>
    </i>
    <i r="1">
      <x v="34"/>
    </i>
    <i r="1">
      <x v="74"/>
    </i>
    <i r="1">
      <x v="75"/>
    </i>
    <i r="1">
      <x v="78"/>
    </i>
    <i r="1">
      <x v="81"/>
    </i>
    <i r="1">
      <x v="101"/>
    </i>
    <i r="1">
      <x v="129"/>
    </i>
    <i r="1">
      <x v="145"/>
    </i>
    <i>
      <x v="2"/>
    </i>
    <i r="1">
      <x v="11"/>
    </i>
    <i r="1">
      <x v="17"/>
    </i>
    <i r="1">
      <x v="71"/>
    </i>
    <i r="1">
      <x v="72"/>
    </i>
    <i r="1">
      <x v="88"/>
    </i>
    <i r="1">
      <x v="118"/>
    </i>
    <i>
      <x v="3"/>
    </i>
    <i r="1">
      <x v="1"/>
    </i>
    <i>
      <x v="4"/>
    </i>
    <i r="1">
      <x v="87"/>
    </i>
    <i r="1">
      <x v="144"/>
    </i>
    <i>
      <x v="5"/>
    </i>
    <i r="1">
      <x v="96"/>
    </i>
    <i>
      <x v="6"/>
    </i>
    <i r="1">
      <x v="12"/>
    </i>
    <i r="1">
      <x v="36"/>
    </i>
    <i r="1">
      <x v="73"/>
    </i>
    <i r="1">
      <x v="74"/>
    </i>
    <i r="1">
      <x v="76"/>
    </i>
    <i>
      <x v="7"/>
    </i>
    <i r="1">
      <x v="2"/>
    </i>
    <i r="1">
      <x v="13"/>
    </i>
    <i r="1">
      <x v="50"/>
    </i>
    <i r="1">
      <x v="74"/>
    </i>
    <i r="1">
      <x v="82"/>
    </i>
    <i r="1">
      <x v="86"/>
    </i>
    <i r="1">
      <x v="92"/>
    </i>
    <i r="1">
      <x v="126"/>
    </i>
    <i>
      <x v="8"/>
    </i>
    <i r="1">
      <x v="14"/>
    </i>
    <i r="1">
      <x v="37"/>
    </i>
    <i r="1">
      <x v="74"/>
    </i>
    <i r="1">
      <x v="76"/>
    </i>
    <i r="1">
      <x v="79"/>
    </i>
    <i r="1">
      <x v="130"/>
    </i>
    <i r="1">
      <x v="146"/>
    </i>
    <i>
      <x v="9"/>
    </i>
    <i r="1">
      <x v="3"/>
    </i>
    <i r="1">
      <x v="4"/>
    </i>
    <i r="1">
      <x v="5"/>
    </i>
    <i r="1">
      <x v="6"/>
    </i>
    <i r="1">
      <x v="15"/>
    </i>
    <i r="1">
      <x v="16"/>
    </i>
    <i r="1">
      <x v="31"/>
    </i>
    <i r="1">
      <x v="43"/>
    </i>
    <i r="1">
      <x v="44"/>
    </i>
    <i r="1">
      <x v="47"/>
    </i>
    <i r="1">
      <x v="74"/>
    </i>
    <i r="1">
      <x v="75"/>
    </i>
    <i r="1">
      <x v="77"/>
    </i>
    <i r="1">
      <x v="80"/>
    </i>
    <i r="1">
      <x v="93"/>
    </i>
    <i r="1">
      <x v="94"/>
    </i>
    <i r="1">
      <x v="98"/>
    </i>
    <i r="1">
      <x v="99"/>
    </i>
    <i>
      <x v="10"/>
    </i>
    <i r="1">
      <x v="18"/>
    </i>
    <i r="1">
      <x v="68"/>
    </i>
    <i r="1">
      <x v="69"/>
    </i>
    <i r="1">
      <x v="83"/>
    </i>
    <i r="1">
      <x v="84"/>
    </i>
    <i r="1">
      <x v="85"/>
    </i>
    <i>
      <x v="11"/>
    </i>
    <i r="1">
      <x/>
    </i>
    <i>
      <x v="12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33"/>
    </i>
    <i r="1">
      <x v="35"/>
    </i>
    <i r="1">
      <x v="38"/>
    </i>
    <i r="1">
      <x v="39"/>
    </i>
    <i r="1">
      <x v="40"/>
    </i>
    <i r="1">
      <x v="41"/>
    </i>
    <i r="1">
      <x v="42"/>
    </i>
    <i r="1">
      <x v="45"/>
    </i>
    <i r="1">
      <x v="46"/>
    </i>
    <i r="1">
      <x v="48"/>
    </i>
    <i r="1">
      <x v="49"/>
    </i>
    <i r="1">
      <x v="70"/>
    </i>
    <i r="1">
      <x v="74"/>
    </i>
    <i r="1">
      <x v="90"/>
    </i>
    <i r="1">
      <x v="95"/>
    </i>
    <i r="1">
      <x v="100"/>
    </i>
    <i r="1">
      <x v="131"/>
    </i>
    <i r="1">
      <x v="147"/>
    </i>
    <i>
      <x v="13"/>
    </i>
    <i r="1">
      <x v="27"/>
    </i>
    <i r="1">
      <x v="102"/>
    </i>
    <i r="1">
      <x v="103"/>
    </i>
    <i r="1">
      <x v="104"/>
    </i>
    <i r="1">
      <x v="105"/>
    </i>
    <i r="1">
      <x v="106"/>
    </i>
    <i r="1">
      <x v="116"/>
    </i>
    <i r="1">
      <x v="117"/>
    </i>
    <i r="1">
      <x v="122"/>
    </i>
    <i r="1">
      <x v="123"/>
    </i>
    <i r="1">
      <x v="124"/>
    </i>
    <i r="1">
      <x v="132"/>
    </i>
    <i r="1">
      <x v="133"/>
    </i>
    <i r="1">
      <x v="137"/>
    </i>
    <i r="1">
      <x v="140"/>
    </i>
    <i r="1">
      <x v="142"/>
    </i>
    <i>
      <x v="14"/>
    </i>
    <i r="1">
      <x v="28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5"/>
    </i>
    <i r="1">
      <x v="119"/>
    </i>
    <i r="1">
      <x v="121"/>
    </i>
    <i r="1">
      <x v="139"/>
    </i>
    <i>
      <x v="15"/>
    </i>
    <i r="1">
      <x v="30"/>
    </i>
    <i r="1">
      <x v="91"/>
    </i>
    <i>
      <x v="16"/>
    </i>
    <i r="1">
      <x v="29"/>
    </i>
    <i>
      <x v="17"/>
    </i>
    <i r="1">
      <x v="97"/>
    </i>
    <i>
      <x v="18"/>
    </i>
    <i r="1">
      <x v="120"/>
    </i>
    <i>
      <x v="19"/>
    </i>
    <i r="1">
      <x v="127"/>
    </i>
    <i r="1">
      <x v="136"/>
    </i>
    <i>
      <x v="20"/>
    </i>
    <i r="1">
      <x v="114"/>
    </i>
    <i>
      <x v="27"/>
    </i>
    <i r="1">
      <x v="143"/>
    </i>
    <i>
      <x v="29"/>
    </i>
    <i r="1">
      <x v="89"/>
    </i>
    <i t="grand">
      <x/>
    </i>
  </rowItems>
  <colFields count="3">
    <field x="18"/>
    <field x="17"/>
    <field x="14"/>
  </colFields>
  <colItems count="3">
    <i>
      <x v="1"/>
    </i>
    <i>
      <x v="2"/>
    </i>
    <i t="grand">
      <x/>
    </i>
  </colItems>
  <dataFields count="1">
    <dataField name="Sum of Amount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H99"/>
  <sheetViews>
    <sheetView workbookViewId="0" topLeftCell="A56">
      <selection pane="topLeft" activeCell="G42" sqref="G42"/>
    </sheetView>
  </sheetViews>
  <sheetFormatPr defaultRowHeight="15"/>
  <cols>
    <col min="1" max="1" width="42.5714285714286" style="2" customWidth="1"/>
    <col min="2" max="2" width="49" style="2" customWidth="1"/>
    <col min="3" max="3" width="12.2857142857143" style="7" customWidth="1"/>
    <col min="4" max="4" width="12" style="2" customWidth="1"/>
    <col min="5" max="5" width="15.7142857142857" style="22" customWidth="1"/>
    <col min="6" max="6" width="17.7142857142857" style="22" customWidth="1"/>
    <col min="7" max="11" width="15.7142857142857" style="2" customWidth="1"/>
    <col min="12" max="16384" width="9.14285714285714" style="2"/>
  </cols>
  <sheetData>
    <row r="1" spans="1:1" ht="15">
      <c r="A1" s="1" t="s">
        <v>0</v>
      </c>
    </row>
    <row r="2" spans="1:4" ht="15">
      <c r="A2" s="1" t="s">
        <v>1</v>
      </c>
      <c r="C2" s="8" t="s">
        <v>12</v>
      </c>
      <c r="D2" s="3"/>
    </row>
    <row r="3" spans="3:8" ht="15">
      <c r="C3" s="8" t="s">
        <v>10</v>
      </c>
      <c r="D3" s="3" t="s">
        <v>13</v>
      </c>
      <c r="E3" s="23" t="s">
        <v>2</v>
      </c>
      <c r="F3" s="23" t="s">
        <v>4</v>
      </c>
      <c r="G3" s="3" t="s">
        <v>6</v>
      </c>
      <c r="H3" s="3" t="s">
        <v>7</v>
      </c>
    </row>
    <row r="4" spans="3:8" ht="15">
      <c r="C4" s="8" t="s">
        <v>11</v>
      </c>
      <c r="D4" s="3" t="s">
        <v>14</v>
      </c>
      <c r="E4" s="23" t="s">
        <v>3</v>
      </c>
      <c r="F4" s="23" t="s">
        <v>5</v>
      </c>
      <c r="G4" s="4">
        <v>44804</v>
      </c>
      <c r="H4" s="3"/>
    </row>
    <row r="6" spans="1:1" ht="15">
      <c r="A6" s="1" t="s">
        <v>8</v>
      </c>
    </row>
    <row r="7" spans="1:8" ht="60">
      <c r="A7" s="2" t="s">
        <v>9</v>
      </c>
      <c r="B7" s="5" t="s">
        <v>15</v>
      </c>
      <c r="C7" s="7">
        <v>1560</v>
      </c>
      <c r="D7" s="2">
        <v>309.375</v>
      </c>
      <c r="E7" s="24">
        <f>416000-20000</f>
        <v>396000</v>
      </c>
      <c r="F7" s="24">
        <f>C7*D7</f>
        <v>482625</v>
      </c>
      <c r="G7" s="6">
        <v>257195</v>
      </c>
      <c r="H7" s="6">
        <f>F7-G7</f>
        <v>225430</v>
      </c>
    </row>
    <row r="8" spans="2:8" ht="15">
      <c r="B8" s="2" t="s">
        <v>16</v>
      </c>
      <c r="E8" s="24">
        <v>20000</v>
      </c>
      <c r="F8" s="24">
        <v>20000</v>
      </c>
      <c r="G8" s="6"/>
      <c r="H8" s="6">
        <f t="shared" si="0" ref="H8:H76">F8-G8</f>
        <v>20000</v>
      </c>
    </row>
    <row r="9" spans="5:8" ht="15">
      <c r="E9" s="24"/>
      <c r="F9" s="24"/>
      <c r="G9" s="6"/>
      <c r="H9" s="6">
        <f t="shared" si="0"/>
        <v>0</v>
      </c>
    </row>
    <row r="10" spans="1:8" ht="15">
      <c r="A10" s="2" t="s">
        <v>111</v>
      </c>
      <c r="B10" s="2" t="s">
        <v>110</v>
      </c>
      <c r="C10" s="2"/>
      <c r="E10" s="24">
        <v>34000</v>
      </c>
      <c r="F10" s="24">
        <v>34000</v>
      </c>
      <c r="G10" s="6">
        <v>33480</v>
      </c>
      <c r="H10" s="6">
        <f t="shared" si="0"/>
        <v>520</v>
      </c>
    </row>
    <row r="11" spans="3:8" ht="15">
      <c r="C11" s="7">
        <v>219</v>
      </c>
      <c r="D11" s="2">
        <v>320</v>
      </c>
      <c r="E11" s="24">
        <v>54740</v>
      </c>
      <c r="F11" s="24">
        <f>C11*D11</f>
        <v>70080</v>
      </c>
      <c r="G11" s="6"/>
      <c r="H11" s="6">
        <f t="shared" si="0"/>
        <v>70080</v>
      </c>
    </row>
    <row r="12" spans="5:8" ht="15">
      <c r="E12" s="24"/>
      <c r="F12" s="24"/>
      <c r="G12" s="6"/>
      <c r="H12" s="6">
        <f t="shared" si="0"/>
        <v>0</v>
      </c>
    </row>
    <row r="13" spans="1:8" ht="30">
      <c r="A13" s="2" t="s">
        <v>17</v>
      </c>
      <c r="B13" s="5" t="s">
        <v>18</v>
      </c>
      <c r="C13" s="7">
        <v>692</v>
      </c>
      <c r="D13" s="2">
        <v>178.75</v>
      </c>
      <c r="E13" s="24">
        <v>12513</v>
      </c>
      <c r="F13" s="24">
        <f>C13*D13</f>
        <v>123695</v>
      </c>
      <c r="G13" s="6">
        <v>51622</v>
      </c>
      <c r="H13" s="6">
        <f t="shared" si="0"/>
        <v>72073</v>
      </c>
    </row>
    <row r="14" spans="5:8" ht="15">
      <c r="E14" s="24"/>
      <c r="F14" s="24"/>
      <c r="G14" s="6"/>
      <c r="H14" s="6">
        <f t="shared" si="0"/>
        <v>0</v>
      </c>
    </row>
    <row r="15" spans="1:8" ht="30">
      <c r="A15" s="2" t="s">
        <v>19</v>
      </c>
      <c r="B15" s="5" t="s">
        <v>20</v>
      </c>
      <c r="C15" s="7">
        <v>2340</v>
      </c>
      <c r="D15" s="2">
        <v>160</v>
      </c>
      <c r="E15" s="24">
        <v>326400</v>
      </c>
      <c r="F15" s="24">
        <f>C15*D15</f>
        <v>374400</v>
      </c>
      <c r="G15" s="6">
        <v>283326</v>
      </c>
      <c r="H15" s="6">
        <f t="shared" si="0"/>
        <v>91074</v>
      </c>
    </row>
    <row r="16" spans="5:8" ht="15">
      <c r="E16" s="24"/>
      <c r="F16" s="24"/>
      <c r="G16" s="6"/>
      <c r="H16" s="6">
        <f t="shared" si="0"/>
        <v>0</v>
      </c>
    </row>
    <row r="17" spans="1:8" ht="15">
      <c r="A17" s="2" t="s">
        <v>21</v>
      </c>
      <c r="B17" s="2" t="s">
        <v>22</v>
      </c>
      <c r="C17" s="7">
        <f>F17/D17</f>
        <v>18</v>
      </c>
      <c r="D17" s="2">
        <v>85</v>
      </c>
      <c r="E17" s="24">
        <v>2359</v>
      </c>
      <c r="F17" s="24">
        <v>1530</v>
      </c>
      <c r="G17" s="6">
        <v>1530</v>
      </c>
      <c r="H17" s="6">
        <f t="shared" si="0"/>
        <v>0</v>
      </c>
    </row>
    <row r="18" spans="5:8" ht="15">
      <c r="E18" s="24"/>
      <c r="F18" s="24"/>
      <c r="G18" s="6"/>
      <c r="H18" s="6">
        <f t="shared" si="0"/>
        <v>0</v>
      </c>
    </row>
    <row r="19" spans="1:8" ht="15">
      <c r="A19" s="2" t="s">
        <v>23</v>
      </c>
      <c r="B19" s="2" t="s">
        <v>24</v>
      </c>
      <c r="E19" s="24">
        <v>29000</v>
      </c>
      <c r="F19" s="24">
        <v>29000</v>
      </c>
      <c r="G19" s="6"/>
      <c r="H19" s="6">
        <f t="shared" si="0"/>
        <v>29000</v>
      </c>
    </row>
    <row r="20" spans="2:8" ht="15">
      <c r="B20" s="2" t="s">
        <v>25</v>
      </c>
      <c r="C20" s="7">
        <v>328</v>
      </c>
      <c r="D20" s="2">
        <v>400</v>
      </c>
      <c r="E20" s="24">
        <v>131200</v>
      </c>
      <c r="F20" s="24">
        <f>C20*D20</f>
        <v>131200</v>
      </c>
      <c r="G20" s="6"/>
      <c r="H20" s="6">
        <f t="shared" si="0"/>
        <v>131200</v>
      </c>
    </row>
    <row r="21" spans="5:8" ht="15">
      <c r="E21" s="24"/>
      <c r="F21" s="24"/>
      <c r="G21" s="6"/>
      <c r="H21" s="6">
        <f t="shared" si="0"/>
        <v>0</v>
      </c>
    </row>
    <row r="22" spans="1:8" ht="15">
      <c r="A22" s="2" t="s">
        <v>26</v>
      </c>
      <c r="B22" s="2" t="s">
        <v>27</v>
      </c>
      <c r="E22" s="24"/>
      <c r="F22" s="24">
        <v>1000</v>
      </c>
      <c r="G22" s="6">
        <v>400</v>
      </c>
      <c r="H22" s="6">
        <f t="shared" si="0"/>
        <v>600</v>
      </c>
    </row>
    <row r="23" spans="5:8" ht="15">
      <c r="E23" s="24"/>
      <c r="F23" s="24"/>
      <c r="G23" s="6"/>
      <c r="H23" s="6">
        <f t="shared" si="0"/>
        <v>0</v>
      </c>
    </row>
    <row r="24" spans="1:8" ht="15">
      <c r="A24" s="2" t="s">
        <v>28</v>
      </c>
      <c r="B24" s="2" t="s">
        <v>29</v>
      </c>
      <c r="C24" s="7">
        <f>F24/D24</f>
        <v>53.751111111111108</v>
      </c>
      <c r="D24" s="2">
        <v>225</v>
      </c>
      <c r="E24" s="24">
        <v>25594</v>
      </c>
      <c r="F24" s="24">
        <v>12094</v>
      </c>
      <c r="G24" s="6">
        <v>12094</v>
      </c>
      <c r="H24" s="6">
        <f t="shared" si="0"/>
        <v>0</v>
      </c>
    </row>
    <row r="25" spans="5:8" ht="15">
      <c r="E25" s="24"/>
      <c r="F25" s="24"/>
      <c r="G25" s="6"/>
      <c r="H25" s="6">
        <f t="shared" si="0"/>
        <v>0</v>
      </c>
    </row>
    <row r="26" spans="1:8" ht="15">
      <c r="A26" s="2" t="s">
        <v>30</v>
      </c>
      <c r="B26" s="2" t="s">
        <v>31</v>
      </c>
      <c r="C26" s="7">
        <f>F26/D26</f>
        <v>880</v>
      </c>
      <c r="D26" s="2">
        <v>70</v>
      </c>
      <c r="E26" s="24">
        <v>42000</v>
      </c>
      <c r="F26" s="24">
        <v>61600</v>
      </c>
      <c r="G26" s="6">
        <v>47338</v>
      </c>
      <c r="H26" s="6">
        <f t="shared" si="0"/>
        <v>14262</v>
      </c>
    </row>
    <row r="27" spans="5:8" ht="15">
      <c r="E27" s="24"/>
      <c r="F27" s="24"/>
      <c r="G27" s="6"/>
      <c r="H27" s="6">
        <f t="shared" si="0"/>
        <v>0</v>
      </c>
    </row>
    <row r="28" spans="1:8" ht="15">
      <c r="A28" s="2" t="s">
        <v>32</v>
      </c>
      <c r="B28" s="2" t="s">
        <v>33</v>
      </c>
      <c r="E28" s="24">
        <v>150000</v>
      </c>
      <c r="F28" s="24">
        <v>92980</v>
      </c>
      <c r="G28" s="6">
        <v>5913</v>
      </c>
      <c r="H28" s="6">
        <f t="shared" si="0"/>
        <v>87067</v>
      </c>
    </row>
    <row r="29" spans="5:8" ht="15">
      <c r="E29" s="24"/>
      <c r="F29" s="24"/>
      <c r="G29" s="6"/>
      <c r="H29" s="6">
        <f t="shared" si="0"/>
        <v>0</v>
      </c>
    </row>
    <row r="30" spans="1:8" ht="15">
      <c r="A30" s="2" t="s">
        <v>34</v>
      </c>
      <c r="B30" s="2" t="s">
        <v>35</v>
      </c>
      <c r="C30" s="7">
        <v>122</v>
      </c>
      <c r="D30" s="2">
        <v>425</v>
      </c>
      <c r="E30" s="24">
        <v>26350</v>
      </c>
      <c r="F30" s="24">
        <f>C30*D30</f>
        <v>51850</v>
      </c>
      <c r="G30" s="6">
        <v>14620</v>
      </c>
      <c r="H30" s="6">
        <f t="shared" si="0"/>
        <v>37230</v>
      </c>
    </row>
    <row r="31" spans="5:8" ht="15">
      <c r="E31" s="24"/>
      <c r="F31" s="24"/>
      <c r="G31" s="6"/>
      <c r="H31" s="6">
        <f t="shared" si="0"/>
        <v>0</v>
      </c>
    </row>
    <row r="32" spans="1:8" ht="15">
      <c r="A32" s="2" t="s">
        <v>36</v>
      </c>
      <c r="B32" s="2" t="s">
        <v>37</v>
      </c>
      <c r="C32" s="7">
        <v>160</v>
      </c>
      <c r="D32" s="2">
        <v>375</v>
      </c>
      <c r="E32" s="24">
        <v>60000</v>
      </c>
      <c r="F32" s="24">
        <f>C32*D32</f>
        <v>60000</v>
      </c>
      <c r="G32" s="6">
        <v>43800</v>
      </c>
      <c r="H32" s="6">
        <f t="shared" si="0"/>
        <v>16200</v>
      </c>
    </row>
    <row r="33" spans="5:8" ht="15">
      <c r="E33" s="24"/>
      <c r="F33" s="24"/>
      <c r="G33" s="6"/>
      <c r="H33" s="6">
        <f t="shared" si="0"/>
        <v>0</v>
      </c>
    </row>
    <row r="34" spans="1:8" ht="15">
      <c r="A34" s="2" t="s">
        <v>101</v>
      </c>
      <c r="B34" s="2" t="s">
        <v>102</v>
      </c>
      <c r="E34" s="24">
        <v>8063</v>
      </c>
      <c r="F34" s="24">
        <v>13799</v>
      </c>
      <c r="G34" s="6"/>
      <c r="H34" s="6">
        <f t="shared" si="0"/>
        <v>13799</v>
      </c>
    </row>
    <row r="35" spans="5:8" ht="15">
      <c r="E35" s="24"/>
      <c r="F35" s="24"/>
      <c r="G35" s="6"/>
      <c r="H35" s="6">
        <f t="shared" si="0"/>
        <v>0</v>
      </c>
    </row>
    <row r="36" spans="1:8" ht="15">
      <c r="A36" s="2" t="s">
        <v>38</v>
      </c>
      <c r="B36" s="2" t="s">
        <v>39</v>
      </c>
      <c r="D36" s="2">
        <v>400</v>
      </c>
      <c r="E36" s="24">
        <v>298000</v>
      </c>
      <c r="F36" s="24">
        <v>280000</v>
      </c>
      <c r="G36" s="6">
        <v>184526</v>
      </c>
      <c r="H36" s="6">
        <f t="shared" si="0"/>
        <v>95474</v>
      </c>
    </row>
    <row r="37" spans="2:8" ht="15">
      <c r="B37" s="2" t="s">
        <v>40</v>
      </c>
      <c r="E37" s="24">
        <v>21719</v>
      </c>
      <c r="F37" s="24">
        <v>21719</v>
      </c>
      <c r="G37" s="6"/>
      <c r="H37" s="6">
        <f t="shared" si="0"/>
        <v>21719</v>
      </c>
    </row>
    <row r="38" spans="2:8" ht="15">
      <c r="B38" s="2" t="s">
        <v>41</v>
      </c>
      <c r="E38" s="24">
        <v>68000</v>
      </c>
      <c r="F38" s="24">
        <v>100000</v>
      </c>
      <c r="G38" s="6"/>
      <c r="H38" s="6">
        <f t="shared" si="0"/>
        <v>100000</v>
      </c>
    </row>
    <row r="39" spans="5:8" ht="15">
      <c r="E39" s="24"/>
      <c r="F39" s="24"/>
      <c r="G39" s="6"/>
      <c r="H39" s="6">
        <f t="shared" si="0"/>
        <v>0</v>
      </c>
    </row>
    <row r="40" spans="1:8" ht="15">
      <c r="A40" s="2" t="s">
        <v>86</v>
      </c>
      <c r="B40" s="2" t="s">
        <v>87</v>
      </c>
      <c r="E40" s="24"/>
      <c r="F40" s="24">
        <v>4950</v>
      </c>
      <c r="G40" s="6">
        <v>4950</v>
      </c>
      <c r="H40" s="6">
        <f t="shared" si="0"/>
        <v>0</v>
      </c>
    </row>
    <row r="41" spans="5:8" ht="15">
      <c r="E41" s="24"/>
      <c r="F41" s="24"/>
      <c r="G41" s="6"/>
      <c r="H41" s="6">
        <f t="shared" si="0"/>
        <v>0</v>
      </c>
    </row>
    <row r="42" spans="1:8" ht="15">
      <c r="A42" s="2" t="s">
        <v>88</v>
      </c>
      <c r="B42" s="2" t="s">
        <v>89</v>
      </c>
      <c r="E42" s="24">
        <v>75000</v>
      </c>
      <c r="F42" s="24">
        <v>75000</v>
      </c>
      <c r="G42" s="6"/>
      <c r="H42" s="6">
        <f t="shared" si="0"/>
        <v>75000</v>
      </c>
    </row>
    <row r="43" spans="5:8" ht="15">
      <c r="E43" s="24"/>
      <c r="F43" s="24"/>
      <c r="G43" s="6"/>
      <c r="H43" s="6">
        <f t="shared" si="0"/>
        <v>0</v>
      </c>
    </row>
    <row r="44" spans="1:8" ht="15">
      <c r="A44" s="2" t="s">
        <v>90</v>
      </c>
      <c r="E44" s="24"/>
      <c r="F44" s="24"/>
      <c r="G44" s="6"/>
      <c r="H44" s="6">
        <f t="shared" si="0"/>
        <v>0</v>
      </c>
    </row>
    <row r="45" spans="1:8" ht="15">
      <c r="A45" s="2" t="s">
        <v>91</v>
      </c>
      <c r="E45" s="24">
        <v>27818</v>
      </c>
      <c r="F45" s="24">
        <v>27818</v>
      </c>
      <c r="G45" s="6">
        <v>24254</v>
      </c>
      <c r="H45" s="6">
        <f t="shared" si="0"/>
        <v>3564</v>
      </c>
    </row>
    <row r="46" spans="1:8" ht="15">
      <c r="A46" s="2" t="s">
        <v>17</v>
      </c>
      <c r="E46" s="24">
        <v>63446</v>
      </c>
      <c r="F46" s="24">
        <v>71500</v>
      </c>
      <c r="G46" s="6">
        <v>48555</v>
      </c>
      <c r="H46" s="6">
        <f t="shared" si="0"/>
        <v>22945</v>
      </c>
    </row>
    <row r="47" spans="1:8" ht="15">
      <c r="A47" s="2" t="s">
        <v>19</v>
      </c>
      <c r="E47" s="24">
        <v>3332</v>
      </c>
      <c r="F47" s="24">
        <v>3332</v>
      </c>
      <c r="G47" s="6">
        <v>3332</v>
      </c>
      <c r="H47" s="6">
        <f t="shared" si="0"/>
        <v>0</v>
      </c>
    </row>
    <row r="48" spans="5:8" ht="15">
      <c r="E48" s="24"/>
      <c r="F48" s="24"/>
      <c r="G48" s="6"/>
      <c r="H48" s="6">
        <f t="shared" si="0"/>
        <v>0</v>
      </c>
    </row>
    <row r="49" spans="1:8" ht="15">
      <c r="A49" s="2" t="s">
        <v>92</v>
      </c>
      <c r="B49" s="2" t="s">
        <v>93</v>
      </c>
      <c r="E49" s="24">
        <v>541188</v>
      </c>
      <c r="F49" s="24">
        <v>507295</v>
      </c>
      <c r="G49" s="6">
        <v>262737</v>
      </c>
      <c r="H49" s="6">
        <f t="shared" si="0"/>
        <v>244558</v>
      </c>
    </row>
    <row r="50" spans="5:8" ht="15">
      <c r="E50" s="24"/>
      <c r="F50" s="24"/>
      <c r="G50" s="6"/>
      <c r="H50" s="6">
        <f t="shared" si="0"/>
        <v>0</v>
      </c>
    </row>
    <row r="51" spans="1:8" ht="15">
      <c r="A51" s="2" t="s">
        <v>94</v>
      </c>
      <c r="B51" s="2" t="s">
        <v>95</v>
      </c>
      <c r="E51" s="24">
        <v>625594</v>
      </c>
      <c r="F51" s="24">
        <v>605976</v>
      </c>
      <c r="G51" s="6">
        <v>344743</v>
      </c>
      <c r="H51" s="6">
        <f t="shared" si="0"/>
        <v>261233</v>
      </c>
    </row>
    <row r="52" spans="5:8" ht="15">
      <c r="E52" s="24"/>
      <c r="F52" s="24"/>
      <c r="G52" s="6"/>
      <c r="H52" s="6">
        <f t="shared" si="0"/>
        <v>0</v>
      </c>
    </row>
    <row r="53" spans="1:8" ht="15">
      <c r="A53" s="2" t="s">
        <v>96</v>
      </c>
      <c r="B53" s="2" t="s">
        <v>97</v>
      </c>
      <c r="E53" s="24"/>
      <c r="F53" s="24"/>
      <c r="G53" s="6"/>
      <c r="H53" s="6">
        <f t="shared" si="0"/>
        <v>0</v>
      </c>
    </row>
    <row r="54" spans="2:8" ht="15">
      <c r="B54" s="2" t="s">
        <v>98</v>
      </c>
      <c r="E54" s="24">
        <f>5600+32100</f>
        <v>37700</v>
      </c>
      <c r="F54" s="24">
        <f>5600+37100</f>
        <v>42700</v>
      </c>
      <c r="G54" s="6">
        <v>2967</v>
      </c>
      <c r="H54" s="6">
        <f t="shared" si="0"/>
        <v>39733</v>
      </c>
    </row>
    <row r="55" spans="2:8" ht="15">
      <c r="B55" s="2" t="s">
        <v>99</v>
      </c>
      <c r="E55" s="24">
        <f>3787+5532</f>
        <v>9319</v>
      </c>
      <c r="F55" s="24">
        <f>3787+10532</f>
        <v>14319</v>
      </c>
      <c r="G55" s="6">
        <v>2677</v>
      </c>
      <c r="H55" s="6">
        <f t="shared" si="0"/>
        <v>11642</v>
      </c>
    </row>
    <row r="56" spans="2:8" ht="15">
      <c r="B56" s="2" t="s">
        <v>100</v>
      </c>
      <c r="E56" s="24">
        <f>1600+32640</f>
        <v>34240</v>
      </c>
      <c r="F56" s="24">
        <f>1600+32640</f>
        <v>34240</v>
      </c>
      <c r="G56" s="6">
        <v>3154</v>
      </c>
      <c r="H56" s="6">
        <f t="shared" si="0"/>
        <v>31086</v>
      </c>
    </row>
    <row r="57" spans="5:8" ht="15">
      <c r="E57" s="24"/>
      <c r="F57" s="24"/>
      <c r="G57" s="6"/>
      <c r="H57" s="6">
        <f t="shared" si="0"/>
        <v>0</v>
      </c>
    </row>
    <row r="58" spans="1:8" ht="15">
      <c r="A58" s="1" t="s">
        <v>103</v>
      </c>
      <c r="E58" s="24"/>
      <c r="F58" s="24"/>
      <c r="G58" s="6"/>
      <c r="H58" s="6">
        <f t="shared" si="0"/>
        <v>0</v>
      </c>
    </row>
    <row r="59" spans="1:8" ht="15">
      <c r="A59" s="2" t="s">
        <v>104</v>
      </c>
      <c r="B59" s="2" t="s">
        <v>105</v>
      </c>
      <c r="E59" s="24">
        <v>162000</v>
      </c>
      <c r="F59" s="24">
        <v>122000</v>
      </c>
      <c r="G59" s="6">
        <v>101242</v>
      </c>
      <c r="H59" s="6">
        <f t="shared" si="0"/>
        <v>20758</v>
      </c>
    </row>
    <row r="60" spans="1:8" ht="15">
      <c r="A60" s="2" t="s">
        <v>106</v>
      </c>
      <c r="E60" s="24">
        <v>82000</v>
      </c>
      <c r="F60" s="24">
        <v>122000</v>
      </c>
      <c r="G60" s="6"/>
      <c r="H60" s="6">
        <f t="shared" si="0"/>
        <v>122000</v>
      </c>
    </row>
    <row r="61" spans="1:8" ht="15">
      <c r="A61" s="2" t="s">
        <v>107</v>
      </c>
      <c r="B61" s="2" t="s">
        <v>105</v>
      </c>
      <c r="E61" s="24">
        <v>10000</v>
      </c>
      <c r="F61" s="24">
        <v>30000</v>
      </c>
      <c r="G61" s="6">
        <v>22054</v>
      </c>
      <c r="H61" s="6">
        <f t="shared" si="0"/>
        <v>7946</v>
      </c>
    </row>
    <row r="62" spans="1:8" ht="15">
      <c r="A62" s="2" t="s">
        <v>108</v>
      </c>
      <c r="B62" s="2" t="s">
        <v>109</v>
      </c>
      <c r="E62" s="24">
        <v>50000</v>
      </c>
      <c r="F62" s="24">
        <v>50000</v>
      </c>
      <c r="G62" s="6">
        <v>7028</v>
      </c>
      <c r="H62" s="6">
        <f t="shared" si="0"/>
        <v>42972</v>
      </c>
    </row>
    <row r="63" spans="5:8" ht="15">
      <c r="E63" s="24"/>
      <c r="F63" s="24"/>
      <c r="G63" s="6"/>
      <c r="H63" s="6">
        <f t="shared" si="0"/>
        <v>0</v>
      </c>
    </row>
    <row r="64" spans="1:8" ht="15.75" thickBot="1">
      <c r="A64" s="2" t="s">
        <v>292</v>
      </c>
      <c r="E64" s="34">
        <f>SUM(E7:E62)</f>
        <v>3427575</v>
      </c>
      <c r="F64" s="34">
        <f t="shared" si="1" ref="F64:H64">SUM(F7:F62)</f>
        <v>3672702</v>
      </c>
      <c r="G64" s="35">
        <f t="shared" si="1"/>
        <v>1763537</v>
      </c>
      <c r="H64" s="35">
        <f t="shared" si="1"/>
        <v>1909165</v>
      </c>
    </row>
    <row r="65" spans="1:8" ht="15.75" thickTop="1">
      <c r="A65" s="2" t="s">
        <v>293</v>
      </c>
      <c r="E65" s="24">
        <f>E64/5</f>
        <v>685515</v>
      </c>
      <c r="F65" s="24">
        <f t="shared" si="2" ref="F65">F64/5</f>
        <v>734540.40000000002</v>
      </c>
      <c r="G65" s="24"/>
      <c r="H65" s="24"/>
    </row>
    <row r="66" spans="5:8" ht="15">
      <c r="E66" s="24"/>
      <c r="F66" s="24"/>
      <c r="G66" s="6"/>
      <c r="H66" s="6">
        <f t="shared" si="0"/>
        <v>0</v>
      </c>
    </row>
    <row r="67" spans="5:8" ht="15">
      <c r="E67" s="24"/>
      <c r="F67" s="24"/>
      <c r="G67" s="6"/>
      <c r="H67" s="6">
        <f t="shared" si="0"/>
        <v>0</v>
      </c>
    </row>
    <row r="68" spans="5:8" ht="15">
      <c r="E68" s="24"/>
      <c r="F68" s="24"/>
      <c r="G68" s="6"/>
      <c r="H68" s="6">
        <f t="shared" si="0"/>
        <v>0</v>
      </c>
    </row>
    <row r="69" spans="5:8" ht="15">
      <c r="E69" s="24"/>
      <c r="F69" s="24"/>
      <c r="G69" s="6"/>
      <c r="H69" s="6">
        <f t="shared" si="0"/>
        <v>0</v>
      </c>
    </row>
    <row r="70" spans="5:8" ht="15">
      <c r="E70" s="24"/>
      <c r="F70" s="24"/>
      <c r="G70" s="6"/>
      <c r="H70" s="6">
        <f t="shared" si="0"/>
        <v>0</v>
      </c>
    </row>
    <row r="71" spans="5:8" ht="15">
      <c r="E71" s="24"/>
      <c r="F71" s="24"/>
      <c r="G71" s="6"/>
      <c r="H71" s="6">
        <f t="shared" si="0"/>
        <v>0</v>
      </c>
    </row>
    <row r="72" spans="5:8" ht="15">
      <c r="E72" s="24"/>
      <c r="F72" s="24"/>
      <c r="G72" s="6"/>
      <c r="H72" s="6">
        <f t="shared" si="0"/>
        <v>0</v>
      </c>
    </row>
    <row r="73" spans="5:8" ht="15">
      <c r="E73" s="24"/>
      <c r="F73" s="24"/>
      <c r="G73" s="6"/>
      <c r="H73" s="6">
        <f t="shared" si="0"/>
        <v>0</v>
      </c>
    </row>
    <row r="74" spans="5:8" ht="15">
      <c r="E74" s="24"/>
      <c r="F74" s="24"/>
      <c r="G74" s="6"/>
      <c r="H74" s="6">
        <f t="shared" si="0"/>
        <v>0</v>
      </c>
    </row>
    <row r="75" spans="5:8" ht="15">
      <c r="E75" s="24"/>
      <c r="F75" s="24"/>
      <c r="G75" s="6"/>
      <c r="H75" s="6">
        <f t="shared" si="0"/>
        <v>0</v>
      </c>
    </row>
    <row r="76" spans="5:8" ht="15">
      <c r="E76" s="24"/>
      <c r="F76" s="24"/>
      <c r="G76" s="6"/>
      <c r="H76" s="6">
        <f t="shared" si="0"/>
        <v>0</v>
      </c>
    </row>
    <row r="77" spans="5:8" ht="15">
      <c r="E77" s="24"/>
      <c r="F77" s="24"/>
      <c r="G77" s="6"/>
      <c r="H77" s="6">
        <f t="shared" si="3" ref="H77:H89">F77-G77</f>
        <v>0</v>
      </c>
    </row>
    <row r="78" spans="5:8" ht="15">
      <c r="E78" s="24"/>
      <c r="F78" s="24"/>
      <c r="G78" s="6"/>
      <c r="H78" s="6">
        <f t="shared" si="3"/>
        <v>0</v>
      </c>
    </row>
    <row r="79" spans="5:8" ht="15">
      <c r="E79" s="24"/>
      <c r="F79" s="24"/>
      <c r="G79" s="6"/>
      <c r="H79" s="6">
        <f t="shared" si="3"/>
        <v>0</v>
      </c>
    </row>
    <row r="80" spans="5:8" ht="15">
      <c r="E80" s="24"/>
      <c r="F80" s="24"/>
      <c r="G80" s="6"/>
      <c r="H80" s="6">
        <f t="shared" si="3"/>
        <v>0</v>
      </c>
    </row>
    <row r="81" spans="5:8" ht="15">
      <c r="E81" s="24"/>
      <c r="F81" s="24"/>
      <c r="G81" s="6"/>
      <c r="H81" s="6">
        <f t="shared" si="3"/>
        <v>0</v>
      </c>
    </row>
    <row r="82" spans="5:8" ht="15">
      <c r="E82" s="24"/>
      <c r="F82" s="24"/>
      <c r="G82" s="6"/>
      <c r="H82" s="6">
        <f t="shared" si="3"/>
        <v>0</v>
      </c>
    </row>
    <row r="83" spans="5:8" ht="15">
      <c r="E83" s="24"/>
      <c r="F83" s="24"/>
      <c r="G83" s="6"/>
      <c r="H83" s="6">
        <f t="shared" si="3"/>
        <v>0</v>
      </c>
    </row>
    <row r="84" spans="5:8" ht="15">
      <c r="E84" s="24"/>
      <c r="F84" s="24"/>
      <c r="G84" s="6"/>
      <c r="H84" s="6">
        <f t="shared" si="3"/>
        <v>0</v>
      </c>
    </row>
    <row r="85" spans="5:8" ht="15">
      <c r="E85" s="24"/>
      <c r="F85" s="24"/>
      <c r="G85" s="6"/>
      <c r="H85" s="6">
        <f t="shared" si="3"/>
        <v>0</v>
      </c>
    </row>
    <row r="86" spans="5:8" ht="15">
      <c r="E86" s="24"/>
      <c r="F86" s="24"/>
      <c r="G86" s="6"/>
      <c r="H86" s="6">
        <f t="shared" si="3"/>
        <v>0</v>
      </c>
    </row>
    <row r="87" spans="5:8" ht="15">
      <c r="E87" s="24"/>
      <c r="F87" s="24"/>
      <c r="G87" s="6"/>
      <c r="H87" s="6">
        <f t="shared" si="3"/>
        <v>0</v>
      </c>
    </row>
    <row r="88" spans="5:8" ht="15">
      <c r="E88" s="24"/>
      <c r="F88" s="24"/>
      <c r="G88" s="6"/>
      <c r="H88" s="6">
        <f t="shared" si="3"/>
        <v>0</v>
      </c>
    </row>
    <row r="89" spans="5:8" ht="15">
      <c r="E89" s="24"/>
      <c r="F89" s="24"/>
      <c r="G89" s="6"/>
      <c r="H89" s="6">
        <f t="shared" si="3"/>
        <v>0</v>
      </c>
    </row>
    <row r="90" spans="5:8" ht="15">
      <c r="E90" s="24"/>
      <c r="F90" s="24"/>
      <c r="G90" s="6"/>
      <c r="H90" s="6"/>
    </row>
    <row r="91" spans="5:8" ht="15">
      <c r="E91" s="24"/>
      <c r="F91" s="24"/>
      <c r="G91" s="6"/>
      <c r="H91" s="6"/>
    </row>
    <row r="92" spans="5:8" ht="15">
      <c r="E92" s="24"/>
      <c r="F92" s="24"/>
      <c r="G92" s="6"/>
      <c r="H92" s="6"/>
    </row>
    <row r="93" spans="5:8" ht="15">
      <c r="E93" s="24"/>
      <c r="F93" s="24"/>
      <c r="G93" s="6"/>
      <c r="H93" s="6"/>
    </row>
    <row r="94" spans="5:8" ht="15">
      <c r="E94" s="24"/>
      <c r="F94" s="24"/>
      <c r="G94" s="6"/>
      <c r="H94" s="6"/>
    </row>
    <row r="95" spans="5:8" ht="15">
      <c r="E95" s="24"/>
      <c r="F95" s="24"/>
      <c r="G95" s="6"/>
      <c r="H95" s="6"/>
    </row>
    <row r="96" spans="5:8" ht="15">
      <c r="E96" s="24"/>
      <c r="F96" s="24"/>
      <c r="G96" s="6"/>
      <c r="H96" s="6"/>
    </row>
    <row r="97" spans="5:8" ht="15">
      <c r="E97" s="24"/>
      <c r="F97" s="24"/>
      <c r="G97" s="6"/>
      <c r="H97" s="6"/>
    </row>
    <row r="98" spans="5:8" ht="15">
      <c r="E98" s="24"/>
      <c r="F98" s="24"/>
      <c r="G98" s="6"/>
      <c r="H98" s="6"/>
    </row>
    <row r="99" spans="5:8" ht="15">
      <c r="E99" s="24"/>
      <c r="F99" s="24"/>
      <c r="G99" s="6"/>
      <c r="H99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J55"/>
  <sheetViews>
    <sheetView workbookViewId="0" topLeftCell="A34">
      <selection pane="topLeft" activeCell="A1" sqref="A1:A1048576"/>
    </sheetView>
  </sheetViews>
  <sheetFormatPr defaultRowHeight="15"/>
  <cols>
    <col min="1" max="1" width="62" customWidth="1"/>
    <col min="4" max="4" width="14.7142857142857" customWidth="1"/>
  </cols>
  <sheetData>
    <row r="1" spans="1:10" ht="15">
      <c r="A1" s="9"/>
      <c r="B1" s="9" t="s">
        <v>11</v>
      </c>
      <c r="C1" s="9" t="s">
        <v>42</v>
      </c>
      <c r="D1" s="9" t="s">
        <v>43</v>
      </c>
      <c r="E1" s="9"/>
      <c r="F1" s="9"/>
      <c r="G1" s="9"/>
      <c r="H1" s="9"/>
      <c r="I1" s="9"/>
      <c r="J1" s="9"/>
    </row>
    <row r="2" spans="1:10" ht="15">
      <c r="A2" s="10" t="s">
        <v>44</v>
      </c>
      <c r="B2" s="10">
        <v>25</v>
      </c>
      <c r="C2" s="9"/>
      <c r="D2" s="9"/>
      <c r="E2" s="9"/>
      <c r="F2" s="9"/>
      <c r="G2" s="9"/>
      <c r="H2" s="9"/>
      <c r="I2" s="9"/>
      <c r="J2" s="9"/>
    </row>
    <row r="3" spans="1:10" ht="38.25">
      <c r="A3" s="11" t="s">
        <v>45</v>
      </c>
      <c r="B3" s="10">
        <v>80</v>
      </c>
      <c r="C3" s="9"/>
      <c r="D3" s="9"/>
      <c r="E3" s="9"/>
      <c r="F3" s="9"/>
      <c r="G3" s="9"/>
      <c r="H3" s="9"/>
      <c r="I3" s="9"/>
      <c r="J3" s="9"/>
    </row>
    <row r="4" spans="1:10" ht="15">
      <c r="A4" s="10" t="s">
        <v>46</v>
      </c>
      <c r="B4" s="9">
        <v>18</v>
      </c>
      <c r="C4" s="9"/>
      <c r="D4" s="9"/>
      <c r="E4" s="9"/>
      <c r="F4" s="9"/>
      <c r="G4" s="10"/>
      <c r="H4" s="9"/>
      <c r="I4" s="9"/>
      <c r="J4" s="9"/>
    </row>
    <row r="5" spans="1:10" ht="15">
      <c r="A5" s="10" t="s">
        <v>47</v>
      </c>
      <c r="B5" s="9">
        <v>30</v>
      </c>
      <c r="C5" s="9"/>
      <c r="D5" s="9"/>
      <c r="E5" s="10"/>
      <c r="F5" s="9"/>
      <c r="G5" s="9"/>
      <c r="H5" s="9"/>
      <c r="I5" s="9"/>
      <c r="J5" s="9"/>
    </row>
    <row r="6" spans="1:10" ht="15">
      <c r="A6" s="10" t="s">
        <v>48</v>
      </c>
      <c r="B6" s="9">
        <v>5</v>
      </c>
      <c r="C6" s="9"/>
      <c r="D6" s="9"/>
      <c r="E6" s="9"/>
      <c r="F6" s="9"/>
      <c r="G6" s="9"/>
      <c r="H6" s="9"/>
      <c r="I6" s="9"/>
      <c r="J6" s="9"/>
    </row>
    <row r="7" spans="1:10" ht="15">
      <c r="A7" s="10" t="s">
        <v>49</v>
      </c>
      <c r="B7" s="9">
        <v>6</v>
      </c>
      <c r="C7" s="10"/>
      <c r="D7" s="9"/>
      <c r="E7" s="9"/>
      <c r="F7" s="9"/>
      <c r="G7" s="9"/>
      <c r="H7" s="9"/>
      <c r="I7" s="9"/>
      <c r="J7" s="9"/>
    </row>
    <row r="8" spans="1:10" ht="15">
      <c r="A8" s="10" t="s">
        <v>50</v>
      </c>
      <c r="B8" s="9">
        <v>6</v>
      </c>
      <c r="C8" s="9"/>
      <c r="D8" s="9"/>
      <c r="E8" s="9"/>
      <c r="F8" s="9"/>
      <c r="G8" s="9"/>
      <c r="H8" s="9"/>
      <c r="I8" s="9"/>
      <c r="J8" s="9"/>
    </row>
    <row r="9" spans="1:10" ht="15">
      <c r="A9" s="10" t="s">
        <v>51</v>
      </c>
      <c r="B9" s="10">
        <v>8</v>
      </c>
      <c r="C9" s="9"/>
      <c r="D9" s="9"/>
      <c r="E9" s="9"/>
      <c r="F9" s="9"/>
      <c r="G9" s="9"/>
      <c r="H9" s="9"/>
      <c r="I9" s="9"/>
      <c r="J9" s="9"/>
    </row>
    <row r="10" spans="1:10" ht="15">
      <c r="A10" s="10" t="s">
        <v>52</v>
      </c>
      <c r="B10" s="9">
        <v>8</v>
      </c>
      <c r="C10" s="9"/>
      <c r="D10" s="9"/>
      <c r="E10" s="9"/>
      <c r="F10" s="9"/>
      <c r="G10" s="9"/>
      <c r="H10" s="9"/>
      <c r="I10" s="9"/>
      <c r="J10" s="9"/>
    </row>
    <row r="11" spans="1:10" ht="25.5">
      <c r="A11" s="11" t="s">
        <v>53</v>
      </c>
      <c r="B11" s="9">
        <v>50</v>
      </c>
      <c r="C11" s="9"/>
      <c r="D11" s="9"/>
      <c r="E11" s="9"/>
      <c r="F11" s="9"/>
      <c r="G11" s="9"/>
      <c r="H11" s="9"/>
      <c r="I11" s="9"/>
      <c r="J11" s="9"/>
    </row>
    <row r="12" spans="1:10" ht="15">
      <c r="A12" s="10" t="s">
        <v>54</v>
      </c>
      <c r="B12" s="9">
        <v>4</v>
      </c>
      <c r="C12" s="9"/>
      <c r="D12" s="9"/>
      <c r="E12" s="9"/>
      <c r="F12" s="9"/>
      <c r="G12" s="9"/>
      <c r="H12" s="9"/>
      <c r="I12" s="9"/>
      <c r="J12" s="9"/>
    </row>
    <row r="13" spans="1:10" ht="25.5">
      <c r="A13" s="11" t="s">
        <v>55</v>
      </c>
      <c r="B13" s="9">
        <v>60</v>
      </c>
      <c r="C13" s="9"/>
      <c r="D13" s="9"/>
      <c r="E13" s="10"/>
      <c r="F13" s="9"/>
      <c r="G13" s="9"/>
      <c r="H13" s="9"/>
      <c r="I13" s="9"/>
      <c r="J13" s="9"/>
    </row>
    <row r="14" spans="1:10" ht="15">
      <c r="A14" s="10" t="s">
        <v>56</v>
      </c>
      <c r="B14" s="9">
        <v>10</v>
      </c>
      <c r="C14" s="9"/>
      <c r="D14" s="9"/>
      <c r="E14" s="9"/>
      <c r="F14" s="9"/>
      <c r="G14" s="9"/>
      <c r="H14" s="9"/>
      <c r="I14" s="9"/>
      <c r="J14" s="9"/>
    </row>
    <row r="15" spans="1:10" ht="15">
      <c r="A15" s="10" t="s">
        <v>57</v>
      </c>
      <c r="B15" s="9">
        <v>25</v>
      </c>
      <c r="C15" s="10"/>
      <c r="D15" s="9"/>
      <c r="E15" s="9"/>
      <c r="F15" s="9"/>
      <c r="G15" s="9"/>
      <c r="H15" s="9"/>
      <c r="I15" s="9"/>
      <c r="J15" s="9"/>
    </row>
    <row r="16" spans="1:10" ht="15">
      <c r="A16" s="10" t="s">
        <v>58</v>
      </c>
      <c r="B16" s="10">
        <v>48</v>
      </c>
      <c r="C16" s="9"/>
      <c r="D16" s="9"/>
      <c r="E16" s="9"/>
      <c r="F16" s="9"/>
      <c r="G16" s="9"/>
      <c r="H16" s="9"/>
      <c r="I16" s="9"/>
      <c r="J16" s="9"/>
    </row>
    <row r="17" spans="1:10" ht="25.5">
      <c r="A17" s="11" t="s">
        <v>59</v>
      </c>
      <c r="B17" s="9">
        <v>17</v>
      </c>
      <c r="C17" s="9"/>
      <c r="D17" s="9"/>
      <c r="E17" s="9"/>
      <c r="F17" s="9"/>
      <c r="G17" s="9"/>
      <c r="H17" s="9"/>
      <c r="I17" s="9"/>
      <c r="J17" s="9"/>
    </row>
    <row r="18" spans="1:10" ht="15">
      <c r="A18" s="10" t="s">
        <v>60</v>
      </c>
      <c r="B18" s="9">
        <v>8</v>
      </c>
      <c r="C18" s="10"/>
      <c r="D18" s="9"/>
      <c r="E18" s="9"/>
      <c r="F18" s="9"/>
      <c r="G18" s="9"/>
      <c r="H18" s="9"/>
      <c r="I18" s="9"/>
      <c r="J18" s="9"/>
    </row>
    <row r="19" spans="1:10" ht="15">
      <c r="A19" s="10" t="s">
        <v>61</v>
      </c>
      <c r="B19" s="9">
        <v>40</v>
      </c>
      <c r="C19" s="10"/>
      <c r="D19" s="9"/>
      <c r="E19" s="9"/>
      <c r="F19" s="9"/>
      <c r="G19" s="9"/>
      <c r="H19" s="9"/>
      <c r="I19" s="9"/>
      <c r="J19" s="9"/>
    </row>
    <row r="20" spans="1:10" ht="15">
      <c r="A20" s="10" t="s">
        <v>62</v>
      </c>
      <c r="B20" s="9">
        <v>5</v>
      </c>
      <c r="C20" s="9"/>
      <c r="D20" s="9"/>
      <c r="E20" s="10"/>
      <c r="F20" s="9"/>
      <c r="G20" s="9"/>
      <c r="H20" s="9"/>
      <c r="I20" s="9"/>
      <c r="J20" s="9"/>
    </row>
    <row r="21" spans="1:10" ht="15">
      <c r="A21" s="10" t="s">
        <v>63</v>
      </c>
      <c r="B21" s="9">
        <v>8</v>
      </c>
      <c r="C21" s="9"/>
      <c r="D21" s="10"/>
      <c r="E21" s="9"/>
      <c r="F21" s="9"/>
      <c r="G21" s="9"/>
      <c r="H21" s="9"/>
      <c r="I21" s="9"/>
      <c r="J21" s="9"/>
    </row>
    <row r="22" spans="1:10" ht="15">
      <c r="A22" s="10" t="s">
        <v>64</v>
      </c>
      <c r="B22" s="9">
        <v>18</v>
      </c>
      <c r="C22" s="9"/>
      <c r="D22" s="9"/>
      <c r="E22" s="9"/>
      <c r="F22" s="9"/>
      <c r="G22" s="9"/>
      <c r="H22" s="9"/>
      <c r="I22" s="9"/>
      <c r="J22" s="9"/>
    </row>
    <row r="23" spans="1:10" ht="15">
      <c r="A23" s="12" t="s">
        <v>65</v>
      </c>
      <c r="B23" s="13">
        <v>60</v>
      </c>
      <c r="C23" s="9"/>
      <c r="D23" s="9"/>
      <c r="E23" s="9"/>
      <c r="F23" s="9"/>
      <c r="G23" s="9"/>
      <c r="H23" s="9"/>
      <c r="I23" s="9"/>
      <c r="J23" s="9"/>
    </row>
    <row r="24" spans="1:10" ht="15">
      <c r="A24" s="12" t="s">
        <v>66</v>
      </c>
      <c r="B24" s="13">
        <v>40</v>
      </c>
      <c r="C24" s="9"/>
      <c r="D24" s="9"/>
      <c r="E24" s="9"/>
      <c r="F24" s="9"/>
      <c r="G24" s="9"/>
      <c r="H24" s="9"/>
      <c r="I24" s="9"/>
      <c r="J24" s="9"/>
    </row>
    <row r="25" spans="1:10" ht="15">
      <c r="A25" s="12" t="s">
        <v>67</v>
      </c>
      <c r="B25" s="12">
        <v>18</v>
      </c>
      <c r="C25" s="9"/>
      <c r="D25" s="9"/>
      <c r="E25" s="9"/>
      <c r="F25" s="9"/>
      <c r="G25" s="9"/>
      <c r="H25" s="9"/>
      <c r="I25" s="9"/>
      <c r="J25" s="9"/>
    </row>
    <row r="26" spans="1:10" ht="15">
      <c r="A26" s="10" t="s">
        <v>68</v>
      </c>
      <c r="B26" s="10">
        <v>3</v>
      </c>
      <c r="C26" s="9"/>
      <c r="D26" s="9"/>
      <c r="E26" s="9"/>
      <c r="F26" s="9"/>
      <c r="G26" s="9"/>
      <c r="H26" s="9"/>
      <c r="I26" s="9"/>
      <c r="J26" s="9"/>
    </row>
    <row r="27" spans="1:10" ht="15">
      <c r="A27" s="10" t="s">
        <v>69</v>
      </c>
      <c r="B27" s="9">
        <v>10</v>
      </c>
      <c r="C27" s="9"/>
      <c r="D27" s="9"/>
      <c r="E27" s="9"/>
      <c r="F27" s="9"/>
      <c r="G27" s="9"/>
      <c r="H27" s="9"/>
      <c r="I27" s="9"/>
      <c r="J27" s="9"/>
    </row>
    <row r="28" spans="1:10" ht="15">
      <c r="A28" s="10"/>
      <c r="B28" s="9"/>
      <c r="C28" s="10"/>
      <c r="D28" s="9"/>
      <c r="E28" s="9"/>
      <c r="F28" s="9"/>
      <c r="G28" s="9"/>
      <c r="H28" s="9"/>
      <c r="I28" s="9"/>
      <c r="J28" s="9"/>
    </row>
    <row r="29" spans="1:10" ht="15">
      <c r="A29" s="10" t="s">
        <v>70</v>
      </c>
      <c r="B29" s="14">
        <f>SUM(B2:B28)</f>
        <v>610</v>
      </c>
      <c r="C29" s="14">
        <v>244000</v>
      </c>
      <c r="D29" s="14">
        <v>425000</v>
      </c>
      <c r="E29" s="15"/>
      <c r="F29" s="15"/>
      <c r="G29" s="14"/>
      <c r="H29" s="14"/>
      <c r="I29" s="14"/>
      <c r="J29" s="9"/>
    </row>
    <row r="30" spans="1:10" ht="15">
      <c r="A30" s="10" t="s">
        <v>71</v>
      </c>
      <c r="B30" s="14"/>
      <c r="C30" s="14"/>
      <c r="D30" s="14"/>
      <c r="E30" s="14"/>
      <c r="F30" s="14"/>
      <c r="G30" s="14"/>
      <c r="H30" s="14"/>
      <c r="I30" s="14"/>
      <c r="J30" s="9"/>
    </row>
    <row r="31" spans="1:10" ht="15">
      <c r="A31" s="10" t="s">
        <v>72</v>
      </c>
      <c r="B31" s="14"/>
      <c r="C31" s="14"/>
      <c r="D31" s="14"/>
      <c r="E31" s="14"/>
      <c r="F31" s="14"/>
      <c r="G31" s="14"/>
      <c r="H31" s="14"/>
      <c r="I31" s="14"/>
      <c r="J31" s="9"/>
    </row>
    <row r="32" spans="1:10" ht="15">
      <c r="A32" s="16"/>
      <c r="B32" s="14"/>
      <c r="C32" s="14"/>
      <c r="D32" s="14"/>
      <c r="E32" s="14"/>
      <c r="F32" s="14"/>
      <c r="G32" s="14"/>
      <c r="H32" s="14"/>
      <c r="I32" s="14"/>
      <c r="J32" s="9"/>
    </row>
    <row r="33" spans="1:10" ht="15">
      <c r="A33" s="16"/>
      <c r="B33" s="14"/>
      <c r="C33" s="14"/>
      <c r="D33" s="14"/>
      <c r="E33" s="14"/>
      <c r="F33" s="14"/>
      <c r="G33" s="14"/>
      <c r="H33" s="14"/>
      <c r="I33" s="14"/>
      <c r="J33" s="9"/>
    </row>
    <row r="34" spans="1:10" ht="15">
      <c r="A34" s="10" t="s">
        <v>73</v>
      </c>
      <c r="B34" s="14"/>
      <c r="C34" s="15">
        <v>12000</v>
      </c>
      <c r="D34" s="15">
        <v>12000</v>
      </c>
      <c r="E34" s="14"/>
      <c r="F34" s="15"/>
      <c r="G34" s="14"/>
      <c r="H34" s="14"/>
      <c r="I34" s="14"/>
      <c r="J34" s="9"/>
    </row>
    <row r="35" spans="1:10" ht="15">
      <c r="A35" s="10" t="s">
        <v>74</v>
      </c>
      <c r="B35" s="14"/>
      <c r="C35" s="14"/>
      <c r="D35" s="14"/>
      <c r="E35" s="14"/>
      <c r="F35" s="14"/>
      <c r="G35" s="14"/>
      <c r="H35" s="14"/>
      <c r="I35" s="14"/>
      <c r="J35" s="9"/>
    </row>
    <row r="36" spans="1:10" ht="15">
      <c r="A36" s="10" t="s">
        <v>75</v>
      </c>
      <c r="B36" s="14"/>
      <c r="C36" s="14"/>
      <c r="D36" s="14"/>
      <c r="E36" s="14"/>
      <c r="F36" s="14"/>
      <c r="G36" s="14"/>
      <c r="H36" s="14"/>
      <c r="I36" s="14"/>
      <c r="J36" s="9"/>
    </row>
    <row r="37" spans="1:10" ht="15">
      <c r="A37" s="10" t="s">
        <v>76</v>
      </c>
      <c r="B37" s="14"/>
      <c r="C37" s="14">
        <v>4000</v>
      </c>
      <c r="D37" s="14">
        <v>4000</v>
      </c>
      <c r="E37" s="14"/>
      <c r="F37" s="14"/>
      <c r="G37" s="15"/>
      <c r="H37" s="14"/>
      <c r="I37" s="14"/>
      <c r="J37" s="9"/>
    </row>
    <row r="38" spans="1:10" ht="15">
      <c r="A38" s="10"/>
      <c r="B38" s="14"/>
      <c r="C38" s="14"/>
      <c r="D38" s="14"/>
      <c r="E38" s="14"/>
      <c r="F38" s="14"/>
      <c r="G38" s="14"/>
      <c r="H38" s="14"/>
      <c r="I38" s="14"/>
      <c r="J38" s="9"/>
    </row>
    <row r="39" spans="1:10" ht="38.25">
      <c r="A39" s="17" t="s">
        <v>77</v>
      </c>
      <c r="B39" s="18" t="s">
        <v>78</v>
      </c>
      <c r="C39" s="19">
        <f>+SUM(C29:C37)</f>
        <v>260000</v>
      </c>
      <c r="D39" s="19">
        <f>+SUM(D29:D37)</f>
        <v>441000</v>
      </c>
      <c r="E39" s="14">
        <f>+D39-75000</f>
        <v>366000</v>
      </c>
      <c r="F39" s="14">
        <f>ROUND((C39+D39)/2,0)</f>
        <v>350500</v>
      </c>
      <c r="G39" s="18" t="s">
        <v>79</v>
      </c>
      <c r="H39" s="14"/>
      <c r="I39" s="14"/>
      <c r="J39" s="9"/>
    </row>
    <row r="40" spans="1:10" ht="15">
      <c r="A40" s="17" t="s">
        <v>80</v>
      </c>
      <c r="B40" s="14"/>
      <c r="C40" s="14"/>
      <c r="D40" s="20">
        <v>350000</v>
      </c>
      <c r="E40" s="14">
        <v>380000</v>
      </c>
      <c r="F40" s="14"/>
      <c r="G40" s="14"/>
      <c r="H40" s="14"/>
      <c r="I40" s="14"/>
      <c r="J40" s="9"/>
    </row>
    <row r="41" spans="1:10" ht="15">
      <c r="A41" s="9"/>
      <c r="B41" s="14"/>
      <c r="C41" s="14"/>
      <c r="D41" s="14"/>
      <c r="E41" s="14"/>
      <c r="F41" s="14"/>
      <c r="G41" s="14"/>
      <c r="H41" s="14"/>
      <c r="I41" s="14"/>
      <c r="J41" s="9"/>
    </row>
    <row r="42" spans="1:10" ht="15">
      <c r="A42" s="9" t="s">
        <v>81</v>
      </c>
      <c r="B42" s="14">
        <f>+SUM(B23:B25)</f>
        <v>118</v>
      </c>
      <c r="C42" s="21">
        <f>+B42/B29</f>
        <v>0.19344262295081968</v>
      </c>
      <c r="D42" s="21">
        <f>+C42*E39</f>
        <v>70800</v>
      </c>
      <c r="E42" s="14"/>
      <c r="F42" s="14"/>
      <c r="G42" s="14"/>
      <c r="H42" s="14"/>
      <c r="I42" s="14"/>
      <c r="J42" s="9"/>
    </row>
    <row r="43" spans="1:10" ht="15">
      <c r="A43" s="9"/>
      <c r="B43" s="14"/>
      <c r="C43" s="14"/>
      <c r="D43" s="14">
        <f>+D40-D42</f>
        <v>279200</v>
      </c>
      <c r="E43" s="14"/>
      <c r="F43" s="14"/>
      <c r="G43" s="14"/>
      <c r="H43" s="14"/>
      <c r="I43" s="14"/>
      <c r="J43" s="9"/>
    </row>
    <row r="44" spans="1:10" ht="15">
      <c r="A44" s="9"/>
      <c r="B44" s="14"/>
      <c r="C44" s="14"/>
      <c r="D44" s="14">
        <v>290000</v>
      </c>
      <c r="E44" s="14"/>
      <c r="F44" s="14"/>
      <c r="G44" s="14"/>
      <c r="H44" s="14"/>
      <c r="I44" s="14"/>
      <c r="J44" s="9"/>
    </row>
    <row r="45" spans="1:10" ht="15">
      <c r="A45" s="9" t="s">
        <v>82</v>
      </c>
      <c r="B45" s="14"/>
      <c r="C45" s="14"/>
      <c r="D45" s="14">
        <v>68000</v>
      </c>
      <c r="E45" s="14"/>
      <c r="F45" s="14"/>
      <c r="G45" s="14"/>
      <c r="H45" s="14"/>
      <c r="I45" s="14"/>
      <c r="J45" s="9"/>
    </row>
    <row r="46" spans="1:10" ht="15">
      <c r="A46" s="9"/>
      <c r="B46" s="14"/>
      <c r="C46" s="14"/>
      <c r="D46" s="14"/>
      <c r="E46" s="14"/>
      <c r="F46" s="14"/>
      <c r="G46" s="14"/>
      <c r="H46" s="14"/>
      <c r="I46" s="14"/>
      <c r="J46" s="9"/>
    </row>
    <row r="47" spans="1:10" ht="15">
      <c r="A47" s="9"/>
      <c r="B47" s="14"/>
      <c r="C47" s="14"/>
      <c r="D47" s="14"/>
      <c r="E47" s="14"/>
      <c r="F47" s="14"/>
      <c r="G47" s="14"/>
      <c r="H47" s="14"/>
      <c r="I47" s="14"/>
      <c r="J47" s="9"/>
    </row>
    <row r="48" spans="1:10" ht="15">
      <c r="A48" s="9"/>
      <c r="B48" s="14"/>
      <c r="C48" s="14"/>
      <c r="D48" s="14"/>
      <c r="E48" s="14"/>
      <c r="F48" s="14"/>
      <c r="G48" s="14"/>
      <c r="H48" s="14"/>
      <c r="I48" s="14"/>
      <c r="J48" s="9"/>
    </row>
    <row r="49" spans="1:10" ht="15">
      <c r="A49" s="9" t="s">
        <v>40</v>
      </c>
      <c r="B49" s="14"/>
      <c r="C49" s="14"/>
      <c r="D49" s="14">
        <f>+E50*20</f>
        <v>21719.131200000003</v>
      </c>
      <c r="E49" s="14" t="s">
        <v>83</v>
      </c>
      <c r="F49" s="14"/>
      <c r="G49" s="14"/>
      <c r="H49" s="14"/>
      <c r="I49" s="14"/>
      <c r="J49" s="9"/>
    </row>
    <row r="50" spans="1:10" ht="15">
      <c r="A50" s="9"/>
      <c r="B50" s="14"/>
      <c r="C50" s="14"/>
      <c r="D50" s="14"/>
      <c r="E50" s="14">
        <f>(3764.8/6)*1.7307</f>
        <v>1085.9565600000001</v>
      </c>
      <c r="F50" s="14"/>
      <c r="G50" s="14" t="s">
        <v>84</v>
      </c>
      <c r="H50" s="14"/>
      <c r="I50" s="14"/>
      <c r="J50" s="9"/>
    </row>
    <row r="51" spans="1:10" ht="15">
      <c r="A51" s="9"/>
      <c r="B51" s="14"/>
      <c r="C51" s="14"/>
      <c r="D51" s="14"/>
      <c r="E51" s="14"/>
      <c r="F51" s="14"/>
      <c r="G51" s="14"/>
      <c r="H51" s="14"/>
      <c r="I51" s="14"/>
      <c r="J51" s="9"/>
    </row>
    <row r="52" spans="1:10" ht="15">
      <c r="A52" s="9" t="s">
        <v>85</v>
      </c>
      <c r="B52" s="14"/>
      <c r="C52" s="14"/>
      <c r="D52" s="14">
        <v>75000</v>
      </c>
      <c r="E52" s="14"/>
      <c r="F52" s="14"/>
      <c r="G52" s="14"/>
      <c r="H52" s="14"/>
      <c r="I52" s="14"/>
      <c r="J52" s="9"/>
    </row>
    <row r="53" spans="1:10" ht="15">
      <c r="A53" s="9"/>
      <c r="B53" s="14"/>
      <c r="C53" s="14"/>
      <c r="D53" s="14"/>
      <c r="E53" s="14"/>
      <c r="F53" s="14"/>
      <c r="G53" s="14"/>
      <c r="H53" s="14"/>
      <c r="I53" s="14"/>
      <c r="J53" s="9"/>
    </row>
    <row r="54" spans="1:10" ht="15">
      <c r="A54" s="9"/>
      <c r="B54" s="14"/>
      <c r="C54" s="14"/>
      <c r="D54" s="14"/>
      <c r="E54" s="14"/>
      <c r="F54" s="14"/>
      <c r="G54" s="14"/>
      <c r="H54" s="14"/>
      <c r="I54" s="14"/>
      <c r="J54" s="9"/>
    </row>
    <row r="55" spans="1:10" ht="15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3:I191"/>
  <sheetViews>
    <sheetView tabSelected="1" workbookViewId="0" topLeftCell="A184">
      <selection pane="topLeft" activeCell="F191" sqref="F191"/>
    </sheetView>
  </sheetViews>
  <sheetFormatPr defaultRowHeight="15"/>
  <cols>
    <col min="1" max="1" width="50.2857142857143" bestFit="1" customWidth="1"/>
    <col min="2" max="2" width="17" style="25" bestFit="1" customWidth="1"/>
    <col min="3" max="4" width="13.1428571428571" style="25" bestFit="1" customWidth="1"/>
    <col min="5" max="5" width="16.1428571428571" style="25" customWidth="1"/>
    <col min="6" max="6" width="13.5714285714286" style="25" bestFit="1" customWidth="1"/>
    <col min="7" max="8" width="12.8571428571429" bestFit="1" customWidth="1"/>
    <col min="9" max="9" width="7.71428571428571" bestFit="1" customWidth="1"/>
    <col min="10" max="10" width="10" bestFit="1" customWidth="1"/>
    <col min="11" max="11" width="6.71428571428571" bestFit="1" customWidth="1"/>
    <col min="12" max="13" width="4.42857142857143" bestFit="1" customWidth="1"/>
    <col min="14" max="14" width="7" bestFit="1" customWidth="1"/>
    <col min="15" max="16" width="4.42857142857143" bestFit="1" customWidth="1"/>
    <col min="17" max="17" width="6.71428571428571" bestFit="1" customWidth="1"/>
    <col min="18" max="18" width="4.71428571428571" bestFit="1" customWidth="1"/>
    <col min="19" max="19" width="4.28571428571429" bestFit="1" customWidth="1"/>
    <col min="20" max="20" width="11.7142857142857" bestFit="1" customWidth="1"/>
    <col min="21" max="21" width="8.14285714285714" bestFit="1" customWidth="1"/>
    <col min="24" max="24" width="8.14285714285714" bestFit="1" customWidth="1"/>
    <col min="27" max="27" width="8.14285714285714" bestFit="1" customWidth="1"/>
    <col min="34" max="36" width="10.1428571428571" bestFit="1" customWidth="1"/>
    <col min="39" max="41" width="10.1428571428571" bestFit="1" customWidth="1"/>
    <col min="45" max="47" width="10.1428571428571" bestFit="1" customWidth="1"/>
    <col min="48" max="50" width="8.14285714285714" bestFit="1" customWidth="1"/>
    <col min="56" max="56" width="8.14285714285714" bestFit="1" customWidth="1"/>
    <col min="60" max="61" width="8.14285714285714" bestFit="1" customWidth="1"/>
    <col min="67" max="70" width="8.14285714285714" bestFit="1" customWidth="1"/>
    <col min="77" max="80" width="8.14285714285714" bestFit="1" customWidth="1"/>
    <col min="87" max="90" width="8.14285714285714" bestFit="1" customWidth="1"/>
    <col min="99" max="99" width="11.7142857142857" bestFit="1" customWidth="1"/>
  </cols>
  <sheetData>
    <row r="3" spans="1:4" ht="15">
      <c r="A3" s="31" t="s">
        <v>112</v>
      </c>
      <c r="B3" s="32" t="s">
        <v>113</v>
      </c>
      <c r="C3" s="32"/>
      <c r="D3" s="32"/>
    </row>
    <row r="4" spans="2:4" ht="15">
      <c r="B4" s="25" t="s">
        <v>114</v>
      </c>
      <c r="C4" s="25" t="s">
        <v>115</v>
      </c>
      <c r="D4" s="25" t="s">
        <v>116</v>
      </c>
    </row>
    <row r="6" spans="1:1" ht="15">
      <c r="A6" s="31" t="s">
        <v>117</v>
      </c>
    </row>
    <row r="7" spans="1:7" ht="15">
      <c r="A7" s="26" t="s">
        <v>118</v>
      </c>
      <c r="B7" s="25">
        <v>1603.46</v>
      </c>
      <c r="C7" s="25">
        <v>8115.2399999999998</v>
      </c>
      <c r="D7" s="25">
        <v>9718.7000000000007</v>
      </c>
      <c r="E7" s="27" t="s">
        <v>119</v>
      </c>
      <c r="F7" s="27">
        <f>D7</f>
        <v>9718.7000000000007</v>
      </c>
      <c r="G7" s="33"/>
    </row>
    <row r="8" spans="1:4" ht="15">
      <c r="A8" s="28" t="s">
        <v>120</v>
      </c>
      <c r="C8" s="25">
        <v>0</v>
      </c>
      <c r="D8" s="25">
        <v>0</v>
      </c>
    </row>
    <row r="9" spans="1:4" ht="15">
      <c r="A9" s="28" t="s">
        <v>121</v>
      </c>
      <c r="B9" s="25">
        <v>391.5</v>
      </c>
      <c r="C9" s="25">
        <v>-391.5</v>
      </c>
      <c r="D9" s="25">
        <v>0</v>
      </c>
    </row>
    <row r="10" spans="1:4" ht="15">
      <c r="A10" s="28" t="s">
        <v>122</v>
      </c>
      <c r="C10" s="25">
        <v>0</v>
      </c>
      <c r="D10" s="25">
        <v>0</v>
      </c>
    </row>
    <row r="11" spans="1:4" ht="15">
      <c r="A11" s="28" t="s">
        <v>123</v>
      </c>
      <c r="C11" s="25">
        <v>663.38</v>
      </c>
      <c r="D11" s="25">
        <v>663.38</v>
      </c>
    </row>
    <row r="12" spans="1:4" ht="15">
      <c r="A12" s="28" t="s">
        <v>124</v>
      </c>
      <c r="C12" s="25">
        <v>206.63</v>
      </c>
      <c r="D12" s="25">
        <v>206.63</v>
      </c>
    </row>
    <row r="13" spans="1:4" ht="15">
      <c r="A13" s="28" t="s">
        <v>125</v>
      </c>
      <c r="C13" s="25">
        <v>345.85000000000002</v>
      </c>
      <c r="D13" s="25">
        <v>345.85000000000002</v>
      </c>
    </row>
    <row r="14" spans="1:4" ht="15">
      <c r="A14" s="28" t="s">
        <v>126</v>
      </c>
      <c r="C14" s="25">
        <v>778.11000000000001</v>
      </c>
      <c r="D14" s="25">
        <v>778.11000000000001</v>
      </c>
    </row>
    <row r="15" spans="1:4" ht="15">
      <c r="A15" s="28" t="s">
        <v>127</v>
      </c>
      <c r="C15" s="25">
        <v>230.55000000000001</v>
      </c>
      <c r="D15" s="25">
        <v>230.55000000000001</v>
      </c>
    </row>
    <row r="16" spans="1:4" ht="15">
      <c r="A16" s="28" t="s">
        <v>128</v>
      </c>
      <c r="C16" s="25">
        <v>576.38</v>
      </c>
      <c r="D16" s="25">
        <v>576.38</v>
      </c>
    </row>
    <row r="17" spans="1:4" ht="15">
      <c r="A17" s="28" t="s">
        <v>129</v>
      </c>
      <c r="C17" s="25">
        <v>46.109999999999999</v>
      </c>
      <c r="D17" s="25">
        <v>46.109999999999999</v>
      </c>
    </row>
    <row r="18" spans="1:4" ht="15">
      <c r="A18" s="28" t="s">
        <v>130</v>
      </c>
      <c r="C18" s="25">
        <v>138.34</v>
      </c>
      <c r="D18" s="25">
        <v>138.34</v>
      </c>
    </row>
    <row r="19" spans="1:4" ht="15">
      <c r="A19" s="28" t="s">
        <v>131</v>
      </c>
      <c r="C19" s="25">
        <v>979.85000000000002</v>
      </c>
      <c r="D19" s="25">
        <v>979.85000000000002</v>
      </c>
    </row>
    <row r="20" spans="1:4" ht="15">
      <c r="A20" s="28" t="s">
        <v>132</v>
      </c>
      <c r="C20" s="25">
        <v>184.44</v>
      </c>
      <c r="D20" s="25">
        <v>184.44</v>
      </c>
    </row>
    <row r="21" spans="1:4" ht="15">
      <c r="A21" s="28" t="s">
        <v>133</v>
      </c>
      <c r="C21" s="25">
        <v>691.70000000000005</v>
      </c>
      <c r="D21" s="25">
        <v>691.70000000000005</v>
      </c>
    </row>
    <row r="22" spans="1:4" ht="15">
      <c r="A22" s="28" t="s">
        <v>134</v>
      </c>
      <c r="C22" s="25">
        <v>691.66999999999996</v>
      </c>
      <c r="D22" s="25">
        <v>691.66999999999996</v>
      </c>
    </row>
    <row r="23" spans="1:4" ht="15">
      <c r="A23" s="28" t="s">
        <v>135</v>
      </c>
      <c r="C23" s="25">
        <v>23.059999999999999</v>
      </c>
      <c r="D23" s="25">
        <v>23.059999999999999</v>
      </c>
    </row>
    <row r="24" spans="1:4" ht="15">
      <c r="A24" s="28" t="s">
        <v>136</v>
      </c>
      <c r="C24" s="25">
        <v>1291.1300000000001</v>
      </c>
      <c r="D24" s="25">
        <v>1291.1300000000001</v>
      </c>
    </row>
    <row r="25" spans="1:4" ht="15">
      <c r="A25" s="28" t="s">
        <v>137</v>
      </c>
      <c r="B25" s="25">
        <v>630.75</v>
      </c>
      <c r="D25" s="25">
        <v>630.75</v>
      </c>
    </row>
    <row r="26" spans="1:4" ht="15">
      <c r="A26" s="28" t="s">
        <v>138</v>
      </c>
      <c r="B26" s="25">
        <v>385.45999999999998</v>
      </c>
      <c r="D26" s="25">
        <v>385.45999999999998</v>
      </c>
    </row>
    <row r="27" spans="1:4" ht="15">
      <c r="A27" s="28" t="s">
        <v>139</v>
      </c>
      <c r="C27" s="25">
        <v>391.5</v>
      </c>
      <c r="D27" s="25">
        <v>391.5</v>
      </c>
    </row>
    <row r="28" spans="1:4" ht="15">
      <c r="A28" s="28" t="s">
        <v>140</v>
      </c>
      <c r="B28" s="25">
        <v>195.75</v>
      </c>
      <c r="D28" s="25">
        <v>195.75</v>
      </c>
    </row>
    <row r="29" spans="1:4" ht="15">
      <c r="A29" s="28" t="s">
        <v>141</v>
      </c>
      <c r="C29" s="25">
        <v>46.109999999999999</v>
      </c>
      <c r="D29" s="25">
        <v>46.109999999999999</v>
      </c>
    </row>
    <row r="30" spans="1:4" ht="15">
      <c r="A30" s="28" t="s">
        <v>142</v>
      </c>
      <c r="C30" s="25">
        <v>0</v>
      </c>
      <c r="D30" s="25">
        <v>0</v>
      </c>
    </row>
    <row r="31" spans="1:4" ht="15">
      <c r="A31" s="28" t="s">
        <v>143</v>
      </c>
      <c r="C31" s="25">
        <v>253.61000000000001</v>
      </c>
      <c r="D31" s="25">
        <v>253.61000000000001</v>
      </c>
    </row>
    <row r="32" spans="1:4" ht="15">
      <c r="A32" s="28" t="s">
        <v>144</v>
      </c>
      <c r="C32" s="25">
        <v>899.14999999999998</v>
      </c>
      <c r="D32" s="25">
        <v>899.14999999999998</v>
      </c>
    </row>
    <row r="33" spans="1:4" ht="15">
      <c r="A33" s="28" t="s">
        <v>145</v>
      </c>
      <c r="C33" s="25">
        <v>46.109999999999999</v>
      </c>
      <c r="D33" s="25">
        <v>46.109999999999999</v>
      </c>
    </row>
    <row r="34" spans="1:6" ht="15">
      <c r="A34" s="28" t="s">
        <v>146</v>
      </c>
      <c r="C34" s="25">
        <v>23.059999999999999</v>
      </c>
      <c r="D34" s="25">
        <v>23.059999999999999</v>
      </c>
      <c r="E34" s="29"/>
      <c r="F34" s="29"/>
    </row>
    <row r="35" spans="1:7" ht="15">
      <c r="A35" s="26" t="s">
        <v>147</v>
      </c>
      <c r="B35" s="25">
        <v>81224.149999999994</v>
      </c>
      <c r="C35" s="25">
        <v>200225</v>
      </c>
      <c r="D35" s="25">
        <v>281449.15000000002</v>
      </c>
      <c r="E35" s="27" t="s">
        <v>119</v>
      </c>
      <c r="F35" s="27">
        <f>+D35-F42</f>
        <v>257195.00000000003</v>
      </c>
      <c r="G35" s="33"/>
    </row>
    <row r="36" spans="1:4" ht="15">
      <c r="A36" s="28" t="s">
        <v>148</v>
      </c>
      <c r="C36" s="25">
        <v>0</v>
      </c>
      <c r="D36" s="25">
        <v>0</v>
      </c>
    </row>
    <row r="37" spans="1:4" ht="15">
      <c r="A37" s="28" t="s">
        <v>149</v>
      </c>
      <c r="C37" s="25">
        <v>0</v>
      </c>
      <c r="D37" s="25">
        <v>0</v>
      </c>
    </row>
    <row r="38" spans="1:6" ht="15">
      <c r="A38" s="28" t="s">
        <v>150</v>
      </c>
      <c r="B38" s="25">
        <v>12000</v>
      </c>
      <c r="C38" s="25">
        <v>-12000</v>
      </c>
      <c r="D38" s="25">
        <v>0</v>
      </c>
      <c r="E38" s="29"/>
      <c r="F38" s="29"/>
    </row>
    <row r="39" spans="1:4" ht="15">
      <c r="A39" s="28" t="s">
        <v>151</v>
      </c>
      <c r="C39" s="25">
        <v>164206.25</v>
      </c>
      <c r="D39" s="25">
        <v>164206.25</v>
      </c>
    </row>
    <row r="40" spans="1:4" ht="15">
      <c r="A40" s="28" t="s">
        <v>152</v>
      </c>
      <c r="C40" s="25">
        <v>34385</v>
      </c>
      <c r="D40" s="25">
        <v>34385</v>
      </c>
    </row>
    <row r="41" spans="1:4" ht="15">
      <c r="A41" s="28" t="s">
        <v>153</v>
      </c>
      <c r="B41" s="25">
        <v>44970</v>
      </c>
      <c r="D41" s="25">
        <v>44970</v>
      </c>
    </row>
    <row r="42" spans="1:7" ht="15">
      <c r="A42" s="28" t="s">
        <v>154</v>
      </c>
      <c r="B42" s="25">
        <v>12750.48</v>
      </c>
      <c r="D42" s="25">
        <v>12750.48</v>
      </c>
      <c r="E42" s="27" t="s">
        <v>155</v>
      </c>
      <c r="F42" s="27">
        <f>+D43+D42</f>
        <v>24254.150000000001</v>
      </c>
      <c r="G42" s="33"/>
    </row>
    <row r="43" spans="1:4" ht="15">
      <c r="A43" s="28" t="s">
        <v>156</v>
      </c>
      <c r="B43" s="25">
        <v>11503.67</v>
      </c>
      <c r="D43" s="25">
        <v>11503.67</v>
      </c>
    </row>
    <row r="44" spans="1:4" ht="15">
      <c r="A44" s="28" t="s">
        <v>157</v>
      </c>
      <c r="C44" s="25">
        <v>0</v>
      </c>
      <c r="D44" s="25">
        <v>0</v>
      </c>
    </row>
    <row r="45" spans="1:4" ht="15">
      <c r="A45" s="28" t="s">
        <v>158</v>
      </c>
      <c r="C45" s="25">
        <v>13633.75</v>
      </c>
      <c r="D45" s="25">
        <v>13633.75</v>
      </c>
    </row>
    <row r="46" spans="1:7" ht="15">
      <c r="A46" s="26" t="s">
        <v>159</v>
      </c>
      <c r="B46" s="25">
        <v>280</v>
      </c>
      <c r="C46" s="25">
        <v>47057.5</v>
      </c>
      <c r="D46" s="25">
        <v>47337.5</v>
      </c>
      <c r="E46" s="27" t="s">
        <v>119</v>
      </c>
      <c r="F46" s="27">
        <f>+D46</f>
        <v>47337.5</v>
      </c>
      <c r="G46" s="33"/>
    </row>
    <row r="47" spans="1:6" ht="15">
      <c r="A47" s="28" t="s">
        <v>160</v>
      </c>
      <c r="B47" s="25">
        <v>0</v>
      </c>
      <c r="C47" s="25">
        <v>6895</v>
      </c>
      <c r="D47" s="25">
        <v>6895</v>
      </c>
      <c r="E47" s="29"/>
      <c r="F47" s="29"/>
    </row>
    <row r="48" spans="1:4" ht="15">
      <c r="A48" s="28" t="s">
        <v>161</v>
      </c>
      <c r="C48" s="25">
        <v>0</v>
      </c>
      <c r="D48" s="25">
        <v>0</v>
      </c>
    </row>
    <row r="49" spans="1:4" ht="15">
      <c r="A49" s="28" t="s">
        <v>162</v>
      </c>
      <c r="C49" s="25">
        <v>13230</v>
      </c>
      <c r="D49" s="25">
        <v>13230</v>
      </c>
    </row>
    <row r="50" spans="1:4" ht="15">
      <c r="A50" s="28" t="s">
        <v>163</v>
      </c>
      <c r="B50" s="25">
        <v>280</v>
      </c>
      <c r="D50" s="25">
        <v>280</v>
      </c>
    </row>
    <row r="51" spans="1:4" ht="15">
      <c r="A51" s="28" t="s">
        <v>164</v>
      </c>
      <c r="C51" s="25">
        <v>18690</v>
      </c>
      <c r="D51" s="25">
        <v>18690</v>
      </c>
    </row>
    <row r="52" spans="1:4" ht="15">
      <c r="A52" s="28" t="s">
        <v>165</v>
      </c>
      <c r="C52" s="25">
        <v>8242.5</v>
      </c>
      <c r="D52" s="25">
        <v>8242.5</v>
      </c>
    </row>
    <row r="53" spans="1:7" ht="15">
      <c r="A53" s="26" t="s">
        <v>166</v>
      </c>
      <c r="C53" s="25">
        <v>4950</v>
      </c>
      <c r="D53" s="25">
        <v>4950</v>
      </c>
      <c r="E53" s="27" t="s">
        <v>119</v>
      </c>
      <c r="F53" s="27">
        <f>+D53</f>
        <v>4950</v>
      </c>
      <c r="G53" s="33"/>
    </row>
    <row r="54" spans="1:4" ht="15">
      <c r="A54" s="28" t="s">
        <v>167</v>
      </c>
      <c r="C54" s="25">
        <v>4950</v>
      </c>
      <c r="D54" s="25">
        <v>4950</v>
      </c>
    </row>
    <row r="55" spans="1:7" ht="15">
      <c r="A55" s="26" t="s">
        <v>168</v>
      </c>
      <c r="C55" s="25">
        <v>400</v>
      </c>
      <c r="D55" s="25">
        <v>400</v>
      </c>
      <c r="E55" s="27" t="s">
        <v>119</v>
      </c>
      <c r="F55" s="27">
        <f>+D55</f>
        <v>400</v>
      </c>
      <c r="G55" s="33"/>
    </row>
    <row r="56" spans="1:4" ht="15">
      <c r="A56" s="28" t="s">
        <v>169</v>
      </c>
      <c r="C56" s="25">
        <v>100</v>
      </c>
      <c r="D56" s="25">
        <v>100</v>
      </c>
    </row>
    <row r="57" spans="1:4" ht="15">
      <c r="A57" s="28" t="s">
        <v>170</v>
      </c>
      <c r="C57" s="25">
        <v>300</v>
      </c>
      <c r="D57" s="25">
        <v>300</v>
      </c>
    </row>
    <row r="58" spans="1:7" ht="15">
      <c r="A58" s="26" t="s">
        <v>171</v>
      </c>
      <c r="C58" s="25">
        <v>4368.9899999999998</v>
      </c>
      <c r="D58" s="25">
        <v>4368.9899999999998</v>
      </c>
      <c r="E58" s="27" t="s">
        <v>119</v>
      </c>
      <c r="F58" s="27">
        <f>+D58</f>
        <v>4368.9899999999998</v>
      </c>
      <c r="G58" s="33"/>
    </row>
    <row r="59" spans="1:4" ht="15">
      <c r="A59" s="28" t="s">
        <v>172</v>
      </c>
      <c r="C59" s="25">
        <v>4368.9899999999998</v>
      </c>
      <c r="D59" s="25">
        <v>4368.9899999999998</v>
      </c>
    </row>
    <row r="60" spans="1:7" ht="15">
      <c r="A60" s="26" t="s">
        <v>173</v>
      </c>
      <c r="B60" s="25">
        <v>2193.75</v>
      </c>
      <c r="C60" s="25">
        <v>9900</v>
      </c>
      <c r="D60" s="25">
        <v>12093.75</v>
      </c>
      <c r="E60" s="27" t="s">
        <v>119</v>
      </c>
      <c r="F60" s="27">
        <f>+D60</f>
        <v>12093.75</v>
      </c>
      <c r="G60" s="33"/>
    </row>
    <row r="61" spans="1:4" ht="15">
      <c r="A61" s="28" t="s">
        <v>174</v>
      </c>
      <c r="C61" s="25">
        <v>0</v>
      </c>
      <c r="D61" s="25">
        <v>0</v>
      </c>
    </row>
    <row r="62" spans="1:4" ht="15">
      <c r="A62" s="28" t="s">
        <v>175</v>
      </c>
      <c r="B62" s="25">
        <v>0</v>
      </c>
      <c r="D62" s="25">
        <v>0</v>
      </c>
    </row>
    <row r="63" spans="1:4" ht="15">
      <c r="A63" s="28" t="s">
        <v>176</v>
      </c>
      <c r="B63" s="25">
        <v>2193.75</v>
      </c>
      <c r="D63" s="25">
        <v>2193.75</v>
      </c>
    </row>
    <row r="64" spans="1:4" ht="15">
      <c r="A64" s="28" t="s">
        <v>151</v>
      </c>
      <c r="C64" s="25">
        <v>1012.5</v>
      </c>
      <c r="D64" s="25">
        <v>1012.5</v>
      </c>
    </row>
    <row r="65" spans="1:4" ht="15">
      <c r="A65" s="28" t="s">
        <v>177</v>
      </c>
      <c r="C65" s="25">
        <v>8887.5</v>
      </c>
      <c r="D65" s="25">
        <v>8887.5</v>
      </c>
    </row>
    <row r="66" spans="1:7" ht="15">
      <c r="A66" s="26" t="s">
        <v>178</v>
      </c>
      <c r="B66" s="25">
        <v>5439.7700000000004</v>
      </c>
      <c r="C66" s="25">
        <v>179086.02000000002</v>
      </c>
      <c r="D66" s="25">
        <v>184525.78999999998</v>
      </c>
      <c r="E66" s="27" t="s">
        <v>119</v>
      </c>
      <c r="F66" s="27">
        <f>+D66</f>
        <v>184525.78999999998</v>
      </c>
      <c r="G66" s="33"/>
    </row>
    <row r="67" spans="1:4" ht="15">
      <c r="A67" s="28" t="s">
        <v>179</v>
      </c>
      <c r="C67" s="25">
        <v>142848.52000000002</v>
      </c>
      <c r="D67" s="25">
        <v>142848.52000000002</v>
      </c>
    </row>
    <row r="68" spans="1:4" ht="15">
      <c r="A68" s="28" t="s">
        <v>180</v>
      </c>
      <c r="B68" s="25">
        <v>1.1368683772161603E-13</v>
      </c>
      <c r="C68" s="25">
        <v>-8.5265128291212022E-14</v>
      </c>
      <c r="D68" s="25">
        <v>2.8421709430404007E-14</v>
      </c>
    </row>
    <row r="69" spans="1:4" ht="15">
      <c r="A69" s="28" t="s">
        <v>181</v>
      </c>
      <c r="C69" s="25">
        <v>279.55000000000001</v>
      </c>
      <c r="D69" s="25">
        <v>279.55000000000001</v>
      </c>
    </row>
    <row r="70" spans="1:4" ht="15">
      <c r="A70" s="28" t="s">
        <v>151</v>
      </c>
      <c r="C70" s="25">
        <v>1573.4100000000001</v>
      </c>
      <c r="D70" s="25">
        <v>1573.4100000000001</v>
      </c>
    </row>
    <row r="71" spans="1:4" ht="15">
      <c r="A71" s="28" t="s">
        <v>182</v>
      </c>
      <c r="B71" s="25">
        <v>264.39999999999998</v>
      </c>
      <c r="D71" s="25">
        <v>264.39999999999998</v>
      </c>
    </row>
    <row r="72" spans="1:4" ht="15">
      <c r="A72" s="28" t="s">
        <v>183</v>
      </c>
      <c r="B72" s="25">
        <v>1151.3199999999999</v>
      </c>
      <c r="C72" s="25">
        <v>785.53999999999996</v>
      </c>
      <c r="D72" s="25">
        <v>1936.8599999999999</v>
      </c>
    </row>
    <row r="73" spans="1:4" ht="15">
      <c r="A73" s="28" t="s">
        <v>140</v>
      </c>
      <c r="B73" s="25">
        <v>4024.0500000000002</v>
      </c>
      <c r="D73" s="25">
        <v>4024.0500000000002</v>
      </c>
    </row>
    <row r="74" spans="1:4" ht="15">
      <c r="A74" s="28" t="s">
        <v>184</v>
      </c>
      <c r="C74" s="25">
        <v>33599</v>
      </c>
      <c r="D74" s="25">
        <v>33599</v>
      </c>
    </row>
    <row r="75" spans="1:7" ht="15">
      <c r="A75" s="26" t="s">
        <v>185</v>
      </c>
      <c r="B75" s="25">
        <v>2762.5</v>
      </c>
      <c r="C75" s="25">
        <v>11857.5</v>
      </c>
      <c r="D75" s="25">
        <v>14620</v>
      </c>
      <c r="E75" s="27" t="s">
        <v>119</v>
      </c>
      <c r="F75" s="27">
        <f>+D75</f>
        <v>14620</v>
      </c>
      <c r="G75" s="33"/>
    </row>
    <row r="76" spans="1:4" ht="15">
      <c r="A76" s="28" t="s">
        <v>186</v>
      </c>
      <c r="C76" s="25">
        <v>0</v>
      </c>
      <c r="D76" s="25">
        <v>0</v>
      </c>
    </row>
    <row r="77" spans="1:4" ht="15">
      <c r="A77" s="28" t="s">
        <v>187</v>
      </c>
      <c r="B77" s="25">
        <v>2762.5</v>
      </c>
      <c r="C77" s="25">
        <v>-2762.5</v>
      </c>
      <c r="D77" s="25">
        <v>0</v>
      </c>
    </row>
    <row r="78" spans="1:4" ht="15">
      <c r="A78" s="28" t="s">
        <v>151</v>
      </c>
      <c r="C78" s="25">
        <v>5567.5</v>
      </c>
      <c r="D78" s="25">
        <v>5567.5</v>
      </c>
    </row>
    <row r="79" spans="1:4" ht="15">
      <c r="A79" s="28" t="s">
        <v>177</v>
      </c>
      <c r="C79" s="25">
        <v>3315</v>
      </c>
      <c r="D79" s="25">
        <v>3315</v>
      </c>
    </row>
    <row r="80" spans="1:4" ht="15">
      <c r="A80" s="28" t="s">
        <v>188</v>
      </c>
      <c r="C80" s="25">
        <v>2465</v>
      </c>
      <c r="D80" s="25">
        <v>2465</v>
      </c>
    </row>
    <row r="81" spans="1:4" ht="15">
      <c r="A81" s="28" t="s">
        <v>189</v>
      </c>
      <c r="C81" s="25">
        <v>0</v>
      </c>
      <c r="D81" s="25">
        <v>0</v>
      </c>
    </row>
    <row r="82" spans="1:4" ht="15">
      <c r="A82" s="28" t="s">
        <v>190</v>
      </c>
      <c r="C82" s="25">
        <v>3272.5</v>
      </c>
      <c r="D82" s="25">
        <v>3272.5</v>
      </c>
    </row>
    <row r="83" spans="1:7" ht="15">
      <c r="A83" s="26" t="s">
        <v>191</v>
      </c>
      <c r="B83" s="25">
        <v>83257.680000000008</v>
      </c>
      <c r="C83" s="25">
        <v>203400</v>
      </c>
      <c r="D83" s="25">
        <v>286657.67999999999</v>
      </c>
      <c r="E83" s="27" t="s">
        <v>119</v>
      </c>
      <c r="F83" s="27">
        <f>+D83-F100</f>
        <v>283325.81</v>
      </c>
      <c r="G83" s="33"/>
    </row>
    <row r="84" spans="1:4" ht="15">
      <c r="A84" s="28" t="s">
        <v>192</v>
      </c>
      <c r="B84" s="25">
        <v>0</v>
      </c>
      <c r="D84" s="25">
        <v>0</v>
      </c>
    </row>
    <row r="85" spans="1:4" ht="15">
      <c r="A85" s="28" t="s">
        <v>193</v>
      </c>
      <c r="B85" s="25">
        <v>0</v>
      </c>
      <c r="D85" s="25">
        <v>0</v>
      </c>
    </row>
    <row r="86" spans="1:4" ht="15">
      <c r="A86" s="28" t="s">
        <v>194</v>
      </c>
      <c r="B86" s="25">
        <v>0</v>
      </c>
      <c r="D86" s="25">
        <v>0</v>
      </c>
    </row>
    <row r="87" spans="1:7" ht="15">
      <c r="A87" s="28" t="s">
        <v>195</v>
      </c>
      <c r="B87" s="25">
        <v>0</v>
      </c>
      <c r="D87" s="25">
        <v>0</v>
      </c>
      <c r="G87" s="30"/>
    </row>
    <row r="88" spans="1:4" ht="15">
      <c r="A88" s="28" t="s">
        <v>196</v>
      </c>
      <c r="B88" s="25">
        <v>19159.999999999996</v>
      </c>
      <c r="C88" s="25">
        <v>-640</v>
      </c>
      <c r="D88" s="25">
        <v>18519.999999999996</v>
      </c>
    </row>
    <row r="89" spans="1:4" ht="15">
      <c r="A89" s="28" t="s">
        <v>197</v>
      </c>
      <c r="B89" s="25">
        <v>0</v>
      </c>
      <c r="D89" s="25">
        <v>0</v>
      </c>
    </row>
    <row r="90" spans="1:4" ht="15">
      <c r="A90" s="28" t="s">
        <v>198</v>
      </c>
      <c r="B90" s="25">
        <v>-9.0949470177292824E-13</v>
      </c>
      <c r="C90" s="25">
        <v>0</v>
      </c>
      <c r="D90" s="25">
        <v>-9.0949470177292824E-13</v>
      </c>
    </row>
    <row r="91" spans="1:4" ht="15">
      <c r="A91" s="28" t="s">
        <v>199</v>
      </c>
      <c r="B91" s="25">
        <v>-1.1102230246251565E-16</v>
      </c>
      <c r="D91" s="25">
        <v>-1.1102230246251565E-16</v>
      </c>
    </row>
    <row r="92" spans="1:4" ht="15">
      <c r="A92" s="28" t="s">
        <v>200</v>
      </c>
      <c r="B92" s="25">
        <v>0</v>
      </c>
      <c r="D92" s="25">
        <v>0</v>
      </c>
    </row>
    <row r="93" spans="1:4" ht="15">
      <c r="A93" s="28" t="s">
        <v>201</v>
      </c>
      <c r="B93" s="25">
        <v>2.1316282072803006E-14</v>
      </c>
      <c r="D93" s="25">
        <v>2.1316282072803006E-14</v>
      </c>
    </row>
    <row r="94" spans="1:4" ht="15">
      <c r="A94" s="28" t="s">
        <v>151</v>
      </c>
      <c r="C94" s="25">
        <v>173600</v>
      </c>
      <c r="D94" s="25">
        <v>173600</v>
      </c>
    </row>
    <row r="95" spans="1:4" ht="15">
      <c r="A95" s="28" t="s">
        <v>152</v>
      </c>
      <c r="C95" s="25">
        <v>30440</v>
      </c>
      <c r="D95" s="25">
        <v>30440</v>
      </c>
    </row>
    <row r="96" spans="1:4" ht="15">
      <c r="A96" s="28" t="s">
        <v>202</v>
      </c>
      <c r="B96" s="25">
        <v>57960</v>
      </c>
      <c r="D96" s="25">
        <v>57960</v>
      </c>
    </row>
    <row r="97" spans="1:4" ht="15">
      <c r="A97" s="28" t="s">
        <v>203</v>
      </c>
      <c r="B97" s="25">
        <v>0</v>
      </c>
      <c r="D97" s="25">
        <v>0</v>
      </c>
    </row>
    <row r="98" spans="1:4" ht="15">
      <c r="A98" s="28" t="s">
        <v>204</v>
      </c>
      <c r="B98" s="25">
        <v>246.46000000000001</v>
      </c>
      <c r="D98" s="25">
        <v>246.46000000000001</v>
      </c>
    </row>
    <row r="99" spans="1:4" ht="15">
      <c r="A99" s="28" t="s">
        <v>205</v>
      </c>
      <c r="B99" s="25">
        <v>2559.3499999999999</v>
      </c>
      <c r="D99" s="25">
        <v>2559.3499999999999</v>
      </c>
    </row>
    <row r="100" spans="1:7" ht="15">
      <c r="A100" s="28" t="s">
        <v>206</v>
      </c>
      <c r="B100" s="25">
        <v>1912.7299999999998</v>
      </c>
      <c r="D100" s="25">
        <v>1912.7299999999998</v>
      </c>
      <c r="E100" s="27" t="s">
        <v>207</v>
      </c>
      <c r="F100" s="27">
        <f>+D100+D101</f>
        <v>3331.8699999999999</v>
      </c>
      <c r="G100" s="33"/>
    </row>
    <row r="101" spans="1:4" ht="15">
      <c r="A101" s="28" t="s">
        <v>208</v>
      </c>
      <c r="B101" s="25">
        <v>1419.1399999999999</v>
      </c>
      <c r="D101" s="25">
        <v>1419.1399999999999</v>
      </c>
    </row>
    <row r="102" spans="1:7" ht="15">
      <c r="A102" s="26" t="s">
        <v>209</v>
      </c>
      <c r="C102" s="25">
        <v>28020</v>
      </c>
      <c r="D102" s="25">
        <v>28020</v>
      </c>
      <c r="E102" s="27" t="s">
        <v>119</v>
      </c>
      <c r="F102" s="27">
        <f>+D102</f>
        <v>28020</v>
      </c>
      <c r="G102" s="33"/>
    </row>
    <row r="103" spans="1:4" ht="15">
      <c r="A103" s="28" t="s">
        <v>210</v>
      </c>
      <c r="C103" s="25">
        <v>-9.2725827016693074E-13</v>
      </c>
      <c r="D103" s="25">
        <v>-9.2725827016693074E-13</v>
      </c>
    </row>
    <row r="104" spans="1:4" ht="15">
      <c r="A104" s="28" t="s">
        <v>211</v>
      </c>
      <c r="C104" s="25">
        <v>7611.5900000000001</v>
      </c>
      <c r="D104" s="25">
        <v>7611.5900000000001</v>
      </c>
    </row>
    <row r="105" spans="1:4" ht="15">
      <c r="A105" s="28" t="s">
        <v>212</v>
      </c>
      <c r="C105" s="25">
        <v>20408.41</v>
      </c>
      <c r="D105" s="25">
        <v>20408.41</v>
      </c>
    </row>
    <row r="106" spans="1:4" ht="15">
      <c r="A106" s="28" t="s">
        <v>213</v>
      </c>
      <c r="C106" s="25">
        <v>1.7763568394002505E-14</v>
      </c>
      <c r="D106" s="25">
        <v>1.7763568394002505E-14</v>
      </c>
    </row>
    <row r="107" spans="1:4" ht="15">
      <c r="A107" s="28" t="s">
        <v>214</v>
      </c>
      <c r="C107" s="25">
        <v>-8.8817841970012523E-14</v>
      </c>
      <c r="D107" s="25">
        <v>-8.8817841970012523E-14</v>
      </c>
    </row>
    <row r="108" spans="1:4" ht="15">
      <c r="A108" s="28" t="s">
        <v>215</v>
      </c>
      <c r="C108" s="25">
        <v>1.4033219031261979E-13</v>
      </c>
      <c r="D108" s="25">
        <v>1.4033219031261979E-13</v>
      </c>
    </row>
    <row r="109" spans="1:7" ht="15">
      <c r="A109" s="26" t="s">
        <v>216</v>
      </c>
      <c r="C109" s="25">
        <v>33481</v>
      </c>
      <c r="D109" s="25">
        <v>33481</v>
      </c>
      <c r="E109" s="27" t="s">
        <v>119</v>
      </c>
      <c r="F109" s="27">
        <f>+D109</f>
        <v>33481</v>
      </c>
      <c r="G109" s="33"/>
    </row>
    <row r="110" spans="1:4" ht="15">
      <c r="A110" s="28" t="s">
        <v>217</v>
      </c>
      <c r="C110" s="25">
        <v>33481</v>
      </c>
      <c r="D110" s="25">
        <v>33481</v>
      </c>
    </row>
    <row r="111" spans="1:7" ht="15">
      <c r="A111" s="26" t="s">
        <v>218</v>
      </c>
      <c r="B111" s="25">
        <v>58817.339999999997</v>
      </c>
      <c r="C111" s="25">
        <v>41359.889999999999</v>
      </c>
      <c r="D111" s="25">
        <v>100177.23</v>
      </c>
      <c r="E111" s="27" t="s">
        <v>119</v>
      </c>
      <c r="F111" s="27">
        <f>D111-F130</f>
        <v>51902.5</v>
      </c>
      <c r="G111" s="33"/>
    </row>
    <row r="112" spans="1:4" ht="15">
      <c r="A112" s="28" t="s">
        <v>219</v>
      </c>
      <c r="B112" s="25">
        <v>0</v>
      </c>
      <c r="D112" s="25">
        <v>0</v>
      </c>
    </row>
    <row r="113" spans="1:4" ht="15">
      <c r="A113" s="28" t="s">
        <v>220</v>
      </c>
      <c r="C113" s="25">
        <v>0</v>
      </c>
      <c r="D113" s="25">
        <v>0</v>
      </c>
    </row>
    <row r="114" spans="1:4" ht="15">
      <c r="A114" s="28" t="s">
        <v>221</v>
      </c>
      <c r="B114" s="25">
        <v>0</v>
      </c>
      <c r="D114" s="25">
        <v>0</v>
      </c>
    </row>
    <row r="115" spans="1:4" ht="15">
      <c r="A115" s="28" t="s">
        <v>222</v>
      </c>
      <c r="B115" s="25">
        <v>2.2737367544323206E-13</v>
      </c>
      <c r="C115" s="25">
        <v>-2.8421709430404007E-14</v>
      </c>
      <c r="D115" s="25">
        <v>1.9895196601282805E-13</v>
      </c>
    </row>
    <row r="116" spans="1:4" ht="15">
      <c r="A116" s="28" t="s">
        <v>223</v>
      </c>
      <c r="C116" s="25">
        <v>0</v>
      </c>
      <c r="D116" s="25">
        <v>0</v>
      </c>
    </row>
    <row r="117" spans="1:4" ht="15">
      <c r="A117" s="28" t="s">
        <v>224</v>
      </c>
      <c r="C117" s="25">
        <v>0</v>
      </c>
      <c r="D117" s="25">
        <v>0</v>
      </c>
    </row>
    <row r="118" spans="1:4" ht="15">
      <c r="A118" s="28" t="s">
        <v>225</v>
      </c>
      <c r="B118" s="25">
        <v>7942.6800000000003</v>
      </c>
      <c r="C118" s="25">
        <v>-7942.6800000000003</v>
      </c>
      <c r="D118" s="25">
        <v>0</v>
      </c>
    </row>
    <row r="119" spans="1:7" ht="15">
      <c r="A119" s="28" t="s">
        <v>226</v>
      </c>
      <c r="B119" s="25">
        <v>0</v>
      </c>
      <c r="D119" s="25">
        <v>0</v>
      </c>
      <c r="G119" s="30"/>
    </row>
    <row r="120" spans="1:4" ht="15">
      <c r="A120" s="28" t="s">
        <v>227</v>
      </c>
      <c r="B120" s="25">
        <v>7718.75</v>
      </c>
      <c r="C120" s="25">
        <v>-7718.75</v>
      </c>
      <c r="D120" s="25">
        <v>0</v>
      </c>
    </row>
    <row r="121" spans="1:4" ht="15">
      <c r="A121" s="28" t="s">
        <v>228</v>
      </c>
      <c r="B121" s="25">
        <v>0</v>
      </c>
      <c r="D121" s="25">
        <v>0</v>
      </c>
    </row>
    <row r="122" spans="1:4" ht="15">
      <c r="A122" s="28" t="s">
        <v>229</v>
      </c>
      <c r="B122" s="25">
        <v>4.5474735088646412E-13</v>
      </c>
      <c r="D122" s="25">
        <v>4.5474735088646412E-13</v>
      </c>
    </row>
    <row r="123" spans="1:8" ht="15">
      <c r="A123" s="28" t="s">
        <v>230</v>
      </c>
      <c r="B123" s="25">
        <v>4532.1999999999998</v>
      </c>
      <c r="C123" s="25">
        <v>-4532.2000000000016</v>
      </c>
      <c r="D123" s="25">
        <v>-1.8189894035458565E-12</v>
      </c>
      <c r="H123" s="30"/>
    </row>
    <row r="124" spans="1:4" ht="15">
      <c r="A124" s="28" t="s">
        <v>231</v>
      </c>
      <c r="B124" s="25">
        <v>0</v>
      </c>
      <c r="D124" s="25">
        <v>0</v>
      </c>
    </row>
    <row r="125" spans="1:4" ht="15">
      <c r="A125" s="28" t="s">
        <v>232</v>
      </c>
      <c r="B125" s="25">
        <v>0</v>
      </c>
      <c r="C125" s="25">
        <v>0</v>
      </c>
      <c r="D125" s="25">
        <v>0</v>
      </c>
    </row>
    <row r="126" spans="1:4" ht="15">
      <c r="A126" s="28" t="s">
        <v>233</v>
      </c>
      <c r="B126" s="25">
        <v>0</v>
      </c>
      <c r="D126" s="25">
        <v>0</v>
      </c>
    </row>
    <row r="127" spans="1:4" ht="15">
      <c r="A127" s="28" t="s">
        <v>234</v>
      </c>
      <c r="B127" s="25">
        <v>6.9277916736609768E-14</v>
      </c>
      <c r="D127" s="25">
        <v>6.9277916736609768E-14</v>
      </c>
    </row>
    <row r="128" spans="1:4" ht="15">
      <c r="A128" s="28" t="s">
        <v>235</v>
      </c>
      <c r="B128" s="25">
        <v>0</v>
      </c>
      <c r="D128" s="25">
        <v>0</v>
      </c>
    </row>
    <row r="129" spans="1:4" ht="15">
      <c r="A129" s="28" t="s">
        <v>236</v>
      </c>
      <c r="B129" s="25">
        <v>280.57999999999998</v>
      </c>
      <c r="D129" s="25">
        <v>280.57999999999998</v>
      </c>
    </row>
    <row r="130" spans="1:7" ht="15">
      <c r="A130" s="28" t="s">
        <v>237</v>
      </c>
      <c r="B130" s="25">
        <v>1224.48</v>
      </c>
      <c r="D130" s="25">
        <v>1224.48</v>
      </c>
      <c r="E130" s="27" t="s">
        <v>207</v>
      </c>
      <c r="F130" s="27">
        <f>+D130+D135</f>
        <v>48274.729999999996</v>
      </c>
      <c r="G130" s="33"/>
    </row>
    <row r="131" spans="1:4" ht="15">
      <c r="A131" s="28" t="s">
        <v>238</v>
      </c>
      <c r="C131" s="25">
        <v>2174.79</v>
      </c>
      <c r="D131" s="25">
        <v>2174.79</v>
      </c>
    </row>
    <row r="132" spans="1:4" ht="15">
      <c r="A132" s="28" t="s">
        <v>151</v>
      </c>
      <c r="C132" s="25">
        <v>48466.43</v>
      </c>
      <c r="D132" s="25">
        <v>48466.43</v>
      </c>
    </row>
    <row r="133" spans="1:4" ht="15">
      <c r="A133" s="28" t="s">
        <v>239</v>
      </c>
      <c r="B133" s="25">
        <v>0</v>
      </c>
      <c r="D133" s="25">
        <v>0</v>
      </c>
    </row>
    <row r="134" spans="1:4" ht="15">
      <c r="A134" s="28" t="s">
        <v>240</v>
      </c>
      <c r="B134" s="25">
        <v>0</v>
      </c>
      <c r="D134" s="25">
        <v>0</v>
      </c>
    </row>
    <row r="135" spans="1:4" ht="15">
      <c r="A135" s="28" t="s">
        <v>241</v>
      </c>
      <c r="B135" s="25">
        <v>37118.649999999994</v>
      </c>
      <c r="C135" s="25">
        <v>9931.5999999999985</v>
      </c>
      <c r="D135" s="25">
        <v>47050.249999999993</v>
      </c>
    </row>
    <row r="136" spans="1:4" ht="15">
      <c r="A136" s="28" t="s">
        <v>242</v>
      </c>
      <c r="C136" s="25">
        <v>5.6843418860808015E-14</v>
      </c>
      <c r="D136" s="25">
        <v>5.6843418860808015E-14</v>
      </c>
    </row>
    <row r="137" spans="1:4" ht="15">
      <c r="A137" s="28" t="s">
        <v>243</v>
      </c>
      <c r="C137" s="25">
        <v>980.70000000000005</v>
      </c>
      <c r="D137" s="25">
        <v>980.70000000000005</v>
      </c>
    </row>
    <row r="138" spans="1:7" ht="15">
      <c r="A138" s="26" t="s">
        <v>244</v>
      </c>
      <c r="C138" s="25">
        <v>54698.770000000004</v>
      </c>
      <c r="D138" s="25">
        <v>54698.770000000004</v>
      </c>
      <c r="E138" s="27" t="s">
        <v>119</v>
      </c>
      <c r="F138" s="27">
        <f>+D138</f>
        <v>54698.770000000004</v>
      </c>
      <c r="G138" s="33"/>
    </row>
    <row r="139" spans="1:4" ht="15">
      <c r="A139" s="28" t="s">
        <v>245</v>
      </c>
      <c r="C139" s="25">
        <v>1.3642420526593924E-12</v>
      </c>
      <c r="D139" s="25">
        <v>1.3642420526593924E-12</v>
      </c>
    </row>
    <row r="140" spans="1:4" ht="15">
      <c r="A140" s="28" t="s">
        <v>246</v>
      </c>
      <c r="C140" s="25">
        <v>3863.9699999999998</v>
      </c>
      <c r="D140" s="25">
        <v>3863.9699999999998</v>
      </c>
    </row>
    <row r="141" spans="1:4" ht="15">
      <c r="A141" s="28" t="s">
        <v>247</v>
      </c>
      <c r="C141" s="25">
        <v>3625.6199999999999</v>
      </c>
      <c r="D141" s="25">
        <v>3625.6199999999999</v>
      </c>
    </row>
    <row r="142" spans="1:4" ht="15">
      <c r="A142" s="28" t="s">
        <v>248</v>
      </c>
      <c r="C142" s="25">
        <v>3100.48</v>
      </c>
      <c r="D142" s="25">
        <v>3100.48</v>
      </c>
    </row>
    <row r="143" spans="1:4" ht="15">
      <c r="A143" s="28" t="s">
        <v>249</v>
      </c>
      <c r="C143" s="25">
        <v>4234.5799999999999</v>
      </c>
      <c r="D143" s="25">
        <v>4234.5799999999999</v>
      </c>
    </row>
    <row r="144" spans="1:4" ht="15">
      <c r="A144" s="28" t="s">
        <v>250</v>
      </c>
      <c r="C144" s="25">
        <v>3463.8200000000002</v>
      </c>
      <c r="D144" s="25">
        <v>3463.8200000000002</v>
      </c>
    </row>
    <row r="145" spans="1:4" ht="15">
      <c r="A145" s="28" t="s">
        <v>251</v>
      </c>
      <c r="C145" s="25">
        <v>4190.9799999999996</v>
      </c>
      <c r="D145" s="25">
        <v>4190.9799999999996</v>
      </c>
    </row>
    <row r="146" spans="1:4" ht="15">
      <c r="A146" s="28" t="s">
        <v>252</v>
      </c>
      <c r="C146" s="25">
        <v>3467.6900000000001</v>
      </c>
      <c r="D146" s="25">
        <v>3467.6900000000001</v>
      </c>
    </row>
    <row r="147" spans="1:4" ht="15">
      <c r="A147" s="28" t="s">
        <v>253</v>
      </c>
      <c r="C147" s="25">
        <v>3635.3099999999999</v>
      </c>
      <c r="D147" s="25">
        <v>3635.3099999999999</v>
      </c>
    </row>
    <row r="148" spans="1:4" ht="15">
      <c r="A148" s="28" t="s">
        <v>254</v>
      </c>
      <c r="C148" s="25">
        <v>3058.8200000000002</v>
      </c>
      <c r="D148" s="25">
        <v>3058.8200000000002</v>
      </c>
    </row>
    <row r="149" spans="1:4" ht="15">
      <c r="A149" s="28" t="s">
        <v>255</v>
      </c>
      <c r="C149" s="25">
        <v>3874.6300000000001</v>
      </c>
      <c r="D149" s="25">
        <v>3874.6300000000001</v>
      </c>
    </row>
    <row r="150" spans="1:8" ht="15">
      <c r="A150" s="28" t="s">
        <v>256</v>
      </c>
      <c r="C150" s="25">
        <v>3879.96</v>
      </c>
      <c r="D150" s="25">
        <v>3879.96</v>
      </c>
      <c r="G150" s="30"/>
      <c r="H150" s="30"/>
    </row>
    <row r="151" spans="1:4" ht="15">
      <c r="A151" s="28" t="s">
        <v>257</v>
      </c>
      <c r="C151" s="25">
        <v>3878.5099999999998</v>
      </c>
      <c r="D151" s="25">
        <v>3878.5099999999998</v>
      </c>
    </row>
    <row r="152" spans="1:4" ht="15">
      <c r="A152" s="28" t="s">
        <v>258</v>
      </c>
      <c r="C152" s="25">
        <v>3845.5599999999999</v>
      </c>
      <c r="D152" s="25">
        <v>3845.5599999999999</v>
      </c>
    </row>
    <row r="153" spans="1:4" ht="15">
      <c r="A153" s="28" t="s">
        <v>259</v>
      </c>
      <c r="C153" s="25">
        <v>3862.04</v>
      </c>
      <c r="D153" s="25">
        <v>3862.04</v>
      </c>
    </row>
    <row r="154" spans="1:4" ht="15">
      <c r="A154" s="28" t="s">
        <v>260</v>
      </c>
      <c r="C154" s="25">
        <v>2716.8000000000002</v>
      </c>
      <c r="D154" s="25">
        <v>2716.8000000000002</v>
      </c>
    </row>
    <row r="155" spans="1:7" ht="15">
      <c r="A155" s="26" t="s">
        <v>261</v>
      </c>
      <c r="C155" s="25">
        <v>170299.03</v>
      </c>
      <c r="D155" s="25">
        <v>170299.03</v>
      </c>
      <c r="E155" s="27" t="s">
        <v>119</v>
      </c>
      <c r="F155" s="27">
        <f>+D155</f>
        <v>170299.03</v>
      </c>
      <c r="G155" s="33"/>
    </row>
    <row r="156" spans="1:4" ht="15">
      <c r="A156" s="28" t="s">
        <v>262</v>
      </c>
      <c r="C156" s="25">
        <v>-2.7284841053187847E-12</v>
      </c>
      <c r="D156" s="25">
        <v>-2.7284841053187847E-12</v>
      </c>
    </row>
    <row r="157" spans="1:4" ht="15">
      <c r="A157" s="28" t="s">
        <v>263</v>
      </c>
      <c r="C157" s="25">
        <v>5488</v>
      </c>
      <c r="D157" s="25">
        <v>5488</v>
      </c>
    </row>
    <row r="158" spans="1:4" ht="15">
      <c r="A158" s="28" t="s">
        <v>264</v>
      </c>
      <c r="C158" s="25">
        <v>19601.470000000001</v>
      </c>
      <c r="D158" s="25">
        <v>19601.470000000001</v>
      </c>
    </row>
    <row r="159" spans="1:4" ht="15">
      <c r="A159" s="28" t="s">
        <v>265</v>
      </c>
      <c r="C159" s="25">
        <v>11761.469999999999</v>
      </c>
      <c r="D159" s="25">
        <v>11761.469999999999</v>
      </c>
    </row>
    <row r="160" spans="1:4" ht="15">
      <c r="A160" s="28" t="s">
        <v>266</v>
      </c>
      <c r="C160" s="25">
        <v>66761.150000000009</v>
      </c>
      <c r="D160" s="25">
        <v>66761.150000000009</v>
      </c>
    </row>
    <row r="161" spans="1:4" ht="15">
      <c r="A161" s="28" t="s">
        <v>267</v>
      </c>
      <c r="C161" s="25">
        <v>3920</v>
      </c>
      <c r="D161" s="25">
        <v>3920</v>
      </c>
    </row>
    <row r="162" spans="1:4" ht="15">
      <c r="A162" s="28" t="s">
        <v>268</v>
      </c>
      <c r="C162" s="25">
        <v>3401.2800000000002</v>
      </c>
      <c r="D162" s="25">
        <v>3401.2800000000002</v>
      </c>
    </row>
    <row r="163" spans="1:4" ht="15">
      <c r="A163" s="28" t="s">
        <v>269</v>
      </c>
      <c r="C163" s="25">
        <v>3401.2800000000002</v>
      </c>
      <c r="D163" s="25">
        <v>3401.2800000000002</v>
      </c>
    </row>
    <row r="164" spans="1:8" ht="15">
      <c r="A164" s="28" t="s">
        <v>270</v>
      </c>
      <c r="C164" s="25">
        <v>15214.5</v>
      </c>
      <c r="D164" s="25">
        <v>15214.5</v>
      </c>
      <c r="H164" s="30" t="e">
        <f>#REF!+#REF!+#REF!</f>
        <v>#REF!</v>
      </c>
    </row>
    <row r="165" spans="1:4" ht="15">
      <c r="A165" s="28" t="s">
        <v>271</v>
      </c>
      <c r="C165" s="25">
        <v>19604.409999999996</v>
      </c>
      <c r="D165" s="25">
        <v>19604.409999999996</v>
      </c>
    </row>
    <row r="166" spans="1:4" ht="15">
      <c r="A166" s="28" t="s">
        <v>272</v>
      </c>
      <c r="C166" s="25">
        <v>9384</v>
      </c>
      <c r="D166" s="25">
        <v>9384</v>
      </c>
    </row>
    <row r="167" spans="1:4" ht="15">
      <c r="A167" s="28" t="s">
        <v>273</v>
      </c>
      <c r="C167" s="25">
        <v>11761.469999999999</v>
      </c>
      <c r="D167" s="25">
        <v>11761.469999999999</v>
      </c>
    </row>
    <row r="168" spans="1:7" ht="15">
      <c r="A168" s="26" t="s">
        <v>274</v>
      </c>
      <c r="C168" s="25">
        <v>196.78</v>
      </c>
      <c r="D168" s="25">
        <v>196.78</v>
      </c>
      <c r="E168" s="27" t="s">
        <v>119</v>
      </c>
      <c r="F168" s="27">
        <f>+D168</f>
        <v>196.78</v>
      </c>
      <c r="G168" s="33"/>
    </row>
    <row r="169" spans="1:4" ht="15">
      <c r="A169" s="28" t="s">
        <v>275</v>
      </c>
      <c r="C169" s="25">
        <v>0</v>
      </c>
      <c r="D169" s="25">
        <v>0</v>
      </c>
    </row>
    <row r="170" spans="1:4" ht="15">
      <c r="A170" s="28" t="s">
        <v>276</v>
      </c>
      <c r="C170" s="25">
        <v>196.78</v>
      </c>
      <c r="D170" s="25">
        <v>196.78</v>
      </c>
    </row>
    <row r="171" spans="1:9" ht="15">
      <c r="A171" s="26" t="s">
        <v>277</v>
      </c>
      <c r="B171" s="25">
        <v>0</v>
      </c>
      <c r="D171" s="25">
        <v>0</v>
      </c>
      <c r="G171" s="30"/>
      <c r="H171" s="30"/>
      <c r="I171" s="30"/>
    </row>
    <row r="172" spans="1:4" ht="15">
      <c r="A172" s="28" t="s">
        <v>278</v>
      </c>
      <c r="B172" s="25">
        <v>0</v>
      </c>
      <c r="D172" s="25">
        <v>0</v>
      </c>
    </row>
    <row r="173" spans="1:7" ht="15">
      <c r="A173" s="26" t="s">
        <v>279</v>
      </c>
      <c r="B173" s="25">
        <v>80759.240000000005</v>
      </c>
      <c r="C173" s="25">
        <v>263984.16999999998</v>
      </c>
      <c r="D173" s="25">
        <v>344743.40999999997</v>
      </c>
      <c r="E173" s="27" t="s">
        <v>119</v>
      </c>
      <c r="F173" s="27">
        <f>+D173</f>
        <v>344743.40999999997</v>
      </c>
      <c r="G173" s="33"/>
    </row>
    <row r="174" spans="1:9" ht="15">
      <c r="A174" s="28" t="s">
        <v>280</v>
      </c>
      <c r="B174" s="25">
        <v>80759.240000000005</v>
      </c>
      <c r="C174" s="25">
        <v>263984.16999999998</v>
      </c>
      <c r="D174" s="25">
        <v>344743.40999999997</v>
      </c>
      <c r="I174" s="30"/>
    </row>
    <row r="175" spans="1:7" ht="15">
      <c r="A175" s="26" t="s">
        <v>281</v>
      </c>
      <c r="C175" s="25">
        <v>336.57000000000005</v>
      </c>
      <c r="D175" s="25">
        <v>336.57000000000005</v>
      </c>
      <c r="E175" s="27" t="s">
        <v>119</v>
      </c>
      <c r="F175" s="27">
        <f>+D175</f>
        <v>336.57000000000005</v>
      </c>
      <c r="G175" s="33"/>
    </row>
    <row r="176" spans="1:4" ht="15">
      <c r="A176" s="28" t="s">
        <v>282</v>
      </c>
      <c r="C176" s="25">
        <v>336.57000000000005</v>
      </c>
      <c r="D176" s="25">
        <v>336.57000000000005</v>
      </c>
    </row>
    <row r="177" spans="1:7" ht="15">
      <c r="A177" s="26" t="s">
        <v>283</v>
      </c>
      <c r="C177" s="25">
        <v>2081.3699999999999</v>
      </c>
      <c r="D177" s="25">
        <v>2081.3699999999999</v>
      </c>
      <c r="E177" s="27" t="s">
        <v>119</v>
      </c>
      <c r="F177" s="27">
        <f>+D177</f>
        <v>2081.3699999999999</v>
      </c>
      <c r="G177" s="33"/>
    </row>
    <row r="178" spans="1:4" ht="15">
      <c r="A178" s="28" t="s">
        <v>284</v>
      </c>
      <c r="C178" s="25">
        <v>0</v>
      </c>
      <c r="D178" s="25">
        <v>0</v>
      </c>
    </row>
    <row r="179" spans="1:6" ht="15">
      <c r="A179" s="28" t="s">
        <v>285</v>
      </c>
      <c r="C179" s="25">
        <v>2081.3699999999999</v>
      </c>
      <c r="D179" s="25">
        <v>2081.3699999999999</v>
      </c>
      <c r="E179" s="27"/>
      <c r="F179" s="27"/>
    </row>
    <row r="180" spans="1:7" ht="15">
      <c r="A180" s="26" t="s">
        <v>282</v>
      </c>
      <c r="C180" s="25">
        <v>44.369999999999997</v>
      </c>
      <c r="D180" s="25">
        <v>44.369999999999997</v>
      </c>
      <c r="E180" s="27" t="s">
        <v>119</v>
      </c>
      <c r="F180" s="27">
        <f>+D180</f>
        <v>44.369999999999997</v>
      </c>
      <c r="G180" s="33"/>
    </row>
    <row r="181" spans="1:4" ht="15">
      <c r="A181" s="28" t="s">
        <v>286</v>
      </c>
      <c r="C181" s="25">
        <v>44.369999999999997</v>
      </c>
      <c r="D181" s="25">
        <v>44.369999999999997</v>
      </c>
    </row>
    <row r="182" spans="1:7" ht="15">
      <c r="A182" s="26" t="s">
        <v>287</v>
      </c>
      <c r="C182" s="25">
        <v>123295.71000000001</v>
      </c>
      <c r="D182" s="25">
        <v>123295.71000000001</v>
      </c>
      <c r="E182" s="27" t="s">
        <v>119</v>
      </c>
      <c r="F182" s="27">
        <f>+D182</f>
        <v>123295.71000000001</v>
      </c>
      <c r="G182" s="33"/>
    </row>
    <row r="183" spans="1:6" ht="15">
      <c r="A183" s="28" t="s">
        <v>288</v>
      </c>
      <c r="C183" s="25">
        <v>123295.71000000001</v>
      </c>
      <c r="D183" s="25">
        <v>123295.71000000001</v>
      </c>
      <c r="E183" s="27"/>
      <c r="F183" s="27"/>
    </row>
    <row r="184" spans="1:6" ht="15">
      <c r="A184" s="26" t="s">
        <v>289</v>
      </c>
      <c r="C184" s="25">
        <v>81.169999999999987</v>
      </c>
      <c r="D184" s="25">
        <v>81.169999999999987</v>
      </c>
      <c r="E184" s="27" t="s">
        <v>119</v>
      </c>
      <c r="F184" s="27">
        <f>+D184</f>
        <v>81.169999999999987</v>
      </c>
    </row>
    <row r="185" spans="1:4" ht="15">
      <c r="A185" s="28" t="s">
        <v>290</v>
      </c>
      <c r="C185" s="25">
        <v>81.169999999999987</v>
      </c>
      <c r="D185" s="25">
        <v>81.169999999999987</v>
      </c>
    </row>
    <row r="186" spans="1:8" ht="15">
      <c r="A186" s="26" t="s">
        <v>116</v>
      </c>
      <c r="B186" s="25">
        <v>316337.89000000001</v>
      </c>
      <c r="C186" s="25">
        <v>1387239.0800000001</v>
      </c>
      <c r="D186" s="25">
        <v>1703576.9699999995</v>
      </c>
      <c r="F186" s="27">
        <f>SUM(F7:F185)</f>
        <v>1703576.97</v>
      </c>
      <c r="G186" s="30">
        <f>+D186-F186</f>
        <v>0</v>
      </c>
      <c r="H186" s="30"/>
    </row>
    <row r="187" spans="1:7" ht="15">
      <c r="A187" s="28" t="s">
        <v>336</v>
      </c>
      <c r="F187" s="25">
        <v>8716.4699999999993</v>
      </c>
      <c r="G187" t="s">
        <v>291</v>
      </c>
    </row>
    <row r="188" spans="1:7" ht="15">
      <c r="A188" s="28" t="s">
        <v>336</v>
      </c>
      <c r="F188" s="25">
        <v>1530</v>
      </c>
      <c r="G188" t="s">
        <v>21</v>
      </c>
    </row>
    <row r="189" spans="1:7" ht="15">
      <c r="A189" s="28" t="s">
        <v>336</v>
      </c>
      <c r="F189" s="25">
        <v>49712.5</v>
      </c>
      <c r="G189" t="s">
        <v>337</v>
      </c>
    </row>
    <row r="191" spans="6:6" ht="15.75" thickBot="1">
      <c r="F191" s="45">
        <f>SUM(F186:F190)</f>
        <v>1763535.9399999999</v>
      </c>
    </row>
    <row r="192" ht="15.75" thickTop="1"/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H10"/>
  <sheetViews>
    <sheetView workbookViewId="0" topLeftCell="A1">
      <selection pane="topLeft" activeCell="A13" sqref="A13"/>
    </sheetView>
  </sheetViews>
  <sheetFormatPr defaultRowHeight="15"/>
  <cols>
    <col min="1" max="1" width="35.5714285714286" bestFit="1" customWidth="1"/>
    <col min="2" max="2" width="20.1428571428571" customWidth="1"/>
    <col min="3" max="3" width="20.4285714285714" customWidth="1"/>
    <col min="4" max="4" width="15.7142857142857" customWidth="1"/>
    <col min="5" max="5" width="11.2857142857143" bestFit="1" customWidth="1"/>
    <col min="6" max="6" width="10.2857142857143" bestFit="1" customWidth="1"/>
    <col min="7" max="7" width="11.4285714285714" bestFit="1" customWidth="1"/>
  </cols>
  <sheetData>
    <row r="1" spans="1:1" ht="15">
      <c r="A1" t="s">
        <v>294</v>
      </c>
    </row>
    <row r="2" spans="1:1" ht="15">
      <c r="A2" t="s">
        <v>295</v>
      </c>
    </row>
    <row r="4" spans="1:7" ht="15">
      <c r="A4" t="s">
        <v>296</v>
      </c>
      <c r="B4">
        <v>2021</v>
      </c>
      <c r="C4" t="s">
        <v>297</v>
      </c>
      <c r="D4" t="s">
        <v>298</v>
      </c>
      <c r="F4" s="9"/>
      <c r="G4" s="9" t="s">
        <v>292</v>
      </c>
    </row>
    <row r="5" spans="1:8" ht="15">
      <c r="A5" t="s">
        <v>299</v>
      </c>
      <c r="B5" s="36">
        <f>80759.24+69241</f>
        <v>150000.23999999999</v>
      </c>
      <c r="C5" s="36">
        <v>263984</v>
      </c>
      <c r="D5" s="36">
        <f>+C5/2</f>
        <v>131992</v>
      </c>
      <c r="E5" s="36"/>
      <c r="F5" s="36"/>
      <c r="G5" s="36">
        <f>+SUM(B5:E5)</f>
        <v>545976.23999999999</v>
      </c>
      <c r="H5" s="36"/>
    </row>
    <row r="6" spans="1:8" ht="15">
      <c r="A6" t="s">
        <v>300</v>
      </c>
      <c r="B6" s="36"/>
      <c r="C6" s="36"/>
      <c r="D6" s="36"/>
      <c r="E6" s="36"/>
      <c r="F6" s="36"/>
      <c r="G6" s="36">
        <v>60000</v>
      </c>
      <c r="H6" s="36"/>
    </row>
    <row r="7" spans="2:8" ht="15.75" thickBot="1">
      <c r="B7" s="36"/>
      <c r="C7" s="36"/>
      <c r="D7" s="36"/>
      <c r="E7" s="36"/>
      <c r="F7" s="36"/>
      <c r="G7" s="37">
        <f>SUM(G5:G6)</f>
        <v>605976.23999999999</v>
      </c>
      <c r="H7" s="36" t="s">
        <v>301</v>
      </c>
    </row>
    <row r="8" spans="1:8" ht="15.75" thickTop="1">
      <c r="A8" s="38" t="s">
        <v>301</v>
      </c>
      <c r="B8" s="36" t="s">
        <v>302</v>
      </c>
      <c r="C8" s="36"/>
      <c r="E8" s="36"/>
      <c r="F8" s="36"/>
      <c r="G8" s="36"/>
      <c r="H8" s="36"/>
    </row>
    <row r="9" spans="2:8" ht="15">
      <c r="B9" s="36"/>
      <c r="C9" s="36"/>
      <c r="E9" s="36"/>
      <c r="F9" s="36"/>
      <c r="G9" s="36"/>
      <c r="H9" s="36"/>
    </row>
    <row r="10" spans="7:7" ht="15">
      <c r="G10" s="39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M23"/>
  <sheetViews>
    <sheetView workbookViewId="0" topLeftCell="A1">
      <selection pane="topLeft" activeCell="G12" sqref="G12"/>
    </sheetView>
  </sheetViews>
  <sheetFormatPr defaultRowHeight="15"/>
  <cols>
    <col min="1" max="1" width="35.5714285714286" bestFit="1" customWidth="1"/>
    <col min="2" max="5" width="10.2857142857143" bestFit="1" customWidth="1"/>
    <col min="7" max="7" width="74" bestFit="1" customWidth="1"/>
  </cols>
  <sheetData>
    <row r="1" spans="1:1" ht="15">
      <c r="A1" t="s">
        <v>294</v>
      </c>
    </row>
    <row r="2" spans="1:5" ht="15">
      <c r="A2" t="s">
        <v>295</v>
      </c>
      <c r="D2" t="s">
        <v>303</v>
      </c>
      <c r="E2" t="s">
        <v>304</v>
      </c>
    </row>
    <row r="4" spans="4:5" ht="15">
      <c r="D4" s="9" t="s">
        <v>305</v>
      </c>
      <c r="E4" s="9" t="s">
        <v>306</v>
      </c>
    </row>
    <row r="5" spans="1:1" ht="15">
      <c r="A5" t="s">
        <v>307</v>
      </c>
    </row>
    <row r="6" spans="1:5" ht="15">
      <c r="A6" t="s">
        <v>308</v>
      </c>
      <c r="D6" s="25"/>
      <c r="E6" s="25"/>
    </row>
    <row r="7" spans="1:12" ht="15">
      <c r="A7" t="s">
        <v>309</v>
      </c>
      <c r="D7" s="36">
        <f>(280*2)*10</f>
        <v>5600</v>
      </c>
      <c r="E7" s="36">
        <f>+D7</f>
        <v>5600</v>
      </c>
      <c r="G7" s="9" t="s">
        <v>310</v>
      </c>
      <c r="L7">
        <f>(280*2)*10</f>
        <v>5600</v>
      </c>
    </row>
    <row r="8" spans="1:10" ht="15">
      <c r="A8" t="s">
        <v>311</v>
      </c>
      <c r="D8" s="36">
        <f>(80*2)*10</f>
        <v>1600</v>
      </c>
      <c r="E8" s="36">
        <f t="shared" si="0" ref="E8:E9">+D8</f>
        <v>1600</v>
      </c>
      <c r="G8" t="s">
        <v>312</v>
      </c>
      <c r="I8">
        <f>(80*10)*10</f>
        <v>8000</v>
      </c>
      <c r="J8">
        <f>(80*2)*10</f>
        <v>1600</v>
      </c>
    </row>
    <row r="9" spans="1:9" ht="15">
      <c r="A9" t="s">
        <v>99</v>
      </c>
      <c r="D9" s="36">
        <f>ROUND((0.585*705)*7,0)+400+500</f>
        <v>3787</v>
      </c>
      <c r="E9" s="36">
        <f t="shared" si="0"/>
        <v>3787</v>
      </c>
      <c r="G9">
        <f>0.585</f>
        <v>0.58499999999999996</v>
      </c>
      <c r="H9">
        <f>201+123+201+22+158</f>
        <v>705</v>
      </c>
      <c r="I9" s="9" t="s">
        <v>313</v>
      </c>
    </row>
    <row r="10" spans="4:5" ht="15">
      <c r="D10" s="40">
        <f>SUM(D6:D9)</f>
        <v>10987</v>
      </c>
      <c r="E10" s="40">
        <f>SUM(E6:E9)</f>
        <v>10987</v>
      </c>
    </row>
    <row r="11" spans="4:5" ht="15">
      <c r="D11" s="36"/>
      <c r="E11" s="36"/>
    </row>
    <row r="12" spans="4:5" ht="15">
      <c r="D12" s="36"/>
      <c r="E12" s="36"/>
    </row>
    <row r="13" spans="4:5" ht="15">
      <c r="D13" s="36"/>
      <c r="E13" s="36"/>
    </row>
    <row r="14" spans="1:5" ht="15">
      <c r="A14" t="s">
        <v>314</v>
      </c>
      <c r="D14" s="36"/>
      <c r="E14" s="36"/>
    </row>
    <row r="15" spans="1:7" ht="15">
      <c r="A15" s="9" t="s">
        <v>315</v>
      </c>
      <c r="D15" s="36">
        <f>ROUND(((300*4)*3)*1.07,0)</f>
        <v>3852</v>
      </c>
      <c r="E15" s="36">
        <f>ROUND(((300*3)*3)*1.07,0)</f>
        <v>2889</v>
      </c>
      <c r="G15" s="9" t="s">
        <v>316</v>
      </c>
    </row>
    <row r="16" spans="1:7" ht="15">
      <c r="A16" s="9" t="s">
        <v>317</v>
      </c>
      <c r="D16" s="36">
        <f>ROUND(((300*4)*6)*1.07,0)</f>
        <v>7704</v>
      </c>
      <c r="E16" s="36">
        <f>ROUND(((300*3)*6)*1.07,0)</f>
        <v>5778</v>
      </c>
      <c r="G16" s="9" t="s">
        <v>318</v>
      </c>
    </row>
    <row r="17" spans="1:7" ht="15">
      <c r="A17" s="9" t="s">
        <v>319</v>
      </c>
      <c r="D17" s="36">
        <f>ROUND(((400*4)*12)*1.07,0)</f>
        <v>20544</v>
      </c>
      <c r="E17" s="36"/>
      <c r="G17" s="9" t="s">
        <v>320</v>
      </c>
    </row>
    <row r="18" spans="1:13" ht="15">
      <c r="A18" t="s">
        <v>311</v>
      </c>
      <c r="D18" s="14">
        <f>((80*4)*12)+(2000*4)+((80*4)*15)+(2000*4)+8000</f>
        <v>32640</v>
      </c>
      <c r="E18" s="14">
        <f>+D18/2</f>
        <v>16320</v>
      </c>
      <c r="G18" t="s">
        <v>312</v>
      </c>
      <c r="I18" s="9" t="s">
        <v>321</v>
      </c>
      <c r="M18">
        <v>32000</v>
      </c>
    </row>
    <row r="19" spans="1:7" ht="15">
      <c r="A19" t="s">
        <v>322</v>
      </c>
      <c r="D19" s="36">
        <f>ROUND((0.585*417)*3,0)+(400*7)+1000+1000</f>
        <v>5532</v>
      </c>
      <c r="E19" s="36">
        <f>+D19/2</f>
        <v>2766</v>
      </c>
      <c r="G19" t="s">
        <v>323</v>
      </c>
    </row>
    <row r="20" spans="1:7" ht="15">
      <c r="A20" t="s">
        <v>324</v>
      </c>
      <c r="D20" s="36">
        <v>5000</v>
      </c>
      <c r="E20" s="36">
        <v>0</v>
      </c>
      <c r="G20" t="s">
        <v>325</v>
      </c>
    </row>
    <row r="21" spans="1:7" ht="15">
      <c r="A21" t="s">
        <v>326</v>
      </c>
      <c r="D21" s="36">
        <v>5000</v>
      </c>
      <c r="G21" t="s">
        <v>327</v>
      </c>
    </row>
    <row r="23" spans="4:5" ht="15">
      <c r="D23" s="41">
        <f>SUM(D15:D21)</f>
        <v>80272</v>
      </c>
      <c r="E23" s="41">
        <f>SUM(E15:E21)</f>
        <v>27753</v>
      </c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M17"/>
  <sheetViews>
    <sheetView workbookViewId="0" topLeftCell="A4">
      <selection pane="topLeft" activeCell="D14" sqref="D14:D15"/>
    </sheetView>
  </sheetViews>
  <sheetFormatPr defaultRowHeight="15"/>
  <cols>
    <col min="1" max="1" width="52.2857142857143" bestFit="1" customWidth="1"/>
    <col min="2" max="3" width="2.14285714285714" customWidth="1"/>
    <col min="4" max="4" width="11.2857142857143" bestFit="1" customWidth="1"/>
    <col min="8" max="8" width="39.1428571428571" bestFit="1" customWidth="1"/>
    <col min="9" max="9" width="8.71428571428571" bestFit="1" customWidth="1"/>
    <col min="10" max="10" width="7.85714285714286" bestFit="1" customWidth="1"/>
    <col min="11" max="11" width="8.71428571428571" bestFit="1" customWidth="1"/>
    <col min="12" max="12" width="10.2857142857143" bestFit="1" customWidth="1"/>
  </cols>
  <sheetData>
    <row r="1" spans="1:1" ht="15">
      <c r="A1" t="s">
        <v>294</v>
      </c>
    </row>
    <row r="2" spans="1:1" ht="15">
      <c r="A2" t="s">
        <v>295</v>
      </c>
    </row>
    <row r="6" spans="1:4" ht="15">
      <c r="A6" s="9" t="s">
        <v>328</v>
      </c>
      <c r="D6" t="s">
        <v>10</v>
      </c>
    </row>
    <row r="7" spans="1:8" ht="15">
      <c r="A7" s="28" t="s">
        <v>329</v>
      </c>
      <c r="D7" s="25">
        <f>162000-40000</f>
        <v>122000</v>
      </c>
      <c r="H7" s="9" t="s">
        <v>330</v>
      </c>
    </row>
    <row r="8" spans="1:10" ht="15">
      <c r="A8" s="28" t="s">
        <v>106</v>
      </c>
      <c r="D8" s="25">
        <v>122000</v>
      </c>
      <c r="H8" s="9" t="s">
        <v>331</v>
      </c>
      <c r="I8" s="9" t="s">
        <v>332</v>
      </c>
      <c r="J8" s="9" t="s">
        <v>333</v>
      </c>
    </row>
    <row r="9" spans="1:13" ht="15">
      <c r="A9" s="28" t="s">
        <v>334</v>
      </c>
      <c r="D9" s="25">
        <v>30000</v>
      </c>
      <c r="H9" s="42">
        <f>80501/31000</f>
        <v>2.596806451612903</v>
      </c>
      <c r="I9" s="36">
        <v>91000</v>
      </c>
      <c r="J9" s="43">
        <v>1.03</v>
      </c>
      <c r="K9" s="36">
        <f>ROUND(H9*I9*J9,0)</f>
        <v>243399</v>
      </c>
      <c r="L9" s="36"/>
      <c r="M9" s="36"/>
    </row>
    <row r="10" spans="1:13" ht="15">
      <c r="A10" s="28" t="s">
        <v>335</v>
      </c>
      <c r="D10" s="25">
        <v>50000</v>
      </c>
      <c r="I10" s="36">
        <f>+I9*H9</f>
        <v>236309.38709677418</v>
      </c>
      <c r="J10" s="36"/>
      <c r="K10" s="36"/>
      <c r="L10" s="36"/>
      <c r="M10" s="36"/>
    </row>
    <row r="11" spans="1:13" ht="15">
      <c r="A11" s="28"/>
      <c r="I11" s="36"/>
      <c r="J11" s="36"/>
      <c r="K11" s="36"/>
      <c r="L11" s="36"/>
      <c r="M11" s="36"/>
    </row>
    <row r="12" spans="4:13" ht="15">
      <c r="D12" s="25">
        <f>SUM(D7:D11)</f>
        <v>324000</v>
      </c>
      <c r="I12" s="36"/>
      <c r="J12" s="36"/>
      <c r="K12" s="36"/>
      <c r="L12" s="36"/>
      <c r="M12" s="36"/>
    </row>
    <row r="13" spans="1:13" ht="15">
      <c r="A13" s="44"/>
      <c r="D13" s="25"/>
      <c r="I13" s="36"/>
      <c r="J13" s="36"/>
      <c r="K13" s="36"/>
      <c r="L13" s="36"/>
      <c r="M13" s="36"/>
    </row>
    <row r="14" spans="4:4" ht="15">
      <c r="D14" s="25"/>
    </row>
    <row r="15" spans="4:4" ht="15">
      <c r="D15" s="25"/>
    </row>
    <row r="16" spans="4:4" ht="15">
      <c r="D16" s="25"/>
    </row>
    <row r="17" spans="4:4" ht="15">
      <c r="D17" s="2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Legal</vt:lpstr>
      <vt:lpstr>Pivot Actual Consulting</vt:lpstr>
      <vt:lpstr>Internal Staff</vt:lpstr>
      <vt:lpstr>Travel Expenses</vt:lpstr>
      <vt:lpstr>Misc Charges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